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FMG\Desktop\Relatório Trimestral\"/>
    </mc:Choice>
  </mc:AlternateContent>
  <xr:revisionPtr revIDLastSave="0" documentId="8_{08B2DA39-26EF-4B98-8AD3-2097053DBD05}" xr6:coauthVersionLast="47" xr6:coauthVersionMax="47" xr10:uidLastSave="{00000000-0000-0000-0000-000000000000}"/>
  <bookViews>
    <workbookView xWindow="20370" yWindow="-120" windowWidth="29040" windowHeight="15840" firstSheet="2" activeTab="2" xr2:uid="{00000000-000D-0000-FFFF-FFFF00000000}"/>
  </bookViews>
  <sheets>
    <sheet name="DOTAÇÃO" sheetId="10" state="hidden" r:id="rId1"/>
    <sheet name="LIQUIDADO" sheetId="11" state="hidden" r:id="rId2"/>
    <sheet name="1º trim" sheetId="1" r:id="rId3"/>
    <sheet name="2º trim " sheetId="7" state="hidden" r:id="rId4"/>
    <sheet name="3º trim " sheetId="8" state="hidden" r:id="rId5"/>
    <sheet name="4º trim " sheetId="9" state="hidden" r:id="rId6"/>
  </sheets>
  <definedNames>
    <definedName name="_xlnm.Print_Area" localSheetId="2">'1º trim'!$A$1:$K$31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1" l="1"/>
  <c r="C17" i="11" s="1"/>
  <c r="D15" i="11"/>
  <c r="D17" i="11" s="1"/>
  <c r="F15" i="11"/>
  <c r="F17" i="11" s="1"/>
  <c r="G15" i="11"/>
  <c r="G17" i="11" s="1"/>
  <c r="H15" i="11"/>
  <c r="H17" i="11" s="1"/>
  <c r="K15" i="11"/>
  <c r="K17" i="11" s="1"/>
  <c r="L15" i="11"/>
  <c r="L17" i="11" s="1"/>
  <c r="M15" i="11"/>
  <c r="M17" i="11" s="1"/>
  <c r="P15" i="11"/>
  <c r="P17" i="11" s="1"/>
  <c r="Q15" i="11"/>
  <c r="Q17" i="11" s="1"/>
  <c r="R15" i="11"/>
  <c r="R17" i="11" s="1"/>
  <c r="B15" i="11"/>
  <c r="B17" i="11" s="1"/>
  <c r="S7" i="11"/>
  <c r="C12" i="9" s="1"/>
  <c r="S8" i="11"/>
  <c r="C13" i="9" s="1"/>
  <c r="S9" i="11"/>
  <c r="C16" i="9" s="1"/>
  <c r="S10" i="11"/>
  <c r="C17" i="9" s="1"/>
  <c r="S11" i="11"/>
  <c r="C18" i="9" s="1"/>
  <c r="S12" i="11"/>
  <c r="S13" i="11"/>
  <c r="C20" i="9" s="1"/>
  <c r="S6" i="11"/>
  <c r="C11" i="9" s="1"/>
  <c r="N7" i="11"/>
  <c r="C12" i="8" s="1"/>
  <c r="N8" i="11"/>
  <c r="C13" i="8" s="1"/>
  <c r="N9" i="11"/>
  <c r="C16" i="8" s="1"/>
  <c r="N10" i="11"/>
  <c r="C17" i="8" s="1"/>
  <c r="N11" i="11"/>
  <c r="C18" i="8" s="1"/>
  <c r="N12" i="11"/>
  <c r="N13" i="11"/>
  <c r="C20" i="8" s="1"/>
  <c r="N6" i="11"/>
  <c r="C11" i="8" s="1"/>
  <c r="I7" i="11"/>
  <c r="C12" i="7" s="1"/>
  <c r="I8" i="11"/>
  <c r="C13" i="7" s="1"/>
  <c r="I9" i="11"/>
  <c r="C16" i="7" s="1"/>
  <c r="I10" i="11"/>
  <c r="C17" i="7" s="1"/>
  <c r="I11" i="11"/>
  <c r="C18" i="7" s="1"/>
  <c r="I12" i="11"/>
  <c r="I13" i="11"/>
  <c r="C20" i="7" s="1"/>
  <c r="I6" i="11"/>
  <c r="C11" i="7" s="1"/>
  <c r="E7" i="11"/>
  <c r="C12" i="1" s="1"/>
  <c r="D12" i="1" s="1"/>
  <c r="E8" i="11"/>
  <c r="J8" i="11" s="1"/>
  <c r="E9" i="11"/>
  <c r="C16" i="1" s="1"/>
  <c r="D16" i="1" s="1"/>
  <c r="E10" i="11"/>
  <c r="J10" i="11" s="1"/>
  <c r="E11" i="11"/>
  <c r="C18" i="1" s="1"/>
  <c r="D18" i="1" s="1"/>
  <c r="E12" i="11"/>
  <c r="E13" i="11"/>
  <c r="C20" i="1" s="1"/>
  <c r="D20" i="1" s="1"/>
  <c r="E6" i="11"/>
  <c r="J6" i="11" s="1"/>
  <c r="C14" i="10"/>
  <c r="C16" i="10" s="1"/>
  <c r="E14" i="10"/>
  <c r="E16" i="10" s="1"/>
  <c r="F14" i="10"/>
  <c r="F16" i="10" s="1"/>
  <c r="H14" i="10"/>
  <c r="H16" i="10" s="1"/>
  <c r="I14" i="10"/>
  <c r="I16" i="10" s="1"/>
  <c r="K14" i="10"/>
  <c r="K16" i="10" s="1"/>
  <c r="L14" i="10"/>
  <c r="L16" i="10" s="1"/>
  <c r="B14" i="10"/>
  <c r="B16" i="10" s="1"/>
  <c r="M6" i="10"/>
  <c r="B12" i="9" s="1"/>
  <c r="M7" i="10"/>
  <c r="B13" i="9" s="1"/>
  <c r="M8" i="10"/>
  <c r="B16" i="9" s="1"/>
  <c r="M9" i="10"/>
  <c r="B17" i="9" s="1"/>
  <c r="M10" i="10"/>
  <c r="B18" i="9" s="1"/>
  <c r="M11" i="10"/>
  <c r="M12" i="10"/>
  <c r="B20" i="9" s="1"/>
  <c r="M5" i="10"/>
  <c r="B11" i="9" s="1"/>
  <c r="J6" i="10"/>
  <c r="B12" i="8" s="1"/>
  <c r="J7" i="10"/>
  <c r="B13" i="8" s="1"/>
  <c r="J8" i="10"/>
  <c r="B16" i="8" s="1"/>
  <c r="J9" i="10"/>
  <c r="B17" i="8" s="1"/>
  <c r="J10" i="10"/>
  <c r="B18" i="8" s="1"/>
  <c r="J11" i="10"/>
  <c r="J12" i="10"/>
  <c r="B20" i="8" s="1"/>
  <c r="J5" i="10"/>
  <c r="B11" i="8" s="1"/>
  <c r="G6" i="10"/>
  <c r="B12" i="7" s="1"/>
  <c r="G7" i="10"/>
  <c r="B13" i="7" s="1"/>
  <c r="G8" i="10"/>
  <c r="B16" i="7" s="1"/>
  <c r="G9" i="10"/>
  <c r="B17" i="7" s="1"/>
  <c r="G10" i="10"/>
  <c r="B18" i="7" s="1"/>
  <c r="G11" i="10"/>
  <c r="G12" i="10"/>
  <c r="B20" i="7" s="1"/>
  <c r="G5" i="10"/>
  <c r="B11" i="7" s="1"/>
  <c r="D6" i="10"/>
  <c r="B12" i="1" s="1"/>
  <c r="D7" i="10"/>
  <c r="B13" i="1" s="1"/>
  <c r="D8" i="10"/>
  <c r="B16" i="1" s="1"/>
  <c r="D9" i="10"/>
  <c r="B17" i="1" s="1"/>
  <c r="D10" i="10"/>
  <c r="B18" i="1" s="1"/>
  <c r="D11" i="10"/>
  <c r="D12" i="10"/>
  <c r="B20" i="1" s="1"/>
  <c r="D5" i="10"/>
  <c r="B11" i="1" s="1"/>
  <c r="D14" i="1"/>
  <c r="S15" i="11" l="1"/>
  <c r="C19" i="9" s="1"/>
  <c r="O8" i="11"/>
  <c r="D13" i="7"/>
  <c r="D11" i="7"/>
  <c r="O6" i="11"/>
  <c r="D17" i="7"/>
  <c r="O10" i="11"/>
  <c r="M14" i="10"/>
  <c r="B19" i="9" s="1"/>
  <c r="J13" i="11"/>
  <c r="J9" i="11"/>
  <c r="C11" i="1"/>
  <c r="D11" i="1" s="1"/>
  <c r="C17" i="1"/>
  <c r="D17" i="1" s="1"/>
  <c r="J14" i="10"/>
  <c r="B19" i="8" s="1"/>
  <c r="I15" i="11"/>
  <c r="C19" i="7" s="1"/>
  <c r="E15" i="11"/>
  <c r="C19" i="1" s="1"/>
  <c r="D19" i="1" s="1"/>
  <c r="S17" i="11"/>
  <c r="G14" i="10"/>
  <c r="B19" i="7" s="1"/>
  <c r="J11" i="11"/>
  <c r="J7" i="11"/>
  <c r="N15" i="11"/>
  <c r="C19" i="8" s="1"/>
  <c r="C13" i="1"/>
  <c r="D13" i="1" s="1"/>
  <c r="D14" i="10"/>
  <c r="B19" i="1" s="1"/>
  <c r="J12" i="11"/>
  <c r="C15" i="9"/>
  <c r="D16" i="10" l="1"/>
  <c r="N17" i="11"/>
  <c r="J16" i="10"/>
  <c r="T8" i="11"/>
  <c r="D13" i="9" s="1"/>
  <c r="E13" i="9" s="1"/>
  <c r="D13" i="8"/>
  <c r="T6" i="11"/>
  <c r="D11" i="9" s="1"/>
  <c r="E11" i="9" s="1"/>
  <c r="D11" i="8"/>
  <c r="E11" i="8" s="1"/>
  <c r="O12" i="11"/>
  <c r="J15" i="11"/>
  <c r="D19" i="7" s="1"/>
  <c r="D12" i="7"/>
  <c r="E12" i="7" s="1"/>
  <c r="O7" i="11"/>
  <c r="T10" i="11"/>
  <c r="D17" i="9" s="1"/>
  <c r="E17" i="9" s="1"/>
  <c r="D17" i="8"/>
  <c r="D20" i="7"/>
  <c r="E20" i="7" s="1"/>
  <c r="O13" i="11"/>
  <c r="D18" i="7"/>
  <c r="E18" i="7" s="1"/>
  <c r="O11" i="11"/>
  <c r="D16" i="7"/>
  <c r="E16" i="7" s="1"/>
  <c r="O9" i="11"/>
  <c r="M16" i="10"/>
  <c r="E17" i="11"/>
  <c r="I17" i="11"/>
  <c r="G16" i="10"/>
  <c r="E14" i="9"/>
  <c r="E17" i="8"/>
  <c r="E14" i="8"/>
  <c r="E13" i="8"/>
  <c r="E19" i="7"/>
  <c r="E17" i="7"/>
  <c r="E14" i="7"/>
  <c r="E13" i="7"/>
  <c r="E11" i="7"/>
  <c r="E20" i="1"/>
  <c r="E19" i="1"/>
  <c r="E18" i="1"/>
  <c r="E17" i="1"/>
  <c r="E16" i="1"/>
  <c r="E14" i="1"/>
  <c r="E13" i="1"/>
  <c r="E12" i="1"/>
  <c r="E11" i="1"/>
  <c r="B15" i="9"/>
  <c r="C10" i="9"/>
  <c r="B10" i="9"/>
  <c r="C15" i="8"/>
  <c r="B15" i="8"/>
  <c r="C10" i="8"/>
  <c r="B10" i="8"/>
  <c r="C15" i="7"/>
  <c r="B15" i="7"/>
  <c r="C10" i="7"/>
  <c r="B10" i="7"/>
  <c r="C15" i="1"/>
  <c r="D15" i="1" s="1"/>
  <c r="C10" i="1"/>
  <c r="D10" i="1" s="1"/>
  <c r="B15" i="1"/>
  <c r="B10" i="1"/>
  <c r="D15" i="7" l="1"/>
  <c r="J17" i="11"/>
  <c r="D16" i="8"/>
  <c r="T9" i="11"/>
  <c r="D16" i="9" s="1"/>
  <c r="D20" i="8"/>
  <c r="E20" i="8" s="1"/>
  <c r="T13" i="11"/>
  <c r="D20" i="9" s="1"/>
  <c r="E20" i="9" s="1"/>
  <c r="D12" i="8"/>
  <c r="T7" i="11"/>
  <c r="D12" i="9" s="1"/>
  <c r="O15" i="11"/>
  <c r="D19" i="8" s="1"/>
  <c r="E19" i="8" s="1"/>
  <c r="T12" i="11"/>
  <c r="O17" i="11"/>
  <c r="D18" i="8"/>
  <c r="E18" i="8" s="1"/>
  <c r="T11" i="11"/>
  <c r="D18" i="9" s="1"/>
  <c r="E18" i="9" s="1"/>
  <c r="D10" i="7"/>
  <c r="E10" i="7" s="1"/>
  <c r="E10" i="1"/>
  <c r="E15" i="1"/>
  <c r="E15" i="7"/>
  <c r="C9" i="1"/>
  <c r="B9" i="9"/>
  <c r="B21" i="9" s="1"/>
  <c r="B9" i="1"/>
  <c r="B21" i="1" s="1"/>
  <c r="C9" i="9"/>
  <c r="C21" i="9" s="1"/>
  <c r="C9" i="8"/>
  <c r="C21" i="8" s="1"/>
  <c r="B9" i="8"/>
  <c r="C9" i="7"/>
  <c r="C21" i="7" s="1"/>
  <c r="B9" i="7"/>
  <c r="D9" i="7" l="1"/>
  <c r="D21" i="7" s="1"/>
  <c r="E16" i="8"/>
  <c r="D15" i="8"/>
  <c r="E15" i="8" s="1"/>
  <c r="D10" i="8"/>
  <c r="E12" i="8"/>
  <c r="D10" i="9"/>
  <c r="E12" i="9"/>
  <c r="E16" i="9"/>
  <c r="T15" i="11"/>
  <c r="D19" i="9" s="1"/>
  <c r="E19" i="9" s="1"/>
  <c r="C21" i="1"/>
  <c r="D21" i="1" s="1"/>
  <c r="E21" i="1" s="1"/>
  <c r="D9" i="1"/>
  <c r="E9" i="1" s="1"/>
  <c r="B21" i="8"/>
  <c r="B21" i="7"/>
  <c r="E21" i="7" s="1"/>
  <c r="E9" i="7"/>
  <c r="T17" i="11" l="1"/>
  <c r="E10" i="9"/>
  <c r="E10" i="8"/>
  <c r="D9" i="8"/>
  <c r="D15" i="9"/>
  <c r="E15" i="9" s="1"/>
  <c r="D9" i="9" l="1"/>
  <c r="E9" i="9" s="1"/>
  <c r="D21" i="8"/>
  <c r="E21" i="8" s="1"/>
  <c r="E9" i="8"/>
  <c r="D21" i="9" l="1"/>
  <c r="E21" i="9" s="1"/>
</calcChain>
</file>

<file path=xl/sharedStrings.xml><?xml version="1.0" encoding="utf-8"?>
<sst xmlns="http://schemas.openxmlformats.org/spreadsheetml/2006/main" count="193" uniqueCount="73">
  <si>
    <t>DESPESAS CORRENTES</t>
  </si>
  <si>
    <t>TRIMESTRE</t>
  </si>
  <si>
    <t>LIQUIDADO</t>
  </si>
  <si>
    <t>ANO</t>
  </si>
  <si>
    <t>DISPONÍVEL</t>
  </si>
  <si>
    <t>PESSOAL</t>
  </si>
  <si>
    <t>PSSS</t>
  </si>
  <si>
    <t>OUTROS CUSTEIOS</t>
  </si>
  <si>
    <t>Ativo</t>
  </si>
  <si>
    <t>Inativo</t>
  </si>
  <si>
    <t>Material de Consumo</t>
  </si>
  <si>
    <t>Serviços de Terceiros</t>
  </si>
  <si>
    <t>Outras Despesas</t>
  </si>
  <si>
    <t>DESPESAS DE CAPITAL</t>
  </si>
  <si>
    <t>TOTAL GERAL</t>
  </si>
  <si>
    <t>DESPESA</t>
  </si>
  <si>
    <t>JUROS E ENC. DA DÍVIDA</t>
  </si>
  <si>
    <t>Fonte: Tesouro Gerencial</t>
  </si>
  <si>
    <t>Consulta Realizada em:</t>
  </si>
  <si>
    <t>Notas:</t>
  </si>
  <si>
    <t xml:space="preserve">DOTAÇÃO </t>
  </si>
  <si>
    <t>5 - O valor Disponível se refere a diferença entre a Dotação e o Liquidado</t>
  </si>
  <si>
    <t>Auxílios financeiros</t>
  </si>
  <si>
    <t>2 - Os valores constantes do item Serviços de Terceiros são relativos aos elemento de despesa 33, 36, 37 e 39</t>
  </si>
  <si>
    <t>3 - Os valores constantes do item Auxílios Financeiros são relativos aos elementos de despesa 08, 46, 48, 49 e 93, excluída a natureza de despesa detalhada 33904903, que se refere auxílio transporte de estagiários</t>
  </si>
  <si>
    <t>Item Informação</t>
  </si>
  <si>
    <t>DOTACAO ATUALIZADA</t>
  </si>
  <si>
    <t>PROVISAO RECEBIDA</t>
  </si>
  <si>
    <t>DOTAÇÃO EM ACUMULADA EM MARÇO</t>
  </si>
  <si>
    <t>DOTAÇÃO ACUMULADA  EM JUNHO</t>
  </si>
  <si>
    <t>DOTAÇÃO ACUMULADA EM SETEMBRO</t>
  </si>
  <si>
    <t>DOTAÇÃO ACUMULADA EM DEZEMBRO</t>
  </si>
  <si>
    <t>Mês Lançamento</t>
  </si>
  <si>
    <t>MAR</t>
  </si>
  <si>
    <t>JUN</t>
  </si>
  <si>
    <t>SET</t>
  </si>
  <si>
    <t>DEZ</t>
  </si>
  <si>
    <t>ATIVOS</t>
  </si>
  <si>
    <t>INATIVOS</t>
  </si>
  <si>
    <t>MATERIAL DE CONSUMO</t>
  </si>
  <si>
    <t>SERVIÇOS DE TERCEIROS</t>
  </si>
  <si>
    <t>AUXILIOS FINANCEIROS</t>
  </si>
  <si>
    <t>TOTAL OUTRAS DESPESAS CORRENTES</t>
  </si>
  <si>
    <t>TOTAL</t>
  </si>
  <si>
    <t>TCU - RELATÓRIO TRIMESTRAL</t>
  </si>
  <si>
    <t>JAN</t>
  </si>
  <si>
    <t>FEV</t>
  </si>
  <si>
    <t>TOTAL PRIMEIRO TRIMESTRE</t>
  </si>
  <si>
    <t>ABR</t>
  </si>
  <si>
    <t>MAI</t>
  </si>
  <si>
    <t>TOTAL SEGUNDO TRIMESTRE</t>
  </si>
  <si>
    <t>ACUMULADO</t>
  </si>
  <si>
    <t>JUL</t>
  </si>
  <si>
    <t>AGO</t>
  </si>
  <si>
    <t>TOTAL TERCEIRO TRIMESTRE</t>
  </si>
  <si>
    <t>OUT</t>
  </si>
  <si>
    <t>NOV</t>
  </si>
  <si>
    <t>TOTAL DE DESPESAS CORRENTES</t>
  </si>
  <si>
    <t>OUTRAS DESPESAS CORRENTES</t>
  </si>
  <si>
    <t>BASE PARA COLAR DOTAÇÃO ACUMULADA TRIMESTRALMENTE - 2023</t>
  </si>
  <si>
    <t>BASE PARA COLAR DADOS DO TESOURO - LIQUIDADO 2023</t>
  </si>
  <si>
    <t>EXECUÇÃO ORÇAMENTÁRIA 1º TRIMESTRE - 2023</t>
  </si>
  <si>
    <t>EXECUÇÃO ORÇAMENTÁRIA 2º TRIMESTRE - 2023</t>
  </si>
  <si>
    <t>EXECUÇÃO ORÇAMENTÁRIA 3º TRIMESTRE - 2023</t>
  </si>
  <si>
    <t>EXECUÇÃO ORÇAMENTÁRIA 4º TRIMESTRE - 2023</t>
  </si>
  <si>
    <t>6 - Os valores apresentados referem-se apenas ao orçamento da Justiça Federal (UO 12101 e UO 12107), sem levar em conta os destaques concedidos</t>
  </si>
  <si>
    <t>TRIBUNAL REGIONAL FEDERAL DA 6ª REGIÃO</t>
  </si>
  <si>
    <t>SECRETARIA DE ORÇAMENTO, FINANCAS E CONTRATAÇÕES</t>
  </si>
  <si>
    <t>SEÇÃO DE PLANEJAMENTO ORÇAMENTÁRIO - SEPLA/SUPLO</t>
  </si>
  <si>
    <t>1 - Dotação: Valor aprovado na LOA 2023 + Créditos Adicionais - Dotação Indisponível -Reserva de Constingência</t>
  </si>
  <si>
    <t>TOTAL OUTRAS DESPESAS CORRENTES - (AUXÍLIOS FINANCEIROS + SERVIÇOS DE TERCEIROS + MATERIAL DE CONSUMO)</t>
  </si>
  <si>
    <t>Auxílios Financeiros</t>
  </si>
  <si>
    <t>4 - Os valores referentes a Auxílios Financeiros são obtidos pela diminuição do saldo de Outros Custeios das rubricas Material de Consumo, Serviços de Terceiros e 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</si>
</sst>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);\(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 tint="0.34998626667073579"/>
      <name val="Verdana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theme="6" tint="0.59999389629810485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14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/>
    <xf numFmtId="0" fontId="5" fillId="6" borderId="4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left" vertical="center" wrapText="1"/>
    </xf>
    <xf numFmtId="165" fontId="4" fillId="5" borderId="2" xfId="1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left" vertical="center" wrapText="1"/>
    </xf>
    <xf numFmtId="0" fontId="8" fillId="0" borderId="0" xfId="1" applyFont="1"/>
    <xf numFmtId="165" fontId="9" fillId="0" borderId="0" xfId="1" applyNumberFormat="1" applyFont="1"/>
    <xf numFmtId="165" fontId="10" fillId="8" borderId="5" xfId="1" applyNumberFormat="1" applyFont="1" applyFill="1" applyBorder="1" applyAlignment="1">
      <alignment horizontal="right" vertical="center"/>
    </xf>
    <xf numFmtId="165" fontId="3" fillId="0" borderId="0" xfId="1" applyNumberFormat="1"/>
    <xf numFmtId="164" fontId="0" fillId="0" borderId="1" xfId="0" applyNumberFormat="1" applyBorder="1"/>
    <xf numFmtId="164" fontId="0" fillId="0" borderId="0" xfId="0" applyNumberFormat="1"/>
    <xf numFmtId="164" fontId="1" fillId="10" borderId="1" xfId="0" applyNumberFormat="1" applyFont="1" applyFill="1" applyBorder="1"/>
    <xf numFmtId="164" fontId="1" fillId="0" borderId="0" xfId="0" applyNumberFormat="1" applyFont="1"/>
    <xf numFmtId="164" fontId="1" fillId="11" borderId="1" xfId="0" applyNumberFormat="1" applyFont="1" applyFill="1" applyBorder="1"/>
    <xf numFmtId="164" fontId="1" fillId="9" borderId="1" xfId="0" applyNumberFormat="1" applyFont="1" applyFill="1" applyBorder="1"/>
    <xf numFmtId="0" fontId="1" fillId="9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164" fontId="0" fillId="10" borderId="1" xfId="0" applyNumberFormat="1" applyFill="1" applyBorder="1"/>
    <xf numFmtId="164" fontId="0" fillId="11" borderId="1" xfId="0" applyNumberFormat="1" applyFill="1" applyBorder="1"/>
    <xf numFmtId="4" fontId="0" fillId="0" borderId="0" xfId="0" applyNumberFormat="1"/>
    <xf numFmtId="4" fontId="3" fillId="0" borderId="0" xfId="1" applyNumberFormat="1" applyAlignment="1">
      <alignment vertical="center"/>
    </xf>
    <xf numFmtId="0" fontId="0" fillId="12" borderId="0" xfId="0" applyFill="1"/>
    <xf numFmtId="0" fontId="5" fillId="7" borderId="6" xfId="1" applyFont="1" applyFill="1" applyBorder="1" applyAlignment="1">
      <alignment horizontal="center" wrapText="1"/>
    </xf>
    <xf numFmtId="0" fontId="5" fillId="7" borderId="5" xfId="1" applyFont="1" applyFill="1" applyBorder="1" applyAlignment="1">
      <alignment horizontal="center" wrapText="1"/>
    </xf>
    <xf numFmtId="0" fontId="7" fillId="0" borderId="0" xfId="1" applyFont="1" applyAlignment="1">
      <alignment horizontal="center" vertical="top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pane xSplit="1" ySplit="1" topLeftCell="B7" activePane="bottomRight" state="frozen"/>
      <selection activeCell="A14" sqref="A14"/>
      <selection pane="topRight" activeCell="A14" sqref="A14"/>
      <selection pane="bottomLeft" activeCell="A14" sqref="A14"/>
      <selection pane="bottomRight" activeCell="A14" sqref="A14"/>
    </sheetView>
  </sheetViews>
  <sheetFormatPr defaultRowHeight="15" x14ac:dyDescent="0.25"/>
  <cols>
    <col min="1" max="1" width="36.7109375" bestFit="1" customWidth="1"/>
    <col min="2" max="2" width="14.5703125" bestFit="1" customWidth="1"/>
    <col min="3" max="3" width="16.140625" bestFit="1" customWidth="1"/>
    <col min="4" max="4" width="18.140625" bestFit="1" customWidth="1"/>
    <col min="5" max="5" width="14.5703125" bestFit="1" customWidth="1"/>
    <col min="6" max="6" width="16.140625" bestFit="1" customWidth="1"/>
    <col min="7" max="7" width="18.140625" bestFit="1" customWidth="1"/>
    <col min="8" max="8" width="14.5703125" bestFit="1" customWidth="1"/>
    <col min="9" max="9" width="16.140625" bestFit="1" customWidth="1"/>
    <col min="10" max="10" width="18.140625" bestFit="1" customWidth="1"/>
    <col min="11" max="11" width="14.5703125" bestFit="1" customWidth="1"/>
    <col min="12" max="12" width="16.140625" bestFit="1" customWidth="1"/>
    <col min="13" max="13" width="18.140625" bestFit="1" customWidth="1"/>
  </cols>
  <sheetData>
    <row r="1" spans="1:13" ht="22.5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ht="22.5" x14ac:dyDescent="0.25">
      <c r="A3" s="15" t="s">
        <v>25</v>
      </c>
      <c r="B3" s="16" t="s">
        <v>26</v>
      </c>
      <c r="C3" s="16" t="s">
        <v>27</v>
      </c>
      <c r="D3" s="42" t="s">
        <v>28</v>
      </c>
      <c r="E3" s="16" t="s">
        <v>26</v>
      </c>
      <c r="F3" s="16" t="s">
        <v>27</v>
      </c>
      <c r="G3" s="42" t="s">
        <v>29</v>
      </c>
      <c r="H3" s="16" t="s">
        <v>26</v>
      </c>
      <c r="I3" s="16" t="s">
        <v>27</v>
      </c>
      <c r="J3" s="42" t="s">
        <v>30</v>
      </c>
      <c r="K3" s="16" t="s">
        <v>26</v>
      </c>
      <c r="L3" s="16" t="s">
        <v>27</v>
      </c>
      <c r="M3" s="42" t="s">
        <v>31</v>
      </c>
    </row>
    <row r="4" spans="1:13" x14ac:dyDescent="0.25">
      <c r="A4" s="17" t="s">
        <v>32</v>
      </c>
      <c r="B4" s="18" t="s">
        <v>33</v>
      </c>
      <c r="C4" s="18" t="s">
        <v>33</v>
      </c>
      <c r="D4" s="43"/>
      <c r="E4" s="18" t="s">
        <v>34</v>
      </c>
      <c r="F4" s="18" t="s">
        <v>34</v>
      </c>
      <c r="G4" s="43"/>
      <c r="H4" s="18" t="s">
        <v>35</v>
      </c>
      <c r="I4" s="18" t="s">
        <v>35</v>
      </c>
      <c r="J4" s="43"/>
      <c r="K4" s="18" t="s">
        <v>36</v>
      </c>
      <c r="L4" s="18" t="s">
        <v>36</v>
      </c>
      <c r="M4" s="43"/>
    </row>
    <row r="5" spans="1:13" x14ac:dyDescent="0.25">
      <c r="A5" s="19" t="s">
        <v>37</v>
      </c>
      <c r="B5" s="20">
        <v>37400000</v>
      </c>
      <c r="C5" s="20">
        <v>516900000</v>
      </c>
      <c r="D5" s="24">
        <f>B5+C5</f>
        <v>554300000</v>
      </c>
      <c r="E5" s="20">
        <v>94400000</v>
      </c>
      <c r="F5" s="20">
        <v>516907977</v>
      </c>
      <c r="G5" s="24">
        <f>E5+F5</f>
        <v>611307977</v>
      </c>
      <c r="H5" s="20">
        <v>94400000</v>
      </c>
      <c r="I5" s="20">
        <v>471900000</v>
      </c>
      <c r="J5" s="24">
        <f>H5+I5</f>
        <v>566300000</v>
      </c>
      <c r="K5" s="20"/>
      <c r="L5" s="20"/>
      <c r="M5" s="24">
        <f>K5+L5</f>
        <v>0</v>
      </c>
    </row>
    <row r="6" spans="1:13" x14ac:dyDescent="0.25">
      <c r="A6" s="19" t="s">
        <v>38</v>
      </c>
      <c r="B6" s="20">
        <v>2600000</v>
      </c>
      <c r="C6" s="20">
        <v>129800000</v>
      </c>
      <c r="D6" s="24">
        <f t="shared" ref="D6:D12" si="0">B6+C6</f>
        <v>132400000</v>
      </c>
      <c r="E6" s="20">
        <v>2600000</v>
      </c>
      <c r="F6" s="20">
        <v>139800000</v>
      </c>
      <c r="G6" s="24">
        <f t="shared" ref="G6:G12" si="1">E6+F6</f>
        <v>142400000</v>
      </c>
      <c r="H6" s="20">
        <v>2600000</v>
      </c>
      <c r="I6" s="20">
        <v>139800000</v>
      </c>
      <c r="J6" s="24">
        <f t="shared" ref="J6:J12" si="2">H6+I6</f>
        <v>142400000</v>
      </c>
      <c r="K6" s="20"/>
      <c r="L6" s="20"/>
      <c r="M6" s="24">
        <f t="shared" ref="M6:M12" si="3">K6+L6</f>
        <v>0</v>
      </c>
    </row>
    <row r="7" spans="1:13" x14ac:dyDescent="0.25">
      <c r="A7" s="19" t="s">
        <v>6</v>
      </c>
      <c r="B7" s="20">
        <v>6000000</v>
      </c>
      <c r="C7" s="20">
        <v>105600000</v>
      </c>
      <c r="D7" s="24">
        <f t="shared" si="0"/>
        <v>111600000</v>
      </c>
      <c r="E7" s="20">
        <v>16000000</v>
      </c>
      <c r="F7" s="20">
        <v>105600000</v>
      </c>
      <c r="G7" s="24">
        <f t="shared" si="1"/>
        <v>121600000</v>
      </c>
      <c r="H7" s="20">
        <v>16000000</v>
      </c>
      <c r="I7" s="20">
        <v>105600000</v>
      </c>
      <c r="J7" s="24">
        <f t="shared" si="2"/>
        <v>121600000</v>
      </c>
      <c r="K7" s="20"/>
      <c r="L7" s="20"/>
      <c r="M7" s="24">
        <f t="shared" si="3"/>
        <v>0</v>
      </c>
    </row>
    <row r="8" spans="1:13" x14ac:dyDescent="0.25">
      <c r="A8" s="19" t="s">
        <v>39</v>
      </c>
      <c r="B8" s="20">
        <v>321934</v>
      </c>
      <c r="C8" s="20">
        <v>2001300</v>
      </c>
      <c r="D8" s="24">
        <f t="shared" si="0"/>
        <v>2323234</v>
      </c>
      <c r="E8" s="20">
        <v>1091934</v>
      </c>
      <c r="F8" s="20">
        <v>2001300</v>
      </c>
      <c r="G8" s="24">
        <f t="shared" si="1"/>
        <v>3093234</v>
      </c>
      <c r="H8" s="20">
        <v>1091934</v>
      </c>
      <c r="I8" s="20">
        <v>2001300</v>
      </c>
      <c r="J8" s="24">
        <f t="shared" si="2"/>
        <v>3093234</v>
      </c>
      <c r="K8" s="20"/>
      <c r="L8" s="20"/>
      <c r="M8" s="24">
        <f t="shared" si="3"/>
        <v>0</v>
      </c>
    </row>
    <row r="9" spans="1:13" x14ac:dyDescent="0.25">
      <c r="A9" s="19" t="s">
        <v>40</v>
      </c>
      <c r="B9" s="20">
        <v>37698169.920000002</v>
      </c>
      <c r="C9" s="20">
        <v>106051408.17</v>
      </c>
      <c r="D9" s="24">
        <f t="shared" si="0"/>
        <v>143749578.09</v>
      </c>
      <c r="E9" s="20">
        <v>34669708.549999997</v>
      </c>
      <c r="F9" s="20">
        <v>102434095</v>
      </c>
      <c r="G9" s="24">
        <f t="shared" si="1"/>
        <v>137103803.55000001</v>
      </c>
      <c r="H9" s="20">
        <v>31675052.77</v>
      </c>
      <c r="I9" s="20">
        <v>94914813.280000001</v>
      </c>
      <c r="J9" s="24">
        <f t="shared" si="2"/>
        <v>126589866.05</v>
      </c>
      <c r="K9" s="20"/>
      <c r="L9" s="20"/>
      <c r="M9" s="24">
        <f t="shared" si="3"/>
        <v>0</v>
      </c>
    </row>
    <row r="10" spans="1:13" x14ac:dyDescent="0.25">
      <c r="A10" s="19" t="s">
        <v>41</v>
      </c>
      <c r="B10" s="20">
        <v>8417426.1999999993</v>
      </c>
      <c r="C10" s="20">
        <v>40910696.229999997</v>
      </c>
      <c r="D10" s="24">
        <f t="shared" si="0"/>
        <v>49328122.429999992</v>
      </c>
      <c r="E10" s="20">
        <v>10096599.279999999</v>
      </c>
      <c r="F10" s="20">
        <v>44252653.729999997</v>
      </c>
      <c r="G10" s="24">
        <f t="shared" si="1"/>
        <v>54349253.009999998</v>
      </c>
      <c r="H10" s="20">
        <v>11276668.220000001</v>
      </c>
      <c r="I10" s="20">
        <v>44227664.039999999</v>
      </c>
      <c r="J10" s="24">
        <f t="shared" si="2"/>
        <v>55504332.259999998</v>
      </c>
      <c r="K10" s="20"/>
      <c r="L10" s="20"/>
      <c r="M10" s="24">
        <f t="shared" si="3"/>
        <v>0</v>
      </c>
    </row>
    <row r="11" spans="1:13" x14ac:dyDescent="0.25">
      <c r="A11" s="19" t="s">
        <v>42</v>
      </c>
      <c r="B11" s="20">
        <v>50959845</v>
      </c>
      <c r="C11" s="20">
        <v>151762432.28</v>
      </c>
      <c r="D11" s="24">
        <f t="shared" si="0"/>
        <v>202722277.28</v>
      </c>
      <c r="E11" s="20">
        <v>56968645</v>
      </c>
      <c r="F11" s="20">
        <v>151615679.31999999</v>
      </c>
      <c r="G11" s="24">
        <f t="shared" si="1"/>
        <v>208584324.31999999</v>
      </c>
      <c r="H11" s="20">
        <v>56968645</v>
      </c>
      <c r="I11" s="20">
        <v>144264477.28</v>
      </c>
      <c r="J11" s="24">
        <f t="shared" si="2"/>
        <v>201233122.28</v>
      </c>
      <c r="K11" s="20"/>
      <c r="L11" s="20"/>
      <c r="M11" s="24">
        <f t="shared" si="3"/>
        <v>0</v>
      </c>
    </row>
    <row r="12" spans="1:13" x14ac:dyDescent="0.25">
      <c r="A12" s="21" t="s">
        <v>13</v>
      </c>
      <c r="B12" s="20">
        <v>11206862</v>
      </c>
      <c r="C12" s="20">
        <v>4966435</v>
      </c>
      <c r="D12" s="24">
        <f t="shared" si="0"/>
        <v>16173297</v>
      </c>
      <c r="E12" s="20">
        <v>11206862</v>
      </c>
      <c r="F12" s="20">
        <v>5609935</v>
      </c>
      <c r="G12" s="24">
        <f t="shared" si="1"/>
        <v>16816797</v>
      </c>
      <c r="H12" s="20">
        <v>11206862</v>
      </c>
      <c r="I12" s="20">
        <v>6213435</v>
      </c>
      <c r="J12" s="24">
        <f t="shared" si="2"/>
        <v>17420297</v>
      </c>
      <c r="K12" s="20"/>
      <c r="L12" s="20"/>
      <c r="M12" s="24">
        <f t="shared" si="3"/>
        <v>0</v>
      </c>
    </row>
    <row r="14" spans="1:13" ht="42" x14ac:dyDescent="0.25">
      <c r="A14" s="19" t="s">
        <v>70</v>
      </c>
      <c r="B14" s="40">
        <f>B11-B10-B9-B8</f>
        <v>4522314.8799999952</v>
      </c>
      <c r="C14" s="40">
        <f t="shared" ref="C14:M14" si="4">C11-C10-C9-C8</f>
        <v>2799027.8800000101</v>
      </c>
      <c r="D14" s="40">
        <f t="shared" si="4"/>
        <v>7321342.7600000203</v>
      </c>
      <c r="E14" s="40">
        <f t="shared" si="4"/>
        <v>11110403.170000002</v>
      </c>
      <c r="F14" s="40">
        <f t="shared" si="4"/>
        <v>2927630.5900000036</v>
      </c>
      <c r="G14" s="40">
        <f t="shared" si="4"/>
        <v>14038033.75999999</v>
      </c>
      <c r="H14" s="40">
        <f t="shared" si="4"/>
        <v>12924990.010000002</v>
      </c>
      <c r="I14" s="40">
        <f t="shared" si="4"/>
        <v>3120699.9600000083</v>
      </c>
      <c r="J14" s="40">
        <f t="shared" si="4"/>
        <v>16045689.970000014</v>
      </c>
      <c r="K14" s="40">
        <f t="shared" si="4"/>
        <v>0</v>
      </c>
      <c r="L14" s="40">
        <f t="shared" si="4"/>
        <v>0</v>
      </c>
      <c r="M14" s="40">
        <f t="shared" si="4"/>
        <v>0</v>
      </c>
    </row>
    <row r="16" spans="1:13" x14ac:dyDescent="0.25">
      <c r="A16" s="22" t="s">
        <v>43</v>
      </c>
      <c r="B16" s="23">
        <f>SUM(B5:B12)-B11+B14</f>
        <v>108166707</v>
      </c>
      <c r="C16" s="23">
        <f t="shared" ref="C16:M16" si="5">SUM(C5:C12)-C11+C14</f>
        <v>909028867.27999997</v>
      </c>
      <c r="D16" s="23">
        <f t="shared" si="5"/>
        <v>1017195574.28</v>
      </c>
      <c r="E16" s="23">
        <f t="shared" si="5"/>
        <v>181175507</v>
      </c>
      <c r="F16" s="23">
        <f t="shared" si="5"/>
        <v>919533591.32000005</v>
      </c>
      <c r="G16" s="23">
        <f t="shared" si="5"/>
        <v>1100709098.3199999</v>
      </c>
      <c r="H16" s="23">
        <f t="shared" si="5"/>
        <v>181175507</v>
      </c>
      <c r="I16" s="23">
        <f t="shared" si="5"/>
        <v>867777912.27999997</v>
      </c>
      <c r="J16" s="23">
        <f t="shared" si="5"/>
        <v>1048953419.28</v>
      </c>
      <c r="K16" s="23">
        <f t="shared" si="5"/>
        <v>0</v>
      </c>
      <c r="L16" s="23">
        <f t="shared" si="5"/>
        <v>0</v>
      </c>
      <c r="M16" s="23">
        <f t="shared" si="5"/>
        <v>0</v>
      </c>
    </row>
    <row r="19" spans="4:10" x14ac:dyDescent="0.25">
      <c r="D19" s="25"/>
      <c r="F19" s="25"/>
      <c r="J19" s="39"/>
    </row>
    <row r="20" spans="4:10" x14ac:dyDescent="0.25">
      <c r="J20" s="39"/>
    </row>
    <row r="23" spans="4:10" x14ac:dyDescent="0.25">
      <c r="F23" s="25"/>
    </row>
    <row r="27" spans="4:10" x14ac:dyDescent="0.25">
      <c r="F27" s="25"/>
    </row>
  </sheetData>
  <mergeCells count="5">
    <mergeCell ref="D3:D4"/>
    <mergeCell ref="G3:G4"/>
    <mergeCell ref="J3:J4"/>
    <mergeCell ref="M3:M4"/>
    <mergeCell ref="A1:M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"/>
  <sheetViews>
    <sheetView workbookViewId="0">
      <pane xSplit="1" topLeftCell="E1" activePane="topRight" state="frozen"/>
      <selection activeCell="A14" sqref="A14"/>
      <selection pane="topRight" activeCell="A14" sqref="A14"/>
    </sheetView>
  </sheetViews>
  <sheetFormatPr defaultRowHeight="15" x14ac:dyDescent="0.25"/>
  <cols>
    <col min="1" max="1" width="36.42578125" bestFit="1" customWidth="1"/>
    <col min="2" max="4" width="14.28515625" bestFit="1" customWidth="1"/>
    <col min="5" max="5" width="26.5703125" bestFit="1" customWidth="1"/>
    <col min="6" max="8" width="14.28515625" bestFit="1" customWidth="1"/>
    <col min="9" max="9" width="26.7109375" bestFit="1" customWidth="1"/>
    <col min="10" max="10" width="15.85546875" bestFit="1" customWidth="1"/>
    <col min="11" max="13" width="14.28515625" bestFit="1" customWidth="1"/>
    <col min="14" max="14" width="26.140625" bestFit="1" customWidth="1"/>
    <col min="15" max="15" width="15.85546875" bestFit="1" customWidth="1"/>
    <col min="16" max="18" width="14.28515625" bestFit="1" customWidth="1"/>
    <col min="19" max="19" width="26.140625" bestFit="1" customWidth="1"/>
    <col min="20" max="20" width="15.85546875" bestFit="1" customWidth="1"/>
  </cols>
  <sheetData>
    <row r="1" spans="1:22" ht="18.75" x14ac:dyDescent="0.3">
      <c r="A1" s="36" t="s">
        <v>44</v>
      </c>
    </row>
    <row r="3" spans="1:22" ht="18.75" x14ac:dyDescent="0.3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5" spans="1:22" x14ac:dyDescent="0.25">
      <c r="A5" s="2" t="s">
        <v>32</v>
      </c>
      <c r="B5" s="2" t="s">
        <v>45</v>
      </c>
      <c r="C5" s="2" t="s">
        <v>46</v>
      </c>
      <c r="D5" s="2" t="s">
        <v>33</v>
      </c>
      <c r="E5" s="33" t="s">
        <v>47</v>
      </c>
      <c r="F5" s="2" t="s">
        <v>48</v>
      </c>
      <c r="G5" s="2" t="s">
        <v>49</v>
      </c>
      <c r="H5" s="2" t="s">
        <v>34</v>
      </c>
      <c r="I5" s="33" t="s">
        <v>50</v>
      </c>
      <c r="J5" s="34" t="s">
        <v>51</v>
      </c>
      <c r="K5" s="2" t="s">
        <v>52</v>
      </c>
      <c r="L5" s="2" t="s">
        <v>53</v>
      </c>
      <c r="M5" s="2" t="s">
        <v>35</v>
      </c>
      <c r="N5" s="33" t="s">
        <v>54</v>
      </c>
      <c r="O5" s="34" t="s">
        <v>51</v>
      </c>
      <c r="P5" s="2" t="s">
        <v>55</v>
      </c>
      <c r="Q5" s="2" t="s">
        <v>56</v>
      </c>
      <c r="R5" s="2" t="s">
        <v>36</v>
      </c>
      <c r="S5" s="33" t="s">
        <v>54</v>
      </c>
      <c r="T5" s="34" t="s">
        <v>51</v>
      </c>
      <c r="U5" s="35"/>
      <c r="V5" s="35"/>
    </row>
    <row r="6" spans="1:22" x14ac:dyDescent="0.25">
      <c r="A6" s="5" t="s">
        <v>37</v>
      </c>
      <c r="B6" s="26">
        <v>56850641.310000002</v>
      </c>
      <c r="C6" s="26">
        <v>42825194.899999999</v>
      </c>
      <c r="D6" s="26">
        <v>44533552.829999998</v>
      </c>
      <c r="E6" s="28">
        <f>B6+C6+D6</f>
        <v>144209389.04000002</v>
      </c>
      <c r="F6" s="26">
        <v>43283785.32</v>
      </c>
      <c r="G6" s="26">
        <v>43625379.979999997</v>
      </c>
      <c r="H6" s="26">
        <v>45436388.969999999</v>
      </c>
      <c r="I6" s="28">
        <f>F6+G6+H6</f>
        <v>132345554.27</v>
      </c>
      <c r="J6" s="30">
        <f>E6+I6</f>
        <v>276554943.31</v>
      </c>
      <c r="K6" s="26">
        <v>43935496.659999996</v>
      </c>
      <c r="L6" s="26">
        <v>44536264.450000003</v>
      </c>
      <c r="M6" s="26">
        <v>43618252.219999999</v>
      </c>
      <c r="N6" s="28">
        <f>K6+L6+M6</f>
        <v>132090013.33</v>
      </c>
      <c r="O6" s="30">
        <f>J6+N6</f>
        <v>408644956.63999999</v>
      </c>
      <c r="P6" s="26"/>
      <c r="Q6" s="26"/>
      <c r="R6" s="26"/>
      <c r="S6" s="28">
        <f>P6+Q6+R6</f>
        <v>0</v>
      </c>
      <c r="T6" s="30">
        <f>O6+S6</f>
        <v>408644956.63999999</v>
      </c>
      <c r="U6" s="27"/>
      <c r="V6" s="27"/>
    </row>
    <row r="7" spans="1:22" x14ac:dyDescent="0.25">
      <c r="A7" s="5" t="s">
        <v>38</v>
      </c>
      <c r="B7" s="26">
        <v>15345970.01</v>
      </c>
      <c r="C7" s="26">
        <v>10770161.66</v>
      </c>
      <c r="D7" s="26">
        <v>10775464.890000001</v>
      </c>
      <c r="E7" s="28">
        <f t="shared" ref="E7:E13" si="0">B7+C7+D7</f>
        <v>36891596.560000002</v>
      </c>
      <c r="F7" s="26">
        <v>10893735.57</v>
      </c>
      <c r="G7" s="26">
        <v>10775023.16</v>
      </c>
      <c r="H7" s="26">
        <v>10656460.33</v>
      </c>
      <c r="I7" s="28">
        <f t="shared" ref="I7:I13" si="1">F7+G7+H7</f>
        <v>32325219.060000002</v>
      </c>
      <c r="J7" s="30">
        <f t="shared" ref="J7:J13" si="2">E7+I7</f>
        <v>69216815.620000005</v>
      </c>
      <c r="K7" s="26">
        <v>11031414.66</v>
      </c>
      <c r="L7" s="26">
        <v>10971079.57</v>
      </c>
      <c r="M7" s="26">
        <v>11118229.26</v>
      </c>
      <c r="N7" s="28">
        <f t="shared" ref="N7:N13" si="3">K7+L7+M7</f>
        <v>33120723.490000002</v>
      </c>
      <c r="O7" s="30">
        <f t="shared" ref="O7:O13" si="4">J7+N7</f>
        <v>102337539.11000001</v>
      </c>
      <c r="P7" s="26"/>
      <c r="Q7" s="26"/>
      <c r="R7" s="26"/>
      <c r="S7" s="28">
        <f t="shared" ref="S7:S13" si="5">P7+Q7+R7</f>
        <v>0</v>
      </c>
      <c r="T7" s="30">
        <f t="shared" ref="T7:T13" si="6">O7+S7</f>
        <v>102337539.11000001</v>
      </c>
      <c r="U7" s="27"/>
      <c r="V7" s="27"/>
    </row>
    <row r="8" spans="1:22" x14ac:dyDescent="0.25">
      <c r="A8" s="5" t="s">
        <v>6</v>
      </c>
      <c r="B8" s="26">
        <v>6858761.2800000003</v>
      </c>
      <c r="C8" s="26">
        <v>7262287.6399999997</v>
      </c>
      <c r="D8" s="26">
        <v>7241468.8200000003</v>
      </c>
      <c r="E8" s="28">
        <f t="shared" si="0"/>
        <v>21362517.740000002</v>
      </c>
      <c r="F8" s="26">
        <v>7259641.7400000002</v>
      </c>
      <c r="G8" s="26">
        <v>7278553.4199999999</v>
      </c>
      <c r="H8" s="26">
        <v>7234736.96</v>
      </c>
      <c r="I8" s="28">
        <f t="shared" si="1"/>
        <v>21772932.120000001</v>
      </c>
      <c r="J8" s="30">
        <f t="shared" si="2"/>
        <v>43135449.859999999</v>
      </c>
      <c r="K8" s="26">
        <v>7221880.0800000001</v>
      </c>
      <c r="L8" s="26">
        <v>7187927.6200000001</v>
      </c>
      <c r="M8" s="26">
        <v>7181854.2000000002</v>
      </c>
      <c r="N8" s="28">
        <f t="shared" si="3"/>
        <v>21591661.899999999</v>
      </c>
      <c r="O8" s="30">
        <f t="shared" si="4"/>
        <v>64727111.759999998</v>
      </c>
      <c r="P8" s="26"/>
      <c r="Q8" s="26"/>
      <c r="R8" s="26"/>
      <c r="S8" s="28">
        <f t="shared" si="5"/>
        <v>0</v>
      </c>
      <c r="T8" s="30">
        <f t="shared" si="6"/>
        <v>64727111.759999998</v>
      </c>
      <c r="U8" s="27"/>
      <c r="V8" s="27"/>
    </row>
    <row r="9" spans="1:22" x14ac:dyDescent="0.25">
      <c r="A9" s="5" t="s">
        <v>39</v>
      </c>
      <c r="B9" s="26">
        <v>28500</v>
      </c>
      <c r="C9" s="26">
        <v>31747.15</v>
      </c>
      <c r="D9" s="26">
        <v>49318.15</v>
      </c>
      <c r="E9" s="28">
        <f t="shared" si="0"/>
        <v>109565.3</v>
      </c>
      <c r="F9" s="26">
        <v>38749.449999999997</v>
      </c>
      <c r="G9" s="26">
        <v>144844.62</v>
      </c>
      <c r="H9" s="26">
        <v>69105.919999999998</v>
      </c>
      <c r="I9" s="28">
        <f t="shared" si="1"/>
        <v>252699.99</v>
      </c>
      <c r="J9" s="30">
        <f t="shared" si="2"/>
        <v>362265.29</v>
      </c>
      <c r="K9" s="26">
        <v>287866.15000000002</v>
      </c>
      <c r="L9" s="26">
        <v>79664</v>
      </c>
      <c r="M9" s="26">
        <v>151988.94</v>
      </c>
      <c r="N9" s="28">
        <f t="shared" si="3"/>
        <v>519519.09</v>
      </c>
      <c r="O9" s="30">
        <f t="shared" si="4"/>
        <v>881784.38</v>
      </c>
      <c r="P9" s="26"/>
      <c r="Q9" s="26"/>
      <c r="R9" s="26"/>
      <c r="S9" s="28">
        <f t="shared" si="5"/>
        <v>0</v>
      </c>
      <c r="T9" s="30">
        <f t="shared" si="6"/>
        <v>881784.38</v>
      </c>
      <c r="U9" s="27"/>
      <c r="V9" s="27"/>
    </row>
    <row r="10" spans="1:22" x14ac:dyDescent="0.25">
      <c r="A10" s="5" t="s">
        <v>40</v>
      </c>
      <c r="B10" s="26">
        <v>80555</v>
      </c>
      <c r="C10" s="26">
        <v>2615002.36</v>
      </c>
      <c r="D10" s="26">
        <v>7301079.6600000001</v>
      </c>
      <c r="E10" s="28">
        <f t="shared" si="0"/>
        <v>9996637.0199999996</v>
      </c>
      <c r="F10" s="26">
        <v>4606104.53</v>
      </c>
      <c r="G10" s="26">
        <v>8347932.79</v>
      </c>
      <c r="H10" s="26">
        <v>6439317.0999999996</v>
      </c>
      <c r="I10" s="28">
        <f t="shared" si="1"/>
        <v>19393354.420000002</v>
      </c>
      <c r="J10" s="30">
        <f t="shared" si="2"/>
        <v>29389991.440000001</v>
      </c>
      <c r="K10" s="26">
        <v>6738164.4199999999</v>
      </c>
      <c r="L10" s="26">
        <v>6680096.9900000002</v>
      </c>
      <c r="M10" s="26">
        <v>7079269.1399999997</v>
      </c>
      <c r="N10" s="28">
        <f t="shared" si="3"/>
        <v>20497530.550000001</v>
      </c>
      <c r="O10" s="30">
        <f t="shared" si="4"/>
        <v>49887521.990000002</v>
      </c>
      <c r="P10" s="26"/>
      <c r="Q10" s="26"/>
      <c r="R10" s="26"/>
      <c r="S10" s="28">
        <f t="shared" si="5"/>
        <v>0</v>
      </c>
      <c r="T10" s="30">
        <f t="shared" si="6"/>
        <v>49887521.990000002</v>
      </c>
      <c r="U10" s="27"/>
      <c r="V10" s="27"/>
    </row>
    <row r="11" spans="1:22" x14ac:dyDescent="0.25">
      <c r="A11" s="5" t="s">
        <v>41</v>
      </c>
      <c r="B11" s="26">
        <v>3647023.66</v>
      </c>
      <c r="C11" s="26">
        <v>4631408.1399999997</v>
      </c>
      <c r="D11" s="26">
        <v>5202637.08</v>
      </c>
      <c r="E11" s="28">
        <f t="shared" si="0"/>
        <v>13481068.879999999</v>
      </c>
      <c r="F11" s="26">
        <v>4671307.63</v>
      </c>
      <c r="G11" s="26">
        <v>4924825.78</v>
      </c>
      <c r="H11" s="26">
        <v>4736271.8600000003</v>
      </c>
      <c r="I11" s="28">
        <f t="shared" si="1"/>
        <v>14332405.27</v>
      </c>
      <c r="J11" s="30">
        <f t="shared" si="2"/>
        <v>27813474.149999999</v>
      </c>
      <c r="K11" s="26">
        <v>4626974.12</v>
      </c>
      <c r="L11" s="26">
        <v>5159096.28</v>
      </c>
      <c r="M11" s="26">
        <v>5430971.5999999996</v>
      </c>
      <c r="N11" s="28">
        <f t="shared" si="3"/>
        <v>15217042</v>
      </c>
      <c r="O11" s="30">
        <f t="shared" si="4"/>
        <v>43030516.149999999</v>
      </c>
      <c r="P11" s="26"/>
      <c r="Q11" s="26"/>
      <c r="R11" s="26"/>
      <c r="S11" s="28">
        <f t="shared" si="5"/>
        <v>0</v>
      </c>
      <c r="T11" s="30">
        <f t="shared" si="6"/>
        <v>43030516.149999999</v>
      </c>
      <c r="U11" s="27"/>
      <c r="V11" s="27"/>
    </row>
    <row r="12" spans="1:22" x14ac:dyDescent="0.25">
      <c r="A12" s="5" t="s">
        <v>57</v>
      </c>
      <c r="B12" s="26">
        <v>4080857.72</v>
      </c>
      <c r="C12" s="26">
        <v>8162660.1600000001</v>
      </c>
      <c r="D12" s="26">
        <v>14638567.939999999</v>
      </c>
      <c r="E12" s="28">
        <f t="shared" si="0"/>
        <v>26882085.82</v>
      </c>
      <c r="F12" s="26">
        <v>11566631.27</v>
      </c>
      <c r="G12" s="26">
        <v>14056472.060000001</v>
      </c>
      <c r="H12" s="26">
        <v>11852566.74</v>
      </c>
      <c r="I12" s="28">
        <f t="shared" si="1"/>
        <v>37475670.07</v>
      </c>
      <c r="J12" s="30">
        <f t="shared" si="2"/>
        <v>64357755.890000001</v>
      </c>
      <c r="K12" s="26">
        <v>12325916.74</v>
      </c>
      <c r="L12" s="26">
        <v>12849240.529999999</v>
      </c>
      <c r="M12" s="26">
        <v>13405871.310000001</v>
      </c>
      <c r="N12" s="28">
        <f t="shared" si="3"/>
        <v>38581028.579999998</v>
      </c>
      <c r="O12" s="30">
        <f t="shared" si="4"/>
        <v>102938784.47</v>
      </c>
      <c r="P12" s="26"/>
      <c r="Q12" s="26"/>
      <c r="R12" s="26"/>
      <c r="S12" s="28">
        <f t="shared" si="5"/>
        <v>0</v>
      </c>
      <c r="T12" s="30">
        <f t="shared" si="6"/>
        <v>102938784.47</v>
      </c>
      <c r="U12" s="27"/>
      <c r="V12" s="27"/>
    </row>
    <row r="13" spans="1:22" x14ac:dyDescent="0.25">
      <c r="A13" s="5" t="s">
        <v>13</v>
      </c>
      <c r="B13" s="26"/>
      <c r="C13" s="26"/>
      <c r="D13" s="26">
        <v>6179.8</v>
      </c>
      <c r="E13" s="28">
        <f t="shared" si="0"/>
        <v>6179.8</v>
      </c>
      <c r="F13" s="26">
        <v>0</v>
      </c>
      <c r="G13" s="26">
        <v>0</v>
      </c>
      <c r="H13" s="26">
        <v>5282</v>
      </c>
      <c r="I13" s="28">
        <f t="shared" si="1"/>
        <v>5282</v>
      </c>
      <c r="J13" s="30">
        <f t="shared" si="2"/>
        <v>11461.8</v>
      </c>
      <c r="K13" s="26">
        <v>0</v>
      </c>
      <c r="L13" s="26">
        <v>200186.47</v>
      </c>
      <c r="M13" s="26">
        <v>190104.99</v>
      </c>
      <c r="N13" s="28">
        <f t="shared" si="3"/>
        <v>390291.45999999996</v>
      </c>
      <c r="O13" s="30">
        <f t="shared" si="4"/>
        <v>401753.25999999995</v>
      </c>
      <c r="P13" s="26"/>
      <c r="Q13" s="26"/>
      <c r="R13" s="26"/>
      <c r="S13" s="28">
        <f t="shared" si="5"/>
        <v>0</v>
      </c>
      <c r="T13" s="30">
        <f t="shared" si="6"/>
        <v>401753.25999999995</v>
      </c>
      <c r="U13" s="27"/>
      <c r="V13" s="27"/>
    </row>
    <row r="14" spans="1:22" x14ac:dyDescent="0.25">
      <c r="B14" s="27"/>
      <c r="C14" s="27"/>
      <c r="D14" s="27"/>
      <c r="E14" s="29"/>
      <c r="F14" s="27"/>
      <c r="G14" s="27"/>
      <c r="H14" s="27"/>
      <c r="I14" s="29"/>
      <c r="J14" s="29"/>
      <c r="K14" s="27"/>
      <c r="L14" s="27"/>
      <c r="M14" s="27"/>
      <c r="N14" s="29"/>
      <c r="O14" s="29"/>
      <c r="P14" s="27"/>
      <c r="Q14" s="27"/>
      <c r="R14" s="27"/>
      <c r="S14" s="29"/>
      <c r="T14" s="29"/>
      <c r="U14" s="27"/>
      <c r="V14" s="27"/>
    </row>
    <row r="15" spans="1:22" x14ac:dyDescent="0.25">
      <c r="A15" s="5" t="s">
        <v>58</v>
      </c>
      <c r="B15" s="26">
        <f>B12-B11-B10-B9</f>
        <v>324779.06000000006</v>
      </c>
      <c r="C15" s="26">
        <f t="shared" ref="C15:T15" si="7">C12-C11-C10-C9</f>
        <v>884502.51000000059</v>
      </c>
      <c r="D15" s="26">
        <f t="shared" si="7"/>
        <v>2085533.0499999993</v>
      </c>
      <c r="E15" s="37">
        <f t="shared" si="7"/>
        <v>3294814.620000002</v>
      </c>
      <c r="F15" s="26">
        <f t="shared" si="7"/>
        <v>2250469.6599999992</v>
      </c>
      <c r="G15" s="26">
        <f t="shared" si="7"/>
        <v>638868.87000000116</v>
      </c>
      <c r="H15" s="26">
        <f t="shared" si="7"/>
        <v>607871.86000000022</v>
      </c>
      <c r="I15" s="37">
        <f t="shared" si="7"/>
        <v>3497210.3899999987</v>
      </c>
      <c r="J15" s="38">
        <f t="shared" si="7"/>
        <v>6792025.0100000007</v>
      </c>
      <c r="K15" s="26">
        <f t="shared" si="7"/>
        <v>672912.05000000016</v>
      </c>
      <c r="L15" s="26">
        <f t="shared" si="7"/>
        <v>930383.25999999885</v>
      </c>
      <c r="M15" s="26">
        <f t="shared" si="7"/>
        <v>743641.63000000129</v>
      </c>
      <c r="N15" s="37">
        <f t="shared" si="7"/>
        <v>2346936.9399999976</v>
      </c>
      <c r="O15" s="38">
        <f t="shared" si="7"/>
        <v>9138961.9499999974</v>
      </c>
      <c r="P15" s="26">
        <f t="shared" si="7"/>
        <v>0</v>
      </c>
      <c r="Q15" s="26">
        <f t="shared" si="7"/>
        <v>0</v>
      </c>
      <c r="R15" s="26">
        <f t="shared" si="7"/>
        <v>0</v>
      </c>
      <c r="S15" s="37">
        <f t="shared" si="7"/>
        <v>0</v>
      </c>
      <c r="T15" s="38">
        <f t="shared" si="7"/>
        <v>9138961.9499999974</v>
      </c>
      <c r="U15" s="27"/>
      <c r="V15" s="27"/>
    </row>
    <row r="16" spans="1:22" x14ac:dyDescent="0.25">
      <c r="B16" s="27"/>
      <c r="C16" s="27"/>
      <c r="D16" s="27"/>
      <c r="E16" s="29"/>
      <c r="F16" s="27"/>
      <c r="G16" s="27"/>
      <c r="H16" s="27"/>
      <c r="I16" s="29"/>
      <c r="J16" s="29"/>
      <c r="K16" s="27"/>
      <c r="L16" s="27"/>
      <c r="M16" s="27"/>
      <c r="N16" s="29"/>
      <c r="O16" s="29"/>
      <c r="P16" s="27"/>
      <c r="Q16" s="27"/>
      <c r="R16" s="27"/>
      <c r="S16" s="29"/>
      <c r="T16" s="29"/>
      <c r="U16" s="27"/>
      <c r="V16" s="27"/>
    </row>
    <row r="17" spans="1:22" x14ac:dyDescent="0.25">
      <c r="A17" s="32" t="s">
        <v>43</v>
      </c>
      <c r="B17" s="31">
        <f>SUM(B6:B13)-B12+B15</f>
        <v>83136230.320000008</v>
      </c>
      <c r="C17" s="31">
        <f t="shared" ref="C17:T17" si="8">SUM(C6:C13)-C12+C15</f>
        <v>69020304.359999999</v>
      </c>
      <c r="D17" s="31">
        <f t="shared" si="8"/>
        <v>77195234.279999986</v>
      </c>
      <c r="E17" s="31">
        <f t="shared" si="8"/>
        <v>229351768.96000007</v>
      </c>
      <c r="F17" s="31">
        <f t="shared" si="8"/>
        <v>73003793.900000006</v>
      </c>
      <c r="G17" s="31">
        <f t="shared" si="8"/>
        <v>75735428.620000005</v>
      </c>
      <c r="H17" s="31">
        <f t="shared" si="8"/>
        <v>75185435</v>
      </c>
      <c r="I17" s="31">
        <f t="shared" si="8"/>
        <v>223924657.52000001</v>
      </c>
      <c r="J17" s="31">
        <f t="shared" si="8"/>
        <v>453276426.48000002</v>
      </c>
      <c r="K17" s="31">
        <f t="shared" si="8"/>
        <v>74514708.139999986</v>
      </c>
      <c r="L17" s="31">
        <f t="shared" si="8"/>
        <v>75744698.640000001</v>
      </c>
      <c r="M17" s="31">
        <f t="shared" si="8"/>
        <v>75514311.979999974</v>
      </c>
      <c r="N17" s="31">
        <f t="shared" si="8"/>
        <v>225773718.75999999</v>
      </c>
      <c r="O17" s="31">
        <f t="shared" si="8"/>
        <v>679050145.24000001</v>
      </c>
      <c r="P17" s="31">
        <f t="shared" si="8"/>
        <v>0</v>
      </c>
      <c r="Q17" s="31">
        <f t="shared" si="8"/>
        <v>0</v>
      </c>
      <c r="R17" s="31">
        <f t="shared" si="8"/>
        <v>0</v>
      </c>
      <c r="S17" s="31">
        <f t="shared" si="8"/>
        <v>0</v>
      </c>
      <c r="T17" s="31">
        <f t="shared" si="8"/>
        <v>679050145.24000001</v>
      </c>
      <c r="U17" s="27"/>
      <c r="V17" s="27"/>
    </row>
    <row r="18" spans="1:22" x14ac:dyDescent="0.25">
      <c r="B18" s="27"/>
      <c r="C18" s="27"/>
      <c r="D18" s="27"/>
      <c r="E18" s="29"/>
      <c r="F18" s="27"/>
      <c r="G18" s="27"/>
      <c r="H18" s="27"/>
      <c r="I18" s="2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</sheetData>
  <mergeCells count="1">
    <mergeCell ref="A3:T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showGridLines="0" tabSelected="1" zoomScaleNormal="10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  <col min="12" max="12" width="13.42578125" bestFit="1" customWidth="1"/>
    <col min="13" max="13" width="12.42578125" bestFit="1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61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1001022277.28</v>
      </c>
      <c r="C9" s="10">
        <f t="shared" ref="C9" si="0">C10+C15</f>
        <v>229345589.16000003</v>
      </c>
      <c r="D9" s="10">
        <f>C9</f>
        <v>229345589.16000003</v>
      </c>
      <c r="E9" s="10">
        <f>B9-D9</f>
        <v>771676688.11999989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798300000</v>
      </c>
      <c r="C10" s="11">
        <f t="shared" ref="C10" si="1">C11+C12+C13</f>
        <v>202463503.34000003</v>
      </c>
      <c r="D10" s="11">
        <f t="shared" ref="D10:D21" si="2">C10</f>
        <v>202463503.34000003</v>
      </c>
      <c r="E10" s="11">
        <f t="shared" ref="E10:E21" si="3">B10-D10</f>
        <v>595836496.65999997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DOTAÇÃO!$D$5</f>
        <v>554300000</v>
      </c>
      <c r="C11" s="12">
        <f>LIQUIDADO!$E$6</f>
        <v>144209389.04000002</v>
      </c>
      <c r="D11" s="12">
        <f t="shared" si="2"/>
        <v>144209389.04000002</v>
      </c>
      <c r="E11" s="12">
        <f t="shared" si="3"/>
        <v>410090610.95999998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DOTAÇÃO!$D$6</f>
        <v>132400000</v>
      </c>
      <c r="C12" s="12">
        <f>LIQUIDADO!$E$7</f>
        <v>36891596.560000002</v>
      </c>
      <c r="D12" s="12">
        <f t="shared" si="2"/>
        <v>36891596.560000002</v>
      </c>
      <c r="E12" s="12">
        <f t="shared" si="3"/>
        <v>95508403.439999998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DOTAÇÃO!$D$7</f>
        <v>111600000</v>
      </c>
      <c r="C13" s="12">
        <f>LIQUIDADO!$E$8</f>
        <v>21362517.740000002</v>
      </c>
      <c r="D13" s="12">
        <f t="shared" si="2"/>
        <v>21362517.740000002</v>
      </c>
      <c r="E13" s="12">
        <f t="shared" si="3"/>
        <v>90237482.25999999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f t="shared" si="2"/>
        <v>0</v>
      </c>
      <c r="E14" s="11">
        <f t="shared" si="3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202722277.28</v>
      </c>
      <c r="C15" s="11">
        <f t="shared" ref="C15" si="4">C16+C17+C18+C19</f>
        <v>26882085.82</v>
      </c>
      <c r="D15" s="11">
        <f t="shared" si="2"/>
        <v>26882085.82</v>
      </c>
      <c r="E15" s="11">
        <f t="shared" si="3"/>
        <v>175840191.46000001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DOTAÇÃO!$D$8</f>
        <v>2323234</v>
      </c>
      <c r="C16" s="12">
        <f>LIQUIDADO!$E$9</f>
        <v>109565.3</v>
      </c>
      <c r="D16" s="12">
        <f t="shared" si="2"/>
        <v>109565.3</v>
      </c>
      <c r="E16" s="12">
        <f t="shared" si="3"/>
        <v>2213668.7000000002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DOTAÇÃO!$D$9</f>
        <v>143749578.09</v>
      </c>
      <c r="C17" s="12">
        <f>LIQUIDADO!$E$10</f>
        <v>9996637.0199999996</v>
      </c>
      <c r="D17" s="12">
        <f t="shared" si="2"/>
        <v>9996637.0199999996</v>
      </c>
      <c r="E17" s="12">
        <f t="shared" si="3"/>
        <v>133752941.07000001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DOTAÇÃO!$D$10</f>
        <v>49328122.429999992</v>
      </c>
      <c r="C18" s="12">
        <f>LIQUIDADO!$E$11</f>
        <v>13481068.879999999</v>
      </c>
      <c r="D18" s="12">
        <f t="shared" si="2"/>
        <v>13481068.879999999</v>
      </c>
      <c r="E18" s="12">
        <f t="shared" si="3"/>
        <v>35847053.549999997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DOTAÇÃO!$D$14</f>
        <v>7321342.7600000203</v>
      </c>
      <c r="C19" s="12">
        <f>LIQUIDADO!$E$15</f>
        <v>3294814.620000002</v>
      </c>
      <c r="D19" s="12">
        <f t="shared" si="2"/>
        <v>3294814.620000002</v>
      </c>
      <c r="E19" s="12">
        <f t="shared" si="3"/>
        <v>4026528.1400000183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DOTAÇÃO!D12</f>
        <v>16173297</v>
      </c>
      <c r="C20" s="10">
        <f>LIQUIDADO!E13</f>
        <v>6179.8</v>
      </c>
      <c r="D20" s="10">
        <f t="shared" si="2"/>
        <v>6179.8</v>
      </c>
      <c r="E20" s="10">
        <f t="shared" si="3"/>
        <v>16167117.199999999</v>
      </c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1017195574.28</v>
      </c>
      <c r="C21" s="13">
        <f t="shared" ref="C21" si="5">C9+C20</f>
        <v>229351768.96000004</v>
      </c>
      <c r="D21" s="13">
        <f t="shared" si="2"/>
        <v>229351768.96000004</v>
      </c>
      <c r="E21" s="13">
        <f t="shared" si="3"/>
        <v>787843805.31999993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45043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C7:D7"/>
    <mergeCell ref="A7:A8"/>
    <mergeCell ref="B7:B8"/>
    <mergeCell ref="E7:E8"/>
    <mergeCell ref="A5:E5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62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1083892301.3199999</v>
      </c>
      <c r="C9" s="10">
        <f t="shared" ref="C9:D9" si="0">C10+C15</f>
        <v>223919375.51999998</v>
      </c>
      <c r="D9" s="10">
        <f t="shared" si="0"/>
        <v>453264964.68000001</v>
      </c>
      <c r="E9" s="10">
        <f>B9-D9</f>
        <v>630627336.63999987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875307977</v>
      </c>
      <c r="C10" s="11">
        <f t="shared" ref="C10:D10" si="1">C11+C12+C13</f>
        <v>186443705.44999999</v>
      </c>
      <c r="D10" s="11">
        <f t="shared" si="1"/>
        <v>388907208.79000002</v>
      </c>
      <c r="E10" s="11">
        <f t="shared" ref="E10:E21" si="2">B10-D10</f>
        <v>486400768.20999998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DOTAÇÃO!$G$5</f>
        <v>611307977</v>
      </c>
      <c r="C11" s="12">
        <f>LIQUIDADO!$I$6</f>
        <v>132345554.27</v>
      </c>
      <c r="D11" s="12">
        <f>LIQUIDADO!$J$6</f>
        <v>276554943.31</v>
      </c>
      <c r="E11" s="12">
        <f t="shared" si="2"/>
        <v>334753033.69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DOTAÇÃO!$G$6</f>
        <v>142400000</v>
      </c>
      <c r="C12" s="12">
        <f>LIQUIDADO!$I$7</f>
        <v>32325219.060000002</v>
      </c>
      <c r="D12" s="12">
        <f>LIQUIDADO!$J$7</f>
        <v>69216815.620000005</v>
      </c>
      <c r="E12" s="12">
        <f t="shared" si="2"/>
        <v>73183184.379999995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DOTAÇÃO!$G$7</f>
        <v>121600000</v>
      </c>
      <c r="C13" s="12">
        <f>LIQUIDADO!$I$8</f>
        <v>21772932.120000001</v>
      </c>
      <c r="D13" s="12">
        <f>LIQUIDADO!$J$8</f>
        <v>43135449.859999999</v>
      </c>
      <c r="E13" s="12">
        <f t="shared" si="2"/>
        <v>78464550.140000001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208584324.31999999</v>
      </c>
      <c r="C15" s="11">
        <f t="shared" ref="C15:D15" si="3">C16+C17+C18+C19</f>
        <v>37475670.07</v>
      </c>
      <c r="D15" s="11">
        <f t="shared" si="3"/>
        <v>64357755.889999993</v>
      </c>
      <c r="E15" s="11">
        <f t="shared" si="2"/>
        <v>144226568.43000001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DOTAÇÃO!$G$8</f>
        <v>3093234</v>
      </c>
      <c r="C16" s="12">
        <f>LIQUIDADO!$I$9</f>
        <v>252699.99</v>
      </c>
      <c r="D16" s="12">
        <f>LIQUIDADO!$J$9</f>
        <v>362265.29</v>
      </c>
      <c r="E16" s="12">
        <f t="shared" si="2"/>
        <v>2730968.71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DOTAÇÃO!$G$9</f>
        <v>137103803.55000001</v>
      </c>
      <c r="C17" s="12">
        <f>LIQUIDADO!$I$10</f>
        <v>19393354.420000002</v>
      </c>
      <c r="D17" s="12">
        <f>LIQUIDADO!$J$10</f>
        <v>29389991.440000001</v>
      </c>
      <c r="E17" s="12">
        <f t="shared" si="2"/>
        <v>107713812.11000001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22</v>
      </c>
      <c r="B18" s="12">
        <f>DOTAÇÃO!$G$10</f>
        <v>54349253.009999998</v>
      </c>
      <c r="C18" s="12">
        <f>LIQUIDADO!$I$11</f>
        <v>14332405.27</v>
      </c>
      <c r="D18" s="12">
        <f>LIQUIDADO!$J$11</f>
        <v>27813474.149999999</v>
      </c>
      <c r="E18" s="12">
        <f t="shared" si="2"/>
        <v>26535778.859999999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DOTAÇÃO!$G$14</f>
        <v>14038033.75999999</v>
      </c>
      <c r="C19" s="12">
        <f>LIQUIDADO!$I$15</f>
        <v>3497210.3899999987</v>
      </c>
      <c r="D19" s="12">
        <f>LIQUIDADO!$J$15</f>
        <v>6792025.0100000007</v>
      </c>
      <c r="E19" s="12">
        <f t="shared" si="2"/>
        <v>7246008.7499999898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DOTAÇÃO!$G$12</f>
        <v>16816797</v>
      </c>
      <c r="C20" s="10">
        <f>LIQUIDADO!$I$13</f>
        <v>5282</v>
      </c>
      <c r="D20" s="10">
        <f>LIQUIDADO!$J$13</f>
        <v>11461.8</v>
      </c>
      <c r="E20" s="10">
        <f t="shared" si="2"/>
        <v>16805335.199999999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1100709098.3199999</v>
      </c>
      <c r="C21" s="13">
        <f t="shared" ref="C21:D21" si="4">C9+C20</f>
        <v>223924657.51999998</v>
      </c>
      <c r="D21" s="13">
        <f t="shared" si="4"/>
        <v>453276426.48000002</v>
      </c>
      <c r="E21" s="13">
        <f t="shared" si="2"/>
        <v>647432671.83999991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45131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showGridLines="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5" x14ac:dyDescent="0.25">
      <c r="A1" t="s">
        <v>66</v>
      </c>
    </row>
    <row r="2" spans="1:15" x14ac:dyDescent="0.25">
      <c r="A2" t="s">
        <v>67</v>
      </c>
    </row>
    <row r="3" spans="1:15" x14ac:dyDescent="0.25">
      <c r="A3" t="s">
        <v>68</v>
      </c>
    </row>
    <row r="5" spans="1:15" ht="21" x14ac:dyDescent="0.35">
      <c r="A5" s="47" t="s">
        <v>63</v>
      </c>
      <c r="B5" s="47"/>
      <c r="C5" s="47"/>
      <c r="D5" s="47"/>
      <c r="E5" s="47"/>
    </row>
    <row r="7" spans="1:15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5" x14ac:dyDescent="0.25">
      <c r="A8" s="46"/>
      <c r="B8" s="46"/>
      <c r="C8" s="2" t="s">
        <v>1</v>
      </c>
      <c r="D8" s="2" t="s">
        <v>3</v>
      </c>
      <c r="E8" s="46"/>
    </row>
    <row r="9" spans="1:15" x14ac:dyDescent="0.25">
      <c r="A9" s="3" t="s">
        <v>0</v>
      </c>
      <c r="B9" s="10">
        <f>B10+B15</f>
        <v>1031533122.28</v>
      </c>
      <c r="C9" s="10">
        <f t="shared" ref="C9:D9" si="0">C10+C15</f>
        <v>225383427.30000001</v>
      </c>
      <c r="D9" s="10">
        <f t="shared" si="0"/>
        <v>678648391.98000002</v>
      </c>
      <c r="E9" s="10">
        <f>B9-D9</f>
        <v>352884730.29999995</v>
      </c>
      <c r="G9" s="39"/>
      <c r="H9" s="39"/>
      <c r="I9" s="39"/>
      <c r="J9" s="39"/>
      <c r="L9" s="39"/>
      <c r="M9" s="39"/>
      <c r="N9" s="39"/>
      <c r="O9" s="39"/>
    </row>
    <row r="10" spans="1:15" x14ac:dyDescent="0.25">
      <c r="A10" s="4" t="s">
        <v>5</v>
      </c>
      <c r="B10" s="11">
        <f>B11+B12+B13</f>
        <v>830300000</v>
      </c>
      <c r="C10" s="11">
        <f t="shared" ref="C10:D10" si="1">C11+C12+C13</f>
        <v>186802398.72</v>
      </c>
      <c r="D10" s="11">
        <f t="shared" si="1"/>
        <v>575709607.50999999</v>
      </c>
      <c r="E10" s="11">
        <f t="shared" ref="E10:E21" si="2">B10-D10</f>
        <v>254590392.49000001</v>
      </c>
      <c r="G10" s="39"/>
      <c r="H10" s="39"/>
      <c r="I10" s="39"/>
      <c r="J10" s="39"/>
      <c r="L10" s="39"/>
      <c r="M10" s="39"/>
      <c r="N10" s="39"/>
      <c r="O10" s="39"/>
    </row>
    <row r="11" spans="1:15" x14ac:dyDescent="0.25">
      <c r="A11" s="5" t="s">
        <v>8</v>
      </c>
      <c r="B11" s="12">
        <f>DOTAÇÃO!$J$5</f>
        <v>566300000</v>
      </c>
      <c r="C11" s="12">
        <f>LIQUIDADO!$N$6</f>
        <v>132090013.33</v>
      </c>
      <c r="D11" s="12">
        <f>LIQUIDADO!$O$6</f>
        <v>408644956.63999999</v>
      </c>
      <c r="E11" s="12">
        <f t="shared" si="2"/>
        <v>157655043.36000001</v>
      </c>
      <c r="G11" s="39"/>
      <c r="H11" s="39"/>
      <c r="I11" s="39"/>
      <c r="J11" s="39"/>
      <c r="L11" s="39"/>
      <c r="M11" s="39"/>
      <c r="N11" s="39"/>
      <c r="O11" s="39"/>
    </row>
    <row r="12" spans="1:15" x14ac:dyDescent="0.25">
      <c r="A12" s="5" t="s">
        <v>9</v>
      </c>
      <c r="B12" s="12">
        <f>DOTAÇÃO!$J$6</f>
        <v>142400000</v>
      </c>
      <c r="C12" s="12">
        <f>LIQUIDADO!$N$7</f>
        <v>33120723.490000002</v>
      </c>
      <c r="D12" s="12">
        <f>LIQUIDADO!$O$7</f>
        <v>102337539.11000001</v>
      </c>
      <c r="E12" s="12">
        <f t="shared" si="2"/>
        <v>40062460.889999986</v>
      </c>
      <c r="G12" s="39"/>
      <c r="H12" s="39"/>
      <c r="I12" s="39"/>
      <c r="J12" s="39"/>
      <c r="L12" s="39"/>
      <c r="M12" s="39"/>
      <c r="N12" s="39"/>
      <c r="O12" s="39"/>
    </row>
    <row r="13" spans="1:15" x14ac:dyDescent="0.25">
      <c r="A13" s="5" t="s">
        <v>6</v>
      </c>
      <c r="B13" s="12">
        <f>DOTAÇÃO!$J$7</f>
        <v>121600000</v>
      </c>
      <c r="C13" s="12">
        <f>LIQUIDADO!$N$8</f>
        <v>21591661.899999999</v>
      </c>
      <c r="D13" s="12">
        <f>LIQUIDADO!$O$8</f>
        <v>64727111.759999998</v>
      </c>
      <c r="E13" s="12">
        <f t="shared" si="2"/>
        <v>56872888.240000002</v>
      </c>
      <c r="G13" s="39"/>
      <c r="H13" s="39"/>
      <c r="I13" s="39"/>
      <c r="J13" s="39"/>
      <c r="L13" s="39"/>
      <c r="M13" s="39"/>
      <c r="N13" s="39"/>
      <c r="O13" s="39"/>
    </row>
    <row r="14" spans="1:15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L14" s="39"/>
      <c r="M14" s="39"/>
      <c r="N14" s="39"/>
      <c r="O14" s="39"/>
    </row>
    <row r="15" spans="1:15" x14ac:dyDescent="0.25">
      <c r="A15" s="6" t="s">
        <v>7</v>
      </c>
      <c r="B15" s="11">
        <f>B16+B17+B18+B19</f>
        <v>201233122.28000003</v>
      </c>
      <c r="C15" s="11">
        <f t="shared" ref="C15:D15" si="3">C16+C17+C18+C19</f>
        <v>38581028.579999998</v>
      </c>
      <c r="D15" s="11">
        <f t="shared" si="3"/>
        <v>102938784.47000001</v>
      </c>
      <c r="E15" s="11">
        <f t="shared" si="2"/>
        <v>98294337.810000017</v>
      </c>
      <c r="G15" s="39"/>
      <c r="H15" s="39"/>
      <c r="I15" s="39"/>
      <c r="J15" s="39"/>
      <c r="L15" s="39"/>
      <c r="M15" s="39"/>
      <c r="N15" s="39"/>
      <c r="O15" s="39"/>
    </row>
    <row r="16" spans="1:15" x14ac:dyDescent="0.25">
      <c r="A16" s="5" t="s">
        <v>10</v>
      </c>
      <c r="B16" s="12">
        <f>DOTAÇÃO!$J$8</f>
        <v>3093234</v>
      </c>
      <c r="C16" s="12">
        <f>LIQUIDADO!$N$9</f>
        <v>519519.09</v>
      </c>
      <c r="D16" s="12">
        <f>LIQUIDADO!$O$9</f>
        <v>881784.38</v>
      </c>
      <c r="E16" s="12">
        <f t="shared" si="2"/>
        <v>2211449.62</v>
      </c>
      <c r="G16" s="39"/>
      <c r="H16" s="39"/>
      <c r="I16" s="39"/>
      <c r="J16" s="39"/>
      <c r="L16" s="39"/>
      <c r="M16" s="39"/>
      <c r="N16" s="39"/>
      <c r="O16" s="39"/>
    </row>
    <row r="17" spans="1:15" x14ac:dyDescent="0.25">
      <c r="A17" s="5" t="s">
        <v>11</v>
      </c>
      <c r="B17" s="12">
        <f>DOTAÇÃO!$J$9</f>
        <v>126589866.05</v>
      </c>
      <c r="C17" s="12">
        <f>LIQUIDADO!$N$10</f>
        <v>20497530.550000001</v>
      </c>
      <c r="D17" s="12">
        <f>LIQUIDADO!$O$10</f>
        <v>49887521.990000002</v>
      </c>
      <c r="E17" s="12">
        <f t="shared" si="2"/>
        <v>76702344.060000002</v>
      </c>
      <c r="G17" s="39"/>
      <c r="H17" s="39"/>
      <c r="I17" s="39"/>
      <c r="J17" s="39"/>
      <c r="L17" s="39"/>
      <c r="M17" s="39"/>
      <c r="N17" s="39"/>
      <c r="O17" s="39"/>
    </row>
    <row r="18" spans="1:15" x14ac:dyDescent="0.25">
      <c r="A18" s="5" t="s">
        <v>71</v>
      </c>
      <c r="B18" s="12">
        <f>DOTAÇÃO!$J$10</f>
        <v>55504332.259999998</v>
      </c>
      <c r="C18" s="12">
        <f>LIQUIDADO!$N$11</f>
        <v>15217042</v>
      </c>
      <c r="D18" s="12">
        <f>LIQUIDADO!$O$11</f>
        <v>43030516.149999999</v>
      </c>
      <c r="E18" s="12">
        <f t="shared" si="2"/>
        <v>12473816.109999999</v>
      </c>
      <c r="G18" s="39"/>
      <c r="H18" s="39"/>
      <c r="I18" s="39"/>
      <c r="J18" s="39"/>
      <c r="L18" s="39"/>
      <c r="M18" s="39"/>
      <c r="N18" s="39"/>
      <c r="O18" s="39"/>
    </row>
    <row r="19" spans="1:15" x14ac:dyDescent="0.25">
      <c r="A19" s="5" t="s">
        <v>12</v>
      </c>
      <c r="B19" s="14">
        <f>DOTAÇÃO!$J$14</f>
        <v>16045689.970000014</v>
      </c>
      <c r="C19" s="12">
        <f>LIQUIDADO!$N$15</f>
        <v>2346936.9399999976</v>
      </c>
      <c r="D19" s="12">
        <f>LIQUIDADO!$O$15</f>
        <v>9138961.9499999974</v>
      </c>
      <c r="E19" s="12">
        <f t="shared" si="2"/>
        <v>6906728.0200000163</v>
      </c>
      <c r="G19" s="39"/>
      <c r="H19" s="39"/>
      <c r="I19" s="39"/>
      <c r="J19" s="39"/>
      <c r="L19" s="39"/>
      <c r="M19" s="39"/>
      <c r="N19" s="39"/>
      <c r="O19" s="39"/>
    </row>
    <row r="20" spans="1:15" x14ac:dyDescent="0.25">
      <c r="A20" s="7" t="s">
        <v>13</v>
      </c>
      <c r="B20" s="10">
        <f>DOTAÇÃO!$J$12</f>
        <v>17420297</v>
      </c>
      <c r="C20" s="10">
        <f>LIQUIDADO!$N$13</f>
        <v>390291.45999999996</v>
      </c>
      <c r="D20" s="10">
        <f>LIQUIDADO!$O$13</f>
        <v>401753.25999999995</v>
      </c>
      <c r="E20" s="10">
        <f t="shared" si="2"/>
        <v>17018543.739999998</v>
      </c>
      <c r="G20" s="39"/>
      <c r="H20" s="39"/>
      <c r="I20" s="39"/>
      <c r="J20" s="39"/>
      <c r="L20" s="39"/>
      <c r="M20" s="39"/>
      <c r="N20" s="39"/>
      <c r="O20" s="39"/>
    </row>
    <row r="21" spans="1:15" x14ac:dyDescent="0.25">
      <c r="A21" s="8" t="s">
        <v>14</v>
      </c>
      <c r="B21" s="13">
        <f>B9+B20</f>
        <v>1048953419.28</v>
      </c>
      <c r="C21" s="13">
        <f t="shared" ref="C21:D21" si="4">C9+C20</f>
        <v>225773718.76000002</v>
      </c>
      <c r="D21" s="13">
        <f t="shared" si="4"/>
        <v>679050145.24000001</v>
      </c>
      <c r="E21" s="13">
        <f t="shared" si="2"/>
        <v>369903274.03999996</v>
      </c>
      <c r="G21" s="39"/>
      <c r="H21" s="39"/>
      <c r="I21" s="39"/>
      <c r="J21" s="39"/>
      <c r="L21" s="39"/>
      <c r="M21" s="39"/>
      <c r="N21" s="39"/>
      <c r="O21" s="39"/>
    </row>
    <row r="23" spans="1:15" x14ac:dyDescent="0.25">
      <c r="A23" t="s">
        <v>17</v>
      </c>
    </row>
    <row r="24" spans="1:15" x14ac:dyDescent="0.25">
      <c r="A24" t="s">
        <v>18</v>
      </c>
      <c r="B24" s="9">
        <v>45217</v>
      </c>
    </row>
    <row r="25" spans="1:15" x14ac:dyDescent="0.25">
      <c r="A25" s="1" t="s">
        <v>19</v>
      </c>
    </row>
    <row r="26" spans="1:15" x14ac:dyDescent="0.25">
      <c r="A26" t="s">
        <v>69</v>
      </c>
    </row>
    <row r="27" spans="1:15" x14ac:dyDescent="0.25">
      <c r="A27" t="s">
        <v>23</v>
      </c>
    </row>
    <row r="28" spans="1:15" x14ac:dyDescent="0.25">
      <c r="A28" t="s">
        <v>24</v>
      </c>
    </row>
    <row r="29" spans="1:15" x14ac:dyDescent="0.25">
      <c r="A29" s="41" t="s">
        <v>72</v>
      </c>
    </row>
    <row r="30" spans="1:15" x14ac:dyDescent="0.25">
      <c r="A30" t="s">
        <v>21</v>
      </c>
    </row>
    <row r="31" spans="1:15" x14ac:dyDescent="0.25">
      <c r="A31" t="s">
        <v>65</v>
      </c>
    </row>
    <row r="34" spans="3:3" x14ac:dyDescent="0.25">
      <c r="C34" s="27"/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1"/>
  <sheetViews>
    <sheetView showGridLines="0" workbookViewId="0">
      <selection activeCell="A29" sqref="A29"/>
    </sheetView>
  </sheetViews>
  <sheetFormatPr defaultRowHeight="15" x14ac:dyDescent="0.25"/>
  <cols>
    <col min="1" max="1" width="37.42578125" customWidth="1"/>
    <col min="2" max="2" width="19.28515625" customWidth="1"/>
    <col min="3" max="4" width="22.85546875" customWidth="1"/>
    <col min="5" max="5" width="26.7109375" customWidth="1"/>
    <col min="6" max="6" width="13.5703125" customWidth="1"/>
  </cols>
  <sheetData>
    <row r="1" spans="1:11" x14ac:dyDescent="0.25">
      <c r="A1" t="s">
        <v>66</v>
      </c>
    </row>
    <row r="2" spans="1:11" x14ac:dyDescent="0.25">
      <c r="A2" t="s">
        <v>67</v>
      </c>
    </row>
    <row r="3" spans="1:11" x14ac:dyDescent="0.25">
      <c r="A3" t="s">
        <v>68</v>
      </c>
    </row>
    <row r="5" spans="1:11" ht="21" x14ac:dyDescent="0.35">
      <c r="A5" s="47" t="s">
        <v>64</v>
      </c>
      <c r="B5" s="47"/>
      <c r="C5" s="47"/>
      <c r="D5" s="47"/>
      <c r="E5" s="47"/>
    </row>
    <row r="7" spans="1:11" x14ac:dyDescent="0.25">
      <c r="A7" s="46" t="s">
        <v>15</v>
      </c>
      <c r="B7" s="46" t="s">
        <v>20</v>
      </c>
      <c r="C7" s="46" t="s">
        <v>2</v>
      </c>
      <c r="D7" s="46"/>
      <c r="E7" s="46" t="s">
        <v>4</v>
      </c>
    </row>
    <row r="8" spans="1:11" x14ac:dyDescent="0.25">
      <c r="A8" s="46"/>
      <c r="B8" s="46"/>
      <c r="C8" s="2" t="s">
        <v>1</v>
      </c>
      <c r="D8" s="2" t="s">
        <v>3</v>
      </c>
      <c r="E8" s="46"/>
    </row>
    <row r="9" spans="1:11" x14ac:dyDescent="0.25">
      <c r="A9" s="3" t="s">
        <v>0</v>
      </c>
      <c r="B9" s="10">
        <f>B10+B15</f>
        <v>0</v>
      </c>
      <c r="C9" s="10">
        <f t="shared" ref="C9:D9" si="0">C10+C15</f>
        <v>0</v>
      </c>
      <c r="D9" s="10">
        <f t="shared" si="0"/>
        <v>678648391.98000002</v>
      </c>
      <c r="E9" s="10">
        <f>B9-D9</f>
        <v>-678648391.98000002</v>
      </c>
      <c r="G9" s="39"/>
      <c r="H9" s="39"/>
      <c r="J9" s="39"/>
      <c r="K9" s="39"/>
    </row>
    <row r="10" spans="1:11" x14ac:dyDescent="0.25">
      <c r="A10" s="4" t="s">
        <v>5</v>
      </c>
      <c r="B10" s="11">
        <f>B11+B12+B13</f>
        <v>0</v>
      </c>
      <c r="C10" s="11">
        <f t="shared" ref="C10:D10" si="1">C11+C12+C13</f>
        <v>0</v>
      </c>
      <c r="D10" s="11">
        <f t="shared" si="1"/>
        <v>575709607.50999999</v>
      </c>
      <c r="E10" s="11">
        <f t="shared" ref="E10:E21" si="2">B10-D10</f>
        <v>-575709607.50999999</v>
      </c>
      <c r="G10" s="39"/>
      <c r="H10" s="39"/>
      <c r="J10" s="39"/>
      <c r="K10" s="39"/>
    </row>
    <row r="11" spans="1:11" x14ac:dyDescent="0.25">
      <c r="A11" s="5" t="s">
        <v>8</v>
      </c>
      <c r="B11" s="12">
        <f>DOTAÇÃO!$M$5</f>
        <v>0</v>
      </c>
      <c r="C11" s="12">
        <f>LIQUIDADO!$S$6</f>
        <v>0</v>
      </c>
      <c r="D11" s="12">
        <f>LIQUIDADO!$T$6</f>
        <v>408644956.63999999</v>
      </c>
      <c r="E11" s="12">
        <f t="shared" si="2"/>
        <v>-408644956.63999999</v>
      </c>
      <c r="G11" s="39"/>
      <c r="H11" s="39"/>
      <c r="J11" s="39"/>
      <c r="K11" s="39"/>
    </row>
    <row r="12" spans="1:11" x14ac:dyDescent="0.25">
      <c r="A12" s="5" t="s">
        <v>9</v>
      </c>
      <c r="B12" s="12">
        <f>DOTAÇÃO!$M$6</f>
        <v>0</v>
      </c>
      <c r="C12" s="12">
        <f>LIQUIDADO!$S$7</f>
        <v>0</v>
      </c>
      <c r="D12" s="12">
        <f>LIQUIDADO!$T$7</f>
        <v>102337539.11000001</v>
      </c>
      <c r="E12" s="12">
        <f t="shared" si="2"/>
        <v>-102337539.11000001</v>
      </c>
      <c r="G12" s="39"/>
      <c r="H12" s="39"/>
      <c r="J12" s="39"/>
      <c r="K12" s="39"/>
    </row>
    <row r="13" spans="1:11" x14ac:dyDescent="0.25">
      <c r="A13" s="5" t="s">
        <v>6</v>
      </c>
      <c r="B13" s="12">
        <f>DOTAÇÃO!$M$7</f>
        <v>0</v>
      </c>
      <c r="C13" s="12">
        <f>LIQUIDADO!$S$8</f>
        <v>0</v>
      </c>
      <c r="D13" s="12">
        <f>LIQUIDADO!$T$8</f>
        <v>64727111.759999998</v>
      </c>
      <c r="E13" s="12">
        <f t="shared" si="2"/>
        <v>-64727111.759999998</v>
      </c>
      <c r="G13" s="39"/>
      <c r="H13" s="39"/>
      <c r="J13" s="39"/>
      <c r="K13" s="39"/>
    </row>
    <row r="14" spans="1:11" x14ac:dyDescent="0.25">
      <c r="A14" s="6" t="s">
        <v>16</v>
      </c>
      <c r="B14" s="11">
        <v>0</v>
      </c>
      <c r="C14" s="11">
        <v>0</v>
      </c>
      <c r="D14" s="11">
        <v>0</v>
      </c>
      <c r="E14" s="11">
        <f t="shared" si="2"/>
        <v>0</v>
      </c>
      <c r="J14" s="39"/>
      <c r="K14" s="39"/>
    </row>
    <row r="15" spans="1:11" x14ac:dyDescent="0.25">
      <c r="A15" s="6" t="s">
        <v>7</v>
      </c>
      <c r="B15" s="11">
        <f>B16+B17+B18+B19</f>
        <v>0</v>
      </c>
      <c r="C15" s="11">
        <f t="shared" ref="C15:D15" si="3">C16+C17+C18+C19</f>
        <v>0</v>
      </c>
      <c r="D15" s="11">
        <f t="shared" si="3"/>
        <v>102938784.47000001</v>
      </c>
      <c r="E15" s="11">
        <f t="shared" si="2"/>
        <v>-102938784.47000001</v>
      </c>
      <c r="G15" s="39"/>
      <c r="H15" s="39"/>
      <c r="J15" s="39"/>
      <c r="K15" s="39"/>
    </row>
    <row r="16" spans="1:11" x14ac:dyDescent="0.25">
      <c r="A16" s="5" t="s">
        <v>10</v>
      </c>
      <c r="B16" s="12">
        <f>DOTAÇÃO!$M$8</f>
        <v>0</v>
      </c>
      <c r="C16" s="12">
        <f>LIQUIDADO!$S$9</f>
        <v>0</v>
      </c>
      <c r="D16" s="12">
        <f>LIQUIDADO!$T$9</f>
        <v>881784.38</v>
      </c>
      <c r="E16" s="12">
        <f t="shared" si="2"/>
        <v>-881784.38</v>
      </c>
      <c r="G16" s="39"/>
      <c r="H16" s="39"/>
      <c r="J16" s="39"/>
      <c r="K16" s="39"/>
    </row>
    <row r="17" spans="1:11" x14ac:dyDescent="0.25">
      <c r="A17" s="5" t="s">
        <v>11</v>
      </c>
      <c r="B17" s="12">
        <f>DOTAÇÃO!$M$9</f>
        <v>0</v>
      </c>
      <c r="C17" s="12">
        <f>LIQUIDADO!$S$10</f>
        <v>0</v>
      </c>
      <c r="D17" s="12">
        <f>LIQUIDADO!$T$10</f>
        <v>49887521.990000002</v>
      </c>
      <c r="E17" s="12">
        <f t="shared" si="2"/>
        <v>-49887521.990000002</v>
      </c>
      <c r="G17" s="39"/>
      <c r="H17" s="39"/>
      <c r="J17" s="39"/>
      <c r="K17" s="39"/>
    </row>
    <row r="18" spans="1:11" x14ac:dyDescent="0.25">
      <c r="A18" s="5" t="s">
        <v>22</v>
      </c>
      <c r="B18" s="12">
        <f>DOTAÇÃO!$M$10</f>
        <v>0</v>
      </c>
      <c r="C18" s="12">
        <f>LIQUIDADO!$S$11</f>
        <v>0</v>
      </c>
      <c r="D18" s="12">
        <f>LIQUIDADO!$T$11</f>
        <v>43030516.149999999</v>
      </c>
      <c r="E18" s="12">
        <f t="shared" si="2"/>
        <v>-43030516.149999999</v>
      </c>
      <c r="G18" s="39"/>
      <c r="H18" s="39"/>
      <c r="J18" s="39"/>
      <c r="K18" s="39"/>
    </row>
    <row r="19" spans="1:11" x14ac:dyDescent="0.25">
      <c r="A19" s="5" t="s">
        <v>12</v>
      </c>
      <c r="B19" s="14">
        <f>DOTAÇÃO!$M$14</f>
        <v>0</v>
      </c>
      <c r="C19" s="12">
        <f>LIQUIDADO!$S$15</f>
        <v>0</v>
      </c>
      <c r="D19" s="12">
        <f>LIQUIDADO!$T$15</f>
        <v>9138961.9499999974</v>
      </c>
      <c r="E19" s="12">
        <f t="shared" si="2"/>
        <v>-9138961.9499999974</v>
      </c>
      <c r="G19" s="39"/>
      <c r="H19" s="39"/>
      <c r="J19" s="39"/>
      <c r="K19" s="39"/>
    </row>
    <row r="20" spans="1:11" x14ac:dyDescent="0.25">
      <c r="A20" s="7" t="s">
        <v>13</v>
      </c>
      <c r="B20" s="10">
        <f>DOTAÇÃO!$M$12</f>
        <v>0</v>
      </c>
      <c r="C20" s="10">
        <f>LIQUIDADO!$S$13</f>
        <v>0</v>
      </c>
      <c r="D20" s="10">
        <f>LIQUIDADO!$T$13</f>
        <v>401753.25999999995</v>
      </c>
      <c r="E20" s="10">
        <f t="shared" si="2"/>
        <v>-401753.25999999995</v>
      </c>
      <c r="G20" s="39"/>
      <c r="H20" s="39"/>
      <c r="J20" s="39"/>
      <c r="K20" s="39"/>
    </row>
    <row r="21" spans="1:11" x14ac:dyDescent="0.25">
      <c r="A21" s="8" t="s">
        <v>14</v>
      </c>
      <c r="B21" s="13">
        <f>B9+B20</f>
        <v>0</v>
      </c>
      <c r="C21" s="13">
        <f t="shared" ref="C21:D21" si="4">C9+C20</f>
        <v>0</v>
      </c>
      <c r="D21" s="13">
        <f t="shared" si="4"/>
        <v>679050145.24000001</v>
      </c>
      <c r="E21" s="13">
        <f t="shared" si="2"/>
        <v>-679050145.24000001</v>
      </c>
      <c r="G21" s="39"/>
      <c r="H21" s="39"/>
      <c r="J21" s="39"/>
      <c r="K21" s="39"/>
    </row>
    <row r="23" spans="1:11" x14ac:dyDescent="0.25">
      <c r="A23" t="s">
        <v>17</v>
      </c>
    </row>
    <row r="24" spans="1:11" x14ac:dyDescent="0.25">
      <c r="A24" t="s">
        <v>18</v>
      </c>
      <c r="B24" s="9">
        <v>45311</v>
      </c>
    </row>
    <row r="25" spans="1:11" x14ac:dyDescent="0.25">
      <c r="A25" s="1" t="s">
        <v>19</v>
      </c>
    </row>
    <row r="26" spans="1:11" x14ac:dyDescent="0.25">
      <c r="A26" t="s">
        <v>69</v>
      </c>
    </row>
    <row r="27" spans="1:11" x14ac:dyDescent="0.25">
      <c r="A27" t="s">
        <v>23</v>
      </c>
    </row>
    <row r="28" spans="1:11" x14ac:dyDescent="0.25">
      <c r="A28" t="s">
        <v>24</v>
      </c>
    </row>
    <row r="29" spans="1:11" x14ac:dyDescent="0.25">
      <c r="A29" s="41" t="s">
        <v>72</v>
      </c>
    </row>
    <row r="30" spans="1:11" x14ac:dyDescent="0.25">
      <c r="A30" t="s">
        <v>21</v>
      </c>
    </row>
    <row r="31" spans="1:11" x14ac:dyDescent="0.25">
      <c r="A31" t="s">
        <v>65</v>
      </c>
    </row>
  </sheetData>
  <mergeCells count="5">
    <mergeCell ref="A5:E5"/>
    <mergeCell ref="A7:A8"/>
    <mergeCell ref="B7:B8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71EC1-3B4A-41DA-874D-ABCF0A192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9703F2-AB46-4B06-BC94-D85C4FFC3BB6}">
  <ds:schemaRefs>
    <ds:schemaRef ds:uri="5705cfee-9805-40b2-bb93-857057e68a02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294E0F-1934-4253-BA94-1C873208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DOTAÇÃO</vt:lpstr>
      <vt:lpstr>LIQUIDADO</vt:lpstr>
      <vt:lpstr>1º trim</vt:lpstr>
      <vt:lpstr>2º trim </vt:lpstr>
      <vt:lpstr>3º trim </vt:lpstr>
      <vt:lpstr>4º trim </vt:lpstr>
      <vt:lpstr>'1º trim'!Area_de_impressao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tr300135</dc:creator>
  <cp:lastModifiedBy>Cristiane De Figueiredo Gomes</cp:lastModifiedBy>
  <cp:lastPrinted>2022-07-25T16:22:08Z</cp:lastPrinted>
  <dcterms:created xsi:type="dcterms:W3CDTF">2021-01-07T18:45:49Z</dcterms:created>
  <dcterms:modified xsi:type="dcterms:W3CDTF">2023-10-18T18:13:52Z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