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CONCLUÍDOS\JUSTIÇA FEDERAL - UBERABA\PROJETO EXECUTIVO\Rev.7\"/>
    </mc:Choice>
  </mc:AlternateContent>
  <bookViews>
    <workbookView xWindow="0" yWindow="0" windowWidth="23040" windowHeight="8904" tabRatio="456"/>
  </bookViews>
  <sheets>
    <sheet name="Geral" sheetId="23" r:id="rId1"/>
    <sheet name="CPU" sheetId="24" r:id="rId2"/>
    <sheet name="BDI" sheetId="26" r:id="rId3"/>
    <sheet name="Cronograma" sheetId="32" r:id="rId4"/>
    <sheet name="ComposiçãoEncargosSociais" sheetId="31" r:id="rId5"/>
    <sheet name="CURVA-ABC" sheetId="34" r:id="rId6"/>
  </sheets>
  <externalReferences>
    <externalReference r:id="rId7"/>
    <externalReference r:id="rId8"/>
  </externalReferences>
  <definedNames>
    <definedName name="_1Excel_BuiltIn_Print_Area_1_1">#REF!</definedName>
    <definedName name="aaa">#REF!</definedName>
    <definedName name="bb">#REF!</definedName>
    <definedName name="BBBB">#REF!</definedName>
    <definedName name="BHN">#REF!</definedName>
    <definedName name="CC">#REF!</definedName>
    <definedName name="CCC">#REF!</definedName>
    <definedName name="çççç">#REF!</definedName>
    <definedName name="ccccc">#REF!</definedName>
    <definedName name="Cmpr">[1]COMPOSIÇÕES!$A$2:$G$100</definedName>
    <definedName name="COMPOSICOES">[1]COMPOSIÇÕES!$A$2:$G$100</definedName>
    <definedName name="COTACOES">[1]COTAÇÕES!$A$2:$E$32</definedName>
    <definedName name="CPOSE2">[2]CPOS!$E$2</definedName>
    <definedName name="DATA_CPOS">[2]CPOS!$E$2:$IV$2</definedName>
    <definedName name="DATA_EDIF">[2]EDIF!$E$2:$IV$2</definedName>
    <definedName name="DATA_PINI">[2]PINI!$E$2:$IV$2</definedName>
    <definedName name="DATA_SINAPI">[2]SINAPI!$E$2:$IV$2</definedName>
    <definedName name="dd">#REF!</definedName>
    <definedName name="EDIFE2">[2]EDIF!$E$2</definedName>
    <definedName name="ee">#REF!</definedName>
    <definedName name="eeeee">#REF!</definedName>
    <definedName name="EWE">(#REF!,#REF!)</definedName>
    <definedName name="Excel_BuiltIn__FilterDatabase_1">#REF!</definedName>
    <definedName name="Excel_BuiltIn__FilterDatabase_2">#REF!</definedName>
    <definedName name="Excel_BuiltIn__FilterDatabase_3">#REF!</definedName>
    <definedName name="Excel_BuiltIn__FilterDatabase_6">"$#REF!.$I$1:$I$2123"</definedName>
    <definedName name="Excel_BuiltIn__FilterDatabase_8">NA()</definedName>
    <definedName name="Excel_BuiltIn_Print_Area_2">#REF!</definedName>
    <definedName name="Excel_BuiltIn_Print_Area_5_1">"$#REF!.$A$1:$H$120"</definedName>
    <definedName name="Excel_BuiltIn_Print_Area_6">"$#REF!.$A$4:$H$2042"</definedName>
    <definedName name="Excel_BuiltIn_Print_Area_8">NA()</definedName>
    <definedName name="Excel_BuiltIn_Print_Titles_1">#REF!</definedName>
    <definedName name="Excel_BuiltIn_Print_Titles_2">(#REF!,#REF!)</definedName>
    <definedName name="Excel_BuiltIn_Print_Titles_5">"$#REF!.$A$1:$AMJ$17"</definedName>
    <definedName name="Excel_BuiltIn_Print_Titles_6">"$#REF!.$A$1:$AMJ$10"</definedName>
    <definedName name="fdfd">#REF!</definedName>
    <definedName name="ff">#REF!</definedName>
    <definedName name="fff">#REF!</definedName>
    <definedName name="ffffff">#REF!</definedName>
    <definedName name="GG">#REF!</definedName>
    <definedName name="ggggg">#REF!</definedName>
    <definedName name="HG">#REF!</definedName>
    <definedName name="hjhj">#REF!</definedName>
    <definedName name="iiiiii">#REF!</definedName>
    <definedName name="IUI">#REF!</definedName>
    <definedName name="jjjj">#REF!</definedName>
    <definedName name="JKJJ">#REF!</definedName>
    <definedName name="LKLKK">(#REF!,#REF!)</definedName>
    <definedName name="ll">#REF!</definedName>
    <definedName name="LLLLL">(#REF!,#REF!)</definedName>
    <definedName name="mmm">#REF!</definedName>
    <definedName name="nnnn">#REF!</definedName>
    <definedName name="nnnnn">#REF!</definedName>
    <definedName name="NNNNNN">#REF!</definedName>
    <definedName name="oooo">#REF!</definedName>
    <definedName name="PINIE2">[2]PINI!$E$2</definedName>
    <definedName name="pr">(#REF!,#REF!)</definedName>
    <definedName name="PUBLICAS">'[1]SERVIÇOS TABELAS PÚBLICAS'!$A$10:$G$61</definedName>
    <definedName name="SDS">#REF!</definedName>
    <definedName name="SINAPIE2">[2]SINAPI!$E$2</definedName>
    <definedName name="ss">#REF!</definedName>
    <definedName name="SSS">#REF!</definedName>
    <definedName name="sssswwww">#REF!</definedName>
    <definedName name="tres">(#REF!,#REF!)</definedName>
    <definedName name="trt">#REF!</definedName>
    <definedName name="trtree">#REF!</definedName>
    <definedName name="TYT">#REF!</definedName>
    <definedName name="uatro">#REF!</definedName>
    <definedName name="uuu">#REF!</definedName>
    <definedName name="vv">(#REF!,#REF!)</definedName>
    <definedName name="VVVV">(#REF!,#REF!)</definedName>
    <definedName name="wewaa">#REF!</definedName>
    <definedName name="ww">#REF!</definedName>
    <definedName name="XXX">#REF!</definedName>
    <definedName name="ytyttt">#REF!</definedName>
    <definedName name="yyyyuuuu">(#REF!,#REF!)</definedName>
    <definedName name="yyyyy">#REF!</definedName>
    <definedName name="ZSA">#REF!</definedName>
    <definedName name="ZZ">#REF!</definedName>
    <definedName name="zzz">(#REF!,#REF!)</definedName>
  </definedNames>
  <calcPr calcId="162913"/>
</workbook>
</file>

<file path=xl/calcChain.xml><?xml version="1.0" encoding="utf-8"?>
<calcChain xmlns="http://schemas.openxmlformats.org/spreadsheetml/2006/main">
  <c r="D39" i="26" l="1"/>
  <c r="I49" i="23"/>
  <c r="I41" i="23"/>
  <c r="I3" i="23"/>
  <c r="A4" i="34" l="1"/>
  <c r="A3" i="34"/>
  <c r="A1" i="34"/>
  <c r="E76" i="34"/>
  <c r="F76" i="34" s="1"/>
  <c r="D76" i="34"/>
  <c r="C76" i="34"/>
  <c r="B76" i="34"/>
  <c r="A76" i="34"/>
  <c r="E100" i="34"/>
  <c r="F100" i="34" s="1"/>
  <c r="D100" i="34"/>
  <c r="C100" i="34"/>
  <c r="B100" i="34"/>
  <c r="A100" i="34"/>
  <c r="E55" i="34"/>
  <c r="F55" i="34" s="1"/>
  <c r="D55" i="34"/>
  <c r="C55" i="34"/>
  <c r="B55" i="34"/>
  <c r="A55" i="34"/>
  <c r="E53" i="34"/>
  <c r="F53" i="34" s="1"/>
  <c r="D53" i="34"/>
  <c r="C53" i="34"/>
  <c r="B53" i="34"/>
  <c r="A53" i="34"/>
  <c r="E74" i="34"/>
  <c r="F74" i="34" s="1"/>
  <c r="D74" i="34"/>
  <c r="C74" i="34"/>
  <c r="B74" i="34"/>
  <c r="A74" i="34"/>
  <c r="E93" i="34"/>
  <c r="F93" i="34" s="1"/>
  <c r="D93" i="34"/>
  <c r="C93" i="34"/>
  <c r="B93" i="34"/>
  <c r="A93" i="34"/>
  <c r="E106" i="34"/>
  <c r="F106" i="34" s="1"/>
  <c r="D106" i="34"/>
  <c r="C106" i="34"/>
  <c r="B106" i="34"/>
  <c r="A106" i="34"/>
  <c r="E108" i="34"/>
  <c r="F108" i="34" s="1"/>
  <c r="D108" i="34"/>
  <c r="C108" i="34"/>
  <c r="B108" i="34"/>
  <c r="A108" i="34"/>
  <c r="E107" i="34"/>
  <c r="F107" i="34" s="1"/>
  <c r="D107" i="34"/>
  <c r="C107" i="34"/>
  <c r="B107" i="34"/>
  <c r="A107" i="34"/>
  <c r="E79" i="34"/>
  <c r="F79" i="34" s="1"/>
  <c r="D79" i="34"/>
  <c r="C79" i="34"/>
  <c r="B79" i="34"/>
  <c r="A79" i="34"/>
  <c r="E65" i="34"/>
  <c r="F65" i="34" s="1"/>
  <c r="D65" i="34"/>
  <c r="C65" i="34"/>
  <c r="B65" i="34"/>
  <c r="A65" i="34"/>
  <c r="E39" i="34"/>
  <c r="F39" i="34" s="1"/>
  <c r="D39" i="34"/>
  <c r="C39" i="34"/>
  <c r="B39" i="34"/>
  <c r="A39" i="34"/>
  <c r="E49" i="34"/>
  <c r="F49" i="34" s="1"/>
  <c r="D49" i="34"/>
  <c r="C49" i="34"/>
  <c r="B49" i="34"/>
  <c r="A49" i="34"/>
  <c r="E23" i="34"/>
  <c r="F23" i="34" s="1"/>
  <c r="D23" i="34"/>
  <c r="C23" i="34"/>
  <c r="B23" i="34"/>
  <c r="A23" i="34"/>
  <c r="E73" i="34"/>
  <c r="F73" i="34" s="1"/>
  <c r="D73" i="34"/>
  <c r="C73" i="34"/>
  <c r="B73" i="34"/>
  <c r="A73" i="34"/>
  <c r="E85" i="34"/>
  <c r="F85" i="34" s="1"/>
  <c r="D85" i="34"/>
  <c r="C85" i="34"/>
  <c r="B85" i="34"/>
  <c r="A85" i="34"/>
  <c r="E78" i="34"/>
  <c r="F78" i="34" s="1"/>
  <c r="D78" i="34"/>
  <c r="C78" i="34"/>
  <c r="B78" i="34"/>
  <c r="A78" i="34"/>
  <c r="E77" i="34"/>
  <c r="F77" i="34" s="1"/>
  <c r="D77" i="34"/>
  <c r="C77" i="34"/>
  <c r="B77" i="34"/>
  <c r="A77" i="34"/>
  <c r="E81" i="34"/>
  <c r="F81" i="34" s="1"/>
  <c r="D81" i="34"/>
  <c r="C81" i="34"/>
  <c r="B81" i="34"/>
  <c r="A81" i="34"/>
  <c r="E80" i="34"/>
  <c r="F80" i="34" s="1"/>
  <c r="D80" i="34"/>
  <c r="C80" i="34"/>
  <c r="B80" i="34"/>
  <c r="A80" i="34"/>
  <c r="E91" i="34"/>
  <c r="F91" i="34" s="1"/>
  <c r="D91" i="34"/>
  <c r="C91" i="34"/>
  <c r="B91" i="34"/>
  <c r="A91" i="34"/>
  <c r="E68" i="34"/>
  <c r="F68" i="34" s="1"/>
  <c r="D68" i="34"/>
  <c r="C68" i="34"/>
  <c r="B68" i="34"/>
  <c r="A68" i="34"/>
  <c r="E75" i="34"/>
  <c r="F75" i="34" s="1"/>
  <c r="D75" i="34"/>
  <c r="C75" i="34"/>
  <c r="B75" i="34"/>
  <c r="A75" i="34"/>
  <c r="E48" i="34"/>
  <c r="F48" i="34" s="1"/>
  <c r="D48" i="34"/>
  <c r="C48" i="34"/>
  <c r="B48" i="34"/>
  <c r="A48" i="34"/>
  <c r="E30" i="34"/>
  <c r="F30" i="34" s="1"/>
  <c r="D30" i="34"/>
  <c r="C30" i="34"/>
  <c r="B30" i="34"/>
  <c r="A30" i="34"/>
  <c r="E54" i="34"/>
  <c r="F54" i="34" s="1"/>
  <c r="D54" i="34"/>
  <c r="C54" i="34"/>
  <c r="B54" i="34"/>
  <c r="A54" i="34"/>
  <c r="E102" i="34"/>
  <c r="F102" i="34" s="1"/>
  <c r="D102" i="34"/>
  <c r="C102" i="34"/>
  <c r="B102" i="34"/>
  <c r="A102" i="34"/>
  <c r="E69" i="34"/>
  <c r="F69" i="34" s="1"/>
  <c r="D69" i="34"/>
  <c r="C69" i="34"/>
  <c r="B69" i="34"/>
  <c r="A69" i="34"/>
  <c r="E52" i="34"/>
  <c r="F52" i="34" s="1"/>
  <c r="D52" i="34"/>
  <c r="C52" i="34"/>
  <c r="B52" i="34"/>
  <c r="A52" i="34"/>
  <c r="E42" i="34"/>
  <c r="F42" i="34" s="1"/>
  <c r="D42" i="34"/>
  <c r="C42" i="34"/>
  <c r="B42" i="34"/>
  <c r="A42" i="34"/>
  <c r="E110" i="34"/>
  <c r="F110" i="34" s="1"/>
  <c r="D110" i="34"/>
  <c r="C110" i="34"/>
  <c r="B110" i="34"/>
  <c r="A110" i="34"/>
  <c r="E88" i="34"/>
  <c r="F88" i="34" s="1"/>
  <c r="D88" i="34"/>
  <c r="C88" i="34"/>
  <c r="B88" i="34"/>
  <c r="A88" i="34"/>
  <c r="E114" i="34"/>
  <c r="F114" i="34" s="1"/>
  <c r="D114" i="34"/>
  <c r="C114" i="34"/>
  <c r="B114" i="34"/>
  <c r="A114" i="34"/>
  <c r="E113" i="34"/>
  <c r="F113" i="34" s="1"/>
  <c r="D113" i="34"/>
  <c r="C113" i="34"/>
  <c r="B113" i="34"/>
  <c r="A113" i="34"/>
  <c r="E112" i="34"/>
  <c r="F112" i="34" s="1"/>
  <c r="D112" i="34"/>
  <c r="C112" i="34"/>
  <c r="B112" i="34"/>
  <c r="A112" i="34"/>
  <c r="E84" i="34"/>
  <c r="F84" i="34" s="1"/>
  <c r="D84" i="34"/>
  <c r="C84" i="34"/>
  <c r="B84" i="34"/>
  <c r="A84" i="34"/>
  <c r="E83" i="34"/>
  <c r="F83" i="34" s="1"/>
  <c r="D83" i="34"/>
  <c r="C83" i="34"/>
  <c r="B83" i="34"/>
  <c r="A83" i="34"/>
  <c r="E70" i="34"/>
  <c r="F70" i="34" s="1"/>
  <c r="D70" i="34"/>
  <c r="C70" i="34"/>
  <c r="B70" i="34"/>
  <c r="A70" i="34"/>
  <c r="E103" i="34"/>
  <c r="F103" i="34" s="1"/>
  <c r="D103" i="34"/>
  <c r="C103" i="34"/>
  <c r="B103" i="34"/>
  <c r="A103" i="34"/>
  <c r="E96" i="34"/>
  <c r="F96" i="34" s="1"/>
  <c r="D96" i="34"/>
  <c r="C96" i="34"/>
  <c r="B96" i="34"/>
  <c r="A96" i="34"/>
  <c r="E64" i="34"/>
  <c r="F64" i="34" s="1"/>
  <c r="D64" i="34"/>
  <c r="C64" i="34"/>
  <c r="B64" i="34"/>
  <c r="A64" i="34"/>
  <c r="E21" i="34"/>
  <c r="F21" i="34" s="1"/>
  <c r="D21" i="34"/>
  <c r="C21" i="34"/>
  <c r="B21" i="34"/>
  <c r="A21" i="34"/>
  <c r="E31" i="34"/>
  <c r="F31" i="34" s="1"/>
  <c r="D31" i="34"/>
  <c r="C31" i="34"/>
  <c r="B31" i="34"/>
  <c r="A31" i="34"/>
  <c r="E26" i="34"/>
  <c r="F26" i="34" s="1"/>
  <c r="D26" i="34"/>
  <c r="C26" i="34"/>
  <c r="B26" i="34"/>
  <c r="A26" i="34"/>
  <c r="E71" i="34"/>
  <c r="F71" i="34" s="1"/>
  <c r="D71" i="34"/>
  <c r="C71" i="34"/>
  <c r="B71" i="34"/>
  <c r="A71" i="34"/>
  <c r="E56" i="34"/>
  <c r="F56" i="34" s="1"/>
  <c r="D56" i="34"/>
  <c r="C56" i="34"/>
  <c r="B56" i="34"/>
  <c r="A56" i="34"/>
  <c r="E47" i="34"/>
  <c r="F47" i="34" s="1"/>
  <c r="D47" i="34"/>
  <c r="C47" i="34"/>
  <c r="B47" i="34"/>
  <c r="A47" i="34"/>
  <c r="E111" i="34"/>
  <c r="F111" i="34" s="1"/>
  <c r="D111" i="34"/>
  <c r="C111" i="34"/>
  <c r="B111" i="34"/>
  <c r="A111" i="34"/>
  <c r="E41" i="34"/>
  <c r="F41" i="34" s="1"/>
  <c r="D41" i="34"/>
  <c r="C41" i="34"/>
  <c r="B41" i="34"/>
  <c r="A41" i="34"/>
  <c r="E44" i="34"/>
  <c r="F44" i="34" s="1"/>
  <c r="D44" i="34"/>
  <c r="C44" i="34"/>
  <c r="B44" i="34"/>
  <c r="A44" i="34"/>
  <c r="E58" i="34"/>
  <c r="F58" i="34" s="1"/>
  <c r="D58" i="34"/>
  <c r="C58" i="34"/>
  <c r="B58" i="34"/>
  <c r="A58" i="34"/>
  <c r="E63" i="34"/>
  <c r="F63" i="34" s="1"/>
  <c r="D63" i="34"/>
  <c r="C63" i="34"/>
  <c r="B63" i="34"/>
  <c r="A63" i="34"/>
  <c r="E34" i="34"/>
  <c r="F34" i="34" s="1"/>
  <c r="D34" i="34"/>
  <c r="C34" i="34"/>
  <c r="B34" i="34"/>
  <c r="A34" i="34"/>
  <c r="E50" i="34"/>
  <c r="F50" i="34" s="1"/>
  <c r="D50" i="34"/>
  <c r="C50" i="34"/>
  <c r="B50" i="34"/>
  <c r="A50" i="34"/>
  <c r="E87" i="34"/>
  <c r="F87" i="34" s="1"/>
  <c r="D87" i="34"/>
  <c r="C87" i="34"/>
  <c r="B87" i="34"/>
  <c r="A87" i="34"/>
  <c r="E62" i="34"/>
  <c r="F62" i="34" s="1"/>
  <c r="D62" i="34"/>
  <c r="C62" i="34"/>
  <c r="B62" i="34"/>
  <c r="A62" i="34"/>
  <c r="E60" i="34"/>
  <c r="F60" i="34" s="1"/>
  <c r="D60" i="34"/>
  <c r="C60" i="34"/>
  <c r="B60" i="34"/>
  <c r="A60" i="34"/>
  <c r="E24" i="34"/>
  <c r="F24" i="34" s="1"/>
  <c r="D24" i="34"/>
  <c r="C24" i="34"/>
  <c r="B24" i="34"/>
  <c r="A24" i="34"/>
  <c r="E46" i="34"/>
  <c r="F46" i="34" s="1"/>
  <c r="D46" i="34"/>
  <c r="C46" i="34"/>
  <c r="B46" i="34"/>
  <c r="A46" i="34"/>
  <c r="E72" i="34"/>
  <c r="F72" i="34" s="1"/>
  <c r="D72" i="34"/>
  <c r="C72" i="34"/>
  <c r="B72" i="34"/>
  <c r="A72" i="34"/>
  <c r="E37" i="34"/>
  <c r="F37" i="34" s="1"/>
  <c r="D37" i="34"/>
  <c r="C37" i="34"/>
  <c r="B37" i="34"/>
  <c r="A37" i="34"/>
  <c r="E33" i="34"/>
  <c r="F33" i="34" s="1"/>
  <c r="D33" i="34"/>
  <c r="C33" i="34"/>
  <c r="B33" i="34"/>
  <c r="A33" i="34"/>
  <c r="E51" i="34"/>
  <c r="F51" i="34" s="1"/>
  <c r="D51" i="34"/>
  <c r="C51" i="34"/>
  <c r="B51" i="34"/>
  <c r="A51" i="34"/>
  <c r="E28" i="34"/>
  <c r="F28" i="34" s="1"/>
  <c r="D28" i="34"/>
  <c r="C28" i="34"/>
  <c r="B28" i="34"/>
  <c r="A28" i="34"/>
  <c r="E29" i="34"/>
  <c r="F29" i="34" s="1"/>
  <c r="D29" i="34"/>
  <c r="C29" i="34"/>
  <c r="B29" i="34"/>
  <c r="A29" i="34"/>
  <c r="E25" i="34"/>
  <c r="F25" i="34" s="1"/>
  <c r="D25" i="34"/>
  <c r="C25" i="34"/>
  <c r="B25" i="34"/>
  <c r="A25" i="34"/>
  <c r="E57" i="34"/>
  <c r="F57" i="34" s="1"/>
  <c r="D57" i="34"/>
  <c r="C57" i="34"/>
  <c r="B57" i="34"/>
  <c r="A57" i="34"/>
  <c r="E45" i="34"/>
  <c r="F45" i="34" s="1"/>
  <c r="D45" i="34"/>
  <c r="C45" i="34"/>
  <c r="B45" i="34"/>
  <c r="A45" i="34"/>
  <c r="E66" i="34"/>
  <c r="F66" i="34" s="1"/>
  <c r="D66" i="34"/>
  <c r="C66" i="34"/>
  <c r="B66" i="34"/>
  <c r="A66" i="34"/>
  <c r="E22" i="34"/>
  <c r="F22" i="34" s="1"/>
  <c r="D22" i="34"/>
  <c r="C22" i="34"/>
  <c r="B22" i="34"/>
  <c r="A22" i="34"/>
  <c r="E94" i="34"/>
  <c r="F94" i="34" s="1"/>
  <c r="D94" i="34"/>
  <c r="C94" i="34"/>
  <c r="B94" i="34"/>
  <c r="A94" i="34"/>
  <c r="E109" i="34"/>
  <c r="F109" i="34" s="1"/>
  <c r="D109" i="34"/>
  <c r="C109" i="34"/>
  <c r="B109" i="34"/>
  <c r="A109" i="34"/>
  <c r="E101" i="34"/>
  <c r="F101" i="34" s="1"/>
  <c r="D101" i="34"/>
  <c r="C101" i="34"/>
  <c r="B101" i="34"/>
  <c r="A101" i="34"/>
  <c r="E104" i="34"/>
  <c r="F104" i="34" s="1"/>
  <c r="D104" i="34"/>
  <c r="C104" i="34"/>
  <c r="B104" i="34"/>
  <c r="A104" i="34"/>
  <c r="E105" i="34"/>
  <c r="F105" i="34" s="1"/>
  <c r="D105" i="34"/>
  <c r="C105" i="34"/>
  <c r="B105" i="34"/>
  <c r="A105" i="34"/>
  <c r="E92" i="34"/>
  <c r="F92" i="34" s="1"/>
  <c r="D92" i="34"/>
  <c r="C92" i="34"/>
  <c r="B92" i="34"/>
  <c r="A92" i="34"/>
  <c r="E86" i="34"/>
  <c r="F86" i="34" s="1"/>
  <c r="D86" i="34"/>
  <c r="C86" i="34"/>
  <c r="B86" i="34"/>
  <c r="A86" i="34"/>
  <c r="E95" i="34"/>
  <c r="F95" i="34" s="1"/>
  <c r="D95" i="34"/>
  <c r="C95" i="34"/>
  <c r="B95" i="34"/>
  <c r="A95" i="34"/>
  <c r="E82" i="34"/>
  <c r="F82" i="34" s="1"/>
  <c r="D82" i="34"/>
  <c r="C82" i="34"/>
  <c r="B82" i="34"/>
  <c r="A82" i="34"/>
  <c r="E90" i="34"/>
  <c r="F90" i="34" s="1"/>
  <c r="D90" i="34"/>
  <c r="C90" i="34"/>
  <c r="B90" i="34"/>
  <c r="A90" i="34"/>
  <c r="E61" i="34"/>
  <c r="F61" i="34" s="1"/>
  <c r="D61" i="34"/>
  <c r="C61" i="34"/>
  <c r="B61" i="34"/>
  <c r="A61" i="34"/>
  <c r="E38" i="34"/>
  <c r="F38" i="34" s="1"/>
  <c r="D38" i="34"/>
  <c r="C38" i="34"/>
  <c r="B38" i="34"/>
  <c r="A38" i="34"/>
  <c r="E67" i="34"/>
  <c r="F67" i="34" s="1"/>
  <c r="D67" i="34"/>
  <c r="C67" i="34"/>
  <c r="B67" i="34"/>
  <c r="A67" i="34"/>
  <c r="E89" i="34"/>
  <c r="F89" i="34" s="1"/>
  <c r="D89" i="34"/>
  <c r="C89" i="34"/>
  <c r="B89" i="34"/>
  <c r="A89" i="34"/>
  <c r="E97" i="34"/>
  <c r="F97" i="34" s="1"/>
  <c r="D97" i="34"/>
  <c r="C97" i="34"/>
  <c r="B97" i="34"/>
  <c r="A97" i="34"/>
  <c r="E98" i="34"/>
  <c r="F98" i="34" s="1"/>
  <c r="D98" i="34"/>
  <c r="C98" i="34"/>
  <c r="B98" i="34"/>
  <c r="A98" i="34"/>
  <c r="E40" i="34"/>
  <c r="F40" i="34" s="1"/>
  <c r="D40" i="34"/>
  <c r="C40" i="34"/>
  <c r="B40" i="34"/>
  <c r="A40" i="34"/>
  <c r="E27" i="34"/>
  <c r="F27" i="34" s="1"/>
  <c r="D27" i="34"/>
  <c r="C27" i="34"/>
  <c r="B27" i="34"/>
  <c r="A27" i="34"/>
  <c r="E17" i="34"/>
  <c r="F17" i="34" s="1"/>
  <c r="D17" i="34"/>
  <c r="C17" i="34"/>
  <c r="B17" i="34"/>
  <c r="A17" i="34"/>
  <c r="E20" i="34"/>
  <c r="F20" i="34" s="1"/>
  <c r="D20" i="34"/>
  <c r="C20" i="34"/>
  <c r="B20" i="34"/>
  <c r="A20" i="34"/>
  <c r="E14" i="34"/>
  <c r="F14" i="34" s="1"/>
  <c r="D14" i="34"/>
  <c r="C14" i="34"/>
  <c r="B14" i="34"/>
  <c r="A14" i="34"/>
  <c r="E43" i="34"/>
  <c r="F43" i="34" s="1"/>
  <c r="D43" i="34"/>
  <c r="C43" i="34"/>
  <c r="B43" i="34"/>
  <c r="A43" i="34"/>
  <c r="E59" i="34"/>
  <c r="F59" i="34" s="1"/>
  <c r="D59" i="34"/>
  <c r="C59" i="34"/>
  <c r="B59" i="34"/>
  <c r="A59" i="34"/>
  <c r="E15" i="34"/>
  <c r="F15" i="34" s="1"/>
  <c r="D15" i="34"/>
  <c r="C15" i="34"/>
  <c r="B15" i="34"/>
  <c r="A15" i="34"/>
  <c r="E16" i="34"/>
  <c r="F16" i="34" s="1"/>
  <c r="D16" i="34"/>
  <c r="C16" i="34"/>
  <c r="B16" i="34"/>
  <c r="A16" i="34"/>
  <c r="E18" i="34"/>
  <c r="F18" i="34" s="1"/>
  <c r="D18" i="34"/>
  <c r="C18" i="34"/>
  <c r="B18" i="34"/>
  <c r="A18" i="34"/>
  <c r="E19" i="34"/>
  <c r="F19" i="34" s="1"/>
  <c r="D19" i="34"/>
  <c r="C19" i="34"/>
  <c r="B19" i="34"/>
  <c r="A19" i="34"/>
  <c r="E36" i="34"/>
  <c r="F36" i="34" s="1"/>
  <c r="D36" i="34"/>
  <c r="C36" i="34"/>
  <c r="B36" i="34"/>
  <c r="A36" i="34"/>
  <c r="E99" i="34"/>
  <c r="F99" i="34" s="1"/>
  <c r="D99" i="34"/>
  <c r="C99" i="34"/>
  <c r="B99" i="34"/>
  <c r="A99" i="34"/>
  <c r="E35" i="34"/>
  <c r="F35" i="34" s="1"/>
  <c r="D35" i="34"/>
  <c r="C35" i="34"/>
  <c r="B35" i="34"/>
  <c r="A35" i="34"/>
  <c r="E32" i="34"/>
  <c r="F32" i="34" s="1"/>
  <c r="D32" i="34"/>
  <c r="C32" i="34"/>
  <c r="B32" i="34"/>
  <c r="A32" i="34"/>
  <c r="G32" i="34" l="1"/>
  <c r="G65" i="34"/>
  <c r="G106" i="34"/>
  <c r="G55" i="34"/>
  <c r="G76" i="34"/>
  <c r="G108" i="34"/>
  <c r="G77" i="34"/>
  <c r="G23" i="34"/>
  <c r="G30" i="34"/>
  <c r="G91" i="34"/>
  <c r="G84" i="34"/>
  <c r="G52" i="34"/>
  <c r="G48" i="34"/>
  <c r="G78" i="34"/>
  <c r="G93" i="34"/>
  <c r="G85" i="34"/>
  <c r="G107" i="34"/>
  <c r="G74" i="34"/>
  <c r="G54" i="34"/>
  <c r="G75" i="34"/>
  <c r="G80" i="34"/>
  <c r="G79" i="34"/>
  <c r="G100" i="34"/>
  <c r="G68" i="34"/>
  <c r="G81" i="34"/>
  <c r="G49" i="34"/>
  <c r="G53" i="34"/>
  <c r="G73" i="34"/>
  <c r="G39" i="34"/>
  <c r="G50" i="34"/>
  <c r="G113" i="34"/>
  <c r="G47" i="34"/>
  <c r="G31" i="34"/>
  <c r="G103" i="34"/>
  <c r="G112" i="34"/>
  <c r="G110" i="34"/>
  <c r="G114" i="34"/>
  <c r="G41" i="34"/>
  <c r="G88" i="34"/>
  <c r="G42" i="34"/>
  <c r="G69" i="34"/>
  <c r="G102" i="34"/>
  <c r="G37" i="34"/>
  <c r="G83" i="34"/>
  <c r="G34" i="34"/>
  <c r="G56" i="34"/>
  <c r="G70" i="34"/>
  <c r="G109" i="34"/>
  <c r="G28" i="34"/>
  <c r="G96" i="34"/>
  <c r="G87" i="34"/>
  <c r="G58" i="34"/>
  <c r="G21" i="34"/>
  <c r="G64" i="34"/>
  <c r="G82" i="34"/>
  <c r="G105" i="34"/>
  <c r="G72" i="34"/>
  <c r="G111" i="34"/>
  <c r="G44" i="34"/>
  <c r="G71" i="34"/>
  <c r="G63" i="34"/>
  <c r="G26" i="34"/>
  <c r="G59" i="34"/>
  <c r="G95" i="34"/>
  <c r="G104" i="34"/>
  <c r="G86" i="34"/>
  <c r="G66" i="34"/>
  <c r="G33" i="34"/>
  <c r="G24" i="34"/>
  <c r="G19" i="34"/>
  <c r="G25" i="34"/>
  <c r="G45" i="34"/>
  <c r="G67" i="34"/>
  <c r="G90" i="34"/>
  <c r="G51" i="34"/>
  <c r="G98" i="34"/>
  <c r="G38" i="34"/>
  <c r="G94" i="34"/>
  <c r="G29" i="34"/>
  <c r="G60" i="34"/>
  <c r="G35" i="34"/>
  <c r="G61" i="34"/>
  <c r="G92" i="34"/>
  <c r="G101" i="34"/>
  <c r="G22" i="34"/>
  <c r="G57" i="34"/>
  <c r="G46" i="34"/>
  <c r="G62" i="34"/>
  <c r="G18" i="34"/>
  <c r="G17" i="34"/>
  <c r="G99" i="34"/>
  <c r="G89" i="34"/>
  <c r="G16" i="34"/>
  <c r="G97" i="34"/>
  <c r="G15" i="34"/>
  <c r="G14" i="34"/>
  <c r="G27" i="34"/>
  <c r="G20" i="34"/>
  <c r="G40" i="34"/>
  <c r="G43" i="34"/>
  <c r="G36" i="34"/>
  <c r="X50" i="32"/>
  <c r="X56" i="32"/>
  <c r="X53" i="32"/>
  <c r="U44" i="32"/>
  <c r="I171" i="23"/>
  <c r="I104" i="23"/>
  <c r="J29" i="32"/>
  <c r="I26" i="32"/>
  <c r="G23" i="32"/>
  <c r="F20" i="32"/>
  <c r="P38" i="32"/>
  <c r="P35" i="32"/>
  <c r="I175" i="23"/>
  <c r="I139" i="23"/>
  <c r="I134" i="23"/>
  <c r="I127" i="23"/>
  <c r="I126" i="23"/>
  <c r="I125" i="23"/>
  <c r="I124" i="23"/>
  <c r="I123" i="23"/>
  <c r="I118" i="23"/>
  <c r="I117" i="23"/>
  <c r="I116" i="23"/>
  <c r="I115" i="23"/>
  <c r="I137" i="23"/>
  <c r="I131" i="23"/>
  <c r="I130" i="23"/>
  <c r="I122" i="23"/>
  <c r="I114" i="23"/>
  <c r="H92" i="34" l="1"/>
  <c r="H17" i="34"/>
  <c r="H60" i="34"/>
  <c r="H23" i="34"/>
  <c r="H87" i="34"/>
  <c r="H67" i="34"/>
  <c r="H114" i="34"/>
  <c r="H30" i="34"/>
  <c r="G115" i="34"/>
  <c r="H43" i="34" s="1"/>
  <c r="I111" i="23"/>
  <c r="I101" i="23"/>
  <c r="I100" i="23"/>
  <c r="I169" i="23"/>
  <c r="I102" i="23"/>
  <c r="H36" i="34" l="1"/>
  <c r="H74" i="34"/>
  <c r="H69" i="34"/>
  <c r="H94" i="34"/>
  <c r="H85" i="34"/>
  <c r="H79" i="34"/>
  <c r="H52" i="34"/>
  <c r="H76" i="34"/>
  <c r="H24" i="34"/>
  <c r="H37" i="34"/>
  <c r="H45" i="34"/>
  <c r="H86" i="34"/>
  <c r="H80" i="34"/>
  <c r="H21" i="34"/>
  <c r="H22" i="34"/>
  <c r="H106" i="34"/>
  <c r="H25" i="34"/>
  <c r="H42" i="34"/>
  <c r="H65" i="34"/>
  <c r="H103" i="34"/>
  <c r="H54" i="34"/>
  <c r="H83" i="34"/>
  <c r="H81" i="34"/>
  <c r="H72" i="34"/>
  <c r="H18" i="34"/>
  <c r="H93" i="34"/>
  <c r="H29" i="34"/>
  <c r="H109" i="34"/>
  <c r="H108" i="34"/>
  <c r="H96" i="34"/>
  <c r="H70" i="34"/>
  <c r="H98" i="34"/>
  <c r="H48" i="34"/>
  <c r="H39" i="34"/>
  <c r="H34" i="34"/>
  <c r="H63" i="34"/>
  <c r="H38" i="34"/>
  <c r="H16" i="34"/>
  <c r="H57" i="34"/>
  <c r="H100" i="34"/>
  <c r="H44" i="34"/>
  <c r="H46" i="34"/>
  <c r="H68" i="34"/>
  <c r="H105" i="34"/>
  <c r="H62" i="34"/>
  <c r="H91" i="34"/>
  <c r="H49" i="34"/>
  <c r="H102" i="34"/>
  <c r="H111" i="34"/>
  <c r="H90" i="34"/>
  <c r="H77" i="34"/>
  <c r="H112" i="34"/>
  <c r="H66" i="34"/>
  <c r="H40" i="34"/>
  <c r="H73" i="34"/>
  <c r="H71" i="34"/>
  <c r="H89" i="34"/>
  <c r="H41" i="34"/>
  <c r="H64" i="34"/>
  <c r="H19" i="34"/>
  <c r="H20" i="34"/>
  <c r="H53" i="34"/>
  <c r="H82" i="34"/>
  <c r="H99" i="34"/>
  <c r="H75" i="34"/>
  <c r="H58" i="34"/>
  <c r="H101" i="34"/>
  <c r="H32" i="34"/>
  <c r="H107" i="34"/>
  <c r="H31" i="34"/>
  <c r="H28" i="34"/>
  <c r="H104" i="34"/>
  <c r="H35" i="34"/>
  <c r="H27" i="34"/>
  <c r="H97" i="34"/>
  <c r="H113" i="34"/>
  <c r="H59" i="34"/>
  <c r="H15" i="34"/>
  <c r="I15" i="34" s="1"/>
  <c r="H47" i="34"/>
  <c r="H95" i="34"/>
  <c r="H14" i="34"/>
  <c r="I14" i="34" s="1"/>
  <c r="H78" i="34"/>
  <c r="H50" i="34"/>
  <c r="H56" i="34"/>
  <c r="H26" i="34"/>
  <c r="H61" i="34"/>
  <c r="H84" i="34"/>
  <c r="H88" i="34"/>
  <c r="H51" i="34"/>
  <c r="H55" i="34"/>
  <c r="H110" i="34"/>
  <c r="H33" i="34"/>
  <c r="F595" i="24"/>
  <c r="G593" i="24"/>
  <c r="G592" i="24"/>
  <c r="G583" i="24"/>
  <c r="G582" i="24"/>
  <c r="G585" i="24" s="1"/>
  <c r="F585" i="24"/>
  <c r="I16" i="34" l="1"/>
  <c r="I17" i="34" s="1"/>
  <c r="I18" i="34" s="1"/>
  <c r="I19" i="34" s="1"/>
  <c r="I20" i="34" s="1"/>
  <c r="I21" i="34" s="1"/>
  <c r="I22" i="34" s="1"/>
  <c r="I23" i="34" s="1"/>
  <c r="I24" i="34" s="1"/>
  <c r="I25" i="34" s="1"/>
  <c r="I26" i="34" s="1"/>
  <c r="I27" i="34" s="1"/>
  <c r="I28" i="34" s="1"/>
  <c r="I29" i="34" s="1"/>
  <c r="I30" i="34" s="1"/>
  <c r="I31" i="34" s="1"/>
  <c r="I32" i="34" s="1"/>
  <c r="I33" i="34" s="1"/>
  <c r="I34" i="34" s="1"/>
  <c r="I35" i="34" s="1"/>
  <c r="I36" i="34" s="1"/>
  <c r="I37" i="34" s="1"/>
  <c r="I38" i="34" s="1"/>
  <c r="I39" i="34" s="1"/>
  <c r="I40" i="34" s="1"/>
  <c r="I41" i="34" s="1"/>
  <c r="I42" i="34" s="1"/>
  <c r="I43" i="34" s="1"/>
  <c r="I44" i="34" s="1"/>
  <c r="I45" i="34" s="1"/>
  <c r="I46" i="34" s="1"/>
  <c r="I47" i="34" s="1"/>
  <c r="I48" i="34" s="1"/>
  <c r="I49" i="34" s="1"/>
  <c r="I50" i="34" s="1"/>
  <c r="I51" i="34" s="1"/>
  <c r="I52" i="34" s="1"/>
  <c r="I53" i="34" s="1"/>
  <c r="I54" i="34" s="1"/>
  <c r="I55" i="34" s="1"/>
  <c r="I56" i="34" s="1"/>
  <c r="I57" i="34" s="1"/>
  <c r="I58" i="34" s="1"/>
  <c r="I59" i="34" s="1"/>
  <c r="I60" i="34" s="1"/>
  <c r="I61" i="34" s="1"/>
  <c r="I62" i="34" s="1"/>
  <c r="I63" i="34" s="1"/>
  <c r="I64" i="34" s="1"/>
  <c r="I65" i="34" s="1"/>
  <c r="I66" i="34" s="1"/>
  <c r="I67" i="34" s="1"/>
  <c r="I68" i="34" s="1"/>
  <c r="I69" i="34" s="1"/>
  <c r="I70" i="34" s="1"/>
  <c r="I71" i="34" s="1"/>
  <c r="I72" i="34" s="1"/>
  <c r="I73" i="34" s="1"/>
  <c r="I74" i="34" s="1"/>
  <c r="I75" i="34" s="1"/>
  <c r="I76" i="34" s="1"/>
  <c r="I77" i="34" s="1"/>
  <c r="I78" i="34" s="1"/>
  <c r="I79" i="34" s="1"/>
  <c r="I80" i="34" s="1"/>
  <c r="I81" i="34" s="1"/>
  <c r="I82" i="34" s="1"/>
  <c r="I83" i="34" s="1"/>
  <c r="I84" i="34" s="1"/>
  <c r="I85" i="34" s="1"/>
  <c r="I86" i="34" s="1"/>
  <c r="I87" i="34" s="1"/>
  <c r="I88" i="34" s="1"/>
  <c r="I89" i="34" s="1"/>
  <c r="I90" i="34" s="1"/>
  <c r="I91" i="34" s="1"/>
  <c r="I92" i="34" s="1"/>
  <c r="I93" i="34" s="1"/>
  <c r="I94" i="34" s="1"/>
  <c r="I95" i="34" s="1"/>
  <c r="I96" i="34" s="1"/>
  <c r="I97" i="34" s="1"/>
  <c r="I98" i="34" s="1"/>
  <c r="I99" i="34" s="1"/>
  <c r="I100" i="34" s="1"/>
  <c r="I101" i="34" s="1"/>
  <c r="I102" i="34" s="1"/>
  <c r="I103" i="34" s="1"/>
  <c r="I104" i="34" s="1"/>
  <c r="I105" i="34" s="1"/>
  <c r="I106" i="34" s="1"/>
  <c r="I107" i="34" s="1"/>
  <c r="I108" i="34" s="1"/>
  <c r="I109" i="34" s="1"/>
  <c r="I110" i="34" s="1"/>
  <c r="I111" i="34" s="1"/>
  <c r="I112" i="34" s="1"/>
  <c r="I113" i="34" s="1"/>
  <c r="I114" i="34" s="1"/>
  <c r="G595" i="24"/>
  <c r="H595" i="24" s="1"/>
  <c r="H149" i="23" s="1"/>
  <c r="I149" i="23" s="1"/>
  <c r="H585" i="24"/>
  <c r="H148" i="23" s="1"/>
  <c r="I148" i="23" s="1"/>
  <c r="C20" i="24"/>
  <c r="B23" i="24" s="1"/>
  <c r="G24" i="24"/>
  <c r="G26" i="24" s="1"/>
  <c r="F26" i="24" l="1"/>
  <c r="H26" i="24" s="1"/>
  <c r="H20" i="23" s="1"/>
  <c r="E23" i="24"/>
  <c r="C768" i="24"/>
  <c r="F777" i="24"/>
  <c r="G773" i="24"/>
  <c r="G777" i="24" s="1"/>
  <c r="H777" i="24" s="1"/>
  <c r="H164" i="23" s="1"/>
  <c r="G772" i="24"/>
  <c r="G771" i="24"/>
  <c r="C755" i="24"/>
  <c r="F764" i="24"/>
  <c r="G760" i="24"/>
  <c r="G759" i="24"/>
  <c r="G758" i="24"/>
  <c r="G764" i="24"/>
  <c r="C742" i="24"/>
  <c r="F751" i="24"/>
  <c r="G747" i="24"/>
  <c r="G746" i="24"/>
  <c r="G751" i="24" s="1"/>
  <c r="H751" i="24" s="1"/>
  <c r="H162" i="23" s="1"/>
  <c r="G745" i="24"/>
  <c r="C731" i="24"/>
  <c r="F738" i="24"/>
  <c r="G736" i="24"/>
  <c r="G735" i="24"/>
  <c r="G734" i="24"/>
  <c r="G679" i="24"/>
  <c r="G680" i="24"/>
  <c r="G681" i="24"/>
  <c r="F683" i="24"/>
  <c r="C652" i="24"/>
  <c r="F661" i="24"/>
  <c r="G659" i="24"/>
  <c r="G658" i="24"/>
  <c r="G657" i="24"/>
  <c r="G656" i="24"/>
  <c r="G655" i="24"/>
  <c r="C626" i="24"/>
  <c r="C613" i="24"/>
  <c r="G606" i="24"/>
  <c r="G605" i="24"/>
  <c r="C599" i="24"/>
  <c r="G155" i="23"/>
  <c r="C556" i="24"/>
  <c r="F563" i="24"/>
  <c r="G561" i="24"/>
  <c r="G560" i="24"/>
  <c r="G559" i="24"/>
  <c r="G563" i="24" s="1"/>
  <c r="H563" i="24" s="1"/>
  <c r="H146" i="23" s="1"/>
  <c r="C545" i="24"/>
  <c r="C513" i="24"/>
  <c r="F522" i="24"/>
  <c r="G521" i="24"/>
  <c r="G520" i="24"/>
  <c r="F519" i="24"/>
  <c r="F518" i="24"/>
  <c r="F517" i="24"/>
  <c r="F516" i="24"/>
  <c r="C503" i="24"/>
  <c r="L503" i="24" s="1"/>
  <c r="G508" i="24"/>
  <c r="N507" i="24"/>
  <c r="E506" i="24" s="1"/>
  <c r="F506" i="24" s="1"/>
  <c r="F509" i="24" s="1"/>
  <c r="G507" i="24"/>
  <c r="C493" i="24"/>
  <c r="B496" i="24" s="1"/>
  <c r="G498" i="24"/>
  <c r="G499" i="24" s="1"/>
  <c r="N497" i="24"/>
  <c r="E496" i="24" s="1"/>
  <c r="F496" i="24" s="1"/>
  <c r="F499" i="24" s="1"/>
  <c r="G497" i="24"/>
  <c r="C483" i="24"/>
  <c r="B486" i="24" s="1"/>
  <c r="G488" i="24"/>
  <c r="N487" i="24"/>
  <c r="E486" i="24" s="1"/>
  <c r="F486" i="24" s="1"/>
  <c r="F489" i="24" s="1"/>
  <c r="G487" i="24"/>
  <c r="C473" i="24"/>
  <c r="B476" i="24" s="1"/>
  <c r="G478" i="24"/>
  <c r="N477" i="24"/>
  <c r="E476" i="24" s="1"/>
  <c r="F476" i="24" s="1"/>
  <c r="F479" i="24" s="1"/>
  <c r="G477" i="24"/>
  <c r="C463" i="24"/>
  <c r="B466" i="24" s="1"/>
  <c r="G468" i="24"/>
  <c r="N467" i="24"/>
  <c r="E466" i="24" s="1"/>
  <c r="F466" i="24" s="1"/>
  <c r="F469" i="24" s="1"/>
  <c r="G467" i="24"/>
  <c r="F409" i="24"/>
  <c r="F410" i="24"/>
  <c r="F411" i="24"/>
  <c r="F395" i="24"/>
  <c r="F397" i="24"/>
  <c r="F396" i="24"/>
  <c r="C392" i="24"/>
  <c r="F401" i="24"/>
  <c r="F400" i="24"/>
  <c r="G399" i="24"/>
  <c r="G398" i="24"/>
  <c r="E367" i="24"/>
  <c r="F367" i="24" s="1"/>
  <c r="I71" i="23"/>
  <c r="C297" i="24"/>
  <c r="B300" i="24" s="1"/>
  <c r="N303" i="24"/>
  <c r="F300" i="24" s="1"/>
  <c r="G302" i="24"/>
  <c r="G301" i="24"/>
  <c r="C286" i="24"/>
  <c r="B289" i="24" s="1"/>
  <c r="N292" i="24"/>
  <c r="F289" i="24" s="1"/>
  <c r="G291" i="24"/>
  <c r="G290" i="24"/>
  <c r="C275" i="24"/>
  <c r="B278" i="24" s="1"/>
  <c r="N281" i="24"/>
  <c r="F278" i="24" s="1"/>
  <c r="G280" i="24"/>
  <c r="G279" i="24"/>
  <c r="C264" i="24"/>
  <c r="B267" i="24" s="1"/>
  <c r="C253" i="24"/>
  <c r="B256" i="24" s="1"/>
  <c r="C242" i="24"/>
  <c r="B245" i="24" s="1"/>
  <c r="C231" i="24"/>
  <c r="B234" i="24" s="1"/>
  <c r="C220" i="24"/>
  <c r="B223" i="24" s="1"/>
  <c r="C209" i="24"/>
  <c r="B212" i="24" s="1"/>
  <c r="C198" i="24"/>
  <c r="B201" i="24" s="1"/>
  <c r="C177" i="24"/>
  <c r="G182" i="24"/>
  <c r="N181" i="24"/>
  <c r="F180" i="24" s="1"/>
  <c r="C168" i="24"/>
  <c r="G173" i="24"/>
  <c r="N172" i="24"/>
  <c r="F171" i="24" s="1"/>
  <c r="C159" i="24"/>
  <c r="C150" i="24"/>
  <c r="C141" i="24"/>
  <c r="N133" i="24"/>
  <c r="N134" i="24" s="1"/>
  <c r="F133" i="24" s="1"/>
  <c r="F135" i="24" s="1"/>
  <c r="C130" i="24"/>
  <c r="N124" i="24"/>
  <c r="N125" i="24" s="1"/>
  <c r="F124" i="24" s="1"/>
  <c r="C121" i="24"/>
  <c r="N115" i="24"/>
  <c r="N116" i="24" s="1"/>
  <c r="F115" i="24" s="1"/>
  <c r="C112" i="24"/>
  <c r="N106" i="24"/>
  <c r="N107" i="24" s="1"/>
  <c r="F106" i="24" s="1"/>
  <c r="C103" i="24"/>
  <c r="C94" i="24"/>
  <c r="N97" i="24"/>
  <c r="N98" i="24" s="1"/>
  <c r="F97" i="24" s="1"/>
  <c r="E97" i="24" s="1"/>
  <c r="N86" i="24"/>
  <c r="N89" i="24" s="1"/>
  <c r="F88" i="24" s="1"/>
  <c r="N77" i="24"/>
  <c r="N80" i="24" s="1"/>
  <c r="H33" i="23" s="1"/>
  <c r="C67" i="24"/>
  <c r="G72" i="24"/>
  <c r="N71" i="24"/>
  <c r="F70" i="24" s="1"/>
  <c r="N62" i="24"/>
  <c r="F61" i="24" s="1"/>
  <c r="F63" i="24" s="1"/>
  <c r="C58" i="24"/>
  <c r="G63" i="24"/>
  <c r="N35" i="24"/>
  <c r="E34" i="24" s="1"/>
  <c r="F34" i="24" s="1"/>
  <c r="F36" i="24" s="1"/>
  <c r="N44" i="24"/>
  <c r="F43" i="24" s="1"/>
  <c r="G9" i="24"/>
  <c r="G15" i="24" s="1"/>
  <c r="G166" i="23"/>
  <c r="G165" i="23"/>
  <c r="G164" i="23"/>
  <c r="G163" i="23"/>
  <c r="G162" i="23"/>
  <c r="G161" i="23"/>
  <c r="G160" i="23"/>
  <c r="G159" i="23"/>
  <c r="G158" i="23"/>
  <c r="G157" i="23"/>
  <c r="G156" i="23"/>
  <c r="G154" i="23"/>
  <c r="G153" i="23"/>
  <c r="G152" i="23"/>
  <c r="G150" i="23"/>
  <c r="G151" i="23"/>
  <c r="D90" i="26"/>
  <c r="D15" i="26"/>
  <c r="E29" i="26" s="1"/>
  <c r="E95" i="26"/>
  <c r="E104" i="26"/>
  <c r="I5" i="23" s="1"/>
  <c r="AM9" i="32" s="1"/>
  <c r="F13" i="24"/>
  <c r="F12" i="24"/>
  <c r="F11" i="24"/>
  <c r="F10" i="24"/>
  <c r="C6" i="24"/>
  <c r="AL9" i="32"/>
  <c r="AL8" i="32"/>
  <c r="AL7" i="32"/>
  <c r="I99" i="23"/>
  <c r="C85" i="24"/>
  <c r="C76" i="24"/>
  <c r="G81" i="24"/>
  <c r="G90" i="24"/>
  <c r="G99" i="24"/>
  <c r="C49" i="24"/>
  <c r="F609" i="24"/>
  <c r="G604" i="24"/>
  <c r="G603" i="24"/>
  <c r="G602" i="24"/>
  <c r="F672" i="24"/>
  <c r="G670" i="24"/>
  <c r="G669" i="24"/>
  <c r="G668" i="24"/>
  <c r="I72" i="23"/>
  <c r="G269" i="24"/>
  <c r="G268" i="24"/>
  <c r="G258" i="24"/>
  <c r="G257" i="24"/>
  <c r="G247" i="24"/>
  <c r="G246" i="24"/>
  <c r="G236" i="24"/>
  <c r="G235" i="24"/>
  <c r="G238" i="24" s="1"/>
  <c r="G225" i="24"/>
  <c r="G224" i="24"/>
  <c r="G214" i="24"/>
  <c r="G213" i="24"/>
  <c r="G216" i="24" s="1"/>
  <c r="G203" i="24"/>
  <c r="G202" i="24"/>
  <c r="G192" i="24"/>
  <c r="G191" i="24"/>
  <c r="G194" i="24" s="1"/>
  <c r="N456" i="24"/>
  <c r="E455" i="24" s="1"/>
  <c r="F455" i="24" s="1"/>
  <c r="F458" i="24" s="1"/>
  <c r="N446" i="24"/>
  <c r="E445" i="24" s="1"/>
  <c r="F445" i="24" s="1"/>
  <c r="F448" i="24" s="1"/>
  <c r="N436" i="24"/>
  <c r="E435" i="24" s="1"/>
  <c r="F435" i="24" s="1"/>
  <c r="F438" i="24" s="1"/>
  <c r="N426" i="24"/>
  <c r="E425" i="24" s="1"/>
  <c r="F425" i="24" s="1"/>
  <c r="F428" i="24" s="1"/>
  <c r="N154" i="24"/>
  <c r="F153" i="24" s="1"/>
  <c r="N163" i="24"/>
  <c r="F162" i="24" s="1"/>
  <c r="N193" i="24"/>
  <c r="F190" i="24" s="1"/>
  <c r="E190" i="24" s="1"/>
  <c r="N204" i="24"/>
  <c r="F201" i="24" s="1"/>
  <c r="F205" i="24" s="1"/>
  <c r="N215" i="24"/>
  <c r="F212" i="24" s="1"/>
  <c r="N226" i="24"/>
  <c r="F223" i="24" s="1"/>
  <c r="N237" i="24"/>
  <c r="F234" i="24" s="1"/>
  <c r="E234" i="24" s="1"/>
  <c r="N248" i="24"/>
  <c r="F245" i="24" s="1"/>
  <c r="F249" i="24" s="1"/>
  <c r="N259" i="24"/>
  <c r="F256" i="24" s="1"/>
  <c r="F260" i="24" s="1"/>
  <c r="N270" i="24"/>
  <c r="F267" i="24" s="1"/>
  <c r="F271" i="24" s="1"/>
  <c r="F817" i="24"/>
  <c r="G813" i="24"/>
  <c r="G812" i="24"/>
  <c r="G811" i="24"/>
  <c r="I168" i="23"/>
  <c r="G412" i="24"/>
  <c r="G413" i="24"/>
  <c r="F414" i="24"/>
  <c r="F415" i="24"/>
  <c r="D65" i="32"/>
  <c r="AM5" i="32"/>
  <c r="F574" i="24"/>
  <c r="G571" i="24"/>
  <c r="G570" i="24"/>
  <c r="G574" i="24" s="1"/>
  <c r="C639" i="24"/>
  <c r="E368" i="24"/>
  <c r="F368" i="24" s="1"/>
  <c r="C187" i="24"/>
  <c r="B190" i="24" s="1"/>
  <c r="C40" i="24"/>
  <c r="C31" i="24"/>
  <c r="F327" i="24"/>
  <c r="F341" i="24"/>
  <c r="F355" i="24"/>
  <c r="F369" i="24"/>
  <c r="F383" i="24"/>
  <c r="I18" i="23"/>
  <c r="I20" i="23"/>
  <c r="F534" i="24"/>
  <c r="F533" i="24"/>
  <c r="F532" i="24"/>
  <c r="F537" i="24"/>
  <c r="G536" i="24"/>
  <c r="G535" i="24"/>
  <c r="F531" i="24"/>
  <c r="F387" i="24"/>
  <c r="F386" i="24"/>
  <c r="F373" i="24"/>
  <c r="F372" i="24"/>
  <c r="F359" i="24"/>
  <c r="F358" i="24"/>
  <c r="F345" i="24"/>
  <c r="F344" i="24"/>
  <c r="F331" i="24"/>
  <c r="F330" i="24"/>
  <c r="F317" i="24"/>
  <c r="F316" i="24"/>
  <c r="A1" i="32"/>
  <c r="A5" i="32"/>
  <c r="A4" i="32"/>
  <c r="G799" i="24"/>
  <c r="G798" i="24"/>
  <c r="G797" i="24"/>
  <c r="F727" i="24"/>
  <c r="G725" i="24"/>
  <c r="G724" i="24"/>
  <c r="G723" i="24"/>
  <c r="F716" i="24"/>
  <c r="G714" i="24"/>
  <c r="G713" i="24"/>
  <c r="G712" i="24"/>
  <c r="F705" i="24"/>
  <c r="G703" i="24"/>
  <c r="G702" i="24"/>
  <c r="G701" i="24"/>
  <c r="F694" i="24"/>
  <c r="G692" i="24"/>
  <c r="G691" i="24"/>
  <c r="G690" i="24"/>
  <c r="F648" i="24"/>
  <c r="G646" i="24"/>
  <c r="G645" i="24"/>
  <c r="G644" i="24"/>
  <c r="G643" i="24"/>
  <c r="G642" i="24"/>
  <c r="F635" i="24"/>
  <c r="G633" i="24"/>
  <c r="G632" i="24"/>
  <c r="G631" i="24"/>
  <c r="G630" i="24"/>
  <c r="G629" i="24"/>
  <c r="G620" i="24"/>
  <c r="G619" i="24"/>
  <c r="G618" i="24"/>
  <c r="G617" i="24"/>
  <c r="G616" i="24"/>
  <c r="G457" i="24"/>
  <c r="G456" i="24"/>
  <c r="G447" i="24"/>
  <c r="G446" i="24"/>
  <c r="G437" i="24"/>
  <c r="G436" i="24"/>
  <c r="G427" i="24"/>
  <c r="G426" i="24"/>
  <c r="G385" i="24"/>
  <c r="G384" i="24"/>
  <c r="G388" i="24" s="1"/>
  <c r="F382" i="24"/>
  <c r="F381" i="24"/>
  <c r="F353" i="24"/>
  <c r="G357" i="24"/>
  <c r="G356" i="24"/>
  <c r="F354" i="24"/>
  <c r="F339" i="24"/>
  <c r="G329" i="24"/>
  <c r="G328" i="24"/>
  <c r="F326" i="24"/>
  <c r="F325" i="24"/>
  <c r="I73" i="23"/>
  <c r="I65" i="23"/>
  <c r="G164" i="24"/>
  <c r="G155" i="24"/>
  <c r="G146" i="24"/>
  <c r="G117" i="24"/>
  <c r="G135" i="24"/>
  <c r="G126" i="24"/>
  <c r="G108" i="24"/>
  <c r="G54" i="24"/>
  <c r="E20" i="26"/>
  <c r="D32" i="26" s="1"/>
  <c r="E32" i="26" s="1"/>
  <c r="I140" i="23" s="1"/>
  <c r="I141" i="23" s="1"/>
  <c r="U47" i="32" s="1"/>
  <c r="G36" i="24"/>
  <c r="G45" i="24"/>
  <c r="I74" i="23"/>
  <c r="F312" i="24"/>
  <c r="F313" i="24"/>
  <c r="G314" i="24"/>
  <c r="G315" i="24"/>
  <c r="F340" i="24"/>
  <c r="G342" i="24"/>
  <c r="G343" i="24"/>
  <c r="G370" i="24"/>
  <c r="G371" i="24"/>
  <c r="G548" i="24"/>
  <c r="G549" i="24"/>
  <c r="F552" i="24"/>
  <c r="G550" i="24"/>
  <c r="F622" i="24"/>
  <c r="G784" i="24"/>
  <c r="G785" i="24"/>
  <c r="G786" i="24"/>
  <c r="F790" i="24"/>
  <c r="F803" i="24"/>
  <c r="G824" i="24"/>
  <c r="G825" i="24"/>
  <c r="G826" i="24"/>
  <c r="F830" i="24"/>
  <c r="AM8" i="32"/>
  <c r="N145" i="24"/>
  <c r="F144" i="24" s="1"/>
  <c r="F146" i="24" s="1"/>
  <c r="N53" i="24"/>
  <c r="F52" i="24" s="1"/>
  <c r="F54" i="24" s="1"/>
  <c r="E245" i="24"/>
  <c r="F194" i="24"/>
  <c r="H194" i="24" s="1"/>
  <c r="H53" i="23" s="1"/>
  <c r="AM7" i="32" l="1"/>
  <c r="F79" i="24"/>
  <c r="F81" i="24" s="1"/>
  <c r="H81" i="24" s="1"/>
  <c r="E61" i="24"/>
  <c r="G374" i="24"/>
  <c r="G539" i="24"/>
  <c r="E106" i="24"/>
  <c r="F108" i="24"/>
  <c r="G249" i="24"/>
  <c r="H249" i="24" s="1"/>
  <c r="H58" i="23" s="1"/>
  <c r="G282" i="24"/>
  <c r="H574" i="24"/>
  <c r="H147" i="23" s="1"/>
  <c r="G416" i="24"/>
  <c r="G469" i="24"/>
  <c r="H469" i="24" s="1"/>
  <c r="H87" i="23" s="1"/>
  <c r="G479" i="24"/>
  <c r="H479" i="24" s="1"/>
  <c r="H88" i="23" s="1"/>
  <c r="G489" i="24"/>
  <c r="E79" i="24"/>
  <c r="F360" i="24"/>
  <c r="G402" i="24"/>
  <c r="F388" i="24"/>
  <c r="H388" i="24" s="1"/>
  <c r="H80" i="23" s="1"/>
  <c r="H135" i="24"/>
  <c r="H39" i="23" s="1"/>
  <c r="I39" i="23" s="1"/>
  <c r="M73" i="26" s="1"/>
  <c r="G304" i="24"/>
  <c r="F402" i="24"/>
  <c r="H402" i="24" s="1"/>
  <c r="H81" i="23" s="1"/>
  <c r="E144" i="24"/>
  <c r="F416" i="24"/>
  <c r="H416" i="24" s="1"/>
  <c r="H82" i="23" s="1"/>
  <c r="B506" i="24"/>
  <c r="H54" i="24"/>
  <c r="G790" i="24"/>
  <c r="H790" i="24" s="1"/>
  <c r="H165" i="23" s="1"/>
  <c r="G552" i="24"/>
  <c r="H552" i="24" s="1"/>
  <c r="H145" i="23" s="1"/>
  <c r="G346" i="24"/>
  <c r="G318" i="24"/>
  <c r="G332" i="24"/>
  <c r="G360" i="24"/>
  <c r="G428" i="24"/>
  <c r="H428" i="24" s="1"/>
  <c r="H83" i="23" s="1"/>
  <c r="F332" i="24"/>
  <c r="E256" i="24"/>
  <c r="G205" i="24"/>
  <c r="H205" i="24" s="1"/>
  <c r="H54" i="23" s="1"/>
  <c r="G227" i="24"/>
  <c r="G271" i="24"/>
  <c r="H271" i="24" s="1"/>
  <c r="H60" i="23" s="1"/>
  <c r="G609" i="24"/>
  <c r="H609" i="24" s="1"/>
  <c r="H150" i="23" s="1"/>
  <c r="G509" i="24"/>
  <c r="H509" i="24" s="1"/>
  <c r="H91" i="23" s="1"/>
  <c r="L463" i="24"/>
  <c r="L473" i="24"/>
  <c r="I105" i="23"/>
  <c r="I106" i="23" s="1"/>
  <c r="L483" i="24"/>
  <c r="F126" i="24"/>
  <c r="H126" i="24" s="1"/>
  <c r="H38" i="23" s="1"/>
  <c r="E124" i="24"/>
  <c r="E133" i="24"/>
  <c r="H489" i="24"/>
  <c r="H89" i="23" s="1"/>
  <c r="I89" i="23" s="1"/>
  <c r="F99" i="24"/>
  <c r="H99" i="24" s="1"/>
  <c r="H35" i="23" s="1"/>
  <c r="E52" i="24"/>
  <c r="G438" i="24"/>
  <c r="G694" i="24"/>
  <c r="H694" i="24" s="1"/>
  <c r="H157" i="23" s="1"/>
  <c r="G705" i="24"/>
  <c r="H705" i="24" s="1"/>
  <c r="H158" i="23" s="1"/>
  <c r="I158" i="23" s="1"/>
  <c r="G716" i="24"/>
  <c r="H716" i="24" s="1"/>
  <c r="H159" i="23" s="1"/>
  <c r="G727" i="24"/>
  <c r="H727" i="24" s="1"/>
  <c r="H160" i="23" s="1"/>
  <c r="G803" i="24"/>
  <c r="H803" i="24" s="1"/>
  <c r="H166" i="23" s="1"/>
  <c r="F318" i="24"/>
  <c r="H318" i="24" s="1"/>
  <c r="H75" i="23" s="1"/>
  <c r="F539" i="24"/>
  <c r="F15" i="24"/>
  <c r="H15" i="24" s="1"/>
  <c r="E621" i="24" s="1"/>
  <c r="G621" i="24" s="1"/>
  <c r="G622" i="24" s="1"/>
  <c r="H622" i="24" s="1"/>
  <c r="H151" i="23" s="1"/>
  <c r="H36" i="24"/>
  <c r="H28" i="23" s="1"/>
  <c r="H499" i="24"/>
  <c r="H90" i="23" s="1"/>
  <c r="G448" i="24"/>
  <c r="G260" i="24"/>
  <c r="H260" i="24" s="1"/>
  <c r="H59" i="23" s="1"/>
  <c r="G672" i="24"/>
  <c r="H672" i="24" s="1"/>
  <c r="H155" i="23" s="1"/>
  <c r="G293" i="24"/>
  <c r="F524" i="24"/>
  <c r="G524" i="24"/>
  <c r="G683" i="24"/>
  <c r="H683" i="24" s="1"/>
  <c r="H156" i="23" s="1"/>
  <c r="I156" i="23" s="1"/>
  <c r="E267" i="24"/>
  <c r="F238" i="24"/>
  <c r="H238" i="24" s="1"/>
  <c r="H57" i="23" s="1"/>
  <c r="E223" i="24"/>
  <c r="F227" i="24"/>
  <c r="H438" i="24"/>
  <c r="H84" i="23" s="1"/>
  <c r="I33" i="23"/>
  <c r="M67" i="26" s="1"/>
  <c r="F117" i="24"/>
  <c r="H117" i="24" s="1"/>
  <c r="H37" i="23" s="1"/>
  <c r="E115" i="24"/>
  <c r="I146" i="23"/>
  <c r="I53" i="23"/>
  <c r="I162" i="23"/>
  <c r="L493" i="24"/>
  <c r="E201" i="24"/>
  <c r="H108" i="24"/>
  <c r="H36" i="23" s="1"/>
  <c r="H146" i="24"/>
  <c r="H43" i="23" s="1"/>
  <c r="H30" i="23"/>
  <c r="G458" i="24"/>
  <c r="H458" i="24" s="1"/>
  <c r="H86" i="23" s="1"/>
  <c r="F216" i="24"/>
  <c r="H216" i="24" s="1"/>
  <c r="H55" i="23" s="1"/>
  <c r="E212" i="24"/>
  <c r="E162" i="24"/>
  <c r="F164" i="24"/>
  <c r="H164" i="24" s="1"/>
  <c r="H45" i="23" s="1"/>
  <c r="H448" i="24"/>
  <c r="H85" i="23" s="1"/>
  <c r="F45" i="24"/>
  <c r="H45" i="24" s="1"/>
  <c r="H29" i="23" s="1"/>
  <c r="E43" i="24"/>
  <c r="E70" i="24"/>
  <c r="F72" i="24"/>
  <c r="H72" i="24" s="1"/>
  <c r="H32" i="23" s="1"/>
  <c r="E171" i="24"/>
  <c r="F173" i="24"/>
  <c r="H173" i="24" s="1"/>
  <c r="H46" i="23" s="1"/>
  <c r="I46" i="23" s="1"/>
  <c r="M77" i="26" s="1"/>
  <c r="G738" i="24"/>
  <c r="H738" i="24" s="1"/>
  <c r="H161" i="23" s="1"/>
  <c r="F293" i="24"/>
  <c r="H293" i="24" s="1"/>
  <c r="H62" i="23" s="1"/>
  <c r="E289" i="24"/>
  <c r="E300" i="24"/>
  <c r="F304" i="24"/>
  <c r="H764" i="24"/>
  <c r="H163" i="23" s="1"/>
  <c r="F346" i="24"/>
  <c r="H346" i="24" s="1"/>
  <c r="H77" i="23" s="1"/>
  <c r="E153" i="24"/>
  <c r="F155" i="24"/>
  <c r="H155" i="24" s="1"/>
  <c r="H44" i="23" s="1"/>
  <c r="E88" i="24"/>
  <c r="F90" i="24"/>
  <c r="H90" i="24" s="1"/>
  <c r="H34" i="23" s="1"/>
  <c r="E180" i="24"/>
  <c r="F182" i="24"/>
  <c r="H182" i="24" s="1"/>
  <c r="H47" i="23" s="1"/>
  <c r="F282" i="24"/>
  <c r="E278" i="24"/>
  <c r="F374" i="24"/>
  <c r="H63" i="24"/>
  <c r="H31" i="23" s="1"/>
  <c r="I165" i="23"/>
  <c r="I164" i="23"/>
  <c r="K32" i="32" l="1"/>
  <c r="I150" i="23"/>
  <c r="I147" i="23"/>
  <c r="I80" i="23"/>
  <c r="I87" i="23"/>
  <c r="I58" i="23"/>
  <c r="H227" i="24"/>
  <c r="H56" i="23" s="1"/>
  <c r="I157" i="23"/>
  <c r="H360" i="24"/>
  <c r="H78" i="23" s="1"/>
  <c r="H374" i="24"/>
  <c r="H79" i="23" s="1"/>
  <c r="H304" i="24"/>
  <c r="H63" i="23" s="1"/>
  <c r="H17" i="23"/>
  <c r="H539" i="24"/>
  <c r="H93" i="23" s="1"/>
  <c r="I45" i="23"/>
  <c r="M76" i="26" s="1"/>
  <c r="H282" i="24"/>
  <c r="H61" i="23" s="1"/>
  <c r="I43" i="23"/>
  <c r="M74" i="26" s="1"/>
  <c r="I91" i="23"/>
  <c r="I82" i="23"/>
  <c r="I54" i="23"/>
  <c r="E827" i="24"/>
  <c r="G827" i="24" s="1"/>
  <c r="G830" i="24" s="1"/>
  <c r="H830" i="24" s="1"/>
  <c r="H170" i="23" s="1"/>
  <c r="E814" i="24"/>
  <c r="G814" i="24" s="1"/>
  <c r="G817" i="24" s="1"/>
  <c r="H817" i="24" s="1"/>
  <c r="H167" i="23" s="1"/>
  <c r="I167" i="23" s="1"/>
  <c r="AM62" i="32" s="1"/>
  <c r="E647" i="24"/>
  <c r="G647" i="24" s="1"/>
  <c r="G648" i="24" s="1"/>
  <c r="H648" i="24" s="1"/>
  <c r="H153" i="23" s="1"/>
  <c r="I145" i="23"/>
  <c r="H332" i="24"/>
  <c r="H76" i="23" s="1"/>
  <c r="E660" i="24"/>
  <c r="G660" i="24" s="1"/>
  <c r="G661" i="24" s="1"/>
  <c r="H661" i="24" s="1"/>
  <c r="H154" i="23" s="1"/>
  <c r="E607" i="24"/>
  <c r="G607" i="24" s="1"/>
  <c r="I161" i="23"/>
  <c r="I163" i="23"/>
  <c r="I60" i="23"/>
  <c r="I62" i="23"/>
  <c r="I28" i="23"/>
  <c r="M62" i="26" s="1"/>
  <c r="I59" i="23"/>
  <c r="I88" i="23"/>
  <c r="I90" i="23"/>
  <c r="I166" i="23"/>
  <c r="I75" i="23"/>
  <c r="I155" i="23"/>
  <c r="I159" i="23"/>
  <c r="I160" i="23"/>
  <c r="H524" i="24"/>
  <c r="H92" i="23" s="1"/>
  <c r="I47" i="23"/>
  <c r="M78" i="26" s="1"/>
  <c r="I35" i="23"/>
  <c r="M69" i="26" s="1"/>
  <c r="I38" i="23"/>
  <c r="M72" i="26" s="1"/>
  <c r="E634" i="24"/>
  <c r="G634" i="24" s="1"/>
  <c r="G635" i="24" s="1"/>
  <c r="H635" i="24" s="1"/>
  <c r="H152" i="23" s="1"/>
  <c r="I81" i="23"/>
  <c r="I37" i="23"/>
  <c r="M71" i="26" s="1"/>
  <c r="I32" i="23"/>
  <c r="M66" i="26" s="1"/>
  <c r="I86" i="23"/>
  <c r="I36" i="23"/>
  <c r="M70" i="26" s="1"/>
  <c r="I57" i="23"/>
  <c r="I55" i="23"/>
  <c r="I31" i="23"/>
  <c r="M65" i="26" s="1"/>
  <c r="I44" i="23"/>
  <c r="M75" i="26" s="1"/>
  <c r="I34" i="23"/>
  <c r="M68" i="26" s="1"/>
  <c r="I77" i="23"/>
  <c r="I17" i="23"/>
  <c r="I21" i="23" s="1"/>
  <c r="I63" i="23"/>
  <c r="I85" i="23"/>
  <c r="I29" i="23"/>
  <c r="M63" i="26" s="1"/>
  <c r="I30" i="23"/>
  <c r="M64" i="26" s="1"/>
  <c r="I84" i="23"/>
  <c r="I83" i="23"/>
  <c r="I151" i="23"/>
  <c r="I79" i="23" l="1"/>
  <c r="I56" i="23"/>
  <c r="I93" i="23"/>
  <c r="I78" i="23"/>
  <c r="I61" i="23"/>
  <c r="I170" i="23"/>
  <c r="I153" i="23"/>
  <c r="I154" i="23"/>
  <c r="I76" i="23"/>
  <c r="I48" i="23"/>
  <c r="I50" i="23" s="1"/>
  <c r="I92" i="23"/>
  <c r="I152" i="23"/>
  <c r="I22" i="23"/>
  <c r="I23" i="23" s="1"/>
  <c r="I40" i="23"/>
  <c r="I42" i="23" s="1"/>
  <c r="AA59" i="32" l="1"/>
  <c r="E17" i="32"/>
  <c r="I66" i="23"/>
  <c r="I67" i="23" s="1"/>
  <c r="I68" i="23" s="1"/>
  <c r="R41" i="32" s="1"/>
  <c r="I94" i="23"/>
  <c r="I95" i="23" s="1"/>
  <c r="I96" i="23" s="1"/>
  <c r="I172" i="23"/>
  <c r="I173" i="23" s="1"/>
  <c r="E65" i="32"/>
  <c r="I176" i="23" l="1"/>
  <c r="N64" i="26"/>
  <c r="F65" i="32"/>
  <c r="G65" i="32" s="1"/>
  <c r="H65" i="32" s="1"/>
  <c r="I65" i="32" s="1"/>
  <c r="J65" i="32" s="1"/>
  <c r="K65" i="32" s="1"/>
  <c r="L65" i="32" s="1"/>
  <c r="M65" i="32" s="1"/>
  <c r="N65" i="32" s="1"/>
  <c r="O65" i="32" s="1"/>
  <c r="P65" i="32" s="1"/>
  <c r="Q65" i="32" s="1"/>
  <c r="R65" i="32" s="1"/>
  <c r="S65" i="32" s="1"/>
  <c r="T65" i="32" s="1"/>
  <c r="U65" i="32" s="1"/>
  <c r="V65" i="32" s="1"/>
  <c r="W65" i="32" s="1"/>
  <c r="X65" i="32" s="1"/>
  <c r="Y65" i="32" s="1"/>
  <c r="Z65" i="32" s="1"/>
  <c r="AA65" i="32" s="1"/>
  <c r="AB65" i="32" s="1"/>
  <c r="AC65" i="32" s="1"/>
  <c r="AD65" i="32" s="1"/>
  <c r="AE65" i="32" s="1"/>
  <c r="AF65" i="32" s="1"/>
  <c r="AG65" i="32" s="1"/>
  <c r="AH65" i="32" s="1"/>
  <c r="AI65" i="32" s="1"/>
  <c r="AJ65" i="32" s="1"/>
  <c r="AK65" i="32" s="1"/>
  <c r="AL65" i="32" s="1"/>
  <c r="AM65" i="32" s="1"/>
  <c r="N63" i="26"/>
  <c r="N69" i="26"/>
  <c r="N76" i="26"/>
  <c r="N66" i="26" l="1"/>
  <c r="N65" i="26"/>
  <c r="N77" i="26"/>
  <c r="N73" i="26"/>
  <c r="N70" i="26"/>
  <c r="N74" i="26"/>
  <c r="N78" i="26"/>
  <c r="N68" i="26"/>
  <c r="N75" i="26"/>
  <c r="N72" i="26"/>
  <c r="N62" i="26"/>
  <c r="N71" i="26"/>
  <c r="N67" i="26"/>
</calcChain>
</file>

<file path=xl/comments1.xml><?xml version="1.0" encoding="utf-8"?>
<comments xmlns="http://schemas.openxmlformats.org/spreadsheetml/2006/main">
  <authors>
    <author>Maxi</author>
  </authors>
  <commentList>
    <comment ref="N41" authorId="0" shapeId="0">
      <text>
        <r>
          <rPr>
            <b/>
            <sz val="9"/>
            <color indexed="81"/>
            <rFont val="Segoe UI"/>
            <family val="2"/>
          </rPr>
          <t>24 HP+26 HP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42" authorId="0" shapeId="0">
      <text>
        <r>
          <rPr>
            <b/>
            <sz val="9"/>
            <color indexed="81"/>
            <rFont val="Segoe UI"/>
            <family val="2"/>
          </rPr>
          <t>2x18 (HP)+14(HP)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43" authorId="0" shapeId="0">
      <text>
        <r>
          <rPr>
            <b/>
            <sz val="9"/>
            <color indexed="81"/>
            <rFont val="Segoe UI"/>
            <family val="2"/>
          </rPr>
          <t>2x16(HP)+18(HP)</t>
        </r>
      </text>
    </comment>
    <comment ref="N50" authorId="0" shapeId="0">
      <text>
        <r>
          <rPr>
            <b/>
            <sz val="9"/>
            <color indexed="81"/>
            <rFont val="Segoe UI"/>
            <family val="2"/>
          </rPr>
          <t>24 HP + 28 HP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18 + 18 + 16HP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2" authorId="0" shapeId="0">
      <text>
        <r>
          <rPr>
            <b/>
            <sz val="9"/>
            <color indexed="81"/>
            <rFont val="Segoe UI"/>
            <family val="2"/>
          </rPr>
          <t>18 + 18 +16 HP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9" authorId="0" shapeId="0">
      <text>
        <r>
          <rPr>
            <b/>
            <sz val="9"/>
            <color indexed="81"/>
            <rFont val="Segoe UI"/>
            <family val="2"/>
          </rPr>
          <t>14+20+24 HP)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60" authorId="0" shapeId="0">
      <text>
        <r>
          <rPr>
            <b/>
            <sz val="9"/>
            <color indexed="81"/>
            <rFont val="Segoe UI"/>
            <family val="2"/>
          </rPr>
          <t>(18+18+22 HP)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61" authorId="0" shapeId="0">
      <text>
        <r>
          <rPr>
            <b/>
            <sz val="9"/>
            <color indexed="81"/>
            <rFont val="Segoe UI"/>
            <family val="2"/>
          </rPr>
          <t xml:space="preserve">20 + 20 + 18 HP)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68" authorId="0" shapeId="0">
      <text>
        <r>
          <rPr>
            <b/>
            <sz val="9"/>
            <color indexed="81"/>
            <rFont val="Segoe UI"/>
            <family val="2"/>
          </rPr>
          <t>14+22+24 HP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69" authorId="0" shapeId="0">
      <text>
        <r>
          <rPr>
            <b/>
            <sz val="9"/>
            <color indexed="81"/>
            <rFont val="Segoe UI"/>
            <family val="2"/>
          </rPr>
          <t>18+18+24 HP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70" authorId="0" shapeId="0">
      <text>
        <r>
          <rPr>
            <sz val="9"/>
            <color indexed="81"/>
            <rFont val="Segoe UI"/>
            <family val="2"/>
          </rPr>
          <t xml:space="preserve">20 + 20 + 20 HP
</t>
        </r>
      </text>
    </comment>
  </commentList>
</comments>
</file>

<file path=xl/sharedStrings.xml><?xml version="1.0" encoding="utf-8"?>
<sst xmlns="http://schemas.openxmlformats.org/spreadsheetml/2006/main" count="3550" uniqueCount="696">
  <si>
    <t>FONTES</t>
  </si>
  <si>
    <t xml:space="preserve">DATA </t>
  </si>
  <si>
    <t>Justiça Federal - Uberaba - MG</t>
  </si>
  <si>
    <t>SINAPI - NÃO DESONERADA - MINAS GERAIS</t>
  </si>
  <si>
    <t>05/22</t>
  </si>
  <si>
    <t>ORSE</t>
  </si>
  <si>
    <t>04/22</t>
  </si>
  <si>
    <t>Obra: Justiça Federal - Uberaba - MG</t>
  </si>
  <si>
    <t>BDI</t>
  </si>
  <si>
    <t>COTAÇÕES</t>
  </si>
  <si>
    <t>06/22</t>
  </si>
  <si>
    <t>Endereço: Av. Maria Carmelita Castro Cunha - Vila Olímpica, Uberaba - MG</t>
  </si>
  <si>
    <t>BDI Diferenciado</t>
  </si>
  <si>
    <t>Revisão:</t>
  </si>
  <si>
    <t>4</t>
  </si>
  <si>
    <t>Data:</t>
  </si>
  <si>
    <t>PLANILHA DE CLIMATIZAÇÃO - CUSTO DE REFERÊNCIA</t>
  </si>
  <si>
    <t>DATA DE ATUALIZAÇÃO</t>
  </si>
  <si>
    <t>CÓDIGO DA FONTE</t>
  </si>
  <si>
    <t>FONTE</t>
  </si>
  <si>
    <t>ITEM</t>
  </si>
  <si>
    <t>DESCRIMINAÇÃO</t>
  </si>
  <si>
    <t>UNID.</t>
  </si>
  <si>
    <t>QTD.</t>
  </si>
  <si>
    <t>CUSTO UNITÁRIO MATERIAL          R$</t>
  </si>
  <si>
    <t>TOTAL</t>
  </si>
  <si>
    <t>ADMINISTRAÇÃO DA OBRA</t>
  </si>
  <si>
    <t>1.1</t>
  </si>
  <si>
    <t>Equipe Dirigente</t>
  </si>
  <si>
    <t>COMPOSIÇÃO 1.1.1</t>
  </si>
  <si>
    <t>COMPOSIÇÃO</t>
  </si>
  <si>
    <t>1.1.1</t>
  </si>
  <si>
    <t>Engenheiro Pleno</t>
  </si>
  <si>
    <t>H</t>
  </si>
  <si>
    <t>SINAPI 88255</t>
  </si>
  <si>
    <t>SINAPI</t>
  </si>
  <si>
    <t>1.1.2</t>
  </si>
  <si>
    <t>Auxiliar Técnico De Engenharia Com Encargos Complementares</t>
  </si>
  <si>
    <t>1.2</t>
  </si>
  <si>
    <t>Proteção e Sinalização</t>
  </si>
  <si>
    <t>SINAPI 0004813</t>
  </si>
  <si>
    <t>1.2.1</t>
  </si>
  <si>
    <t xml:space="preserve">PLACA DE OBRA (PARA CONSTRUCAO CIVIL) EM CHAPA GALVANIZADA *N. 22*, ADESIVADA, DE *2,4 X 1,2* M (SEM POSTES PARA FIXACAO)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</si>
  <si>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m2</t>
  </si>
  <si>
    <t>Subtotal 1 S/ BDI</t>
  </si>
  <si>
    <t>Subtotal 1 C/ BDI</t>
  </si>
  <si>
    <t>SISTEMA DE CLIMATIZAÇÃO</t>
  </si>
  <si>
    <t>2.1</t>
  </si>
  <si>
    <t>EQUIPAMENTOS</t>
  </si>
  <si>
    <t>Fornecimento:</t>
  </si>
  <si>
    <t>COTAÇÃO-2.1.1</t>
  </si>
  <si>
    <t>COTAÇÃO</t>
  </si>
  <si>
    <t>2.1.1</t>
  </si>
  <si>
    <t xml:space="preserve">Unidade Condensadora, Somente Frio, Sistema Mult Split VRF, Capacidade 76431,9808 BTU/h Fab.: Hitachi, RAS8FSNC5B </t>
  </si>
  <si>
    <t>unid</t>
  </si>
  <si>
    <t>COTAÇÃO-2.1.2</t>
  </si>
  <si>
    <t>2.1.2</t>
  </si>
  <si>
    <t xml:space="preserve">Unidade Condensadora, Somente Frio, Sistema Mult Split VRF, Capacidade 477699,88  BTU/h Fab.: Hitachi, FSNC5B-50HP (RAS-14FSNC5B+RAS-18FSNC5B+RAS-18FSNC5B) </t>
  </si>
  <si>
    <t>COTAÇÃO-2.1.3</t>
  </si>
  <si>
    <t>2.1.3</t>
  </si>
  <si>
    <t xml:space="preserve">Unidade Condensadora, Somente Frio, Sistema Mult Split VRF, Capacidade 494760,59  BTU/h Fab.: Hitachi, FSNC5B-52HP  (RAS-16FSNC5B+RAS-18FSNC5B+RAS-18FSNC5B) </t>
  </si>
  <si>
    <t>COTAÇÃO-2.1.4</t>
  </si>
  <si>
    <t>2.1.4</t>
  </si>
  <si>
    <t xml:space="preserve">Unidade Condensadora, Somente Frio, Sistema Mult Split VRF, Capacidade 552767,004  BTU/h Fab.: Hitachi, FSNC5B-58HP (RAS-18FSNC5B+RAS-18FSNC5B+RAS-22FSNC5B) </t>
  </si>
  <si>
    <t>COTAÇÃO-2.1.5</t>
  </si>
  <si>
    <t>2.1.5</t>
  </si>
  <si>
    <t xml:space="preserve">Unidade Condensadora, Somente Frio, Sistema Mult Split VRF, Capacidade 569827,714  BTU/h Fab.: Hitachi, FSNC5B-60HP (RAS-18FSNC5B+RAS-18FSNC5B+RAS-24FSNC5B) </t>
  </si>
  <si>
    <t>COTAÇÃO-2.1.6</t>
  </si>
  <si>
    <t>2.1.6</t>
  </si>
  <si>
    <t>Unidade evaporadora do tipo Hi Wall, incluindo acessórios, receptor e controle, Sistema VRF, capacidade 9.560 BTU/h, 600/480/420 m3/h    Fab.: HITACHI RPK-1,0FSNSM2</t>
  </si>
  <si>
    <t>COTAÇÃO-2.1.7</t>
  </si>
  <si>
    <t>2.1.7</t>
  </si>
  <si>
    <t>Unidade evaporadora do tipo Hi Wall, incluindo acessórios, receptor e controle, Sistema VRF, capacidade 13.648 BTU/h,840/660/540/450 m3/h    Fab.: HITACHI RPK1,5FSNM2</t>
  </si>
  <si>
    <t>COTAÇÃO-2.1.8</t>
  </si>
  <si>
    <t>2.1.8</t>
  </si>
  <si>
    <t>Unidade evaporadora do tipo Cassete Quatro Vias, incluindo acessórios, receptor e controle, Sistema VRF, Sistema VRF, capacidade 19.110 BTU/h, 1320/1020/840/660 m3/h    Fab.: HITACHI RCI2,0FSN3B4</t>
  </si>
  <si>
    <t>COTAÇÃO-2.1.9</t>
  </si>
  <si>
    <t>2.1.9</t>
  </si>
  <si>
    <t>Unidade evaporadora do tipo Cassete Quatro Vias, incluindo acessórios, receptor e controle, Sistema VRF, Sistema VRF, capacidade 24.230 BTU/h, 1620/1380/1060/840 m3/h    Fab.: HITACHI RCI2,5FSN3B4</t>
  </si>
  <si>
    <t>COTAÇÃO-2.1.10</t>
  </si>
  <si>
    <t>2.1.10</t>
  </si>
  <si>
    <t>Unidade evaporadora do tipo Cassete Quatro Vias, Sistema VRF, incluindo acessórios, receptor e controle, Sistema VRF, capacidade 27.000 BTU/h, 1620/1380/1080/840 m3/h    Fab.: HITACHI RCI3,0FSN3B4</t>
  </si>
  <si>
    <t>COTAÇÃO-2.1.11</t>
  </si>
  <si>
    <t>2.1.11</t>
  </si>
  <si>
    <t>Unidade evaporadora do tipo Cassete Quatro Vias,  incluindo acessórios, receptor e controle, Sistema VRF, capacidade 38.000 BTU/h, 2220/1860/1440/1200 m3/h      Fab.: HITACHI RCI4,0FSN3B4</t>
  </si>
  <si>
    <t>COTAÇÃO-2.1.12</t>
  </si>
  <si>
    <t>2.1.12</t>
  </si>
  <si>
    <t>Unidade evaporadora do tipo Cassete Quatro Vias,  incluindo acessórios, receptor e controle, Sistema VRF, capacidade 47.000, 2220/1980/1560/1260 m3/h      Fab.: HITACHI RCI5,0FSN3B4</t>
  </si>
  <si>
    <t>Subtotal 2.1.1 a 2.1.12 S/ BDI</t>
  </si>
  <si>
    <t>Subtotal 2.1.1 a 2.1.12 C/ BDI</t>
  </si>
  <si>
    <t>COTAÇÃO-2.1.13</t>
  </si>
  <si>
    <t>2.1.13</t>
  </si>
  <si>
    <t>Ventilador Axial em linha (In-line), TD SILENT 250-100 C/ CAIXA MFL 250 M5, Vazão de 54 m3/h Ref: Soler &amp; Palau</t>
  </si>
  <si>
    <t>COTAÇÃO-2.1.14</t>
  </si>
  <si>
    <t>2.1.14</t>
  </si>
  <si>
    <t>Ventilador Axial em linha (In-line), TD SILENT TD 500/150 C/ CAIXA MFL 150 G4, Vazão de 270 m3/h Ref: Soler &amp; Palau</t>
  </si>
  <si>
    <t>COTAÇÃO-2.1.15</t>
  </si>
  <si>
    <t>2.1.15</t>
  </si>
  <si>
    <t>Ventilador Axial em linha (In-line), TD SILENT 800/200 C/ CAIXA MFL 250 M5, Vazão de 715  m3/h Ref: Soler &amp; Palau</t>
  </si>
  <si>
    <t>COTAÇÃO-2.1.16</t>
  </si>
  <si>
    <t>2.1.16</t>
  </si>
  <si>
    <t>Ventilador Axial em linha (In-line), TD SILENT 1300/250 C/ CAIXA MFL 250 M5, Vazão de 1125/1188 m3/h Ref: Soler &amp; Palau</t>
  </si>
  <si>
    <t>COTAÇÃO-2.1.17</t>
  </si>
  <si>
    <t>2.1.17</t>
  </si>
  <si>
    <t>Ventilador Axial em linha (In-line), TD SILENT 2000/315 C/ CAIXA MFL 315 M5, Vazão de 1355/1386/1664/1366/1393 m3/h Ref: Soler &amp; Palau</t>
  </si>
  <si>
    <t>Subtotal 2.1.13 A 2.1.17 S/ BDI</t>
  </si>
  <si>
    <t>Subtotal 2.1.13 A 2.1.17 C/ BDI</t>
  </si>
  <si>
    <t>3.1</t>
  </si>
  <si>
    <t>DUTOS E ACESSÓRIOS</t>
  </si>
  <si>
    <t>Fornecimento e instalação:</t>
  </si>
  <si>
    <t>COMPOSIÇÃO-3.1.1</t>
  </si>
  <si>
    <t>3.1.1</t>
  </si>
  <si>
    <t>DIFUSOR LINEAR, ADE-1-AG, H=122xL=425mm, REF. TROX</t>
  </si>
  <si>
    <t>COMPOSIÇÃO-3.1.2</t>
  </si>
  <si>
    <t>3.1.2</t>
  </si>
  <si>
    <t>DIFUSOR LINEAR, ADE-1-AG, H=155xL=425mm, REF. TROX</t>
  </si>
  <si>
    <t>COMPOSIÇÃO-3.1.3</t>
  </si>
  <si>
    <t>3.1.3</t>
  </si>
  <si>
    <t>DIFUSOR LINEAR, ADE-1-AG, H=188xL=525mm, REF. TROX</t>
  </si>
  <si>
    <t>COMPOSIÇÃO-3.1.4</t>
  </si>
  <si>
    <t>3.1.4</t>
  </si>
  <si>
    <t>DIFUSOR LINEAR, ADE-1-AG, H=188xL=625mm, REF. TROX</t>
  </si>
  <si>
    <t>COMPOSIÇÃO-3.1.5</t>
  </si>
  <si>
    <t>3.1.5</t>
  </si>
  <si>
    <t>DIFUSOR LINEAR, ADE-1-AG, H=254xL=525mm, REF. TROX</t>
  </si>
  <si>
    <t>COMPOSIÇÃO-3.1.6</t>
  </si>
  <si>
    <t>3.1.6</t>
  </si>
  <si>
    <t>DIFUSOR LINEAR, ADE-1-AG, H=254xL=625mm, REF. TROX</t>
  </si>
  <si>
    <t>COMPOSIÇÃO-3.1.7</t>
  </si>
  <si>
    <t>3.1.7</t>
  </si>
  <si>
    <t xml:space="preserve">VENEZIANA AWK EM ALUMINIO EXTRUDADO B=297xH=297mm -  REF.: TROX  </t>
  </si>
  <si>
    <t>COMPOSIÇÃO-3.1.8</t>
  </si>
  <si>
    <t>3.1.8</t>
  </si>
  <si>
    <t xml:space="preserve">VENEZIANA AWK EM ALUMINIO EXTRUDADO B=497xH=297mm -  REF.: TROX  </t>
  </si>
  <si>
    <t>COMPOSIÇÃO-3.1.9</t>
  </si>
  <si>
    <t>3.1.9</t>
  </si>
  <si>
    <t xml:space="preserve">VENEZIANA AWK EM ALUMINIO EXTRUDADO B=597xH=297mm -  REF.: TROX  </t>
  </si>
  <si>
    <t>COMPOSIÇÃO-3.1.10</t>
  </si>
  <si>
    <t>3.1.10</t>
  </si>
  <si>
    <t xml:space="preserve">VENEZIANA AWK EM ALUMINIO EXTRUDADO B=797xH=297mm -  REF.: TROX  </t>
  </si>
  <si>
    <t>COMPOSIÇÃO-3.1.11</t>
  </si>
  <si>
    <t>3.1.11</t>
  </si>
  <si>
    <t xml:space="preserve">VENEZIANA AWK EM ALUMINIO EXTRUDADO B=1197xH=397mm -  REF.: TROX  </t>
  </si>
  <si>
    <t>Fornecimento e Instalação:</t>
  </si>
  <si>
    <t>12645/ORSE</t>
  </si>
  <si>
    <t>3.1.12</t>
  </si>
  <si>
    <t>Duto em chapa de aço galvanizado, para ar condicionado. Fornecimento, montagem e instalação</t>
  </si>
  <si>
    <t>Subtotal 3.1 S/ BDI</t>
  </si>
  <si>
    <t>Subtotal 3.1 C/ BDI</t>
  </si>
  <si>
    <t>4.1</t>
  </si>
  <si>
    <t>INTERLIGAÇÃO CONDENSADORES E EVAPORADORES</t>
  </si>
  <si>
    <t>COMPOSIÇÃO 97331</t>
  </si>
  <si>
    <t>4.1.1</t>
  </si>
  <si>
    <t>Tubo de cobre flexível 1/4'' inclusive conexões com isolamento térmico, fornecimento e instalação</t>
  </si>
  <si>
    <t>m</t>
  </si>
  <si>
    <t>COMPOSIÇÃO 97328</t>
  </si>
  <si>
    <t>4.1.2</t>
  </si>
  <si>
    <t>Tubo de cobre flexível 3/8'' inclusive conexões com isolamento térmico, fornecimento e instalação</t>
  </si>
  <si>
    <t>COMPOSIÇÃO 97329</t>
  </si>
  <si>
    <t>4.1.3</t>
  </si>
  <si>
    <t>Tubo de cobre flexível 1/2' inclusive conexões com isolamento térmico, fornecimento e instalação</t>
  </si>
  <si>
    <t>COMPOSIÇÃO 97334</t>
  </si>
  <si>
    <t>4.1.4</t>
  </si>
  <si>
    <t>Tubo de cobre flexível 5/8'' inclusive conexões com isolamento térmico fornecimento e instalação</t>
  </si>
  <si>
    <t>COMPOSIÇÃO 4.1.5</t>
  </si>
  <si>
    <t>4.1.5</t>
  </si>
  <si>
    <t>Tubo de cobre flexível 3/4'' inclusive conexões com isolamento térmico fornecimento e instalação</t>
  </si>
  <si>
    <t>COMPOSIÇÃO 4.1.6</t>
  </si>
  <si>
    <t>4.1.6</t>
  </si>
  <si>
    <t>Tubo de cobre flexível 7/8'' inclusive conexões com isolamento térmico fornecimento e instalação</t>
  </si>
  <si>
    <t>COMPOSIÇÃO 4.1.7</t>
  </si>
  <si>
    <t>4.1.7</t>
  </si>
  <si>
    <t>Tubo de cobre flexível 1'' inclusive conexões com isolamento térmico fornecimento e instalação</t>
  </si>
  <si>
    <t>COMPOSIÇÃO 4.1.8</t>
  </si>
  <si>
    <t>4.1.8</t>
  </si>
  <si>
    <t>Tubo de cobre flexível 1.1/8'' inclusive conexões com isolamento térmico fornecimento e instalação</t>
  </si>
  <si>
    <t>COMPOSIÇÃO 4.1.9</t>
  </si>
  <si>
    <t>4.1.9</t>
  </si>
  <si>
    <t>Tubo de cobre flexível 1.1/4'' inclusive conexões com isolamento térmico fornecimento e instalação</t>
  </si>
  <si>
    <t>COMPOSIÇÃO 4.1.10</t>
  </si>
  <si>
    <t>4.1.10</t>
  </si>
  <si>
    <t>Tubo de cobre flexível 1.1/2'' inclusive conexões com isolamento térmico fornecimento e instalação</t>
  </si>
  <si>
    <t>COMPOSIÇÃO 4.1.11</t>
  </si>
  <si>
    <t>4.1.11</t>
  </si>
  <si>
    <t>Tubo de cobre flexível 2'' inclusive conexões com isolamento térmico fornecimento e instalação</t>
  </si>
  <si>
    <t>COMPOSIÇÃO 4.1.12</t>
  </si>
  <si>
    <t>4.1.12</t>
  </si>
  <si>
    <t>Tubo de cobre flexível 1.3/4'' inclusive conexões com isolamento térmico fornecimento e instalação</t>
  </si>
  <si>
    <t>COMPOSIÇÃO 4.1.13</t>
  </si>
  <si>
    <t>4.1.13</t>
  </si>
  <si>
    <t>Válvula bloqueio tipo GBC Ø1/4", para conexão soldável, Ref. Danfoss</t>
  </si>
  <si>
    <t xml:space="preserve">unid. </t>
  </si>
  <si>
    <t>COMPOSIÇÃO 4.1.14</t>
  </si>
  <si>
    <t>4.1.14</t>
  </si>
  <si>
    <t>Válvula bloqueio tipo GBC Ø3/8", para conexão soldável, Ref. Danfoss</t>
  </si>
  <si>
    <t>COMPOSIÇÃO 4.1.15</t>
  </si>
  <si>
    <t>4.1.15</t>
  </si>
  <si>
    <t>Válvula bloqueio tipo GBC Ø1/2", para conexão soldável, Ref. Danfoss</t>
  </si>
  <si>
    <t>COMPOSIÇÃO 4.1.16</t>
  </si>
  <si>
    <t>4.1.16</t>
  </si>
  <si>
    <t>Válvula bloqueio tipo GBC Ø5/8", para conexão soldável, Ref. Danfoss</t>
  </si>
  <si>
    <t>COMPOSIÇÃO 4.1.17</t>
  </si>
  <si>
    <t>4.1.17</t>
  </si>
  <si>
    <t>Derivação para tubulação frigorigena VRF, Ref: Multikit E-102SNB2</t>
  </si>
  <si>
    <t>COMPOSIÇÃO 4.1.18</t>
  </si>
  <si>
    <t>4.1.18</t>
  </si>
  <si>
    <t>Derivação para tubulação frigorigena VRF, Ref: Multikit E-962SNB2</t>
  </si>
  <si>
    <t>COMPOSIÇÃO 4.1.19</t>
  </si>
  <si>
    <t>4.1.19</t>
  </si>
  <si>
    <t>Derivação para tubulação frigorigena VRF, Ref: Multikit E-302SNB2</t>
  </si>
  <si>
    <t>COMPOSIÇÃO 4.1.20</t>
  </si>
  <si>
    <t>4.1.20</t>
  </si>
  <si>
    <t>Derivação para tubulação frigorigena VRF, Ref: Multikit E-242SNB2</t>
  </si>
  <si>
    <t>COMPOSIÇÃO 4.1.21</t>
  </si>
  <si>
    <t>4.1.21</t>
  </si>
  <si>
    <t>Derivação para tubulação frigorigena VRF, Ref: Multikit E-165SNB2</t>
  </si>
  <si>
    <t>COMPOSIÇÃO 4.1.22</t>
  </si>
  <si>
    <t>4.1.22</t>
  </si>
  <si>
    <t xml:space="preserve">TUBO PVC, SOLDAVEL, DN 22 MM, AGUA FRIA (NBR-5648) </t>
  </si>
  <si>
    <t>COMPOSIÇÃO 4.1.23</t>
  </si>
  <si>
    <t>4.1.23</t>
  </si>
  <si>
    <t xml:space="preserve">TUBO PVC, SOLDAVEL, DN 32 MM, AGUA FRIA (NBR-5648) </t>
  </si>
  <si>
    <t>Subtotal 4.1 S/ BDI</t>
  </si>
  <si>
    <t>Subtotal 4.1 C/ BDI</t>
  </si>
  <si>
    <t>5.1</t>
  </si>
  <si>
    <t xml:space="preserve">Intervenções Civis </t>
  </si>
  <si>
    <t>SINAPI 98560</t>
  </si>
  <si>
    <t>5.1.1</t>
  </si>
  <si>
    <t>Impermeabilização de piso com argamassa de cimento e areia, com aditivo impermeabilizante, E = 2CM. AF_06/2018</t>
  </si>
  <si>
    <t>Subtotal 5.1 S/ BDI</t>
  </si>
  <si>
    <t>Subtotal 5.1 C/ BDI</t>
  </si>
  <si>
    <t>6.1</t>
  </si>
  <si>
    <t xml:space="preserve">INSTALAÇÃO </t>
  </si>
  <si>
    <t>Instalação:</t>
  </si>
  <si>
    <t>Composição 6.1.1</t>
  </si>
  <si>
    <t>6.1.1</t>
  </si>
  <si>
    <t>Remoção de Equipamentos Existente - Condensadoras</t>
  </si>
  <si>
    <t>unid.</t>
  </si>
  <si>
    <t>Composição 6.1.2</t>
  </si>
  <si>
    <t>6.1.2</t>
  </si>
  <si>
    <t>Remoção de Equipamentos Existente - Evaporadoras</t>
  </si>
  <si>
    <t>Composição 6.1.3</t>
  </si>
  <si>
    <t>6.1.3</t>
  </si>
  <si>
    <t>Remoção de Dutos Existentes</t>
  </si>
  <si>
    <t>Composição 6.1.4</t>
  </si>
  <si>
    <t>6.1.4</t>
  </si>
  <si>
    <t>Instalação Equipamentos de Climatização Condensadora 8 HP (Item 2.1.1)</t>
  </si>
  <si>
    <t>Composição 6.1.5</t>
  </si>
  <si>
    <t>6.1.5</t>
  </si>
  <si>
    <t>Instalação Equipamentos de Climatização Condensadora 50 HP (Item 2.1.2)</t>
  </si>
  <si>
    <t>Composição 6.1.6</t>
  </si>
  <si>
    <t>6.1.6</t>
  </si>
  <si>
    <t>Instalação Equipamentos de Climatização Condensadora 52 HP (Item 2.1.3)</t>
  </si>
  <si>
    <t>Composição 6.1.7</t>
  </si>
  <si>
    <t>6.1.7</t>
  </si>
  <si>
    <t>Instalação Equipamentos de Climatização Condensadora 58 HP (Item 2.1.4)</t>
  </si>
  <si>
    <t>Composição 6.1.8</t>
  </si>
  <si>
    <t>6.1.8</t>
  </si>
  <si>
    <t>Instalação Equipamentos de Climatização Condensadora 60 HP (Item 2.1.5)</t>
  </si>
  <si>
    <t>Composição 6.1.9</t>
  </si>
  <si>
    <t>6.1.9</t>
  </si>
  <si>
    <t>Instalação Equipamentos de Climatização Evaporadora do tipo Hi Wall, Sistema VRF, capacidade 9.560 BTU/h</t>
  </si>
  <si>
    <t>Composição 6.1.10</t>
  </si>
  <si>
    <t>6.1.10</t>
  </si>
  <si>
    <t xml:space="preserve">Instalação Equipamentos de Climatização Evaporadora do tipo Hi Wall, Sistema VRF, capacidade 13.648 BTU/h </t>
  </si>
  <si>
    <t>Composição 6.1.11</t>
  </si>
  <si>
    <t>6.1.11</t>
  </si>
  <si>
    <t>Instalação Equipamentos de Climatização Evaporadora do tipo Cassete Quatro Vias, Sistema VRF, capacidade 19.110 BTU/h</t>
  </si>
  <si>
    <t>Composição 6.1.12</t>
  </si>
  <si>
    <t>6.1.12</t>
  </si>
  <si>
    <t>Instalação Equipamentos de Climatização Evaporadora do tipo Cassete Quatro Vias, Sistema VRF, capacidade 24.230 BTU/h</t>
  </si>
  <si>
    <t>Composição 6.1.13</t>
  </si>
  <si>
    <t>6.1.13</t>
  </si>
  <si>
    <t>Instalação Equipamentos de Climatização Evaporadora do tipo Cassete Quatro Vias, Sistema VRF, capacidade 27.000 BTU/h</t>
  </si>
  <si>
    <t>Composição 6.1.14</t>
  </si>
  <si>
    <t>6.1.14</t>
  </si>
  <si>
    <t>Instalação Equipamentos de Climatização Evaporadora do tipo Cassete Quatro Vias, Sistema VRF, capacidade 38.000 BTU/h</t>
  </si>
  <si>
    <t>Composição 6.1.15</t>
  </si>
  <si>
    <t>6.1.15</t>
  </si>
  <si>
    <t>Instalação Equipamentos de Climatização Evaporadora do tipo Cassete Quatro Vias, Sistema VRF, capacidade 47.000 BTU/h</t>
  </si>
  <si>
    <t>Composição 6.1.16</t>
  </si>
  <si>
    <t>6.1.16</t>
  </si>
  <si>
    <t>Instalação Equipamentos de Ventilação TD SILENT 250/100 conforme descrição (Item 2.1.13)</t>
  </si>
  <si>
    <t>Composição 6.1.17</t>
  </si>
  <si>
    <t>6.1.17</t>
  </si>
  <si>
    <t>Instalação Equipamentos de Ventilação TD SILENT 500/150 conforme descrição (Item 2.1.14)</t>
  </si>
  <si>
    <t>Composição 6.1.18</t>
  </si>
  <si>
    <t>6.1.18</t>
  </si>
  <si>
    <t>Instalação Equipamentos de Ventilação TD SILENT 800/200 conforme descrição (Item 2.1.15)</t>
  </si>
  <si>
    <t>Composição 6.1.19</t>
  </si>
  <si>
    <t>6.1.19</t>
  </si>
  <si>
    <t>Instalação Equipamentos de Ventilação TD SILENT 1300/250 conforme descrição (Item 2.1.16)</t>
  </si>
  <si>
    <t>Composição 6.1.20</t>
  </si>
  <si>
    <t>6.1.20</t>
  </si>
  <si>
    <t>Instalação Equipamentos de Ventilação TD SILENT 2000/315 conforme descrição (Item 2.1.17)</t>
  </si>
  <si>
    <t>Composição 6.1.21</t>
  </si>
  <si>
    <t>6.1.21</t>
  </si>
  <si>
    <t>Manutenção Preventiva/Corretia por 3 meses após a instalação incluindo PMOC</t>
  </si>
  <si>
    <t>07366/ORSE</t>
  </si>
  <si>
    <t>6.1.22</t>
  </si>
  <si>
    <t xml:space="preserve">Projeto Asbuilt </t>
  </si>
  <si>
    <t>Composição 6.1.23</t>
  </si>
  <si>
    <t>6.1.23</t>
  </si>
  <si>
    <t>Relatório e testes do sistema de climatização</t>
  </si>
  <si>
    <t>Subtotal 6.1 S/ BDI</t>
  </si>
  <si>
    <t>Subtotal 6.1 C/ BDI</t>
  </si>
  <si>
    <t>Total SEM BDI</t>
  </si>
  <si>
    <t>Total COM BDI</t>
  </si>
  <si>
    <t xml:space="preserve">FONTES: Para composição do orçamento estimativo, foi utilizado as Tabelas SINAPI, CPOS, COTAÇÕES,  SEINFRA E SBC, assim como cotações junto a fornecedores. Para os itens os quais não estão relacionados nas tabelas de referência  ORSE e SINAPI, foram apresentados os custos conforme cotações. </t>
  </si>
  <si>
    <t>Item</t>
  </si>
  <si>
    <t>Equipamento</t>
  </si>
  <si>
    <t>Unidade</t>
  </si>
  <si>
    <t>Fonte</t>
  </si>
  <si>
    <t>Código</t>
  </si>
  <si>
    <t>Componentes</t>
  </si>
  <si>
    <t>Consumos</t>
  </si>
  <si>
    <t>Unid.</t>
  </si>
  <si>
    <t>Preço Unit.</t>
  </si>
  <si>
    <t>Cust Mat.</t>
  </si>
  <si>
    <t>Custo MDO</t>
  </si>
  <si>
    <t>Custo Total</t>
  </si>
  <si>
    <t>R$</t>
  </si>
  <si>
    <t>Engenheiro sênior - mais de 15 anos de experiência - horista - 40h - Rev 02</t>
  </si>
  <si>
    <t>05144/ORSE</t>
  </si>
  <si>
    <t>Exames - Horistas (COLETADO CAIXA)</t>
  </si>
  <si>
    <t>SINAPI 37372</t>
  </si>
  <si>
    <t>Seguro - Horistas (COLETADO CAIXA)</t>
  </si>
  <si>
    <t>SINAPI 37373</t>
  </si>
  <si>
    <t>Ferrmaentas - Familia Engenheiro Civil (ENCARGOS COMPLEMENTARES - COLETADO CAIXA)</t>
  </si>
  <si>
    <t>SINAPI 43462</t>
  </si>
  <si>
    <t>EPI - Família Engenheiro Civil - Horistas (ENCARGOS COMPLEMENTARES - COLETADO CAIXA)</t>
  </si>
  <si>
    <t>SINAPI 43486</t>
  </si>
  <si>
    <t>Curso de Capacitação para engenheiro civil de obra pleno (ENCARGOS COMPEMENTARES) - Horistas</t>
  </si>
  <si>
    <t>SINAPI 95403</t>
  </si>
  <si>
    <t>Preço Total do Item</t>
  </si>
  <si>
    <t>Detalhamento das cotações apresentadas</t>
  </si>
  <si>
    <t>Item 2.1.1</t>
  </si>
  <si>
    <t>Valor</t>
  </si>
  <si>
    <t>Fornecedor 01 - Hitachi</t>
  </si>
  <si>
    <t>Fornecedor 02 - Gree Fam Ar Condicionado</t>
  </si>
  <si>
    <t>Mercado - Cotação</t>
  </si>
  <si>
    <t>Fornecedor 03 - Mitsubishi Fam Ar Condicionado</t>
  </si>
  <si>
    <t>Média dos valores ofertados</t>
  </si>
  <si>
    <t>Item 2.1.2</t>
  </si>
  <si>
    <t>Fornecedor 03 - Mitsubishi Fam Ar Condicionad</t>
  </si>
  <si>
    <t>Item 2.1.3</t>
  </si>
  <si>
    <t>Item 2.1.4</t>
  </si>
  <si>
    <t>Item 2.1.5</t>
  </si>
  <si>
    <t>Item 2.1.6</t>
  </si>
  <si>
    <t>Item 2.1.7</t>
  </si>
  <si>
    <t>Item 2.1.8</t>
  </si>
  <si>
    <t>Item 2.1.9</t>
  </si>
  <si>
    <t>Item 2.1.10</t>
  </si>
  <si>
    <t>Item 2.1.11</t>
  </si>
  <si>
    <t>Item 2.1.12</t>
  </si>
  <si>
    <t>Item 2.1.13</t>
  </si>
  <si>
    <t>Fornecedor 01 - SolerPau</t>
  </si>
  <si>
    <t>Fornecedor 02 - Sictell</t>
  </si>
  <si>
    <t>Fornecedor 03 - MG Ventiladores</t>
  </si>
  <si>
    <t>Item 2.1.14</t>
  </si>
  <si>
    <t>Item 2.1.15</t>
  </si>
  <si>
    <t>Item 2.1.16</t>
  </si>
  <si>
    <t/>
  </si>
  <si>
    <t>Acessório</t>
  </si>
  <si>
    <t>Cotação</t>
  </si>
  <si>
    <t>Item 3.1.1</t>
  </si>
  <si>
    <t>Fornecedor 01 - Trox</t>
  </si>
  <si>
    <t>un</t>
  </si>
  <si>
    <t xml:space="preserve">Fornecedor 02 - Tropical </t>
  </si>
  <si>
    <t>Fornecedor 03 - WorldAir</t>
  </si>
  <si>
    <t>MONTADOR ELETROMECÃNICO COM ENCARGOS COMPLEMENTARES</t>
  </si>
  <si>
    <t>Sinapi Composições 88279</t>
  </si>
  <si>
    <t>AUXILIAR DE MECÂNICO COM ENCARGOS COMPLEMENTARES</t>
  </si>
  <si>
    <t>Sinapi Composições 88250</t>
  </si>
  <si>
    <t>Item 3.1.2</t>
  </si>
  <si>
    <t>Item 3.1.3</t>
  </si>
  <si>
    <t>Item 3.1.4</t>
  </si>
  <si>
    <t>Item 3.1.5</t>
  </si>
  <si>
    <t>Fornecedor 02 - Tropical</t>
  </si>
  <si>
    <t>Item 3.1.6</t>
  </si>
  <si>
    <t>Item 3.1.7</t>
  </si>
  <si>
    <t>Item 3.1.8</t>
  </si>
  <si>
    <t>Média</t>
  </si>
  <si>
    <t>Item 3.1.9</t>
  </si>
  <si>
    <t>Item 3.1.10</t>
  </si>
  <si>
    <t>Item 3.1.11</t>
  </si>
  <si>
    <t xml:space="preserve">Tubo de cobre flexível 3/4'' inclusive conexões com isolamento térmico fornecimento e instalação </t>
  </si>
  <si>
    <t xml:space="preserve">Código </t>
  </si>
  <si>
    <t>TUBO DE COBRE FLEXIVEL, D = 3/4 ", E = 0,79 MM, PARA AR-CONDICIONADO/ INSTALACOES GAS RESIDENCIAIS E COMERCIAIS</t>
  </si>
  <si>
    <t xml:space="preserve">Sinapi Insumos 00039666 </t>
  </si>
  <si>
    <t>TUBO DE BORRACHA ELASTOMERICA FLEXIVEL, PRETA, PARA ISOLAMENTO TERMICO DE TUBULACAO, DN 3/4" (18 MM), E= 32 MM, COEFICIENTE DE CONDUTIVIDADE TERMICA 0,036W/mK,</t>
  </si>
  <si>
    <t xml:space="preserve">Sinapi Insumos 00039740 </t>
  </si>
  <si>
    <t>AUXILIAR DE ENCANADOR OU BOMBEIRO HIDRÁULICO COM ENCARGOS COMPLEMENTARES</t>
  </si>
  <si>
    <t>Sinapi Composições 00000246</t>
  </si>
  <si>
    <t>ENCANADOR OU BOMBEIRO HIDRÁULICO COM ENCARGOS COMPLEMENTARES</t>
  </si>
  <si>
    <t>Sinapi Composições 00002696</t>
  </si>
  <si>
    <t>CANTONEIRA FERRO GALVANIZADO DE ABAS IGUAIS, 1 1/2" X 1/4" (L X E), 3,40 KG/M</t>
  </si>
  <si>
    <t>Sinapi Insumos 00000574</t>
  </si>
  <si>
    <t>PARAFUSO DE ACO TIPO CHUMBADOR PARABOLT, DIAMETRO 3/8", COMPRIMENTO 75 MM</t>
  </si>
  <si>
    <t xml:space="preserve">Sinapi Insumos 00011964 </t>
  </si>
  <si>
    <t xml:space="preserve">Tubo de cobre flexível 7/8'' inclusive conexões com isolamento térmico fornecimento e instalação </t>
  </si>
  <si>
    <t>TUBO DE COBRE CLASSE "A", DN = 7/8", PARA INSTALACOES DE MEDIA PRESSAO PARA GASES COMBUSTIVEIS E MEDICINAIS</t>
  </si>
  <si>
    <t>Sinapi Insumos 00039749</t>
  </si>
  <si>
    <t>TUBO DE BORRACHA ELASTOMERICA FLEXIVEL, PRETA, PARA ISOLAMENTO TERMICO DE TUBULACAO, DN 7/8" (22 MM), E= 32 MM, COEFICIENTE DE CONDUTIVIDADE TERMICA 0,036W/mK,</t>
  </si>
  <si>
    <t>Sinapi Insumos 00039742</t>
  </si>
  <si>
    <t>COTOVELO EM COBRE, DN 22 MM, 90 GRAUS, SEM ANEL DE SOLDA, INSTALADO EM RAMAL DE DISTRIBUIÇÃO  FORNECIMENTO E INSTALAÇÃO. AF_12/2015</t>
  </si>
  <si>
    <t>Sinapi 00012715</t>
  </si>
  <si>
    <t>TUBO DE COBRE CLASSE "A", DN = 1 " (28 MM), PARA INSTALACOES DE MEDIA PRESSAO PARA GASES COMBUSTIVEIS E MEDICINAIS</t>
  </si>
  <si>
    <t>TUBO DE BORRACHA ELASTOMERICA FLEXIVEL, PRETA, PARA ISOLAMENTO TERMICO DE TUBULACAO, DN 1" (25 MM), E= 32 MM, COEFICIENTE DE CONDUTIVIDADE TERMICA 0,036W/mK, VAPOR DE AGUA MAIOR</t>
  </si>
  <si>
    <t>Sinapi Insumos 00039739</t>
  </si>
  <si>
    <t>COTOVELO EM COBRE, DN 25 MM, 90 GRAUS, SEM ANEL DE SOLDA, INSTALADO EM PRUMADA  FORNECIMENTO E INSTALAÇÃO. AF_12/2015</t>
  </si>
  <si>
    <t>Sinapi 00012716</t>
  </si>
  <si>
    <t>TUBO DE COBRE CLASSE "A", DN = 1 1/8", PARA INSTALACOES DE MEDIA PRESSAO PARA GASES COMBUSTIVEIS E MEDICINAIS</t>
  </si>
  <si>
    <t>Sinapi Insumos 00039750</t>
  </si>
  <si>
    <t>UBO DE BORRACHA ELASTOMERICA FLEXIVEL, PRETA, PARA ISOLAMENTO TERMICO DE TUBULACAO, DN 1 1/8" (28 MM), E= 32 MM, COEFICIENTE DE CONDUTIVIDADE TERMICA 0,036W/mK</t>
  </si>
  <si>
    <t>Sinapi Insumos 00039735</t>
  </si>
  <si>
    <t>COTOVELO EM COBRE, DN 28 MM, 90 GRAUS, SEM ANEL DE SOLDA, INSTALADO EM PRUMADA  FORNECIMENTO E INSTALAÇÃO. AF_12/2015</t>
  </si>
  <si>
    <t>TUBO DE COBRE CLASSE "A", DN = 1 1/4 " (35 MM), PARA INSTALACOES DE MEDIA PRESSAO PARA GASES COMBUSTIVEIS E MEDICINAIS</t>
  </si>
  <si>
    <t>TUBO DE BORRACHA ELASTOMERICA FLEXIVEL, PRETA, PARA ISOLAMENTO TERMICO DE TUBULACAO, DN 1 1/4" (35 MM), E= 32 MM, COEFICIENTE DE CONDUTIVIDADE TERMICA 0,036W/mK, VAPOR DE AGUA MAIOR OU IGUAL A 10.000</t>
  </si>
  <si>
    <t>COTOVELO EM COBRE, DN 35 MM, 90 GRAUS, SEM ANEL DE SOLDA, INSTALADO EM PRUMADA  FORNECIMENTO E INSTALAÇÃO. AF_12/2015</t>
  </si>
  <si>
    <t>Sinapi 00012717</t>
  </si>
  <si>
    <t xml:space="preserve">Sinapi Insumos 00011964  </t>
  </si>
  <si>
    <t>TUBO DE COBRE CLASSE "I", DN = 1 1/2 " (42 MM), PARA INSTALACOES INDUSTRIAIS DE ALTA PRESSAO E VAPOR</t>
  </si>
  <si>
    <t xml:space="preserve">Sinapi Insumos 00039728 </t>
  </si>
  <si>
    <t>TUBO DE BORRACHA ELASTOMERICA FLEXIVEL, PRETA, PARA ISOLAMENTO TERMICO DE TUBULACAO, DN 1 1/2" , E= 32 MM, COEFICIENTE DE CONDUTIVIDADE TERMICA 0,036W/mK</t>
  </si>
  <si>
    <t>Sinapi Insumos 00039736</t>
  </si>
  <si>
    <t>COTOVELO EM COBRE, DN 42 MM, 90 GRAUS, SEM ANEL DE SOLDA, INSTALADO EM PRUMADA  FORNECIMENTO E INSTALAÇÃO. AF_12/2015</t>
  </si>
  <si>
    <t>Sinapi 00012718</t>
  </si>
  <si>
    <t>TUBO DE COBRE CLASSE "I", DN = 2 " (54 MM), PARA INSTALACOES INDUSTRIAIS DE ALTA PRESSAO E VAPOR</t>
  </si>
  <si>
    <t>Sinapi Insumos 00039729</t>
  </si>
  <si>
    <t>TUBO DE BORRACHA ELASTOMERICA FLEXIVEL, PRETA, PARA ISOLAMENTO TERMICO DE TUBULACAO, DN 2 1/8" (54 MM), E= 32 MM, COEFICIENTE DE CONDUTIVIDADE TERMICA 0,036W/mK, VAPOR DE AGUA MAIOR OU IGUAL A 10.000</t>
  </si>
  <si>
    <t>Sinapi Insumos 00039733</t>
  </si>
  <si>
    <t>COTOVELO DE COBRE 90 GRAUS (REF 607) SEM ANEL DE SOLDA, BOLSA X BOLSA, 54 MM</t>
  </si>
  <si>
    <t>Sinapi 00012719</t>
  </si>
  <si>
    <t>TUBO DE COBRE, CLASSE "A", DN = 1.3/4", PARA INSTALACOES DE MEDIA PRESSAO PARA GASES COMBUSTIVEIS E MEDICINAIS</t>
  </si>
  <si>
    <t>Sinapi Insumos 39752</t>
  </si>
  <si>
    <t>TUBO DE BORRACHA ELASTOMERICA FLEXIVEL, PRETA, PARA ISOLAMENTO TERMICO DE TUBULACAO, DN 1 3/4" , E= 32 MM, COEFICIENTE DE CONDUTIVIDADE TERMICA 0,036W/mK</t>
  </si>
  <si>
    <t>Sinapi Insumos 39736</t>
  </si>
  <si>
    <t>COTOVELO EM COBRE, DN 44 MM, 90 GRAUS, SEM ANEL DE SOLDA, INSTALADO EM PRUMADA  FORNECIMENTO E INSTALAÇÃO. AF_12/2015</t>
  </si>
  <si>
    <t>Sinapi 92290</t>
  </si>
  <si>
    <t>unidade</t>
  </si>
  <si>
    <t xml:space="preserve">Válvula bloqueio tipo GBC Ø1/4", para conexão soldável, Ref. Danfoss </t>
  </si>
  <si>
    <t>Fornecedor 01 - Eletrofrigor</t>
  </si>
  <si>
    <t>Fornecedor 02 - Frigelar</t>
  </si>
  <si>
    <t>Mercado Cotação</t>
  </si>
  <si>
    <t>Fornecedor 03 - Magazine Luiza</t>
  </si>
  <si>
    <t>Valor médio das cotações apresentadas</t>
  </si>
  <si>
    <t xml:space="preserve">Válvula bloqueio tipo GBC Ø3/8", para conexão soldável, Ref. Danfoss </t>
  </si>
  <si>
    <t xml:space="preserve">Válvula bloqueio tipo GBC Ø1/2", para conexão soldável, Ref. Danfoss </t>
  </si>
  <si>
    <t>Fornecedor 02 - Americanas</t>
  </si>
  <si>
    <t xml:space="preserve">Válvula bloqueio tipo GBC Ø5/8", para conexão soldável, Ref. Danfoss </t>
  </si>
  <si>
    <t>TUBO PVC, SOLDAVEL, DN 22 MM, AGUA FRIA (NBR-5648)</t>
  </si>
  <si>
    <t>Sinapi Insumos 00009867</t>
  </si>
  <si>
    <t>CURVA DE PVC 90 GRAUS, SOLDAVEL, 22 MM, PARA AGUA FRIA PREDIAL (NBR 5648)</t>
  </si>
  <si>
    <t>Sinapi Insumos 00001955</t>
  </si>
  <si>
    <t>TE SOLDAVEL, PVC, 90 GRAUS, 22 MM, PARA AGUA FRIA PREDIAL (NBR 5648)</t>
  </si>
  <si>
    <t>Sinapi Insumos 00007138</t>
  </si>
  <si>
    <t>TUBO DE ESPUMA DE POLIETILENO EXPANDIDO FLEXIVEL PARA ISOLAMENTO TERMICO DE TUBULACAO DE AR CONDICIONADO, AGUA QUENTE, DN 7/8", E= 10 MM</t>
  </si>
  <si>
    <t>Sinapi Insumos 00039718</t>
  </si>
  <si>
    <t>ABRACADEIRA EM ACO PARA AMARRACAO DE ELETRODUTOS, TIPO D, COM 1 1/4" E PARAFUSO DE FIXACAO</t>
  </si>
  <si>
    <t>Sinapi Insumos 00000395</t>
  </si>
  <si>
    <t>TUBO PVC, SOLDAVEL, DN 32 MM, AGUA FRIA (NBR-5648)</t>
  </si>
  <si>
    <t>Sinapi Insumos 00009869</t>
  </si>
  <si>
    <t>CURVA DE PVC 90 GRAUS, SOLDAVEL, 32 MM, PARA AGUA FRIA PREDIAL (NBR 5648)</t>
  </si>
  <si>
    <t>Sinapi Insumos 00001957</t>
  </si>
  <si>
    <t>TE SOLDAVEL, PVC, 90 GRAUS, 32 MM, PARA AGUA FRIA PREDIAL (NBR 5648)</t>
  </si>
  <si>
    <t>Sinapi Insumos 00007140</t>
  </si>
  <si>
    <t>TUBO DE ESPUMA DE POLIETILENO EXPANDIDO FLEXIVEL PARA ISOLAMENTO TERMICO DE TUBULACAO DE AR CONDICIONADO, AGUA QUENTE, DN 1 3/8", E= 10 MM</t>
  </si>
  <si>
    <t>Sinapi Insumos 00039709</t>
  </si>
  <si>
    <t>Instalação Equipamento</t>
  </si>
  <si>
    <t>Sinapi Composição 88279</t>
  </si>
  <si>
    <t>Sinapi Composição 88250</t>
  </si>
  <si>
    <t>MONTADOR (TUBO AÇO/EQUIPAMENTOS) COM ENCARGOS COMPLEMENTARES</t>
  </si>
  <si>
    <t>Sinapi Composições 88277</t>
  </si>
  <si>
    <t>GUINCHO ELÉTRICO DE COLUNA, CAPACIDADE 400 KG, COM MOTO FREIO, MOTOR TRIFÁSICO DE 1,25 CV - MATERIAIS NA OPERAÇÃO. AF_03/2016</t>
  </si>
  <si>
    <t>Sinapi Composições 93280</t>
  </si>
  <si>
    <t>OPERADOR DE GUINCHO COM ENCARGOS COMPLEMENTARES</t>
  </si>
  <si>
    <t>Sinapi Composições 88295</t>
  </si>
  <si>
    <t xml:space="preserve">Instalação Equipamentos de Ventilação TD SILENT 1300/250 conforme descrição </t>
  </si>
  <si>
    <t xml:space="preserve">Instalação Equipamentos de Ventilação TD SILENT 2000/315 conforme descrição </t>
  </si>
  <si>
    <t>Manutenção Preventiva/Corretiva por 3 meses após a instalação Incluindo PMOC</t>
  </si>
  <si>
    <t>PLANILHA DE CÁLCULO DE BDI</t>
  </si>
  <si>
    <t>DETALHAMENTO DO BDI CHEIO</t>
  </si>
  <si>
    <t>Descrição dos Serviços</t>
  </si>
  <si>
    <t>%</t>
  </si>
  <si>
    <t>PV</t>
  </si>
  <si>
    <t>CD</t>
  </si>
  <si>
    <t>Fórmula de Cálculo do BDI</t>
  </si>
  <si>
    <t>ADMINISTRAÇÃO CENTRAL</t>
  </si>
  <si>
    <t xml:space="preserve"> </t>
  </si>
  <si>
    <t>ESCRITÓRIO CENTRAL</t>
  </si>
  <si>
    <t>VIAGENS</t>
  </si>
  <si>
    <t>1.3</t>
  </si>
  <si>
    <t>OUTROS</t>
  </si>
  <si>
    <t>IMPOSTOS E TAXAS</t>
  </si>
  <si>
    <t>AC = Administração central;</t>
  </si>
  <si>
    <t>ISS</t>
  </si>
  <si>
    <t>S = Seguros;</t>
  </si>
  <si>
    <t>2.2</t>
  </si>
  <si>
    <t>PIS</t>
  </si>
  <si>
    <t>R = Riscos e imprevistos;</t>
  </si>
  <si>
    <t>2.3</t>
  </si>
  <si>
    <t>Cofins</t>
  </si>
  <si>
    <t>G = Garantias exigidas em edital;</t>
  </si>
  <si>
    <t>2.4</t>
  </si>
  <si>
    <t>CPRB</t>
  </si>
  <si>
    <t>DF = Despesas financeiras;</t>
  </si>
  <si>
    <t>TAXA DE RISCO</t>
  </si>
  <si>
    <t>L = Remuneração bruta do construtor;</t>
  </si>
  <si>
    <t>SEGURO</t>
  </si>
  <si>
    <t>I = Tributos sobre o preço de venda (PIS, Cofins, CPRB e ISS).</t>
  </si>
  <si>
    <t>3.2</t>
  </si>
  <si>
    <t>RISCO</t>
  </si>
  <si>
    <t>GARANTIA</t>
  </si>
  <si>
    <t>DESPESAS FINANCEIRAS</t>
  </si>
  <si>
    <t>TIPOS DE OBRA</t>
  </si>
  <si>
    <t>SEGURO + GARANTIA</t>
  </si>
  <si>
    <t>LUCRO</t>
  </si>
  <si>
    <t>1º Quartil</t>
  </si>
  <si>
    <t>Médio</t>
  </si>
  <si>
    <t>3º Quartil</t>
  </si>
  <si>
    <t>CONSTRUÇÃO DE EDIFÍCIOS</t>
  </si>
  <si>
    <t>BDI - CALCULADO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</si>
  <si>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</si>
  <si>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</si>
  <si>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</si>
  <si>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BDI (CALCULADO):</t>
  </si>
  <si>
    <t>OBRAS PORTUÁRIAS, MARÍTIMAS E FLUVIAIS</t>
  </si>
  <si>
    <t>Para o preenchimento da proposta deve-se utilizar o valor de ISS da Prefeitura Local.</t>
  </si>
  <si>
    <t>DESPESA FINANCEIRA</t>
  </si>
  <si>
    <t xml:space="preserve">BDI CALCULADO CONFORME ACÓRDÃO Nº 2622/2013 – TCU </t>
  </si>
  <si>
    <t>acordão 2622/2013</t>
  </si>
  <si>
    <r>
      <rPr>
        <b/>
        <sz val="11"/>
        <color indexed="8"/>
        <rFont val="Calibri"/>
        <family val="2"/>
      </rPr>
      <t>OBS:</t>
    </r>
    <r>
      <rPr>
        <sz val="10"/>
        <rFont val="Arial"/>
        <family val="2"/>
        <charset val="204"/>
      </rPr>
      <t xml:space="preserve"> Estão sujeitos ao regime cumulativo para fins de incidência da contribuição para o PIS-Pasep e da Cofins, às alíquotas de 0,65% e de 3%, respectivamente.  Quanto ao ISS, a alíquota e o local do recolhimento variará de acordo com o sistema tributário da empresa, local e tipo do serviço.</t>
    </r>
  </si>
  <si>
    <t>BDI DIFENRENCIADO</t>
  </si>
  <si>
    <t xml:space="preserve">*OBS: O BDI Diferenciado se aplica apenas aos equipamentos/materiais de mero fornecimento, que caracterizem valor significativo da obra. </t>
  </si>
  <si>
    <t>Os equipamentos de mero fornecimento estão listados no item 2.1, vamos verificar o percentual relativo ao fornecimento da obra.</t>
  </si>
  <si>
    <t>Equipamentos Mero fornecimento - Análise BDI Diferenciado</t>
  </si>
  <si>
    <t>Item 2.1.17</t>
  </si>
  <si>
    <t>DETALHAMENTO DO BDI DIFERENCIADO</t>
  </si>
  <si>
    <t xml:space="preserve">Diante dos itens possíveis, para aplicação do BDI diferenciado, estabelecemos como item de valor significativo apenas o item 2.1. Sobre o qual incidirá o BDI Diferenciado. </t>
  </si>
  <si>
    <t>Área:</t>
  </si>
  <si>
    <t xml:space="preserve">       CRONOGRAMA FÍSICO FINANCEIRO</t>
  </si>
  <si>
    <t>SERVIÇOS</t>
  </si>
  <si>
    <t>PREÇO TOTAL COM BDI (R$)</t>
  </si>
  <si>
    <t>Meses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</si>
  <si>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</si>
  <si>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</si>
  <si>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</si>
  <si>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</si>
  <si>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</si>
  <si>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</si>
  <si>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</si>
  <si>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</si>
  <si>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</si>
  <si>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</t>
  </si>
  <si>
    <t>ADMINISTRAÇÃO PESSOAL</t>
  </si>
  <si>
    <t>2</t>
  </si>
  <si>
    <t>MOBILIZAÇÃO DE PESSOAL</t>
  </si>
  <si>
    <t>3</t>
  </si>
  <si>
    <t>MOBILIZAÇÃO DE EQUIPAMENTOS E COMPRA DE EQUIPAMENTOS SISTEMAS 1 A 5</t>
  </si>
  <si>
    <t>REMOÇÃO DOS FORROS EXISTENTE</t>
  </si>
  <si>
    <t>5</t>
  </si>
  <si>
    <t>6</t>
  </si>
  <si>
    <t xml:space="preserve">REMOÇÃO EQUIPAMENTOS EXISTENTES - </t>
  </si>
  <si>
    <t>7</t>
  </si>
  <si>
    <t>INTERVENÇÃO CIVIL - IMPERMEABILIZAÇÃO</t>
  </si>
  <si>
    <t>8</t>
  </si>
  <si>
    <t>INSTALAÇÃO REDE FRIGORIGENA SISTEMA 1, 2, 3, 4 e 5</t>
  </si>
  <si>
    <t>9</t>
  </si>
  <si>
    <t>INSTALAÇÃO REDE DE DRENO SISTEMA 4 e 5</t>
  </si>
  <si>
    <t>10</t>
  </si>
  <si>
    <t xml:space="preserve">INSTALAÇÃO DA REDE DE DUTOS E VENTILADORES </t>
  </si>
  <si>
    <t>11</t>
  </si>
  <si>
    <t>INSTALAÇÃO DAS NOVAS EVAPORADORAS SISTEMAS 1 A 5</t>
  </si>
  <si>
    <t>12</t>
  </si>
  <si>
    <t>INSTALAÇÃO DA UNIDADE CONDENSADORA SISTEMA 1 A 5</t>
  </si>
  <si>
    <t>13</t>
  </si>
  <si>
    <t>BALANCEAMENTO DOS SISTEMAS</t>
  </si>
  <si>
    <t>14</t>
  </si>
  <si>
    <t>ANÁLISES E TESTES - SISTEMAS</t>
  </si>
  <si>
    <t>15</t>
  </si>
  <si>
    <t xml:space="preserve">PROJETO AS BUILT </t>
  </si>
  <si>
    <t>16</t>
  </si>
  <si>
    <t>TRABALHOS FINAIS</t>
  </si>
  <si>
    <t>17</t>
  </si>
  <si>
    <t>MANUTENÇÃO PREVENTIVA/CORRETIVA POR 3 MESES INCLUINDO PMOC</t>
  </si>
  <si>
    <t>TOTAL GERAL COM BDI</t>
  </si>
  <si>
    <t>CURVA ABC</t>
  </si>
  <si>
    <t>PREÇO UNITÁRIO COM BDI</t>
  </si>
  <si>
    <t>PREÇO TOTAL</t>
  </si>
  <si>
    <t>% PARCIAL</t>
  </si>
  <si>
    <t>% ACUMULADA</t>
  </si>
  <si>
    <t xml:space="preserve">CLASSIFICAÇÃO </t>
  </si>
  <si>
    <t>A</t>
  </si>
  <si>
    <t>B</t>
  </si>
  <si>
    <t>C</t>
  </si>
  <si>
    <t>Remoção de Tubulações frigorigenas existentes</t>
  </si>
  <si>
    <t>Remoção de Tubulação Frigorigenas</t>
  </si>
  <si>
    <t>Manutenção preventiva</t>
  </si>
  <si>
    <t>Composição 6.1.22</t>
  </si>
  <si>
    <t>6.1.24</t>
  </si>
  <si>
    <t>Remoção de forro existente</t>
  </si>
  <si>
    <t>Remoção de Forro Existente</t>
  </si>
  <si>
    <t>Composição 6.1.24</t>
  </si>
  <si>
    <t>5.1.2</t>
  </si>
  <si>
    <t>COMPOSIÇAO SINAPI 96113</t>
  </si>
  <si>
    <t>Forro em placas de Gesso, incluindo instalação, para ambientes comerciais AF_05/2017_P</t>
  </si>
  <si>
    <t>Descarte de resíduos misturado da construção civil em área licenciada</t>
  </si>
  <si>
    <t>ton</t>
  </si>
  <si>
    <t>10503/ORSE</t>
  </si>
  <si>
    <t>Demolição de revestimento cerâmico, de forma manual, sem reaproveitamento. AF_12/2017</t>
  </si>
  <si>
    <t>COMPOSIÇAO SINAPI 97633</t>
  </si>
  <si>
    <t>Impermebialização de superfície com manta asfáltica, duas camadas, inclusive aplicação de primer asfáltico, E=3MM E E=4MM. AF_06/2018</t>
  </si>
  <si>
    <t>COMPOSIÇAO SINAPI 98547</t>
  </si>
  <si>
    <t>5.1.3</t>
  </si>
  <si>
    <t>5.1.4</t>
  </si>
  <si>
    <t>Alimentação Elétrica e comunicação</t>
  </si>
  <si>
    <t>Cabo de controle para o sinal DMX seção de 24 AWG com um par de cabos e fios de cobre</t>
  </si>
  <si>
    <t>10237/ORSE</t>
  </si>
  <si>
    <t>Comunicação e automação equipamentos</t>
  </si>
  <si>
    <t>Cabo Unipolar (cobre)</t>
  </si>
  <si>
    <t>Dispostivo de proteção</t>
  </si>
  <si>
    <t>Eletroduto PVC flexível</t>
  </si>
  <si>
    <t>Eletroduto metálico rígido leve</t>
  </si>
  <si>
    <t>SINAPI 91926</t>
  </si>
  <si>
    <t>Isol.PVC - 450/750V (ref. Pirastic Ecoplus BWF Flexível) 2.5 mm² - Azul claro</t>
  </si>
  <si>
    <t>SINAPI 101892</t>
  </si>
  <si>
    <t>Disjuntor bipolar termomagnético (380 V/220 V) - DIN (Curva C) 16 A - 4.5 Ka</t>
  </si>
  <si>
    <t>SINAPI 91846</t>
  </si>
  <si>
    <t>Eletroduto leve 1"</t>
  </si>
  <si>
    <t>SINAPI 91844</t>
  </si>
  <si>
    <t>Eletroduto leve 3/4"</t>
  </si>
  <si>
    <t>SINAPI 93009</t>
  </si>
  <si>
    <t>Eletroduto galvanizado, vara 3,0m 2"</t>
  </si>
  <si>
    <t>Caixa de derivação</t>
  </si>
  <si>
    <t>6.1.4.1</t>
  </si>
  <si>
    <t>SINAPI 92980</t>
  </si>
  <si>
    <t>6.1.2.1</t>
  </si>
  <si>
    <t>Isol.  - 0,6/1kV (ref. Prysmian Voltalene Ecolene) 10 mm²</t>
  </si>
  <si>
    <t>SINAPI 91929</t>
  </si>
  <si>
    <t xml:space="preserve">Isol.  - 0,6/1kV (ref. Prysmian Voltalene Ecolene)  4 mm² - </t>
  </si>
  <si>
    <t>SINAPI 91931</t>
  </si>
  <si>
    <t xml:space="preserve">Isol.  - 0,6/1kV (ref. Prysmian Voltalene Ecolene) 6 mm² - </t>
  </si>
  <si>
    <t>SINAPI 91939</t>
  </si>
  <si>
    <t>Caixa PVC 4x2"</t>
  </si>
  <si>
    <t>SINAPI 92982</t>
  </si>
  <si>
    <t>6.1.2.4</t>
  </si>
  <si>
    <t xml:space="preserve">Isol.  - 0,6/1kV (ref. Prysmian Voltalene Ecolene) 16 mm² - </t>
  </si>
  <si>
    <t>SINAPI 101893</t>
  </si>
  <si>
    <t>Disjuntor Tripolar Termomagnético - norma DIN (Curva C) 25 A - 10 kA</t>
  </si>
  <si>
    <t>Disjuntor Tripolar Termomagnético - norma DIN (Curva C) 32 A - 10 Ka</t>
  </si>
  <si>
    <t>Disjuntor Tripolar Termomagnético - norma DIN (Curva C) 40 A - 10 kA</t>
  </si>
  <si>
    <t>Disjuntor Tripolar Termomagnético - norma DIN (Curva C) 50 A - 10 kA</t>
  </si>
  <si>
    <t>SINAPI 101894</t>
  </si>
  <si>
    <t>Disjuntor Tripolar Termomagnético - norma DIN (Curva C) 63 A - 10 kA</t>
  </si>
  <si>
    <t>6.1.2.2</t>
  </si>
  <si>
    <t>6.1.2.3</t>
  </si>
  <si>
    <t>6.1.2.5</t>
  </si>
  <si>
    <t>6.1.3.1</t>
  </si>
  <si>
    <t>6.1.3.2</t>
  </si>
  <si>
    <t>6.1.3.3</t>
  </si>
  <si>
    <t>6.1.3.4</t>
  </si>
  <si>
    <t>6.1.3.5</t>
  </si>
  <si>
    <t>6.1.3.6</t>
  </si>
  <si>
    <t>6.1.4.2</t>
  </si>
  <si>
    <t>6.1.5.1</t>
  </si>
  <si>
    <t>6.1.6.1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</si>
  <si>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</si>
  <si>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</si>
  <si>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</si>
  <si>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</si>
  <si>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</si>
  <si>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</si>
  <si>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</si>
  <si>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</si>
  <si>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</si>
  <si>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</si>
  <si>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</si>
  <si>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</si>
  <si>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</si>
  <si>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</si>
  <si>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</si>
  <si>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</si>
  <si>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</si>
  <si>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</si>
  <si>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</si>
  <si>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</si>
  <si>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</si>
  <si>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</si>
  <si>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</si>
  <si>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</si>
  <si>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</si>
  <si>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</si>
  <si>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REMOÇÃO DOS DUTOS E TUBULAÇÕES EXISTENTES</t>
  </si>
  <si>
    <t>BDI  (22,23%)</t>
  </si>
  <si>
    <t>BDI DIFERENCIADO (15,28%)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</si>
</sst>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(&quot;R$ &quot;* #,##0.00_);_(&quot;R$ &quot;* \(#,##0.00\);_(&quot;R$ &quot;* \-??_);_(@_)"/>
    <numFmt numFmtId="167" formatCode="#,##0.00\ ;&quot; (&quot;#,##0.00\);&quot; -&quot;#\ ;@\ "/>
    <numFmt numFmtId="168" formatCode="_-* #,##0.00_-;\-* #,##0.00_-;_-* \-??_-;_-@_-"/>
    <numFmt numFmtId="169" formatCode="mm/dd/yyyy"/>
    <numFmt numFmtId="170" formatCode="_-[$R$-416]\ * #,##0.00_-;\-[$R$-416]\ * #,##0.00_-;_-[$R$-416]\ * &quot;-&quot;??_-;_-@_-"/>
    <numFmt numFmtId="171" formatCode="[$R$-416]\ #,##0.00;\-[$R$-416]\ #,##0.00"/>
  </numFmts>
  <fonts count="29"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0"/>
      <name val="Arial"/>
      <family val="2"/>
      <charset val="204"/>
    </font>
    <font>
      <b/>
      <u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  <charset val="204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2"/>
      <name val="Arial"/>
      <family val="2"/>
    </font>
    <font>
      <sz val="8"/>
      <name val="Arial"/>
      <family val="2"/>
      <charset val="204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ED7D31"/>
      <name val="Arial"/>
      <family val="2"/>
      <charset val="204"/>
    </font>
    <font>
      <sz val="10"/>
      <color rgb="FFED7D31"/>
      <name val="Arial"/>
      <family val="2"/>
    </font>
    <font>
      <b/>
      <sz val="10"/>
      <color rgb="FFED7D31"/>
      <name val="Arial"/>
      <family val="2"/>
    </font>
    <font>
      <sz val="10"/>
      <color rgb="FFFF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6"/>
        <bgColor indexed="62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8">
    <xf numFmtId="0" fontId="0" fillId="0" borderId="0"/>
    <xf numFmtId="0" fontId="6" fillId="0" borderId="0"/>
    <xf numFmtId="166" fontId="7" fillId="0" borderId="0" applyFill="0" applyBorder="0" applyAlignment="0" applyProtection="0"/>
    <xf numFmtId="0" fontId="2" fillId="0" borderId="0"/>
    <xf numFmtId="0" fontId="1" fillId="0" borderId="0"/>
    <xf numFmtId="9" fontId="7" fillId="0" borderId="0" applyFill="0" applyBorder="0" applyAlignment="0" applyProtection="0"/>
    <xf numFmtId="165" fontId="7" fillId="0" borderId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3">
    <xf numFmtId="0" fontId="0" fillId="0" borderId="0" xfId="0"/>
    <xf numFmtId="0" fontId="5" fillId="0" borderId="0" xfId="0" applyFont="1" applyAlignment="1" applyProtection="1">
      <alignment horizontal="left" vertical="center"/>
      <protection locked="0"/>
    </xf>
    <xf numFmtId="4" fontId="5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5" fillId="5" borderId="1" xfId="0" applyFont="1" applyFill="1" applyBorder="1" applyAlignment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justify" vertical="center" wrapText="1"/>
      <protection locked="0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right" vertical="center"/>
    </xf>
    <xf numFmtId="4" fontId="0" fillId="5" borderId="1" xfId="0" applyNumberFormat="1" applyFill="1" applyBorder="1" applyAlignment="1">
      <alignment horizontal="right" vertical="center"/>
    </xf>
    <xf numFmtId="4" fontId="0" fillId="5" borderId="1" xfId="0" applyNumberForma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10" fillId="5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/>
    </xf>
    <xf numFmtId="0" fontId="0" fillId="5" borderId="1" xfId="0" applyFill="1" applyBorder="1" applyAlignment="1">
      <alignment horizontal="center"/>
    </xf>
    <xf numFmtId="49" fontId="0" fillId="6" borderId="1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 wrapText="1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right" vertical="center"/>
    </xf>
    <xf numFmtId="49" fontId="9" fillId="0" borderId="0" xfId="0" applyNumberFormat="1" applyFont="1" applyAlignment="1" applyProtection="1">
      <alignment horizontal="left" vertical="center"/>
      <protection locked="0"/>
    </xf>
    <xf numFmtId="10" fontId="4" fillId="0" borderId="0" xfId="0" applyNumberFormat="1" applyFont="1" applyAlignment="1" applyProtection="1">
      <alignment horizontal="right" vertical="center"/>
      <protection locked="0"/>
    </xf>
    <xf numFmtId="0" fontId="0" fillId="0" borderId="1" xfId="0" applyBorder="1" applyAlignment="1">
      <alignment wrapText="1"/>
    </xf>
    <xf numFmtId="0" fontId="5" fillId="0" borderId="1" xfId="0" applyFont="1" applyBorder="1"/>
    <xf numFmtId="2" fontId="0" fillId="0" borderId="0" xfId="0" applyNumberFormat="1"/>
    <xf numFmtId="2" fontId="0" fillId="0" borderId="1" xfId="0" applyNumberFormat="1" applyBorder="1"/>
    <xf numFmtId="0" fontId="21" fillId="7" borderId="5" xfId="0" applyFont="1" applyFill="1" applyBorder="1"/>
    <xf numFmtId="0" fontId="0" fillId="0" borderId="0" xfId="0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8" borderId="5" xfId="0" applyFill="1" applyBorder="1"/>
    <xf numFmtId="0" fontId="0" fillId="8" borderId="9" xfId="0" applyFill="1" applyBorder="1"/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8" borderId="0" xfId="0" applyFill="1"/>
    <xf numFmtId="0" fontId="0" fillId="8" borderId="12" xfId="0" applyFill="1" applyBorder="1"/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/>
    </xf>
    <xf numFmtId="43" fontId="5" fillId="5" borderId="14" xfId="0" applyNumberFormat="1" applyFont="1" applyFill="1" applyBorder="1" applyAlignment="1">
      <alignment horizontal="right" vertical="center"/>
    </xf>
    <xf numFmtId="43" fontId="5" fillId="5" borderId="15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3" fontId="0" fillId="0" borderId="14" xfId="0" applyNumberFormat="1" applyBorder="1" applyAlignment="1">
      <alignment vertical="center"/>
    </xf>
    <xf numFmtId="43" fontId="0" fillId="0" borderId="15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43" fontId="5" fillId="5" borderId="14" xfId="0" applyNumberFormat="1" applyFont="1" applyFill="1" applyBorder="1" applyAlignment="1">
      <alignment vertical="center"/>
    </xf>
    <xf numFmtId="43" fontId="5" fillId="5" borderId="15" xfId="0" applyNumberFormat="1" applyFont="1" applyFill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8" borderId="16" xfId="0" applyFill="1" applyBorder="1"/>
    <xf numFmtId="0" fontId="0" fillId="8" borderId="17" xfId="0" applyFill="1" applyBorder="1"/>
    <xf numFmtId="43" fontId="0" fillId="0" borderId="14" xfId="0" applyNumberFormat="1" applyBorder="1" applyAlignment="1">
      <alignment horizontal="right" vertical="center"/>
    </xf>
    <xf numFmtId="43" fontId="0" fillId="5" borderId="14" xfId="0" applyNumberFormat="1" applyFill="1" applyBorder="1" applyAlignment="1">
      <alignment vertical="center"/>
    </xf>
    <xf numFmtId="43" fontId="5" fillId="5" borderId="0" xfId="0" applyNumberFormat="1" applyFont="1" applyFill="1" applyAlignment="1">
      <alignment vertical="center"/>
    </xf>
    <xf numFmtId="2" fontId="0" fillId="0" borderId="14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8" borderId="18" xfId="0" applyFill="1" applyBorder="1" applyAlignment="1">
      <alignment horizontal="right" vertical="center"/>
    </xf>
    <xf numFmtId="0" fontId="5" fillId="8" borderId="19" xfId="0" applyFont="1" applyFill="1" applyBorder="1" applyAlignment="1">
      <alignment vertical="center"/>
    </xf>
    <xf numFmtId="2" fontId="5" fillId="8" borderId="19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3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7" borderId="21" xfId="0" applyFont="1" applyFill="1" applyBorder="1"/>
    <xf numFmtId="0" fontId="0" fillId="8" borderId="21" xfId="0" applyFill="1" applyBorder="1"/>
    <xf numFmtId="0" fontId="0" fillId="8" borderId="22" xfId="0" applyFill="1" applyBorder="1"/>
    <xf numFmtId="0" fontId="0" fillId="8" borderId="22" xfId="0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23" fillId="5" borderId="24" xfId="0" applyFont="1" applyFill="1" applyBorder="1"/>
    <xf numFmtId="0" fontId="23" fillId="5" borderId="25" xfId="0" applyFont="1" applyFill="1" applyBorder="1"/>
    <xf numFmtId="0" fontId="23" fillId="5" borderId="26" xfId="0" applyFont="1" applyFill="1" applyBorder="1"/>
    <xf numFmtId="0" fontId="0" fillId="0" borderId="27" xfId="0" applyBorder="1"/>
    <xf numFmtId="10" fontId="0" fillId="0" borderId="24" xfId="0" applyNumberFormat="1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10" fontId="0" fillId="0" borderId="26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0" fontId="0" fillId="6" borderId="28" xfId="0" applyFill="1" applyBorder="1" applyAlignment="1">
      <alignment vertical="center" wrapText="1"/>
    </xf>
    <xf numFmtId="10" fontId="0" fillId="0" borderId="29" xfId="0" applyNumberFormat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0" fillId="6" borderId="28" xfId="0" applyFill="1" applyBorder="1" applyAlignment="1">
      <alignment wrapText="1"/>
    </xf>
    <xf numFmtId="0" fontId="0" fillId="0" borderId="24" xfId="0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23" fillId="5" borderId="31" xfId="0" applyFont="1" applyFill="1" applyBorder="1" applyAlignment="1">
      <alignment horizontal="center"/>
    </xf>
    <xf numFmtId="0" fontId="23" fillId="5" borderId="26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5" xfId="0" applyNumberFormat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16" fillId="0" borderId="0" xfId="0" applyFont="1"/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Border="1"/>
    <xf numFmtId="0" fontId="5" fillId="6" borderId="1" xfId="0" applyFont="1" applyFill="1" applyBorder="1" applyAlignment="1">
      <alignment vertical="center" wrapText="1"/>
    </xf>
    <xf numFmtId="4" fontId="0" fillId="6" borderId="1" xfId="0" applyNumberForma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 vertical="center"/>
    </xf>
    <xf numFmtId="10" fontId="0" fillId="0" borderId="1" xfId="0" applyNumberFormat="1" applyBorder="1"/>
    <xf numFmtId="10" fontId="4" fillId="0" borderId="32" xfId="0" applyNumberFormat="1" applyFont="1" applyBorder="1" applyAlignment="1" applyProtection="1">
      <alignment horizontal="right" vertical="center"/>
      <protection locked="0"/>
    </xf>
    <xf numFmtId="0" fontId="5" fillId="6" borderId="1" xfId="0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0" fillId="6" borderId="0" xfId="0" applyFill="1"/>
    <xf numFmtId="2" fontId="0" fillId="6" borderId="0" xfId="0" applyNumberFormat="1" applyFill="1"/>
    <xf numFmtId="0" fontId="4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9" fontId="4" fillId="0" borderId="0" xfId="0" applyNumberFormat="1" applyFont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0" fillId="0" borderId="0" xfId="0" applyNumberFormat="1"/>
    <xf numFmtId="0" fontId="3" fillId="0" borderId="0" xfId="0" applyFont="1"/>
    <xf numFmtId="0" fontId="0" fillId="0" borderId="34" xfId="0" applyBorder="1"/>
    <xf numFmtId="9" fontId="4" fillId="3" borderId="0" xfId="0" applyNumberFormat="1" applyFont="1" applyFill="1" applyAlignment="1">
      <alignment horizontal="center"/>
    </xf>
    <xf numFmtId="9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4" fontId="4" fillId="2" borderId="0" xfId="0" applyNumberFormat="1" applyFont="1" applyFill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0" fillId="0" borderId="0" xfId="0" applyNumberFormat="1" applyAlignment="1">
      <alignment vertical="center" wrapText="1"/>
    </xf>
    <xf numFmtId="0" fontId="0" fillId="0" borderId="33" xfId="0" applyBorder="1" applyAlignment="1">
      <alignment horizontal="center" vertical="center"/>
    </xf>
    <xf numFmtId="4" fontId="4" fillId="0" borderId="0" xfId="0" applyNumberFormat="1" applyFont="1" applyAlignment="1">
      <alignment horizontal="right"/>
    </xf>
    <xf numFmtId="0" fontId="4" fillId="2" borderId="3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4" fontId="4" fillId="2" borderId="0" xfId="2" applyNumberFormat="1" applyFont="1" applyFill="1" applyBorder="1" applyAlignment="1" applyProtection="1">
      <alignment horizontal="right" vertical="center"/>
    </xf>
    <xf numFmtId="0" fontId="4" fillId="0" borderId="36" xfId="0" applyFont="1" applyBorder="1" applyAlignment="1">
      <alignment horizontal="right" vertical="top"/>
    </xf>
    <xf numFmtId="0" fontId="4" fillId="0" borderId="34" xfId="0" applyFont="1" applyBorder="1" applyAlignment="1">
      <alignment horizontal="right"/>
    </xf>
    <xf numFmtId="165" fontId="4" fillId="0" borderId="34" xfId="2" applyNumberFormat="1" applyFont="1" applyFill="1" applyBorder="1" applyAlignment="1" applyProtection="1">
      <alignment horizontal="center"/>
    </xf>
    <xf numFmtId="4" fontId="5" fillId="0" borderId="1" xfId="6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6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right"/>
    </xf>
    <xf numFmtId="0" fontId="0" fillId="6" borderId="0" xfId="0" applyFill="1" applyAlignment="1">
      <alignment horizontal="right"/>
    </xf>
    <xf numFmtId="0" fontId="0" fillId="0" borderId="38" xfId="0" applyBorder="1"/>
    <xf numFmtId="14" fontId="4" fillId="0" borderId="38" xfId="0" applyNumberFormat="1" applyFont="1" applyBorder="1" applyAlignment="1" applyProtection="1">
      <alignment horizontal="right" vertical="center"/>
      <protection locked="0"/>
    </xf>
    <xf numFmtId="0" fontId="0" fillId="0" borderId="39" xfId="0" applyBorder="1"/>
    <xf numFmtId="4" fontId="4" fillId="2" borderId="38" xfId="0" applyNumberFormat="1" applyFont="1" applyFill="1" applyBorder="1" applyAlignment="1">
      <alignment horizontal="right"/>
    </xf>
    <xf numFmtId="9" fontId="4" fillId="0" borderId="38" xfId="0" applyNumberFormat="1" applyFont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4" fontId="0" fillId="0" borderId="38" xfId="0" applyNumberFormat="1" applyBorder="1"/>
    <xf numFmtId="0" fontId="0" fillId="0" borderId="40" xfId="0" applyBorder="1"/>
    <xf numFmtId="49" fontId="5" fillId="6" borderId="1" xfId="0" applyNumberFormat="1" applyFont="1" applyFill="1" applyBorder="1" applyAlignment="1">
      <alignment horizontal="center" vertical="center" wrapText="1" shrinkToFit="1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4" fontId="5" fillId="6" borderId="1" xfId="6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6" borderId="1" xfId="6" applyNumberFormat="1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horizontal="right"/>
    </xf>
    <xf numFmtId="0" fontId="5" fillId="6" borderId="1" xfId="0" applyFont="1" applyFill="1" applyBorder="1"/>
    <xf numFmtId="0" fontId="0" fillId="6" borderId="1" xfId="0" applyFill="1" applyBorder="1" applyAlignment="1">
      <alignment vertic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2" fontId="0" fillId="6" borderId="1" xfId="0" applyNumberFormat="1" applyFill="1" applyBorder="1"/>
    <xf numFmtId="4" fontId="0" fillId="0" borderId="0" xfId="0" applyNumberFormat="1"/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10" fontId="4" fillId="0" borderId="34" xfId="0" applyNumberFormat="1" applyFont="1" applyBorder="1" applyAlignment="1" applyProtection="1">
      <alignment horizontal="center" vertical="center"/>
      <protection locked="0"/>
    </xf>
    <xf numFmtId="0" fontId="0" fillId="2" borderId="41" xfId="0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3" fontId="5" fillId="5" borderId="43" xfId="0" applyNumberFormat="1" applyFont="1" applyFill="1" applyBorder="1" applyAlignment="1">
      <alignment horizontal="right" vertical="center"/>
    </xf>
    <xf numFmtId="43" fontId="0" fillId="0" borderId="43" xfId="0" applyNumberFormat="1" applyBorder="1" applyAlignment="1">
      <alignment vertical="center"/>
    </xf>
    <xf numFmtId="43" fontId="5" fillId="5" borderId="43" xfId="0" applyNumberFormat="1" applyFont="1" applyFill="1" applyBorder="1" applyAlignment="1">
      <alignment vertical="center"/>
    </xf>
    <xf numFmtId="2" fontId="0" fillId="0" borderId="43" xfId="0" applyNumberFormat="1" applyBorder="1" applyAlignment="1">
      <alignment vertical="center"/>
    </xf>
    <xf numFmtId="10" fontId="4" fillId="0" borderId="1" xfId="0" applyNumberFormat="1" applyFont="1" applyBorder="1" applyAlignment="1" applyProtection="1">
      <alignment horizontal="right" vertical="center"/>
      <protection locked="0"/>
    </xf>
    <xf numFmtId="2" fontId="5" fillId="0" borderId="45" xfId="0" applyNumberFormat="1" applyFont="1" applyBorder="1" applyAlignment="1" applyProtection="1">
      <alignment horizontal="right" vertical="center"/>
      <protection locked="0"/>
    </xf>
    <xf numFmtId="14" fontId="4" fillId="0" borderId="45" xfId="0" applyNumberFormat="1" applyFont="1" applyBorder="1" applyAlignment="1" applyProtection="1">
      <alignment horizontal="right" vertical="center"/>
      <protection locked="0"/>
    </xf>
    <xf numFmtId="49" fontId="9" fillId="0" borderId="46" xfId="0" applyNumberFormat="1" applyFont="1" applyBorder="1" applyAlignment="1" applyProtection="1">
      <alignment horizontal="right" vertical="center"/>
      <protection locked="0"/>
    </xf>
    <xf numFmtId="10" fontId="4" fillId="0" borderId="0" xfId="0" applyNumberFormat="1" applyFont="1" applyAlignment="1" applyProtection="1">
      <alignment horizontal="center" vertical="center"/>
      <protection locked="0"/>
    </xf>
    <xf numFmtId="9" fontId="4" fillId="3" borderId="38" xfId="0" applyNumberFormat="1" applyFont="1" applyFill="1" applyBorder="1" applyAlignment="1">
      <alignment horizontal="center"/>
    </xf>
    <xf numFmtId="10" fontId="4" fillId="0" borderId="38" xfId="0" applyNumberFormat="1" applyFont="1" applyBorder="1" applyAlignment="1" applyProtection="1">
      <alignment horizontal="right" vertical="center"/>
      <protection locked="0"/>
    </xf>
    <xf numFmtId="10" fontId="4" fillId="0" borderId="47" xfId="0" applyNumberFormat="1" applyFont="1" applyBorder="1" applyAlignment="1" applyProtection="1">
      <alignment horizontal="right" vertical="center"/>
      <protection locked="0"/>
    </xf>
    <xf numFmtId="10" fontId="4" fillId="0" borderId="40" xfId="0" applyNumberFormat="1" applyFont="1" applyBorder="1" applyAlignment="1" applyProtection="1">
      <alignment horizontal="right" vertical="center"/>
      <protection locked="0"/>
    </xf>
    <xf numFmtId="49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167" fontId="0" fillId="9" borderId="1" xfId="0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justify" vertical="justify" wrapText="1"/>
    </xf>
    <xf numFmtId="4" fontId="0" fillId="9" borderId="1" xfId="0" applyNumberFormat="1" applyFill="1" applyBorder="1" applyAlignment="1">
      <alignment horizontal="right" vertical="center"/>
    </xf>
    <xf numFmtId="4" fontId="0" fillId="9" borderId="1" xfId="0" applyNumberFormat="1" applyFill="1" applyBorder="1" applyAlignment="1">
      <alignment horizontal="right" vertical="center" wrapText="1"/>
    </xf>
    <xf numFmtId="10" fontId="4" fillId="9" borderId="1" xfId="0" applyNumberFormat="1" applyFont="1" applyFill="1" applyBorder="1" applyAlignment="1" applyProtection="1">
      <alignment horizontal="left" vertical="center"/>
      <protection locked="0"/>
    </xf>
    <xf numFmtId="10" fontId="4" fillId="9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/>
    <xf numFmtId="49" fontId="0" fillId="9" borderId="1" xfId="0" applyNumberFormat="1" applyFill="1" applyBorder="1" applyAlignment="1">
      <alignment horizontal="center" vertical="center" wrapText="1"/>
    </xf>
    <xf numFmtId="49" fontId="24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2" fontId="0" fillId="6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justify" vertical="justify" wrapText="1"/>
    </xf>
    <xf numFmtId="0" fontId="2" fillId="6" borderId="37" xfId="0" applyFont="1" applyFill="1" applyBorder="1" applyAlignment="1">
      <alignment horizontal="center" vertical="center"/>
    </xf>
    <xf numFmtId="4" fontId="0" fillId="10" borderId="37" xfId="0" applyNumberForma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right" vertical="center"/>
    </xf>
    <xf numFmtId="4" fontId="0" fillId="6" borderId="1" xfId="0" applyNumberFormat="1" applyFill="1" applyBorder="1"/>
    <xf numFmtId="0" fontId="24" fillId="6" borderId="37" xfId="0" applyFont="1" applyFill="1" applyBorder="1" applyAlignment="1">
      <alignment horizontal="center" vertical="center"/>
    </xf>
    <xf numFmtId="4" fontId="24" fillId="6" borderId="37" xfId="0" applyNumberFormat="1" applyFont="1" applyFill="1" applyBorder="1" applyAlignment="1">
      <alignment horizontal="right" vertical="center"/>
    </xf>
    <xf numFmtId="0" fontId="0" fillId="11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9" fontId="24" fillId="6" borderId="1" xfId="0" applyNumberFormat="1" applyFont="1" applyFill="1" applyBorder="1" applyAlignment="1">
      <alignment horizontal="justify" vertical="justify" wrapText="1"/>
    </xf>
    <xf numFmtId="0" fontId="25" fillId="6" borderId="1" xfId="0" applyFont="1" applyFill="1" applyBorder="1" applyAlignment="1">
      <alignment horizontal="center" vertical="center" wrapText="1"/>
    </xf>
    <xf numFmtId="9" fontId="26" fillId="6" borderId="37" xfId="5" applyFont="1" applyFill="1" applyBorder="1" applyAlignment="1" applyProtection="1">
      <alignment horizontal="left" vertical="center" wrapText="1"/>
    </xf>
    <xf numFmtId="4" fontId="26" fillId="6" borderId="1" xfId="0" applyNumberFormat="1" applyFont="1" applyFill="1" applyBorder="1" applyAlignment="1">
      <alignment horizontal="center" vertical="center"/>
    </xf>
    <xf numFmtId="4" fontId="25" fillId="6" borderId="1" xfId="0" applyNumberFormat="1" applyFont="1" applyFill="1" applyBorder="1" applyAlignment="1">
      <alignment horizontal="right" vertical="center" wrapText="1"/>
    </xf>
    <xf numFmtId="170" fontId="0" fillId="6" borderId="1" xfId="0" applyNumberFormat="1" applyFill="1" applyBorder="1" applyAlignment="1">
      <alignment horizontal="right" vertical="center" wrapText="1"/>
    </xf>
    <xf numFmtId="170" fontId="0" fillId="0" borderId="0" xfId="0" applyNumberFormat="1"/>
    <xf numFmtId="49" fontId="25" fillId="6" borderId="1" xfId="0" applyNumberFormat="1" applyFont="1" applyFill="1" applyBorder="1" applyAlignment="1">
      <alignment horizontal="center" vertical="center"/>
    </xf>
    <xf numFmtId="43" fontId="25" fillId="0" borderId="14" xfId="0" applyNumberFormat="1" applyFont="1" applyBorder="1" applyAlignment="1">
      <alignment vertical="center"/>
    </xf>
    <xf numFmtId="2" fontId="27" fillId="8" borderId="20" xfId="0" applyNumberFormat="1" applyFont="1" applyFill="1" applyBorder="1" applyAlignment="1">
      <alignment vertical="center"/>
    </xf>
    <xf numFmtId="2" fontId="27" fillId="8" borderId="44" xfId="0" applyNumberFormat="1" applyFont="1" applyFill="1" applyBorder="1" applyAlignment="1">
      <alignment vertical="center"/>
    </xf>
    <xf numFmtId="0" fontId="0" fillId="6" borderId="45" xfId="0" applyFill="1" applyBorder="1"/>
    <xf numFmtId="0" fontId="28" fillId="0" borderId="0" xfId="0" applyFont="1"/>
    <xf numFmtId="4" fontId="0" fillId="6" borderId="1" xfId="0" applyNumberFormat="1" applyFill="1" applyBorder="1" applyAlignment="1">
      <alignment horizontal="right" vertical="center" wrapText="1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0" fontId="0" fillId="13" borderId="1" xfId="0" applyFill="1" applyBorder="1"/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 wrapText="1"/>
    </xf>
    <xf numFmtId="0" fontId="0" fillId="13" borderId="1" xfId="0" applyFill="1" applyBorder="1" applyAlignment="1">
      <alignment horizontal="center" vertical="center"/>
    </xf>
    <xf numFmtId="4" fontId="0" fillId="13" borderId="1" xfId="0" applyNumberFormat="1" applyFill="1" applyBorder="1" applyAlignment="1">
      <alignment horizontal="right" vertical="center"/>
    </xf>
    <xf numFmtId="4" fontId="0" fillId="13" borderId="1" xfId="0" applyNumberFormat="1" applyFill="1" applyBorder="1" applyAlignment="1">
      <alignment horizontal="right"/>
    </xf>
    <xf numFmtId="0" fontId="0" fillId="0" borderId="0" xfId="0"/>
    <xf numFmtId="0" fontId="0" fillId="6" borderId="1" xfId="0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right" vertical="center" wrapText="1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right" vertical="center"/>
    </xf>
    <xf numFmtId="0" fontId="5" fillId="6" borderId="1" xfId="0" applyFont="1" applyFill="1" applyBorder="1" applyAlignment="1">
      <alignment vertical="center" wrapText="1"/>
    </xf>
    <xf numFmtId="4" fontId="0" fillId="6" borderId="1" xfId="0" applyNumberFormat="1" applyFill="1" applyBorder="1" applyAlignment="1">
      <alignment horizontal="right"/>
    </xf>
    <xf numFmtId="0" fontId="5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49" fontId="24" fillId="6" borderId="1" xfId="0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left" vertical="center" wrapText="1"/>
    </xf>
    <xf numFmtId="0" fontId="0" fillId="13" borderId="1" xfId="0" applyFill="1" applyBorder="1"/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 wrapText="1"/>
    </xf>
    <xf numFmtId="0" fontId="0" fillId="13" borderId="1" xfId="0" applyFill="1" applyBorder="1" applyAlignment="1">
      <alignment horizontal="center" vertical="center"/>
    </xf>
    <xf numFmtId="4" fontId="0" fillId="13" borderId="1" xfId="0" applyNumberFormat="1" applyFill="1" applyBorder="1" applyAlignment="1">
      <alignment horizontal="right" vertical="center"/>
    </xf>
    <xf numFmtId="4" fontId="0" fillId="13" borderId="1" xfId="0" applyNumberFormat="1" applyFill="1" applyBorder="1" applyAlignment="1">
      <alignment horizontal="right"/>
    </xf>
    <xf numFmtId="0" fontId="0" fillId="0" borderId="0" xfId="0"/>
    <xf numFmtId="0" fontId="0" fillId="13" borderId="1" xfId="0" applyFill="1" applyBorder="1"/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 wrapText="1"/>
    </xf>
    <xf numFmtId="0" fontId="0" fillId="13" borderId="1" xfId="0" applyFill="1" applyBorder="1" applyAlignment="1">
      <alignment horizontal="center" vertical="center"/>
    </xf>
    <xf numFmtId="4" fontId="0" fillId="13" borderId="1" xfId="0" applyNumberFormat="1" applyFill="1" applyBorder="1" applyAlignment="1">
      <alignment horizontal="right" vertical="center"/>
    </xf>
    <xf numFmtId="4" fontId="0" fillId="13" borderId="1" xfId="0" applyNumberFormat="1" applyFill="1" applyBorder="1" applyAlignment="1">
      <alignment horizontal="right"/>
    </xf>
    <xf numFmtId="0" fontId="0" fillId="13" borderId="1" xfId="0" applyFill="1" applyBorder="1"/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 wrapText="1"/>
    </xf>
    <xf numFmtId="0" fontId="0" fillId="13" borderId="1" xfId="0" applyFill="1" applyBorder="1" applyAlignment="1">
      <alignment horizontal="center" vertical="center"/>
    </xf>
    <xf numFmtId="4" fontId="0" fillId="13" borderId="1" xfId="0" applyNumberFormat="1" applyFill="1" applyBorder="1" applyAlignment="1">
      <alignment horizontal="right" vertical="center"/>
    </xf>
    <xf numFmtId="4" fontId="0" fillId="13" borderId="1" xfId="0" applyNumberFormat="1" applyFill="1" applyBorder="1" applyAlignment="1">
      <alignment horizontal="right"/>
    </xf>
    <xf numFmtId="49" fontId="0" fillId="6" borderId="1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 wrapText="1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right" vertical="center"/>
    </xf>
    <xf numFmtId="49" fontId="24" fillId="6" borderId="1" xfId="0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justify" vertical="justify" wrapText="1"/>
    </xf>
    <xf numFmtId="49" fontId="0" fillId="6" borderId="1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 wrapText="1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right" vertical="center"/>
    </xf>
    <xf numFmtId="4" fontId="0" fillId="6" borderId="1" xfId="0" applyNumberFormat="1" applyFill="1" applyBorder="1" applyAlignment="1">
      <alignment horizontal="right"/>
    </xf>
    <xf numFmtId="49" fontId="24" fillId="6" borderId="1" xfId="0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justify" vertical="justify" wrapText="1"/>
    </xf>
    <xf numFmtId="0" fontId="0" fillId="0" borderId="0" xfId="0"/>
    <xf numFmtId="49" fontId="0" fillId="6" borderId="1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 wrapText="1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right" vertical="center"/>
    </xf>
    <xf numFmtId="4" fontId="0" fillId="6" borderId="1" xfId="0" applyNumberFormat="1" applyFill="1" applyBorder="1" applyAlignment="1">
      <alignment horizontal="right"/>
    </xf>
    <xf numFmtId="0" fontId="0" fillId="6" borderId="1" xfId="0" applyFill="1" applyBorder="1"/>
    <xf numFmtId="49" fontId="24" fillId="6" borderId="1" xfId="0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justify" vertical="justify" wrapText="1"/>
    </xf>
    <xf numFmtId="0" fontId="0" fillId="0" borderId="0" xfId="0"/>
    <xf numFmtId="0" fontId="0" fillId="0" borderId="0" xfId="0"/>
    <xf numFmtId="49" fontId="0" fillId="6" borderId="1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 wrapText="1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right" vertical="center"/>
    </xf>
    <xf numFmtId="4" fontId="0" fillId="6" borderId="1" xfId="0" applyNumberFormat="1" applyFill="1" applyBorder="1" applyAlignment="1">
      <alignment horizontal="right"/>
    </xf>
    <xf numFmtId="49" fontId="24" fillId="6" borderId="1" xfId="0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justify" vertical="justify" wrapText="1"/>
    </xf>
    <xf numFmtId="0" fontId="0" fillId="13" borderId="1" xfId="0" applyFill="1" applyBorder="1"/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 wrapText="1"/>
    </xf>
    <xf numFmtId="0" fontId="0" fillId="13" borderId="1" xfId="0" applyFill="1" applyBorder="1" applyAlignment="1">
      <alignment horizontal="center" vertical="center"/>
    </xf>
    <xf numFmtId="4" fontId="0" fillId="13" borderId="1" xfId="0" applyNumberFormat="1" applyFill="1" applyBorder="1" applyAlignment="1">
      <alignment horizontal="right" vertical="center"/>
    </xf>
    <xf numFmtId="4" fontId="0" fillId="13" borderId="1" xfId="0" applyNumberFormat="1" applyFill="1" applyBorder="1" applyAlignment="1">
      <alignment horizontal="right"/>
    </xf>
    <xf numFmtId="0" fontId="0" fillId="0" borderId="0" xfId="0"/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right" vertical="center"/>
    </xf>
    <xf numFmtId="0" fontId="24" fillId="6" borderId="1" xfId="0" applyFont="1" applyFill="1" applyBorder="1" applyAlignment="1">
      <alignment horizontal="justify" vertical="justify" wrapText="1"/>
    </xf>
    <xf numFmtId="0" fontId="0" fillId="0" borderId="0" xfId="0"/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right" vertical="center"/>
    </xf>
    <xf numFmtId="0" fontId="24" fillId="6" borderId="1" xfId="0" applyFont="1" applyFill="1" applyBorder="1" applyAlignment="1">
      <alignment horizontal="justify" vertical="justify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justify" vertical="justify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justify" vertical="justify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justify" vertical="justify" wrapText="1"/>
    </xf>
    <xf numFmtId="0" fontId="0" fillId="0" borderId="0" xfId="0"/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right" vertical="center"/>
    </xf>
    <xf numFmtId="4" fontId="0" fillId="6" borderId="1" xfId="0" applyNumberFormat="1" applyFill="1" applyBorder="1" applyAlignment="1">
      <alignment horizontal="right"/>
    </xf>
    <xf numFmtId="0" fontId="24" fillId="6" borderId="1" xfId="0" applyFont="1" applyFill="1" applyBorder="1" applyAlignment="1">
      <alignment horizontal="justify" vertical="justify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right" vertical="center"/>
    </xf>
    <xf numFmtId="0" fontId="24" fillId="6" borderId="1" xfId="0" applyFont="1" applyFill="1" applyBorder="1" applyAlignment="1">
      <alignment horizontal="justify" vertical="justify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justify" vertical="justify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justify" vertical="justify" wrapText="1"/>
    </xf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right" vertical="center" wrapText="1"/>
    </xf>
    <xf numFmtId="0" fontId="0" fillId="6" borderId="1" xfId="0" applyFill="1" applyBorder="1" applyAlignment="1">
      <alignment horizontal="left" vertical="center" wrapText="1"/>
    </xf>
    <xf numFmtId="4" fontId="0" fillId="5" borderId="1" xfId="0" applyNumberFormat="1" applyFill="1" applyBorder="1" applyAlignment="1">
      <alignment horizontal="right" vertical="center"/>
    </xf>
    <xf numFmtId="4" fontId="0" fillId="5" borderId="1" xfId="0" applyNumberForma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 vertical="center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justify" vertical="justify" wrapText="1"/>
    </xf>
    <xf numFmtId="4" fontId="0" fillId="6" borderId="1" xfId="0" applyNumberFormat="1" applyFill="1" applyBorder="1" applyAlignment="1">
      <alignment horizontal="right" vertical="center" wrapText="1"/>
    </xf>
    <xf numFmtId="0" fontId="0" fillId="6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right" vertical="center"/>
    </xf>
    <xf numFmtId="0" fontId="5" fillId="6" borderId="1" xfId="0" applyFont="1" applyFill="1" applyBorder="1" applyAlignment="1">
      <alignment vertical="center" wrapText="1"/>
    </xf>
    <xf numFmtId="4" fontId="0" fillId="6" borderId="1" xfId="0" applyNumberFormat="1" applyFill="1" applyBorder="1" applyAlignment="1">
      <alignment horizontal="right"/>
    </xf>
    <xf numFmtId="0" fontId="0" fillId="6" borderId="1" xfId="0" applyFill="1" applyBorder="1"/>
    <xf numFmtId="49" fontId="24" fillId="6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4" fillId="6" borderId="1" xfId="0" applyFont="1" applyFill="1" applyBorder="1" applyAlignment="1">
      <alignment horizontal="justify" vertical="justify" wrapText="1"/>
    </xf>
    <xf numFmtId="0" fontId="24" fillId="6" borderId="1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center" vertical="center" wrapText="1"/>
    </xf>
    <xf numFmtId="167" fontId="24" fillId="6" borderId="1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4" fontId="24" fillId="6" borderId="1" xfId="0" applyNumberFormat="1" applyFont="1" applyFill="1" applyBorder="1" applyAlignment="1">
      <alignment horizontal="right" vertical="center"/>
    </xf>
    <xf numFmtId="4" fontId="24" fillId="6" borderId="1" xfId="0" applyNumberFormat="1" applyFont="1" applyFill="1" applyBorder="1" applyAlignment="1">
      <alignment horizontal="right" vertical="center" wrapText="1"/>
    </xf>
    <xf numFmtId="2" fontId="0" fillId="6" borderId="1" xfId="0" applyNumberFormat="1" applyFill="1" applyBorder="1" applyAlignment="1">
      <alignment horizontal="right" vertical="center" wrapText="1"/>
    </xf>
    <xf numFmtId="0" fontId="0" fillId="6" borderId="1" xfId="0" applyFill="1" applyBorder="1" applyAlignment="1">
      <alignment horizontal="justify" vertical="justify"/>
    </xf>
    <xf numFmtId="0" fontId="0" fillId="14" borderId="1" xfId="0" applyFill="1" applyBorder="1" applyAlignment="1">
      <alignment horizontal="center" vertical="center"/>
    </xf>
    <xf numFmtId="0" fontId="5" fillId="14" borderId="1" xfId="0" applyFont="1" applyFill="1" applyBorder="1" applyAlignment="1">
      <alignment horizontal="right" vertical="center" wrapText="1"/>
    </xf>
    <xf numFmtId="4" fontId="0" fillId="14" borderId="1" xfId="0" applyNumberFormat="1" applyFill="1" applyBorder="1" applyAlignment="1">
      <alignment horizontal="right" vertical="center"/>
    </xf>
    <xf numFmtId="4" fontId="0" fillId="14" borderId="1" xfId="0" applyNumberFormat="1" applyFill="1" applyBorder="1" applyAlignment="1">
      <alignment horizontal="right"/>
    </xf>
    <xf numFmtId="4" fontId="10" fillId="14" borderId="1" xfId="0" applyNumberFormat="1" applyFont="1" applyFill="1" applyBorder="1" applyAlignment="1">
      <alignment horizontal="right" vertical="center"/>
    </xf>
    <xf numFmtId="171" fontId="24" fillId="6" borderId="1" xfId="0" applyNumberFormat="1" applyFont="1" applyFill="1" applyBorder="1" applyAlignment="1">
      <alignment horizontal="right" vertical="center"/>
    </xf>
    <xf numFmtId="170" fontId="0" fillId="0" borderId="1" xfId="0" applyNumberFormat="1" applyBorder="1"/>
    <xf numFmtId="170" fontId="0" fillId="0" borderId="1" xfId="0" applyNumberFormat="1" applyBorder="1" applyAlignment="1">
      <alignment vertical="center"/>
    </xf>
    <xf numFmtId="4" fontId="5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/>
    <xf numFmtId="0" fontId="5" fillId="0" borderId="0" xfId="0" applyFont="1" applyBorder="1" applyAlignment="1" applyProtection="1">
      <alignment horizontal="left" vertical="center"/>
      <protection locked="0"/>
    </xf>
    <xf numFmtId="4" fontId="5" fillId="0" borderId="0" xfId="0" applyNumberFormat="1" applyFont="1" applyBorder="1" applyAlignment="1" applyProtection="1">
      <alignment horizontal="left" vertical="center"/>
      <protection locked="0"/>
    </xf>
    <xf numFmtId="170" fontId="4" fillId="0" borderId="0" xfId="0" applyNumberFormat="1" applyFont="1" applyBorder="1" applyAlignment="1" applyProtection="1">
      <alignment horizontal="left" vertical="center"/>
      <protection locked="0"/>
    </xf>
    <xf numFmtId="170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4" fontId="5" fillId="0" borderId="51" xfId="0" applyNumberFormat="1" applyFont="1" applyBorder="1" applyAlignment="1" applyProtection="1">
      <alignment horizontal="center" vertical="center" wrapText="1"/>
      <protection locked="0"/>
    </xf>
    <xf numFmtId="4" fontId="5" fillId="0" borderId="52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 applyProtection="1">
      <alignment horizontal="center" vertical="center" wrapText="1"/>
      <protection locked="0"/>
    </xf>
    <xf numFmtId="4" fontId="5" fillId="0" borderId="3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5" fillId="13" borderId="53" xfId="0" applyFont="1" applyFill="1" applyBorder="1" applyAlignment="1">
      <alignment horizontal="center" vertical="center"/>
    </xf>
    <xf numFmtId="0" fontId="5" fillId="13" borderId="51" xfId="0" applyFont="1" applyFill="1" applyBorder="1" applyAlignment="1">
      <alignment horizontal="center" vertical="center"/>
    </xf>
    <xf numFmtId="0" fontId="5" fillId="13" borderId="52" xfId="0" applyFont="1" applyFill="1" applyBorder="1" applyAlignment="1">
      <alignment horizontal="center" vertical="center"/>
    </xf>
    <xf numFmtId="0" fontId="5" fillId="13" borderId="54" xfId="0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/>
    </xf>
    <xf numFmtId="0" fontId="5" fillId="13" borderId="47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9" fontId="5" fillId="0" borderId="1" xfId="5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6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6" applyNumberFormat="1" applyFont="1" applyBorder="1" applyAlignment="1">
      <alignment horizontal="center" vertical="center" wrapText="1"/>
    </xf>
    <xf numFmtId="0" fontId="3" fillId="0" borderId="49" xfId="0" applyFont="1" applyBorder="1" applyAlignment="1" applyProtection="1">
      <alignment horizontal="justify" vertical="center" wrapText="1"/>
      <protection locked="0"/>
    </xf>
    <xf numFmtId="0" fontId="3" fillId="0" borderId="50" xfId="0" applyFont="1" applyBorder="1" applyAlignment="1" applyProtection="1">
      <alignment horizontal="justify" vertical="center" wrapText="1"/>
      <protection locked="0"/>
    </xf>
    <xf numFmtId="0" fontId="3" fillId="0" borderId="46" xfId="0" applyFont="1" applyBorder="1" applyAlignment="1" applyProtection="1">
      <alignment horizontal="justify" vertical="center" wrapText="1"/>
      <protection locked="0"/>
    </xf>
    <xf numFmtId="2" fontId="0" fillId="6" borderId="45" xfId="0" applyNumberFormat="1" applyFill="1" applyBorder="1" applyAlignment="1">
      <alignment horizontal="center"/>
    </xf>
    <xf numFmtId="2" fontId="0" fillId="6" borderId="55" xfId="0" applyNumberFormat="1" applyFill="1" applyBorder="1" applyAlignment="1">
      <alignment horizontal="center"/>
    </xf>
    <xf numFmtId="0" fontId="5" fillId="6" borderId="48" xfId="0" applyFont="1" applyFill="1" applyBorder="1" applyAlignment="1">
      <alignment horizontal="center"/>
    </xf>
    <xf numFmtId="0" fontId="5" fillId="6" borderId="50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0" fillId="6" borderId="48" xfId="0" applyFill="1" applyBorder="1" applyAlignment="1">
      <alignment horizontal="center" wrapText="1"/>
    </xf>
    <xf numFmtId="0" fontId="0" fillId="6" borderId="50" xfId="0" applyFill="1" applyBorder="1" applyAlignment="1">
      <alignment horizontal="center" wrapText="1"/>
    </xf>
    <xf numFmtId="0" fontId="0" fillId="6" borderId="46" xfId="0" applyFill="1" applyBorder="1" applyAlignment="1">
      <alignment horizontal="center" wrapText="1"/>
    </xf>
    <xf numFmtId="2" fontId="0" fillId="6" borderId="56" xfId="0" applyNumberForma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9" fontId="0" fillId="6" borderId="48" xfId="0" applyNumberForma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6" borderId="57" xfId="0" applyFill="1" applyBorder="1" applyAlignment="1">
      <alignment horizontal="left" vertical="top" wrapText="1"/>
    </xf>
    <xf numFmtId="0" fontId="0" fillId="6" borderId="26" xfId="0" applyFill="1" applyBorder="1" applyAlignment="1">
      <alignment horizontal="left" vertical="top" wrapText="1"/>
    </xf>
    <xf numFmtId="0" fontId="0" fillId="0" borderId="5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3" fillId="5" borderId="31" xfId="0" applyFont="1" applyFill="1" applyBorder="1" applyAlignment="1">
      <alignment horizontal="center"/>
    </xf>
    <xf numFmtId="0" fontId="23" fillId="5" borderId="26" xfId="0" applyFont="1" applyFill="1" applyBorder="1" applyAlignment="1">
      <alignment horizontal="center"/>
    </xf>
    <xf numFmtId="0" fontId="23" fillId="5" borderId="21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23" fillId="5" borderId="57" xfId="0" applyFont="1" applyFill="1" applyBorder="1" applyAlignment="1">
      <alignment horizontal="center"/>
    </xf>
    <xf numFmtId="0" fontId="22" fillId="7" borderId="0" xfId="0" applyFont="1" applyFill="1" applyAlignment="1">
      <alignment horizontal="center"/>
    </xf>
    <xf numFmtId="0" fontId="12" fillId="5" borderId="21" xfId="3" applyFont="1" applyFill="1" applyBorder="1" applyAlignment="1">
      <alignment horizontal="center" vertical="center" wrapText="1"/>
    </xf>
    <xf numFmtId="0" fontId="12" fillId="5" borderId="5" xfId="3" applyFont="1" applyFill="1" applyBorder="1" applyAlignment="1">
      <alignment horizontal="center" vertical="center" wrapText="1"/>
    </xf>
    <xf numFmtId="0" fontId="12" fillId="5" borderId="9" xfId="3" applyFont="1" applyFill="1" applyBorder="1" applyAlignment="1">
      <alignment horizontal="center" vertical="center" wrapText="1"/>
    </xf>
    <xf numFmtId="0" fontId="12" fillId="5" borderId="22" xfId="3" applyFont="1" applyFill="1" applyBorder="1" applyAlignment="1">
      <alignment horizontal="center" vertical="center" wrapText="1"/>
    </xf>
    <xf numFmtId="0" fontId="12" fillId="5" borderId="0" xfId="3" applyFont="1" applyFill="1" applyAlignment="1">
      <alignment horizontal="center" vertical="center" wrapText="1"/>
    </xf>
    <xf numFmtId="0" fontId="12" fillId="5" borderId="12" xfId="3" applyFont="1" applyFill="1" applyBorder="1" applyAlignment="1">
      <alignment horizontal="center" vertical="center" wrapText="1"/>
    </xf>
    <xf numFmtId="0" fontId="12" fillId="5" borderId="23" xfId="3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center" vertical="center" wrapText="1"/>
    </xf>
    <xf numFmtId="0" fontId="12" fillId="5" borderId="17" xfId="3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5" borderId="28" xfId="0" applyFont="1" applyFill="1" applyBorder="1" applyAlignment="1">
      <alignment horizontal="center" vertical="center"/>
    </xf>
    <xf numFmtId="0" fontId="23" fillId="5" borderId="6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4" fillId="0" borderId="0" xfId="6" applyNumberFormat="1" applyFont="1" applyFill="1" applyBorder="1" applyAlignment="1" applyProtection="1">
      <alignment horizontal="right" vertical="center" wrapText="1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4" fontId="4" fillId="0" borderId="0" xfId="6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left" vertical="center"/>
    </xf>
    <xf numFmtId="49" fontId="5" fillId="4" borderId="37" xfId="0" applyNumberFormat="1" applyFont="1" applyFill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" fontId="4" fillId="0" borderId="37" xfId="6" applyNumberFormat="1" applyFont="1" applyFill="1" applyBorder="1" applyAlignment="1" applyProtection="1">
      <alignment horizontal="center" vertical="center" wrapText="1"/>
    </xf>
    <xf numFmtId="0" fontId="4" fillId="0" borderId="37" xfId="0" applyFont="1" applyBorder="1" applyAlignment="1">
      <alignment horizontal="center"/>
    </xf>
    <xf numFmtId="10" fontId="4" fillId="0" borderId="34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 wrapText="1"/>
      <protection locked="0"/>
    </xf>
    <xf numFmtId="170" fontId="5" fillId="0" borderId="1" xfId="0" applyNumberFormat="1" applyFont="1" applyBorder="1" applyAlignment="1" applyProtection="1">
      <alignment horizontal="center" vertical="center" wrapText="1"/>
      <protection locked="0"/>
    </xf>
    <xf numFmtId="170" fontId="5" fillId="0" borderId="1" xfId="6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13" borderId="1" xfId="0" applyFont="1" applyFill="1" applyBorder="1" applyAlignment="1" applyProtection="1">
      <alignment horizontal="center" vertical="top" wrapText="1"/>
      <protection locked="0"/>
    </xf>
  </cellXfs>
  <cellStyles count="28">
    <cellStyle name="Estilo 1" xfId="1"/>
    <cellStyle name="Moeda" xfId="2" builtinId="4"/>
    <cellStyle name="Normal" xfId="0" builtinId="0"/>
    <cellStyle name="Normal 2" xfId="3"/>
    <cellStyle name="Normal 3" xfId="4"/>
    <cellStyle name="Normal 3 2" xfId="15"/>
    <cellStyle name="Porcentagem" xfId="5" builtinId="5"/>
    <cellStyle name="Vírgula" xfId="6" builtinId="3"/>
    <cellStyle name="Vírgula 2" xfId="7"/>
    <cellStyle name="Vírgula 2 2" xfId="8"/>
    <cellStyle name="Vírgula 2 2 2" xfId="9"/>
    <cellStyle name="Vírgula 2 2 2 2" xfId="17"/>
    <cellStyle name="Vírgula 2 2 2 3" xfId="23"/>
    <cellStyle name="Vírgula 2 2 3" xfId="16"/>
    <cellStyle name="Vírgula 2 2 4" xfId="22"/>
    <cellStyle name="Vírgula 3" xfId="10"/>
    <cellStyle name="Vírgula 3 2" xfId="11"/>
    <cellStyle name="Vírgula 3 2 2" xfId="12"/>
    <cellStyle name="Vírgula 3 2 2 2" xfId="13"/>
    <cellStyle name="Vírgula 3 2 2 2 2" xfId="20"/>
    <cellStyle name="Vírgula 3 2 2 2 3" xfId="26"/>
    <cellStyle name="Vírgula 3 2 2 3" xfId="19"/>
    <cellStyle name="Vírgula 3 2 2 4" xfId="25"/>
    <cellStyle name="Vírgula 3 2 3" xfId="14"/>
    <cellStyle name="Vírgula 3 2 3 2" xfId="21"/>
    <cellStyle name="Vírgula 3 2 3 3" xfId="27"/>
    <cellStyle name="Vírgula 3 2 4" xfId="18"/>
    <cellStyle name="Vírgula 3 2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Gráfico Equipamentos Mero Fornecimento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BDI!$N$62:$N$67</c:f>
              <c:numCache>
                <c:formatCode>0.00%</c:formatCode>
                <c:ptCount val="6"/>
                <c:pt idx="0">
                  <c:v>1.323763985198351E-2</c:v>
                </c:pt>
                <c:pt idx="1">
                  <c:v>5.4654318931962251E-2</c:v>
                </c:pt>
                <c:pt idx="2">
                  <c:v>5.5653489727521384E-2</c:v>
                </c:pt>
                <c:pt idx="3">
                  <c:v>6.4192827007569286E-2</c:v>
                </c:pt>
                <c:pt idx="4">
                  <c:v>6.5199365247440855E-2</c:v>
                </c:pt>
                <c:pt idx="5">
                  <c:v>4.0720945065328626E-3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47-4A6B-9D7D-AD03044BE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332239"/>
        <c:axId val="1"/>
      </c:scatterChart>
      <c:valAx>
        <c:axId val="3263322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2633223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657225</xdr:colOff>
      <xdr:row>1</xdr:row>
      <xdr:rowOff>171450</xdr:rowOff>
    </xdr:to>
    <xdr:pic>
      <xdr:nvPicPr>
        <xdr:cNvPr id="792623" name="Imagem 2" descr="Logo30-04-15">
          <a:extLst>
            <a:ext uri="{FF2B5EF4-FFF2-40B4-BE49-F238E27FC236}">
              <a16:creationId xmlns:a16="http://schemas.microsoft.com/office/drawing/2014/main" id="{E2118B83-3259-88F1-721F-E03F8662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0"/>
          <a:ext cx="13716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10</xdr:row>
      <xdr:rowOff>85725</xdr:rowOff>
    </xdr:from>
    <xdr:to>
      <xdr:col>11</xdr:col>
      <xdr:colOff>3267075</xdr:colOff>
      <xdr:row>14</xdr:row>
      <xdr:rowOff>0</xdr:rowOff>
    </xdr:to>
    <xdr:pic>
      <xdr:nvPicPr>
        <xdr:cNvPr id="793772" name="Imagem 1">
          <a:extLst>
            <a:ext uri="{FF2B5EF4-FFF2-40B4-BE49-F238E27FC236}">
              <a16:creationId xmlns:a16="http://schemas.microsoft.com/office/drawing/2014/main" id="{878BBABF-1076-26CC-3E92-56F55CCA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1800225"/>
          <a:ext cx="30765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18</xdr:col>
      <xdr:colOff>180975</xdr:colOff>
      <xdr:row>53</xdr:row>
      <xdr:rowOff>104775</xdr:rowOff>
    </xdr:to>
    <xdr:pic>
      <xdr:nvPicPr>
        <xdr:cNvPr id="793773" name="Imagem 1">
          <a:extLst>
            <a:ext uri="{FF2B5EF4-FFF2-40B4-BE49-F238E27FC236}">
              <a16:creationId xmlns:a16="http://schemas.microsoft.com/office/drawing/2014/main" id="{0A7CC04F-8730-A76D-6A47-5395581C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8724900"/>
          <a:ext cx="86201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361950</xdr:colOff>
      <xdr:row>79</xdr:row>
      <xdr:rowOff>28575</xdr:rowOff>
    </xdr:from>
    <xdr:to>
      <xdr:col>12</xdr:col>
      <xdr:colOff>428625</xdr:colOff>
      <xdr:row>95</xdr:row>
      <xdr:rowOff>85725</xdr:rowOff>
    </xdr:to>
    <xdr:graphicFrame macro="">
      <xdr:nvGraphicFramePr>
        <xdr:cNvPr id="793774" name="Gráfico 2">
          <a:extLst>
            <a:ext uri="{FF2B5EF4-FFF2-40B4-BE49-F238E27FC236}">
              <a16:creationId xmlns:a16="http://schemas.microsoft.com/office/drawing/2014/main" id="{C7E962B9-AB5D-C4D2-6343-294426F81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28575</xdr:colOff>
      <xdr:row>41</xdr:row>
      <xdr:rowOff>57150</xdr:rowOff>
    </xdr:from>
    <xdr:to>
      <xdr:col>6</xdr:col>
      <xdr:colOff>476250</xdr:colOff>
      <xdr:row>67</xdr:row>
      <xdr:rowOff>142875</xdr:rowOff>
    </xdr:to>
    <xdr:pic>
      <xdr:nvPicPr>
        <xdr:cNvPr id="793775" name="Imagem 1">
          <a:extLst>
            <a:ext uri="{FF2B5EF4-FFF2-40B4-BE49-F238E27FC236}">
              <a16:creationId xmlns:a16="http://schemas.microsoft.com/office/drawing/2014/main" id="{DA74D026-511B-A545-E370-D37A02D12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591425"/>
          <a:ext cx="5219700" cy="435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2</xdr:row>
      <xdr:rowOff>85725</xdr:rowOff>
    </xdr:to>
    <xdr:pic>
      <xdr:nvPicPr>
        <xdr:cNvPr id="277015" name="Imagem 2">
          <a:extLst>
            <a:ext uri="{FF2B5EF4-FFF2-40B4-BE49-F238E27FC236}">
              <a16:creationId xmlns:a16="http://schemas.microsoft.com/office/drawing/2014/main" id="{9411297F-63A0-067D-C5D0-958243ED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9065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3</xdr:row>
      <xdr:rowOff>85725</xdr:rowOff>
    </xdr:from>
    <xdr:to>
      <xdr:col>8</xdr:col>
      <xdr:colOff>95250</xdr:colOff>
      <xdr:row>36</xdr:row>
      <xdr:rowOff>152400</xdr:rowOff>
    </xdr:to>
    <xdr:pic>
      <xdr:nvPicPr>
        <xdr:cNvPr id="145604" name="Imagem 1">
          <a:extLst>
            <a:ext uri="{FF2B5EF4-FFF2-40B4-BE49-F238E27FC236}">
              <a16:creationId xmlns:a16="http://schemas.microsoft.com/office/drawing/2014/main" id="{34E06007-1260-CE20-9D9F-D9BE7575E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71500"/>
          <a:ext cx="4848225" cy="592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657225</xdr:colOff>
      <xdr:row>1</xdr:row>
      <xdr:rowOff>161925</xdr:rowOff>
    </xdr:to>
    <xdr:pic>
      <xdr:nvPicPr>
        <xdr:cNvPr id="2" name="Imagem 2" descr="Logo30-04-15">
          <a:extLst>
            <a:ext uri="{FF2B5EF4-FFF2-40B4-BE49-F238E27FC236}">
              <a16:creationId xmlns:a16="http://schemas.microsoft.com/office/drawing/2014/main" id="{D7C80FE4-4883-72D3-C074-A0A1D756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874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pv0024\SUENG\Documentos\SPRO\ProjetosDesenvolvimento\Atendimento\AC_Pari\Sistema_Ventilacao\Orcamento%20AC%20Pari%20Exaustao%20Climatizacao%20Elevador\Or&#231;amento%20AC%20Pari%20Exaustao%20Climatizacao%20Elevad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pv0024\SUENG\Documentos\SPRO\ProjetosDesenvolvimento\Operacional\CDD_CidadeDutra\Eletrica\Or&#231;amento\PLANILHA%20GERAL%20V2010%20CDD%20Cidade%20Dutra-2015-06-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USTÃO"/>
      <sheetName val="CLIMATIZAÇÃO"/>
      <sheetName val="ELEVADOR"/>
      <sheetName val="SERVIÇOS TABELAS PÚBLICAS"/>
      <sheetName val="COMPOSIÇÕES"/>
      <sheetName val="COTAÇÕES"/>
      <sheetName val="MAPA DE COTAÇÕES"/>
      <sheetName val="COMP-20.1"/>
      <sheetName val="COMP-20.2"/>
      <sheetName val="COMP-20.3"/>
      <sheetName val="COMP-20.4"/>
      <sheetName val="COMP-20.5"/>
      <sheetName val="COMP-20.6"/>
      <sheetName val="COMP-21.1"/>
      <sheetName val="COMP-21.2"/>
      <sheetName val="COMP-21.3"/>
      <sheetName val="COMP-21.4"/>
      <sheetName val="COMP-21.5"/>
      <sheetName val="COMP-21.6"/>
      <sheetName val="COMP-21.7"/>
      <sheetName val="COMP-21.8"/>
      <sheetName val="COMP-21.9"/>
      <sheetName val="COMP-21.10"/>
      <sheetName val="COMP-21.11"/>
      <sheetName val="COMP-21.12"/>
      <sheetName val="COMP-21.13"/>
      <sheetName val="COMP-21.14"/>
    </sheetNames>
    <sheetDataSet>
      <sheetData sheetId="0"/>
      <sheetData sheetId="1"/>
      <sheetData sheetId="2"/>
      <sheetData sheetId="3">
        <row r="10">
          <cell r="A10">
            <v>150303</v>
          </cell>
          <cell r="B10" t="str">
            <v>CPOS</v>
          </cell>
          <cell r="C10" t="str">
            <v>166</v>
          </cell>
          <cell r="D10" t="str">
            <v>Fornecimento e montagem de estrutura em aço ASTM-A36, sem kg pintura</v>
          </cell>
          <cell r="E10" t="str">
            <v>kg</v>
          </cell>
          <cell r="F10">
            <v>6.5</v>
          </cell>
          <cell r="G10">
            <v>6.5</v>
          </cell>
        </row>
        <row r="11">
          <cell r="A11">
            <v>321115</v>
          </cell>
          <cell r="B11" t="str">
            <v>CPOS</v>
          </cell>
          <cell r="C11" t="str">
            <v>166</v>
          </cell>
          <cell r="D11" t="str">
            <v>Proteção para isolamento térmico em alumínio</v>
          </cell>
          <cell r="E11" t="str">
            <v>m²</v>
          </cell>
          <cell r="F11">
            <v>6.42</v>
          </cell>
          <cell r="G11">
            <v>13.73</v>
          </cell>
        </row>
        <row r="12">
          <cell r="A12">
            <v>390802</v>
          </cell>
          <cell r="B12" t="str">
            <v>CPOS</v>
          </cell>
          <cell r="C12" t="str">
            <v>166</v>
          </cell>
          <cell r="D12" t="str">
            <v>Cabo de cobre de 3x2,5 mm², isolamento 0,6/1 kV - isolação EPR 90°C</v>
          </cell>
          <cell r="E12" t="str">
            <v>m</v>
          </cell>
          <cell r="F12">
            <v>3.99</v>
          </cell>
          <cell r="G12">
            <v>3.86</v>
          </cell>
        </row>
        <row r="13">
          <cell r="A13">
            <v>390803</v>
          </cell>
          <cell r="B13" t="str">
            <v>CPOS</v>
          </cell>
          <cell r="C13" t="str">
            <v>166</v>
          </cell>
          <cell r="D13" t="str">
            <v>Cabo de cobre de 3x4 mm², isolamento 0,6/1 kV - isolação EPR 90°C</v>
          </cell>
          <cell r="E13" t="str">
            <v>m</v>
          </cell>
          <cell r="F13">
            <v>4.78</v>
          </cell>
          <cell r="G13">
            <v>5.75</v>
          </cell>
        </row>
        <row r="14">
          <cell r="A14">
            <v>462706</v>
          </cell>
          <cell r="B14" t="str">
            <v>CPOS</v>
          </cell>
          <cell r="C14" t="str">
            <v>166</v>
          </cell>
          <cell r="D14" t="str">
            <v>Tubo de cobre flexível, DN= 6,35 mm (1/4''), inclusive conexões</v>
          </cell>
          <cell r="E14" t="str">
            <v>m</v>
          </cell>
          <cell r="F14">
            <v>4.5999999999999996</v>
          </cell>
          <cell r="G14">
            <v>5.42</v>
          </cell>
        </row>
        <row r="15">
          <cell r="A15">
            <v>462708</v>
          </cell>
          <cell r="B15" t="str">
            <v>CPOS</v>
          </cell>
          <cell r="C15" t="str">
            <v>166</v>
          </cell>
          <cell r="D15" t="str">
            <v>Tubo de cobre flexível, DN= 6,35 mm (3/8''), inclusive conexões</v>
          </cell>
          <cell r="E15" t="str">
            <v>m</v>
          </cell>
          <cell r="F15">
            <v>6.98</v>
          </cell>
          <cell r="G15">
            <v>8.42</v>
          </cell>
        </row>
        <row r="16">
          <cell r="A16">
            <v>462709</v>
          </cell>
          <cell r="B16" t="str">
            <v>CPOS</v>
          </cell>
          <cell r="C16" t="str">
            <v>166</v>
          </cell>
          <cell r="D16" t="str">
            <v>Tubo de cobre flexível, DN= 6,35 mm (1/2''), inclusive conexões</v>
          </cell>
          <cell r="E16" t="str">
            <v>m</v>
          </cell>
          <cell r="F16">
            <v>6.98</v>
          </cell>
          <cell r="G16">
            <v>11.44</v>
          </cell>
        </row>
        <row r="17">
          <cell r="A17">
            <v>611405</v>
          </cell>
          <cell r="B17" t="str">
            <v>CPOS</v>
          </cell>
          <cell r="C17" t="str">
            <v>166</v>
          </cell>
          <cell r="D17" t="str">
            <v>Caixa ventiladora com ventilador centrífugo, vazão 8800 m³/h, pressão 35 mmCA - 220/380 V / 60Hz</v>
          </cell>
          <cell r="E17" t="str">
            <v>unid</v>
          </cell>
          <cell r="F17">
            <v>159.41999999999999</v>
          </cell>
          <cell r="G17">
            <v>4544.51</v>
          </cell>
        </row>
        <row r="18">
          <cell r="A18">
            <v>611406</v>
          </cell>
          <cell r="B18" t="str">
            <v>CPOS</v>
          </cell>
          <cell r="C18" t="str">
            <v>166</v>
          </cell>
          <cell r="D18" t="str">
            <v>Caixa ventiladora com ventilador centrífugo, vazão 700 m³/h, pressão 35 mmCA - 220/380 V / 60Hz</v>
          </cell>
          <cell r="E18" t="str">
            <v>unid</v>
          </cell>
          <cell r="F18">
            <v>159.41999999999999</v>
          </cell>
          <cell r="G18">
            <v>1877.05</v>
          </cell>
        </row>
        <row r="19">
          <cell r="A19">
            <v>612004</v>
          </cell>
          <cell r="B19" t="str">
            <v>CPOS</v>
          </cell>
          <cell r="C19" t="str">
            <v>166</v>
          </cell>
          <cell r="D19" t="str">
            <v>Cortina de ar com duas velocidades para vão de 1,20 m</v>
          </cell>
          <cell r="E19" t="str">
            <v>unid</v>
          </cell>
          <cell r="F19">
            <v>7.18</v>
          </cell>
          <cell r="G19">
            <v>551.72</v>
          </cell>
        </row>
        <row r="20">
          <cell r="A20">
            <v>612045</v>
          </cell>
          <cell r="B20" t="str">
            <v>CPOS</v>
          </cell>
          <cell r="C20" t="str">
            <v>166</v>
          </cell>
          <cell r="D20" t="str">
            <v>Duto em chapa de aço galvanizado</v>
          </cell>
          <cell r="E20" t="str">
            <v>kg</v>
          </cell>
          <cell r="F20">
            <v>16.010000000000002</v>
          </cell>
          <cell r="G20">
            <v>9.32</v>
          </cell>
        </row>
        <row r="21">
          <cell r="A21">
            <v>380404</v>
          </cell>
          <cell r="B21" t="str">
            <v>CPOS</v>
          </cell>
          <cell r="C21" t="str">
            <v>166</v>
          </cell>
          <cell r="D21" t="str">
            <v>Eletroduto de ferro galvanizado, médio de 3/4'' - com acessórios</v>
          </cell>
          <cell r="E21" t="str">
            <v>m</v>
          </cell>
          <cell r="F21">
            <v>15.94</v>
          </cell>
          <cell r="G21">
            <v>4.76</v>
          </cell>
        </row>
        <row r="22">
          <cell r="A22">
            <v>380406</v>
          </cell>
          <cell r="B22" t="str">
            <v>CPOS</v>
          </cell>
          <cell r="C22" t="str">
            <v>166</v>
          </cell>
          <cell r="D22" t="str">
            <v>Eletroduto de ferro galvanizado, médio de 1'' - com acessórios</v>
          </cell>
          <cell r="E22" t="str">
            <v>m</v>
          </cell>
          <cell r="F22">
            <v>18.600000000000001</v>
          </cell>
          <cell r="G22">
            <v>5.96</v>
          </cell>
        </row>
        <row r="23">
          <cell r="A23">
            <v>72434</v>
          </cell>
          <cell r="B23" t="str">
            <v>EDIF</v>
          </cell>
          <cell r="C23" t="str">
            <v>01/16</v>
          </cell>
          <cell r="D23" t="str">
            <v>Tubo de PVC 150 mm - para esgoto - série normal</v>
          </cell>
          <cell r="E23" t="str">
            <v>m</v>
          </cell>
          <cell r="F23">
            <v>0</v>
          </cell>
          <cell r="G23">
            <v>24.9</v>
          </cell>
        </row>
        <row r="24">
          <cell r="A24">
            <v>72435</v>
          </cell>
          <cell r="B24" t="str">
            <v>EDIF</v>
          </cell>
          <cell r="C24" t="str">
            <v>01/16</v>
          </cell>
          <cell r="D24" t="str">
            <v>Tubo de PVC 200 mm - para esgoto - série normal</v>
          </cell>
          <cell r="E24" t="str">
            <v>m</v>
          </cell>
          <cell r="F24">
            <v>0</v>
          </cell>
          <cell r="G24">
            <v>42.51</v>
          </cell>
        </row>
        <row r="25">
          <cell r="A25">
            <v>72405</v>
          </cell>
          <cell r="B25" t="str">
            <v>EDIF</v>
          </cell>
          <cell r="C25" t="str">
            <v>01/16</v>
          </cell>
          <cell r="D25" t="str">
            <v>Anel de borracha para tubo de PVC para saneamento - 150 mm</v>
          </cell>
          <cell r="E25" t="str">
            <v>m</v>
          </cell>
          <cell r="F25">
            <v>0</v>
          </cell>
          <cell r="G25">
            <v>6.23</v>
          </cell>
        </row>
        <row r="26">
          <cell r="A26">
            <v>72406</v>
          </cell>
          <cell r="B26" t="str">
            <v>EDIF</v>
          </cell>
          <cell r="C26" t="str">
            <v>01/16</v>
          </cell>
          <cell r="D26" t="str">
            <v>Anel de borracha para tubo de PVC para saneamento - 200 mm</v>
          </cell>
          <cell r="E26" t="str">
            <v>m</v>
          </cell>
          <cell r="F26">
            <v>0</v>
          </cell>
          <cell r="G26">
            <v>10.82</v>
          </cell>
        </row>
        <row r="27">
          <cell r="A27">
            <v>171001</v>
          </cell>
          <cell r="B27" t="str">
            <v>EDIF</v>
          </cell>
          <cell r="C27" t="str">
            <v>01/16</v>
          </cell>
          <cell r="D27" t="str">
            <v>Elevador elétrico sem casa de máquinas - 2 paradas</v>
          </cell>
          <cell r="E27" t="str">
            <v>unid</v>
          </cell>
          <cell r="F27">
            <v>17755</v>
          </cell>
          <cell r="G27">
            <v>71020</v>
          </cell>
        </row>
        <row r="28">
          <cell r="A28" t="str">
            <v>19.001.000008.SER</v>
          </cell>
          <cell r="B28" t="str">
            <v>PINI</v>
          </cell>
          <cell r="C28" t="str">
            <v>03/16</v>
          </cell>
          <cell r="D28" t="str">
            <v>Difusor direcional 4 vias, em alumínio anodizado, com registro e caixa plenum, 15" x 9"</v>
          </cell>
          <cell r="E28" t="str">
            <v>unid</v>
          </cell>
          <cell r="F28">
            <v>9.94</v>
          </cell>
          <cell r="G28">
            <v>76.58</v>
          </cell>
        </row>
        <row r="29">
          <cell r="A29" t="str">
            <v>19.001.000016.SER</v>
          </cell>
          <cell r="B29" t="str">
            <v>PINI</v>
          </cell>
          <cell r="C29" t="str">
            <v>03/16</v>
          </cell>
          <cell r="D29" t="str">
            <v>Tomada de ar externo, completa, com veneziana, filtro g1, damper e tela 400 x 400 mm</v>
          </cell>
          <cell r="E29" t="str">
            <v>unid</v>
          </cell>
          <cell r="F29">
            <v>12.43</v>
          </cell>
          <cell r="G29">
            <v>128.07999999999998</v>
          </cell>
        </row>
        <row r="30">
          <cell r="A30" t="str">
            <v>19.001.000019.SER</v>
          </cell>
          <cell r="B30" t="str">
            <v>PINI</v>
          </cell>
          <cell r="C30" t="str">
            <v>03/16</v>
          </cell>
          <cell r="D30" t="str">
            <v>Duto em chapa de aço galvanizado #24</v>
          </cell>
          <cell r="E30" t="str">
            <v>m²</v>
          </cell>
          <cell r="F30">
            <v>18.28</v>
          </cell>
          <cell r="G30">
            <v>29.48</v>
          </cell>
        </row>
        <row r="31">
          <cell r="A31" t="str">
            <v>19.001.000031.SER</v>
          </cell>
          <cell r="B31" t="str">
            <v>PINI</v>
          </cell>
          <cell r="C31" t="str">
            <v>03/16</v>
          </cell>
          <cell r="D31" t="str">
            <v>Duto em chapa de aço galvanizada #24, com isolamento térmico espessura 38 mm</v>
          </cell>
          <cell r="E31" t="str">
            <v>m²</v>
          </cell>
          <cell r="F31">
            <v>18.28</v>
          </cell>
          <cell r="G31">
            <v>91.76</v>
          </cell>
        </row>
        <row r="32">
          <cell r="A32" t="str">
            <v>19.003.000018.SER</v>
          </cell>
          <cell r="B32" t="str">
            <v>PINI</v>
          </cell>
          <cell r="C32" t="str">
            <v>03/16</v>
          </cell>
          <cell r="D32" t="str">
            <v>Tubo de cobre com isolamento térmico - Ø 1/4"</v>
          </cell>
          <cell r="E32" t="str">
            <v>m</v>
          </cell>
          <cell r="F32">
            <v>2.4900000000000002</v>
          </cell>
          <cell r="G32">
            <v>12.06</v>
          </cell>
        </row>
        <row r="33">
          <cell r="A33" t="str">
            <v>19.003.000019.SER</v>
          </cell>
          <cell r="B33" t="str">
            <v>PINI</v>
          </cell>
          <cell r="C33" t="str">
            <v>03/16</v>
          </cell>
          <cell r="D33" t="str">
            <v>Tubo de cobre com isolamento térmico Ø 3/8"</v>
          </cell>
          <cell r="E33" t="str">
            <v>m</v>
          </cell>
          <cell r="F33">
            <v>2.98</v>
          </cell>
          <cell r="G33">
            <v>16.059999999999999</v>
          </cell>
        </row>
        <row r="34">
          <cell r="A34" t="str">
            <v>19.003.000020.SER</v>
          </cell>
          <cell r="B34" t="str">
            <v>PINI</v>
          </cell>
          <cell r="C34" t="str">
            <v>03/16</v>
          </cell>
          <cell r="D34" t="str">
            <v>Tubo de cobre com isolamento térmico - Ø 1/2"</v>
          </cell>
          <cell r="E34" t="str">
            <v>m</v>
          </cell>
          <cell r="F34">
            <v>3.46</v>
          </cell>
          <cell r="G34">
            <v>18.759999999999998</v>
          </cell>
        </row>
        <row r="35">
          <cell r="A35" t="str">
            <v>19.003.000018.SER</v>
          </cell>
          <cell r="B35" t="str">
            <v>PINI</v>
          </cell>
          <cell r="C35" t="str">
            <v>03/16</v>
          </cell>
          <cell r="D35" t="str">
            <v>Tubo de cobre com isolamento térmico - Ø 1/4"</v>
          </cell>
          <cell r="E35" t="str">
            <v>m</v>
          </cell>
          <cell r="F35">
            <v>2.4900000000000002</v>
          </cell>
          <cell r="G35">
            <v>12.06</v>
          </cell>
        </row>
        <row r="36">
          <cell r="A36" t="str">
            <v>19.003.000019.SER</v>
          </cell>
          <cell r="B36" t="str">
            <v>PINI</v>
          </cell>
          <cell r="C36" t="str">
            <v>03/16</v>
          </cell>
          <cell r="D36" t="str">
            <v>Tubo de cobre com isolamento térmico Ø 3/8"</v>
          </cell>
          <cell r="E36" t="str">
            <v>m</v>
          </cell>
          <cell r="F36">
            <v>2.98</v>
          </cell>
          <cell r="G36">
            <v>16.059999999999999</v>
          </cell>
        </row>
        <row r="37">
          <cell r="A37" t="str">
            <v>19.003.000020.SER</v>
          </cell>
          <cell r="B37" t="str">
            <v>PINI</v>
          </cell>
          <cell r="C37" t="str">
            <v>03/16</v>
          </cell>
          <cell r="D37" t="str">
            <v>Tubo de cobre com isolamento térmico - Ø 1/2"</v>
          </cell>
          <cell r="E37" t="str">
            <v>m</v>
          </cell>
          <cell r="F37">
            <v>3.46</v>
          </cell>
          <cell r="G37">
            <v>18.759999999999998</v>
          </cell>
        </row>
        <row r="38">
          <cell r="A38">
            <v>2706</v>
          </cell>
          <cell r="B38" t="str">
            <v>SINAPI</v>
          </cell>
          <cell r="C38" t="str">
            <v>04/16</v>
          </cell>
          <cell r="D38" t="str">
            <v xml:space="preserve">Engenheiro </v>
          </cell>
          <cell r="E38" t="str">
            <v>h</v>
          </cell>
          <cell r="F38">
            <v>63.97</v>
          </cell>
          <cell r="G38">
            <v>0</v>
          </cell>
        </row>
        <row r="39">
          <cell r="A39">
            <v>88277</v>
          </cell>
          <cell r="B39" t="str">
            <v>SINAPI</v>
          </cell>
          <cell r="C39" t="str">
            <v>04/16</v>
          </cell>
          <cell r="D39" t="str">
            <v>Montador (tubo aço/equipamentos) com encargos complementares</v>
          </cell>
          <cell r="E39" t="str">
            <v>h</v>
          </cell>
          <cell r="F39">
            <v>18.53</v>
          </cell>
          <cell r="G39">
            <v>3.9899999999999984</v>
          </cell>
        </row>
        <row r="40">
          <cell r="A40">
            <v>88317</v>
          </cell>
          <cell r="B40" t="str">
            <v>SINAPI</v>
          </cell>
          <cell r="C40" t="str">
            <v>04/16</v>
          </cell>
          <cell r="D40" t="str">
            <v>Servente com encargos complementares</v>
          </cell>
          <cell r="E40" t="str">
            <v>h</v>
          </cell>
          <cell r="F40">
            <v>10.61</v>
          </cell>
          <cell r="G40">
            <v>3.99</v>
          </cell>
        </row>
        <row r="41">
          <cell r="A41">
            <v>88248</v>
          </cell>
          <cell r="B41" t="str">
            <v>SINAPI</v>
          </cell>
          <cell r="C41" t="str">
            <v>04/16</v>
          </cell>
          <cell r="D41" t="str">
            <v>Auxiliar de encanador ou bombeiro hidráulico com encargos complementares</v>
          </cell>
          <cell r="E41" t="str">
            <v>h</v>
          </cell>
          <cell r="F41">
            <v>12.08</v>
          </cell>
          <cell r="G41">
            <v>3.9999999999999982</v>
          </cell>
        </row>
        <row r="42">
          <cell r="A42">
            <v>88255</v>
          </cell>
          <cell r="B42" t="str">
            <v>SINAPI</v>
          </cell>
          <cell r="C42" t="str">
            <v>04/16</v>
          </cell>
          <cell r="D42" t="str">
            <v>Auxiliar técnico de engenharia com encargos complementares</v>
          </cell>
          <cell r="E42" t="str">
            <v>h</v>
          </cell>
          <cell r="F42">
            <v>20.65</v>
          </cell>
          <cell r="G42">
            <v>3.99</v>
          </cell>
        </row>
        <row r="43">
          <cell r="A43">
            <v>88266</v>
          </cell>
          <cell r="B43" t="str">
            <v>SINAPI</v>
          </cell>
          <cell r="C43" t="str">
            <v>04/16</v>
          </cell>
          <cell r="D43" t="str">
            <v>Eletrotécnico com encargos complemntares</v>
          </cell>
          <cell r="E43" t="str">
            <v>h</v>
          </cell>
          <cell r="F43">
            <v>23.12</v>
          </cell>
          <cell r="G43">
            <v>3.99</v>
          </cell>
        </row>
        <row r="44">
          <cell r="A44">
            <v>88267</v>
          </cell>
          <cell r="B44" t="str">
            <v>SINAPI</v>
          </cell>
          <cell r="C44" t="str">
            <v>04/16</v>
          </cell>
          <cell r="D44" t="str">
            <v>Encanador ou bombeiro hidráulico com encargos complementares</v>
          </cell>
          <cell r="E44" t="str">
            <v>h</v>
          </cell>
          <cell r="F44">
            <v>16.079999999999998</v>
          </cell>
          <cell r="G44">
            <v>4</v>
          </cell>
        </row>
        <row r="45">
          <cell r="A45">
            <v>88315</v>
          </cell>
          <cell r="B45" t="str">
            <v>SINAPI</v>
          </cell>
          <cell r="C45" t="str">
            <v>04/16</v>
          </cell>
          <cell r="D45" t="str">
            <v>Serralheiro com encargos complementares</v>
          </cell>
          <cell r="E45" t="str">
            <v>h</v>
          </cell>
          <cell r="F45">
            <v>12.19</v>
          </cell>
          <cell r="G45">
            <v>4.0000000000000018</v>
          </cell>
        </row>
        <row r="46">
          <cell r="A46">
            <v>88597</v>
          </cell>
          <cell r="B46" t="str">
            <v>SINAPI</v>
          </cell>
          <cell r="C46" t="str">
            <v>04/16</v>
          </cell>
          <cell r="D46" t="str">
            <v>Desenhista detalhista com encargos complementares</v>
          </cell>
          <cell r="E46" t="str">
            <v>h</v>
          </cell>
          <cell r="F46">
            <v>22.18</v>
          </cell>
          <cell r="G46">
            <v>2.56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</sheetData>
      <sheetData sheetId="4">
        <row r="2">
          <cell r="A2" t="str">
            <v>COMP-20.1</v>
          </cell>
          <cell r="B2" t="str">
            <v>Fornecimento e instalação de duto rígido de PVC de 150 mm de diâmetro com acoplamentos para a exaustão dos sanitários</v>
          </cell>
          <cell r="C2" t="str">
            <v>m</v>
          </cell>
          <cell r="D2">
            <v>33.94</v>
          </cell>
          <cell r="E2">
            <v>7.0399999999999991</v>
          </cell>
          <cell r="F2">
            <v>26.9</v>
          </cell>
          <cell r="G2" t="str">
            <v>04/16</v>
          </cell>
        </row>
        <row r="3">
          <cell r="A3" t="str">
            <v>COMP-20.2</v>
          </cell>
          <cell r="B3" t="str">
            <v>Fornecimento e instalação de duto rígido de PVC de 200 mm de diâmetro com acoplamentos para a exaustão dos sanitários</v>
          </cell>
          <cell r="C3" t="str">
            <v>m</v>
          </cell>
          <cell r="D3">
            <v>51.55</v>
          </cell>
          <cell r="E3">
            <v>7.0399999999999991</v>
          </cell>
          <cell r="F3">
            <v>44.51</v>
          </cell>
          <cell r="G3" t="str">
            <v>04/16</v>
          </cell>
        </row>
        <row r="4">
          <cell r="A4" t="str">
            <v>COMP-20.3</v>
          </cell>
          <cell r="B4" t="str">
            <v>Fornecimento e instalação de grelha de retorno com registro 165x225 mm para a tubulação de exaustão dos sanitários</v>
          </cell>
          <cell r="C4" t="str">
            <v>unid</v>
          </cell>
          <cell r="D4">
            <v>82.429999999999993</v>
          </cell>
          <cell r="E4">
            <v>14.579999999999998</v>
          </cell>
          <cell r="F4">
            <v>67.849999999999994</v>
          </cell>
          <cell r="G4" t="str">
            <v>04/16</v>
          </cell>
        </row>
        <row r="5">
          <cell r="A5" t="str">
            <v>COMP-20.4</v>
          </cell>
          <cell r="B5" t="str">
            <v>Fornecimento e instalação de grelha de retorno com registro 165x325 mm para a tubulação de exaustão dos sanitários</v>
          </cell>
          <cell r="C5" t="str">
            <v>unid</v>
          </cell>
          <cell r="D5">
            <v>108.49</v>
          </cell>
          <cell r="E5">
            <v>14.579999999999998</v>
          </cell>
          <cell r="F5">
            <v>93.91</v>
          </cell>
          <cell r="G5" t="str">
            <v>04/16</v>
          </cell>
        </row>
        <row r="6">
          <cell r="A6" t="str">
            <v>COMP-20.5</v>
          </cell>
          <cell r="B6" t="str">
            <v>Fornecimento e instalação de grelha de retorno com registro 325x825 mm para os dutos de exaustão da garagem</v>
          </cell>
          <cell r="C6" t="str">
            <v>unid</v>
          </cell>
          <cell r="D6">
            <v>252.96000000000004</v>
          </cell>
          <cell r="E6">
            <v>29.14</v>
          </cell>
          <cell r="F6">
            <v>223.82000000000002</v>
          </cell>
          <cell r="G6" t="str">
            <v>04/16</v>
          </cell>
        </row>
        <row r="7">
          <cell r="A7" t="str">
            <v>COMP-20.6</v>
          </cell>
          <cell r="B7" t="str">
            <v>Relatório e testes do sistema de exaustão</v>
          </cell>
          <cell r="C7" t="str">
            <v>unid</v>
          </cell>
          <cell r="D7">
            <v>1109.7900000000002</v>
          </cell>
          <cell r="E7">
            <v>983.31000000000017</v>
          </cell>
          <cell r="F7">
            <v>126.47999999999999</v>
          </cell>
          <cell r="G7" t="str">
            <v>04/16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COMP-21.1</v>
          </cell>
          <cell r="B10" t="str">
            <v>Instalação de splitão composto por condensador e evaporador inverter com capacidade frigorígena de 15 TR</v>
          </cell>
          <cell r="C10" t="str">
            <v>unid</v>
          </cell>
          <cell r="D10">
            <v>1398.72</v>
          </cell>
          <cell r="E10">
            <v>1398.72</v>
          </cell>
          <cell r="F10">
            <v>0</v>
          </cell>
          <cell r="G10" t="str">
            <v>04/16</v>
          </cell>
        </row>
        <row r="11">
          <cell r="A11" t="str">
            <v>COMP-21.2</v>
          </cell>
          <cell r="B11" t="str">
            <v>Instalação de conjunto split multi inverter composto por um condensador de 30000 BTU/h e três evaporadores tipo hi wall de 12000 BTU/h</v>
          </cell>
          <cell r="C11" t="str">
            <v>unid</v>
          </cell>
          <cell r="D11">
            <v>116.56</v>
          </cell>
          <cell r="E11">
            <v>116.56</v>
          </cell>
          <cell r="F11">
            <v>0</v>
          </cell>
          <cell r="G11" t="str">
            <v>04/16</v>
          </cell>
        </row>
        <row r="12">
          <cell r="A12" t="str">
            <v>COMP-21.3</v>
          </cell>
          <cell r="B12" t="str">
            <v>Instalação de conjunto split multi inverter composto por um condensador de 24000 BTU/h, um evaporador tipo hi wall de 12000 BTU/h e um evaporador tipo piso teto de 18000 BTU/h</v>
          </cell>
          <cell r="C12" t="str">
            <v>unid</v>
          </cell>
          <cell r="D12">
            <v>116.56</v>
          </cell>
          <cell r="E12">
            <v>116.56</v>
          </cell>
          <cell r="F12">
            <v>0</v>
          </cell>
          <cell r="G12" t="str">
            <v>04/16</v>
          </cell>
        </row>
        <row r="13">
          <cell r="A13" t="str">
            <v>COMP-21.4</v>
          </cell>
          <cell r="B13" t="str">
            <v>Instalação de cortina de ar 900 mm com controle remoto</v>
          </cell>
          <cell r="C13" t="str">
            <v>unid</v>
          </cell>
          <cell r="D13">
            <v>29.14</v>
          </cell>
          <cell r="E13">
            <v>29.14</v>
          </cell>
          <cell r="F13">
            <v>0</v>
          </cell>
          <cell r="G13" t="str">
            <v>04/16</v>
          </cell>
        </row>
        <row r="14">
          <cell r="A14" t="str">
            <v>COMP-21.5</v>
          </cell>
          <cell r="B14" t="str">
            <v>Fornecimento e instalação de caixa plenum de aço galvanizado chapa MSG20 com dimensões de 1500x600x800 mm</v>
          </cell>
          <cell r="C14" t="str">
            <v>unid</v>
          </cell>
          <cell r="D14">
            <v>1344.48</v>
          </cell>
          <cell r="E14">
            <v>714.56</v>
          </cell>
          <cell r="F14">
            <v>629.92000000000007</v>
          </cell>
          <cell r="G14" t="str">
            <v>04/16</v>
          </cell>
        </row>
        <row r="15">
          <cell r="A15" t="str">
            <v>COMP-21.6</v>
          </cell>
          <cell r="B15" t="str">
            <v>Fornecimento e instalação de difusor de insuflação de ar alumínio anodizado de 356x356 mm, com registro e caixa plenum</v>
          </cell>
          <cell r="C15" t="str">
            <v>unid</v>
          </cell>
          <cell r="D15">
            <v>152.56</v>
          </cell>
          <cell r="E15">
            <v>14.579999999999998</v>
          </cell>
          <cell r="F15">
            <v>137.97999999999999</v>
          </cell>
          <cell r="G15" t="str">
            <v>04/16</v>
          </cell>
        </row>
        <row r="16">
          <cell r="A16" t="str">
            <v>COMP-21.7</v>
          </cell>
          <cell r="B16" t="str">
            <v xml:space="preserve">Fornecimento e instalação de difusor de insuflação de ar alumínio anodizado de 412x412 mm, com registro e caixa plenum </v>
          </cell>
          <cell r="C16" t="str">
            <v>unid</v>
          </cell>
          <cell r="D16">
            <v>198.73000000000002</v>
          </cell>
          <cell r="E16">
            <v>14.579999999999998</v>
          </cell>
          <cell r="F16">
            <v>184.15</v>
          </cell>
          <cell r="G16" t="str">
            <v>04/16</v>
          </cell>
        </row>
        <row r="17">
          <cell r="A17" t="str">
            <v>COMP-21.8</v>
          </cell>
          <cell r="B17" t="str">
            <v>Fornecimento e instalação de duto flexível de alumínio com isolamento térmico 148 mm / 6''</v>
          </cell>
          <cell r="C17" t="str">
            <v>m</v>
          </cell>
          <cell r="D17">
            <v>24.93</v>
          </cell>
          <cell r="E17">
            <v>11.83</v>
          </cell>
          <cell r="F17">
            <v>13.100000000000001</v>
          </cell>
          <cell r="G17" t="str">
            <v>04/16</v>
          </cell>
        </row>
        <row r="18">
          <cell r="A18" t="str">
            <v>COMP-21.9</v>
          </cell>
          <cell r="B18" t="str">
            <v>Fornecimento e instalação de duto flexível de alumínio com isolamento térmico 178 mm / 7''</v>
          </cell>
          <cell r="C18" t="str">
            <v>m</v>
          </cell>
          <cell r="D18">
            <v>17.5</v>
          </cell>
          <cell r="E18">
            <v>2.91</v>
          </cell>
          <cell r="F18">
            <v>14.59</v>
          </cell>
          <cell r="G18" t="str">
            <v>04/16</v>
          </cell>
        </row>
        <row r="19">
          <cell r="A19" t="str">
            <v>COMP-21.10</v>
          </cell>
          <cell r="B19" t="str">
            <v>Fornecimento e instalação de grelha com registro de 1025x425 mm</v>
          </cell>
          <cell r="C19" t="str">
            <v>unid</v>
          </cell>
          <cell r="D19">
            <v>322.27</v>
          </cell>
          <cell r="E19">
            <v>14.579999999999998</v>
          </cell>
          <cell r="F19">
            <v>307.69</v>
          </cell>
          <cell r="G19" t="str">
            <v>04/16</v>
          </cell>
        </row>
        <row r="20">
          <cell r="A20" t="str">
            <v>COMP-21.11</v>
          </cell>
          <cell r="B20" t="str">
            <v>Fornecimento e instalação de grelha com registro de 425x165 mm</v>
          </cell>
          <cell r="C20" t="str">
            <v>unid</v>
          </cell>
          <cell r="D20">
            <v>109.28999999999999</v>
          </cell>
          <cell r="E20">
            <v>14.579999999999998</v>
          </cell>
          <cell r="F20">
            <v>94.71</v>
          </cell>
          <cell r="G20" t="str">
            <v>04/16</v>
          </cell>
        </row>
        <row r="21">
          <cell r="A21" t="str">
            <v>COMP-21.12</v>
          </cell>
          <cell r="B21" t="str">
            <v>Fornecimento e instalação de registro de aço galvanizado de 300x345 mm tipo JNB</v>
          </cell>
          <cell r="C21" t="str">
            <v>unid</v>
          </cell>
          <cell r="D21">
            <v>219.73000000000002</v>
          </cell>
          <cell r="E21">
            <v>29.14</v>
          </cell>
          <cell r="F21">
            <v>190.59000000000003</v>
          </cell>
          <cell r="G21" t="str">
            <v>04/16</v>
          </cell>
        </row>
        <row r="22">
          <cell r="A22" t="str">
            <v>COMP-21.13</v>
          </cell>
          <cell r="B22" t="str">
            <v>Fornecimento e instalação de registro de aço galvanizado de 550x510 mm tipo JNB</v>
          </cell>
          <cell r="C22" t="str">
            <v>unid</v>
          </cell>
          <cell r="D22">
            <v>324.56</v>
          </cell>
          <cell r="E22">
            <v>29.14</v>
          </cell>
          <cell r="F22">
            <v>295.42</v>
          </cell>
          <cell r="G22" t="str">
            <v>04/16</v>
          </cell>
        </row>
        <row r="23">
          <cell r="A23" t="str">
            <v>COMP-21.14</v>
          </cell>
          <cell r="B23" t="str">
            <v>Relatório e testes do sistemas de climatização</v>
          </cell>
          <cell r="C23" t="str">
            <v>unid</v>
          </cell>
          <cell r="D23">
            <v>1326.74</v>
          </cell>
          <cell r="E23">
            <v>1179.18</v>
          </cell>
          <cell r="F23">
            <v>147.56</v>
          </cell>
          <cell r="G23" t="str">
            <v>04/16</v>
          </cell>
        </row>
        <row r="24">
          <cell r="A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</sheetData>
      <sheetData sheetId="5">
        <row r="2">
          <cell r="A2" t="str">
            <v>COT-20.1</v>
          </cell>
          <cell r="B2" t="str">
            <v>Grelha com registro 165x225 mm</v>
          </cell>
          <cell r="C2" t="str">
            <v>unid</v>
          </cell>
          <cell r="D2">
            <v>63.85</v>
          </cell>
          <cell r="E2" t="str">
            <v>06/16</v>
          </cell>
        </row>
        <row r="3">
          <cell r="A3" t="str">
            <v>COT-20.2</v>
          </cell>
          <cell r="B3" t="str">
            <v>Grelha com registro 165x325 mm</v>
          </cell>
          <cell r="C3" t="str">
            <v>unid</v>
          </cell>
          <cell r="D3">
            <v>89.905000000000001</v>
          </cell>
          <cell r="E3" t="str">
            <v>06/16</v>
          </cell>
        </row>
        <row r="4">
          <cell r="A4" t="str">
            <v>COT-20.3</v>
          </cell>
          <cell r="B4" t="str">
            <v>Grelha com registro 325x825 mm</v>
          </cell>
          <cell r="C4" t="str">
            <v>unid</v>
          </cell>
          <cell r="D4">
            <v>215.84</v>
          </cell>
          <cell r="E4" t="str">
            <v>06/16</v>
          </cell>
        </row>
        <row r="5">
          <cell r="A5" t="str">
            <v>COT-21.1</v>
          </cell>
          <cell r="B5" t="str">
            <v>Splitão composto por condensador e evaporador inverter com capacidade frigorígena de 15 TR e módulo serpentina</v>
          </cell>
          <cell r="C5" t="str">
            <v>unid</v>
          </cell>
          <cell r="D5">
            <v>36222.615000000005</v>
          </cell>
          <cell r="E5" t="str">
            <v>06/16</v>
          </cell>
        </row>
        <row r="6">
          <cell r="A6" t="str">
            <v>COT-21.2</v>
          </cell>
          <cell r="B6" t="str">
            <v>Conjunto split multi inverter composto por um condensador de 30000 BTU/h e três evaporadores tipo hi wall de 12000 BTU/h</v>
          </cell>
          <cell r="C6" t="str">
            <v>unid</v>
          </cell>
          <cell r="D6">
            <v>11003</v>
          </cell>
          <cell r="E6" t="str">
            <v>06/16</v>
          </cell>
        </row>
        <row r="7">
          <cell r="A7" t="str">
            <v>COT-21.3</v>
          </cell>
          <cell r="B7" t="str">
            <v>Conjunto split multi inverter composto por um condensador de 24000 BTU/h, um evaporador tipo hi wall de 12000 BTU/h e um evaporador tipo piso teto de 18000 BTU/h</v>
          </cell>
          <cell r="C7" t="str">
            <v>unid</v>
          </cell>
          <cell r="D7">
            <v>9535</v>
          </cell>
          <cell r="E7" t="str">
            <v>06/16</v>
          </cell>
        </row>
        <row r="8">
          <cell r="A8" t="str">
            <v>COT-21.4</v>
          </cell>
          <cell r="B8" t="str">
            <v>Cortina de ar 900mm</v>
          </cell>
          <cell r="C8" t="str">
            <v>unid</v>
          </cell>
          <cell r="D8">
            <v>490.66666666666669</v>
          </cell>
          <cell r="E8" t="str">
            <v>06/16</v>
          </cell>
        </row>
        <row r="9">
          <cell r="A9" t="str">
            <v>COT-21.5</v>
          </cell>
          <cell r="B9" t="str">
            <v xml:space="preserve">Difusor de insuflação de ar alumínio anodizado de 356x356 mm, com registro e caixa plenum </v>
          </cell>
          <cell r="C9" t="str">
            <v>unid</v>
          </cell>
          <cell r="D9">
            <v>133.98333333333332</v>
          </cell>
          <cell r="E9" t="str">
            <v>06/16</v>
          </cell>
        </row>
        <row r="10">
          <cell r="A10" t="str">
            <v>COT-21.6</v>
          </cell>
          <cell r="B10" t="str">
            <v xml:space="preserve">Difusor de insuflação de ar alumínio anodizado de 412x412 mm, com registro e caixa plenum </v>
          </cell>
          <cell r="C10" t="str">
            <v>unid</v>
          </cell>
          <cell r="D10">
            <v>180.15</v>
          </cell>
          <cell r="E10" t="str">
            <v>06/16</v>
          </cell>
        </row>
        <row r="11">
          <cell r="A11" t="str">
            <v>COT-21.7</v>
          </cell>
          <cell r="B11" t="str">
            <v>Duto flexível de alumínio com isolamento térmico 148 mm / 6''</v>
          </cell>
          <cell r="C11" t="str">
            <v>m</v>
          </cell>
          <cell r="D11">
            <v>12.3</v>
          </cell>
          <cell r="E11" t="str">
            <v>06/16</v>
          </cell>
        </row>
        <row r="12">
          <cell r="A12" t="str">
            <v>COT-21.8</v>
          </cell>
          <cell r="B12" t="str">
            <v>Duto flexível de alumínio com isolamento térmico 178 mm / 7''</v>
          </cell>
          <cell r="C12" t="str">
            <v>m</v>
          </cell>
          <cell r="D12">
            <v>13.793333333333331</v>
          </cell>
          <cell r="E12" t="str">
            <v>06/16</v>
          </cell>
        </row>
        <row r="13">
          <cell r="A13" t="str">
            <v>COT-21.9</v>
          </cell>
          <cell r="B13" t="str">
            <v>Grelha com registro de 1025x425 mm</v>
          </cell>
          <cell r="C13" t="str">
            <v>unid</v>
          </cell>
          <cell r="D13">
            <v>303.68666666666667</v>
          </cell>
          <cell r="E13" t="str">
            <v>06/16</v>
          </cell>
        </row>
        <row r="14">
          <cell r="A14" t="str">
            <v>COT-21.10</v>
          </cell>
          <cell r="B14" t="str">
            <v>Grelha com registro de 425x165 mm</v>
          </cell>
          <cell r="C14" t="str">
            <v>unid</v>
          </cell>
          <cell r="D14">
            <v>90.705000000000013</v>
          </cell>
          <cell r="E14" t="str">
            <v>06/16</v>
          </cell>
        </row>
        <row r="15">
          <cell r="A15" t="str">
            <v>COT-21.11</v>
          </cell>
          <cell r="B15" t="str">
            <v>Registro de aço galvanizado de 300x345 mm tipo JNB</v>
          </cell>
          <cell r="C15" t="str">
            <v>unid</v>
          </cell>
          <cell r="D15">
            <v>182.61</v>
          </cell>
          <cell r="E15" t="str">
            <v>06/16</v>
          </cell>
        </row>
        <row r="16">
          <cell r="A16" t="str">
            <v>COT-21.12</v>
          </cell>
          <cell r="B16" t="str">
            <v>Registro de aço galvanizado de 550x510 mm tipo JNB</v>
          </cell>
          <cell r="C16" t="str">
            <v>unid</v>
          </cell>
          <cell r="D16">
            <v>287.44333333333333</v>
          </cell>
          <cell r="E16" t="str">
            <v>06/16</v>
          </cell>
        </row>
        <row r="17">
          <cell r="A17" t="str">
            <v>COT-22.1</v>
          </cell>
          <cell r="B17" t="str">
            <v>Instalação de elevador com 2 paradas e capacidade de 225 kg (3 pessoas) de uso restrito para acessibilidade</v>
          </cell>
          <cell r="C17" t="str">
            <v>unid</v>
          </cell>
          <cell r="D17">
            <v>14637.4</v>
          </cell>
          <cell r="E17" t="str">
            <v>06/16</v>
          </cell>
        </row>
        <row r="18">
          <cell r="A18" t="str">
            <v>COT-22.2</v>
          </cell>
          <cell r="B18" t="str">
            <v>Fornecimento de elevador com 2 paradas e capacidade de 225 kg (3 pessoas) de uso restrito para acessibilidade</v>
          </cell>
          <cell r="C18" t="str">
            <v>unid</v>
          </cell>
          <cell r="D18">
            <v>59404.6</v>
          </cell>
          <cell r="E18" t="str">
            <v>06/16</v>
          </cell>
        </row>
        <row r="19">
          <cell r="A19">
            <v>0</v>
          </cell>
          <cell r="D1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RESUMO_COMPOSICOES"/>
      <sheetName val="COMPOSICAO"/>
      <sheetName val="AUXILIAR_COMPOSICAO"/>
      <sheetName val="SINAPI"/>
      <sheetName val="CPOS"/>
      <sheetName val="EDIF"/>
      <sheetName val="PINI"/>
      <sheetName val="MAPA_COTACOES"/>
      <sheetName val="COTACOES"/>
      <sheetName val="AUXILIAR_COTACOES"/>
    </sheetNames>
    <sheetDataSet>
      <sheetData sheetId="0"/>
      <sheetData sheetId="1"/>
      <sheetData sheetId="2"/>
      <sheetData sheetId="3"/>
      <sheetData sheetId="4">
        <row r="2">
          <cell r="E2" t="str">
            <v>09/13</v>
          </cell>
          <cell r="F2" t="str">
            <v>01/14</v>
          </cell>
          <cell r="G2" t="str">
            <v>02/14</v>
          </cell>
          <cell r="H2" t="str">
            <v>03/14</v>
          </cell>
          <cell r="I2" t="str">
            <v>04/14</v>
          </cell>
          <cell r="J2" t="str">
            <v>05/14</v>
          </cell>
          <cell r="K2" t="str">
            <v>06/14</v>
          </cell>
          <cell r="L2" t="str">
            <v>07/14</v>
          </cell>
          <cell r="M2" t="str">
            <v>08/14</v>
          </cell>
          <cell r="N2" t="str">
            <v>09/14</v>
          </cell>
          <cell r="O2" t="str">
            <v>01/15</v>
          </cell>
          <cell r="P2" t="str">
            <v>04/15</v>
          </cell>
        </row>
      </sheetData>
      <sheetData sheetId="5">
        <row r="2">
          <cell r="E2" t="str">
            <v>161</v>
          </cell>
          <cell r="F2" t="str">
            <v>162</v>
          </cell>
          <cell r="G2" t="str">
            <v>163</v>
          </cell>
          <cell r="H2" t="str">
            <v>164</v>
          </cell>
        </row>
      </sheetData>
      <sheetData sheetId="6">
        <row r="2">
          <cell r="E2" t="str">
            <v>09/13</v>
          </cell>
          <cell r="F2" t="str">
            <v>01/14</v>
          </cell>
          <cell r="G2" t="str">
            <v>07/14</v>
          </cell>
          <cell r="H2" t="str">
            <v>01/15</v>
          </cell>
        </row>
      </sheetData>
      <sheetData sheetId="7">
        <row r="2">
          <cell r="E2" t="str">
            <v>10/13</v>
          </cell>
          <cell r="F2" t="str">
            <v>11/13</v>
          </cell>
          <cell r="G2" t="str">
            <v>12/13</v>
          </cell>
          <cell r="H2" t="str">
            <v>06/14</v>
          </cell>
          <cell r="I2" t="str">
            <v>08/14</v>
          </cell>
          <cell r="J2" t="str">
            <v>09/14</v>
          </cell>
          <cell r="K2" t="str">
            <v>01/15</v>
          </cell>
          <cell r="L2" t="str">
            <v>04/15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87.17.2.135/orse/composicao.asp?font_sg_fonte=ORSE&amp;serv_nr_codigo=9842&amp;peri_nr_ano=2018&amp;peri_nr_mes=12&amp;peri_nr_ordem=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7"/>
  <sheetViews>
    <sheetView tabSelected="1" zoomScale="85" zoomScaleNormal="85" workbookViewId="0">
      <selection activeCell="A8" sqref="A8:I9"/>
    </sheetView>
  </sheetViews>
  <sheetFormatPr defaultRowHeight="13.2"/>
  <cols>
    <col min="1" max="1" width="22.5546875" style="3" bestFit="1" customWidth="1"/>
    <col min="2" max="2" width="21.6640625" style="3" bestFit="1" customWidth="1"/>
    <col min="3" max="3" width="13.6640625" style="3" customWidth="1"/>
    <col min="4" max="4" width="10.6640625" style="5" customWidth="1"/>
    <col min="5" max="5" width="63.109375" style="6" customWidth="1"/>
    <col min="6" max="6" width="9.109375" style="3" customWidth="1"/>
    <col min="7" max="7" width="11.5546875" style="3" customWidth="1"/>
    <col min="8" max="8" width="16.5546875" customWidth="1"/>
    <col min="9" max="9" width="17.33203125" customWidth="1"/>
    <col min="10" max="10" width="22.5546875" customWidth="1"/>
    <col min="11" max="11" width="15.88671875" bestFit="1" customWidth="1"/>
    <col min="13" max="13" width="11.88671875" bestFit="1" customWidth="1"/>
  </cols>
  <sheetData>
    <row r="1" spans="1:9" ht="15" customHeight="1">
      <c r="A1" s="106" t="s">
        <v>0</v>
      </c>
      <c r="B1" s="106" t="s">
        <v>1</v>
      </c>
      <c r="C1" s="6"/>
      <c r="D1" s="411" t="s">
        <v>2</v>
      </c>
      <c r="E1" s="411"/>
      <c r="F1" s="411"/>
      <c r="G1" s="411"/>
      <c r="H1" s="411"/>
      <c r="I1" s="412"/>
    </row>
    <row r="2" spans="1:9" ht="46.8">
      <c r="A2" s="111" t="s">
        <v>3</v>
      </c>
      <c r="B2" s="107" t="s">
        <v>4</v>
      </c>
      <c r="C2" s="6"/>
      <c r="D2" s="413"/>
      <c r="E2" s="413"/>
      <c r="F2" s="413"/>
      <c r="G2" s="413"/>
      <c r="H2" s="413"/>
      <c r="I2" s="414"/>
    </row>
    <row r="3" spans="1:9" ht="15" customHeight="1">
      <c r="A3" s="107" t="s">
        <v>5</v>
      </c>
      <c r="B3" s="107" t="s">
        <v>6</v>
      </c>
      <c r="C3" s="6"/>
      <c r="D3" s="415" t="s">
        <v>7</v>
      </c>
      <c r="E3" s="416"/>
      <c r="F3" s="1"/>
      <c r="G3" s="2"/>
      <c r="H3" s="208" t="s">
        <v>8</v>
      </c>
      <c r="I3" s="209">
        <f>BDI!E32</f>
        <v>0.2223</v>
      </c>
    </row>
    <row r="4" spans="1:9" ht="15" customHeight="1">
      <c r="A4" s="107" t="s">
        <v>9</v>
      </c>
      <c r="B4" s="107" t="s">
        <v>10</v>
      </c>
      <c r="C4" s="6"/>
      <c r="D4" s="417" t="s">
        <v>11</v>
      </c>
      <c r="E4" s="418"/>
      <c r="F4" s="418"/>
      <c r="G4" s="418"/>
      <c r="H4" s="208"/>
      <c r="I4" s="209"/>
    </row>
    <row r="5" spans="1:9" ht="15" customHeight="1">
      <c r="A5" s="107"/>
      <c r="B5" s="107"/>
      <c r="C5" s="6"/>
      <c r="D5" s="182"/>
      <c r="E5" s="183"/>
      <c r="F5" s="183"/>
      <c r="G5" s="183"/>
      <c r="H5" s="208" t="s">
        <v>12</v>
      </c>
      <c r="I5" s="209">
        <f>BDI!D39</f>
        <v>0.15279999999999999</v>
      </c>
    </row>
    <row r="6" spans="1:9" ht="15" customHeight="1">
      <c r="A6" s="107"/>
      <c r="B6" s="107"/>
      <c r="C6" s="6"/>
      <c r="D6" s="182"/>
      <c r="E6" s="183"/>
      <c r="F6" s="183"/>
      <c r="G6" s="183"/>
      <c r="H6" s="192"/>
      <c r="I6" s="192"/>
    </row>
    <row r="7" spans="1:9" ht="15" customHeight="1">
      <c r="A7" s="16"/>
      <c r="B7" s="195" t="s">
        <v>13</v>
      </c>
      <c r="C7" s="30" t="s">
        <v>564</v>
      </c>
      <c r="D7" s="417"/>
      <c r="E7" s="418"/>
      <c r="F7" s="418"/>
      <c r="G7" s="418"/>
      <c r="H7" s="193" t="s">
        <v>15</v>
      </c>
      <c r="I7" s="194">
        <v>45225</v>
      </c>
    </row>
    <row r="8" spans="1:9" ht="15" customHeight="1">
      <c r="A8" s="419" t="s">
        <v>16</v>
      </c>
      <c r="B8" s="420"/>
      <c r="C8" s="420"/>
      <c r="D8" s="420"/>
      <c r="E8" s="420"/>
      <c r="F8" s="420"/>
      <c r="G8" s="420"/>
      <c r="H8" s="420"/>
      <c r="I8" s="421"/>
    </row>
    <row r="9" spans="1:9" ht="15" customHeight="1">
      <c r="A9" s="422"/>
      <c r="B9" s="423"/>
      <c r="C9" s="423"/>
      <c r="D9" s="423"/>
      <c r="E9" s="423"/>
      <c r="F9" s="423"/>
      <c r="G9" s="423"/>
      <c r="H9" s="423"/>
      <c r="I9" s="424"/>
    </row>
    <row r="10" spans="1:9" ht="15" customHeight="1">
      <c r="A10" s="425" t="s">
        <v>17</v>
      </c>
      <c r="B10" s="426" t="s">
        <v>18</v>
      </c>
      <c r="C10" s="427" t="s">
        <v>19</v>
      </c>
      <c r="D10" s="427" t="s">
        <v>20</v>
      </c>
      <c r="E10" s="428" t="s">
        <v>21</v>
      </c>
      <c r="F10" s="429" t="s">
        <v>22</v>
      </c>
      <c r="G10" s="430" t="s">
        <v>23</v>
      </c>
      <c r="H10" s="431" t="s">
        <v>24</v>
      </c>
      <c r="I10" s="432" t="s">
        <v>25</v>
      </c>
    </row>
    <row r="11" spans="1:9" ht="15" customHeight="1">
      <c r="A11" s="425"/>
      <c r="B11" s="426"/>
      <c r="C11" s="427"/>
      <c r="D11" s="427"/>
      <c r="E11" s="428"/>
      <c r="F11" s="429"/>
      <c r="G11" s="430"/>
      <c r="H11" s="431"/>
      <c r="I11" s="432"/>
    </row>
    <row r="12" spans="1:9" ht="15" customHeight="1">
      <c r="A12" s="425"/>
      <c r="B12" s="426"/>
      <c r="C12" s="427"/>
      <c r="D12" s="427"/>
      <c r="E12" s="428"/>
      <c r="F12" s="429"/>
      <c r="G12" s="430"/>
      <c r="H12" s="431"/>
      <c r="I12" s="432"/>
    </row>
    <row r="13" spans="1:9" ht="15" customHeight="1">
      <c r="A13" s="425"/>
      <c r="B13" s="426"/>
      <c r="C13" s="427"/>
      <c r="D13" s="427"/>
      <c r="E13" s="428"/>
      <c r="F13" s="429"/>
      <c r="G13" s="430"/>
      <c r="H13" s="431"/>
      <c r="I13" s="432"/>
    </row>
    <row r="14" spans="1:9" ht="15" customHeight="1">
      <c r="A14" s="425"/>
      <c r="B14" s="426"/>
      <c r="C14" s="427"/>
      <c r="D14" s="427"/>
      <c r="E14" s="428"/>
      <c r="F14" s="429"/>
      <c r="G14" s="430"/>
      <c r="H14" s="431"/>
      <c r="I14" s="432"/>
    </row>
    <row r="15" spans="1:9" ht="15" customHeight="1">
      <c r="A15" s="149"/>
      <c r="B15" s="150"/>
      <c r="C15" s="151"/>
      <c r="D15" s="152">
        <v>1</v>
      </c>
      <c r="E15" s="153" t="s">
        <v>26</v>
      </c>
      <c r="F15" s="4"/>
      <c r="G15" s="146"/>
      <c r="H15" s="147"/>
      <c r="I15" s="148"/>
    </row>
    <row r="16" spans="1:9" ht="15" customHeight="1">
      <c r="A16" s="149"/>
      <c r="B16" s="150"/>
      <c r="C16" s="151"/>
      <c r="D16" s="4" t="s">
        <v>27</v>
      </c>
      <c r="E16" s="15" t="s">
        <v>28</v>
      </c>
      <c r="F16" s="4"/>
      <c r="G16" s="146"/>
      <c r="H16" s="147"/>
      <c r="I16" s="148"/>
    </row>
    <row r="17" spans="1:10" ht="15" customHeight="1">
      <c r="A17" s="25" t="s">
        <v>4</v>
      </c>
      <c r="B17" s="213" t="s">
        <v>29</v>
      </c>
      <c r="C17" s="28" t="s">
        <v>30</v>
      </c>
      <c r="D17" s="27" t="s">
        <v>31</v>
      </c>
      <c r="E17" s="177" t="s">
        <v>32</v>
      </c>
      <c r="F17" s="218" t="s">
        <v>33</v>
      </c>
      <c r="G17" s="219">
        <v>504</v>
      </c>
      <c r="H17" s="220">
        <f>CPU!H15</f>
        <v>71.000000000000014</v>
      </c>
      <c r="I17" s="26">
        <f>H17*G17</f>
        <v>35784.000000000007</v>
      </c>
    </row>
    <row r="18" spans="1:10" ht="15" customHeight="1">
      <c r="A18" s="25" t="s">
        <v>4</v>
      </c>
      <c r="B18" s="213" t="s">
        <v>34</v>
      </c>
      <c r="C18" s="28" t="s">
        <v>35</v>
      </c>
      <c r="D18" s="27" t="s">
        <v>36</v>
      </c>
      <c r="E18" s="177" t="s">
        <v>37</v>
      </c>
      <c r="F18" s="218" t="s">
        <v>33</v>
      </c>
      <c r="G18" s="219">
        <v>1008</v>
      </c>
      <c r="H18" s="221">
        <v>31.93</v>
      </c>
      <c r="I18" s="26">
        <f>H18*G18</f>
        <v>32185.439999999999</v>
      </c>
    </row>
    <row r="19" spans="1:10" ht="15" customHeight="1">
      <c r="A19" s="167"/>
      <c r="B19" s="168"/>
      <c r="C19" s="28"/>
      <c r="D19" s="169" t="s">
        <v>38</v>
      </c>
      <c r="E19" s="173" t="s">
        <v>39</v>
      </c>
      <c r="F19" s="169"/>
      <c r="G19" s="170"/>
      <c r="H19" s="171"/>
      <c r="I19" s="172"/>
    </row>
    <row r="20" spans="1:10" ht="38.25" customHeight="1">
      <c r="A20" s="236" t="s">
        <v>4</v>
      </c>
      <c r="B20" s="230" t="s">
        <v>40</v>
      </c>
      <c r="C20" s="28" t="s">
        <v>35</v>
      </c>
      <c r="D20" s="27" t="s">
        <v>41</v>
      </c>
      <c r="E20" s="231" t="s">
        <v>42</v>
      </c>
      <c r="F20" s="218" t="s">
        <v>43</v>
      </c>
      <c r="G20" s="219">
        <v>1</v>
      </c>
      <c r="H20" s="232">
        <f>CPU!H26</f>
        <v>656.2</v>
      </c>
      <c r="I20" s="233">
        <f>H20*G20</f>
        <v>656.2</v>
      </c>
    </row>
    <row r="21" spans="1:10">
      <c r="A21" s="8"/>
      <c r="B21" s="8"/>
      <c r="C21" s="8"/>
      <c r="D21" s="8"/>
      <c r="E21" s="10" t="s">
        <v>44</v>
      </c>
      <c r="F21" s="8"/>
      <c r="G21" s="18"/>
      <c r="H21" s="19"/>
      <c r="I21" s="21">
        <f>SUM(I17:I20)</f>
        <v>68625.64</v>
      </c>
    </row>
    <row r="22" spans="1:10">
      <c r="A22" s="201"/>
      <c r="B22" s="202"/>
      <c r="C22" s="203"/>
      <c r="D22" s="204"/>
      <c r="E22" s="205" t="s">
        <v>694</v>
      </c>
      <c r="F22" s="204"/>
      <c r="G22" s="206"/>
      <c r="H22" s="206"/>
      <c r="I22" s="207">
        <f>I3*I21</f>
        <v>15255.479772000001</v>
      </c>
    </row>
    <row r="23" spans="1:10">
      <c r="A23" s="368"/>
      <c r="B23" s="368"/>
      <c r="C23" s="368"/>
      <c r="D23" s="368"/>
      <c r="E23" s="369" t="s">
        <v>45</v>
      </c>
      <c r="F23" s="368"/>
      <c r="G23" s="371"/>
      <c r="H23" s="372"/>
      <c r="I23" s="373">
        <f>SUM(I21:I22)</f>
        <v>83881.119772000005</v>
      </c>
      <c r="J23" s="34"/>
    </row>
    <row r="24" spans="1:10" ht="15" customHeight="1">
      <c r="A24" s="149"/>
      <c r="B24" s="150"/>
      <c r="C24" s="151"/>
      <c r="D24" s="154"/>
      <c r="E24" s="155"/>
      <c r="F24" s="4"/>
      <c r="G24" s="146"/>
      <c r="H24" s="156"/>
      <c r="I24" s="148"/>
    </row>
    <row r="25" spans="1:10" ht="15" customHeight="1">
      <c r="A25" s="7"/>
      <c r="B25" s="7"/>
      <c r="C25" s="7"/>
      <c r="D25" s="4">
        <v>2</v>
      </c>
      <c r="E25" s="15" t="s">
        <v>46</v>
      </c>
      <c r="F25" s="7"/>
      <c r="G25" s="7"/>
      <c r="H25" s="14"/>
      <c r="I25" s="14"/>
    </row>
    <row r="26" spans="1:10" ht="15" customHeight="1">
      <c r="A26" s="7"/>
      <c r="B26" s="7"/>
      <c r="C26" s="7"/>
      <c r="D26" s="4" t="s">
        <v>47</v>
      </c>
      <c r="E26" s="15" t="s">
        <v>48</v>
      </c>
      <c r="F26" s="7"/>
      <c r="G26" s="7"/>
      <c r="H26" s="14"/>
      <c r="I26" s="14"/>
    </row>
    <row r="27" spans="1:10" ht="15" customHeight="1">
      <c r="A27" s="7"/>
      <c r="B27" s="7"/>
      <c r="C27" s="7"/>
      <c r="D27" s="4"/>
      <c r="E27" s="15" t="s">
        <v>49</v>
      </c>
      <c r="F27" s="7"/>
      <c r="G27" s="7"/>
      <c r="H27" s="14"/>
      <c r="I27" s="14"/>
    </row>
    <row r="28" spans="1:10" ht="26.4">
      <c r="A28" s="384" t="s">
        <v>10</v>
      </c>
      <c r="B28" s="388" t="s">
        <v>50</v>
      </c>
      <c r="C28" s="389" t="s">
        <v>51</v>
      </c>
      <c r="D28" s="390" t="s">
        <v>52</v>
      </c>
      <c r="E28" s="386" t="s">
        <v>53</v>
      </c>
      <c r="F28" s="390" t="s">
        <v>54</v>
      </c>
      <c r="G28" s="391">
        <v>1</v>
      </c>
      <c r="H28" s="391">
        <f>CPU!H36</f>
        <v>33941.08</v>
      </c>
      <c r="I28" s="392">
        <f t="shared" ref="I28:I39" si="0">H28*G28</f>
        <v>33941.08</v>
      </c>
      <c r="J28" s="34"/>
    </row>
    <row r="29" spans="1:10" ht="39.6">
      <c r="A29" s="384" t="s">
        <v>10</v>
      </c>
      <c r="B29" s="388" t="s">
        <v>55</v>
      </c>
      <c r="C29" s="389" t="s">
        <v>51</v>
      </c>
      <c r="D29" s="390" t="s">
        <v>56</v>
      </c>
      <c r="E29" s="386" t="s">
        <v>57</v>
      </c>
      <c r="F29" s="390" t="s">
        <v>54</v>
      </c>
      <c r="G29" s="391">
        <v>1</v>
      </c>
      <c r="H29" s="391">
        <f>CPU!H45</f>
        <v>140132.73000000001</v>
      </c>
      <c r="I29" s="392">
        <f t="shared" si="0"/>
        <v>140132.73000000001</v>
      </c>
      <c r="J29" s="34"/>
    </row>
    <row r="30" spans="1:10" ht="39.6">
      <c r="A30" s="384" t="s">
        <v>10</v>
      </c>
      <c r="B30" s="388" t="s">
        <v>58</v>
      </c>
      <c r="C30" s="389" t="s">
        <v>51</v>
      </c>
      <c r="D30" s="390" t="s">
        <v>59</v>
      </c>
      <c r="E30" s="386" t="s">
        <v>60</v>
      </c>
      <c r="F30" s="390" t="s">
        <v>54</v>
      </c>
      <c r="G30" s="391">
        <v>1</v>
      </c>
      <c r="H30" s="391">
        <f>CPU!N53</f>
        <v>142694.58666666667</v>
      </c>
      <c r="I30" s="392">
        <f t="shared" si="0"/>
        <v>142694.58666666667</v>
      </c>
      <c r="J30" s="34"/>
    </row>
    <row r="31" spans="1:10" ht="39.6">
      <c r="A31" s="384" t="s">
        <v>10</v>
      </c>
      <c r="B31" s="388" t="s">
        <v>61</v>
      </c>
      <c r="C31" s="389" t="s">
        <v>51</v>
      </c>
      <c r="D31" s="390" t="s">
        <v>62</v>
      </c>
      <c r="E31" s="386" t="s">
        <v>63</v>
      </c>
      <c r="F31" s="390" t="s">
        <v>54</v>
      </c>
      <c r="G31" s="391">
        <v>1</v>
      </c>
      <c r="H31" s="391">
        <f>CPU!H63</f>
        <v>164589.30000000002</v>
      </c>
      <c r="I31" s="392">
        <f t="shared" si="0"/>
        <v>164589.30000000002</v>
      </c>
      <c r="J31" s="34"/>
    </row>
    <row r="32" spans="1:10" ht="39.6">
      <c r="A32" s="384" t="s">
        <v>10</v>
      </c>
      <c r="B32" s="388" t="s">
        <v>64</v>
      </c>
      <c r="C32" s="389" t="s">
        <v>51</v>
      </c>
      <c r="D32" s="390" t="s">
        <v>65</v>
      </c>
      <c r="E32" s="386" t="s">
        <v>66</v>
      </c>
      <c r="F32" s="390" t="s">
        <v>54</v>
      </c>
      <c r="G32" s="391">
        <v>1</v>
      </c>
      <c r="H32" s="391">
        <f>CPU!H72</f>
        <v>167170.04666666666</v>
      </c>
      <c r="I32" s="392">
        <f t="shared" si="0"/>
        <v>167170.04666666666</v>
      </c>
      <c r="J32" s="34"/>
    </row>
    <row r="33" spans="1:11" ht="39.6">
      <c r="A33" s="384" t="s">
        <v>10</v>
      </c>
      <c r="B33" s="388" t="s">
        <v>67</v>
      </c>
      <c r="C33" s="379" t="s">
        <v>51</v>
      </c>
      <c r="D33" s="390" t="s">
        <v>68</v>
      </c>
      <c r="E33" s="376" t="s">
        <v>69</v>
      </c>
      <c r="F33" s="378" t="s">
        <v>54</v>
      </c>
      <c r="G33" s="380">
        <v>3</v>
      </c>
      <c r="H33" s="380">
        <f>CPU!N80</f>
        <v>3480.26</v>
      </c>
      <c r="I33" s="377">
        <f>H33*G33</f>
        <v>10440.780000000001</v>
      </c>
      <c r="J33" s="34"/>
    </row>
    <row r="34" spans="1:11" ht="39.6">
      <c r="A34" s="384" t="s">
        <v>10</v>
      </c>
      <c r="B34" s="388" t="s">
        <v>70</v>
      </c>
      <c r="C34" s="379" t="s">
        <v>51</v>
      </c>
      <c r="D34" s="390" t="s">
        <v>71</v>
      </c>
      <c r="E34" s="376" t="s">
        <v>72</v>
      </c>
      <c r="F34" s="378" t="s">
        <v>54</v>
      </c>
      <c r="G34" s="380">
        <v>6</v>
      </c>
      <c r="H34" s="380">
        <f>CPU!H90</f>
        <v>3640.8466666666668</v>
      </c>
      <c r="I34" s="377">
        <f>H34*G34</f>
        <v>21845.08</v>
      </c>
      <c r="J34" s="34"/>
    </row>
    <row r="35" spans="1:11" ht="39.6">
      <c r="A35" s="384" t="s">
        <v>10</v>
      </c>
      <c r="B35" s="388" t="s">
        <v>73</v>
      </c>
      <c r="C35" s="379" t="s">
        <v>51</v>
      </c>
      <c r="D35" s="390" t="s">
        <v>74</v>
      </c>
      <c r="E35" s="376" t="s">
        <v>75</v>
      </c>
      <c r="F35" s="378" t="s">
        <v>54</v>
      </c>
      <c r="G35" s="380">
        <v>53</v>
      </c>
      <c r="H35" s="380">
        <f>CPU!H99</f>
        <v>6484.6966666666667</v>
      </c>
      <c r="I35" s="377">
        <f>H35*G35</f>
        <v>343688.92333333334</v>
      </c>
      <c r="J35" s="34"/>
    </row>
    <row r="36" spans="1:11" ht="39.6">
      <c r="A36" s="384" t="s">
        <v>10</v>
      </c>
      <c r="B36" s="388" t="s">
        <v>76</v>
      </c>
      <c r="C36" s="379" t="s">
        <v>51</v>
      </c>
      <c r="D36" s="390" t="s">
        <v>77</v>
      </c>
      <c r="E36" s="376" t="s">
        <v>78</v>
      </c>
      <c r="F36" s="378" t="s">
        <v>54</v>
      </c>
      <c r="G36" s="380">
        <v>18</v>
      </c>
      <c r="H36" s="380">
        <f>CPU!H108</f>
        <v>6837.0099999999993</v>
      </c>
      <c r="I36" s="377">
        <f t="shared" si="0"/>
        <v>123066.18</v>
      </c>
      <c r="J36" s="34"/>
    </row>
    <row r="37" spans="1:11" ht="39" customHeight="1">
      <c r="A37" s="384" t="s">
        <v>10</v>
      </c>
      <c r="B37" s="388" t="s">
        <v>79</v>
      </c>
      <c r="C37" s="379" t="s">
        <v>51</v>
      </c>
      <c r="D37" s="390" t="s">
        <v>80</v>
      </c>
      <c r="E37" s="376" t="s">
        <v>81</v>
      </c>
      <c r="F37" s="378" t="s">
        <v>54</v>
      </c>
      <c r="G37" s="380">
        <v>23</v>
      </c>
      <c r="H37" s="380">
        <f>CPU!H117</f>
        <v>6785.9633333333331</v>
      </c>
      <c r="I37" s="377">
        <f t="shared" si="0"/>
        <v>156077.15666666668</v>
      </c>
      <c r="J37" s="34"/>
      <c r="K37" s="181"/>
    </row>
    <row r="38" spans="1:11" ht="39.6">
      <c r="A38" s="384" t="s">
        <v>10</v>
      </c>
      <c r="B38" s="388" t="s">
        <v>82</v>
      </c>
      <c r="C38" s="379" t="s">
        <v>51</v>
      </c>
      <c r="D38" s="390" t="s">
        <v>83</v>
      </c>
      <c r="E38" s="376" t="s">
        <v>84</v>
      </c>
      <c r="F38" s="378" t="s">
        <v>54</v>
      </c>
      <c r="G38" s="380">
        <v>6</v>
      </c>
      <c r="H38" s="380">
        <f>CPU!H126</f>
        <v>7541.32</v>
      </c>
      <c r="I38" s="377">
        <f t="shared" si="0"/>
        <v>45247.92</v>
      </c>
      <c r="J38" s="34"/>
    </row>
    <row r="39" spans="1:11" ht="39.6">
      <c r="A39" s="384" t="s">
        <v>10</v>
      </c>
      <c r="B39" s="388" t="s">
        <v>85</v>
      </c>
      <c r="C39" s="379" t="s">
        <v>51</v>
      </c>
      <c r="D39" s="390" t="s">
        <v>86</v>
      </c>
      <c r="E39" s="376" t="s">
        <v>87</v>
      </c>
      <c r="F39" s="378" t="s">
        <v>54</v>
      </c>
      <c r="G39" s="380">
        <v>3</v>
      </c>
      <c r="H39" s="380">
        <f>CPU!H135</f>
        <v>7873.623333333333</v>
      </c>
      <c r="I39" s="377">
        <f t="shared" si="0"/>
        <v>23620.87</v>
      </c>
      <c r="J39" s="34"/>
      <c r="K39" s="181"/>
    </row>
    <row r="40" spans="1:11">
      <c r="A40" s="27"/>
      <c r="B40" s="27"/>
      <c r="C40" s="27"/>
      <c r="D40" s="27"/>
      <c r="E40" s="118" t="s">
        <v>88</v>
      </c>
      <c r="F40" s="27"/>
      <c r="G40" s="29"/>
      <c r="H40" s="114"/>
      <c r="I40" s="115">
        <f>SUM(I28:I39)</f>
        <v>1372514.6533333333</v>
      </c>
    </row>
    <row r="41" spans="1:11">
      <c r="A41" s="25"/>
      <c r="B41" s="213"/>
      <c r="C41" s="28"/>
      <c r="D41" s="27"/>
      <c r="E41" s="217" t="s">
        <v>695</v>
      </c>
      <c r="F41" s="27"/>
      <c r="G41" s="29"/>
      <c r="H41" s="29"/>
      <c r="I41" s="26">
        <f>I40*I5</f>
        <v>209720.23902933332</v>
      </c>
    </row>
    <row r="42" spans="1:11">
      <c r="A42" s="395"/>
      <c r="B42" s="395"/>
      <c r="C42" s="395"/>
      <c r="D42" s="395"/>
      <c r="E42" s="396" t="s">
        <v>89</v>
      </c>
      <c r="F42" s="395"/>
      <c r="G42" s="397"/>
      <c r="H42" s="398"/>
      <c r="I42" s="399">
        <f>I40+I41</f>
        <v>1582234.8923626665</v>
      </c>
      <c r="J42" s="34"/>
    </row>
    <row r="43" spans="1:11" ht="26.4">
      <c r="A43" s="384" t="s">
        <v>10</v>
      </c>
      <c r="B43" s="388" t="s">
        <v>90</v>
      </c>
      <c r="C43" s="374" t="s">
        <v>51</v>
      </c>
      <c r="D43" s="378" t="s">
        <v>91</v>
      </c>
      <c r="E43" s="376" t="s">
        <v>92</v>
      </c>
      <c r="F43" s="378" t="s">
        <v>54</v>
      </c>
      <c r="G43" s="380">
        <v>1</v>
      </c>
      <c r="H43" s="380">
        <f>CPU!H146</f>
        <v>776.51333333333332</v>
      </c>
      <c r="I43" s="222">
        <f>H43*G43</f>
        <v>776.51333333333332</v>
      </c>
    </row>
    <row r="44" spans="1:11" ht="26.4">
      <c r="A44" s="384" t="s">
        <v>10</v>
      </c>
      <c r="B44" s="388" t="s">
        <v>93</v>
      </c>
      <c r="C44" s="374" t="s">
        <v>51</v>
      </c>
      <c r="D44" s="378" t="s">
        <v>94</v>
      </c>
      <c r="E44" s="376" t="s">
        <v>95</v>
      </c>
      <c r="F44" s="378" t="s">
        <v>54</v>
      </c>
      <c r="G44" s="380">
        <v>1</v>
      </c>
      <c r="H44" s="380">
        <f>CPU!H155</f>
        <v>846.43666666666661</v>
      </c>
      <c r="I44" s="222">
        <f>H44*G44</f>
        <v>846.43666666666661</v>
      </c>
    </row>
    <row r="45" spans="1:11" ht="26.4">
      <c r="A45" s="384" t="s">
        <v>10</v>
      </c>
      <c r="B45" s="388" t="s">
        <v>96</v>
      </c>
      <c r="C45" s="374" t="s">
        <v>51</v>
      </c>
      <c r="D45" s="378" t="s">
        <v>97</v>
      </c>
      <c r="E45" s="376" t="s">
        <v>98</v>
      </c>
      <c r="F45" s="378" t="s">
        <v>54</v>
      </c>
      <c r="G45" s="380">
        <v>1</v>
      </c>
      <c r="H45" s="380">
        <f>CPU!H164</f>
        <v>1415.6533333333334</v>
      </c>
      <c r="I45" s="222">
        <f>H45*G45</f>
        <v>1415.6533333333334</v>
      </c>
    </row>
    <row r="46" spans="1:11" ht="26.4">
      <c r="A46" s="384" t="s">
        <v>10</v>
      </c>
      <c r="B46" s="388" t="s">
        <v>99</v>
      </c>
      <c r="C46" s="374" t="s">
        <v>51</v>
      </c>
      <c r="D46" s="378" t="s">
        <v>100</v>
      </c>
      <c r="E46" s="376" t="s">
        <v>101</v>
      </c>
      <c r="F46" s="378" t="s">
        <v>54</v>
      </c>
      <c r="G46" s="380">
        <v>2</v>
      </c>
      <c r="H46" s="380">
        <f>CPU!H173</f>
        <v>3417.5099999999998</v>
      </c>
      <c r="I46" s="222">
        <f>H46*G46</f>
        <v>6835.0199999999995</v>
      </c>
    </row>
    <row r="47" spans="1:11" ht="26.4">
      <c r="A47" s="384" t="s">
        <v>10</v>
      </c>
      <c r="B47" s="388" t="s">
        <v>102</v>
      </c>
      <c r="C47" s="374" t="s">
        <v>51</v>
      </c>
      <c r="D47" s="378" t="s">
        <v>103</v>
      </c>
      <c r="E47" s="376" t="s">
        <v>104</v>
      </c>
      <c r="F47" s="378" t="s">
        <v>54</v>
      </c>
      <c r="G47" s="380">
        <v>7</v>
      </c>
      <c r="H47" s="380">
        <f>CPU!H182</f>
        <v>3860.35</v>
      </c>
      <c r="I47" s="222">
        <f>H47*G47</f>
        <v>27022.45</v>
      </c>
    </row>
    <row r="48" spans="1:11">
      <c r="A48" s="27"/>
      <c r="B48" s="27"/>
      <c r="C48" s="27"/>
      <c r="D48" s="27"/>
      <c r="E48" s="118" t="s">
        <v>105</v>
      </c>
      <c r="F48" s="27"/>
      <c r="G48" s="29"/>
      <c r="H48" s="114"/>
      <c r="I48" s="115">
        <f>SUM(I43:I47)</f>
        <v>36896.073333333334</v>
      </c>
    </row>
    <row r="49" spans="1:10">
      <c r="A49" s="201"/>
      <c r="B49" s="202"/>
      <c r="C49" s="203"/>
      <c r="D49" s="204"/>
      <c r="E49" s="205" t="s">
        <v>695</v>
      </c>
      <c r="F49" s="204"/>
      <c r="G49" s="206"/>
      <c r="H49" s="206"/>
      <c r="I49" s="207">
        <f>I5*I48</f>
        <v>5637.7200053333327</v>
      </c>
    </row>
    <row r="50" spans="1:10">
      <c r="A50" s="395"/>
      <c r="B50" s="395"/>
      <c r="C50" s="395"/>
      <c r="D50" s="395"/>
      <c r="E50" s="396" t="s">
        <v>106</v>
      </c>
      <c r="F50" s="395"/>
      <c r="G50" s="397"/>
      <c r="H50" s="398"/>
      <c r="I50" s="399">
        <f>SUM(I48:I49)</f>
        <v>42533.79333866667</v>
      </c>
      <c r="J50" s="181"/>
    </row>
    <row r="51" spans="1:10">
      <c r="A51" s="27"/>
      <c r="B51" s="27"/>
      <c r="C51" s="27"/>
      <c r="D51" s="169" t="s">
        <v>107</v>
      </c>
      <c r="E51" s="113" t="s">
        <v>108</v>
      </c>
      <c r="F51" s="27"/>
      <c r="G51" s="29"/>
      <c r="H51" s="114"/>
      <c r="I51" s="114"/>
    </row>
    <row r="52" spans="1:10">
      <c r="A52" s="169"/>
      <c r="B52" s="169"/>
      <c r="C52" s="169"/>
      <c r="D52" s="169"/>
      <c r="E52" s="113" t="s">
        <v>109</v>
      </c>
      <c r="F52" s="169"/>
      <c r="G52" s="115"/>
      <c r="H52" s="174"/>
      <c r="I52" s="174"/>
    </row>
    <row r="53" spans="1:10" ht="20.399999999999999" customHeight="1">
      <c r="A53" s="384" t="s">
        <v>10</v>
      </c>
      <c r="B53" s="375" t="s">
        <v>110</v>
      </c>
      <c r="C53" s="379" t="s">
        <v>51</v>
      </c>
      <c r="D53" s="378" t="s">
        <v>111</v>
      </c>
      <c r="E53" s="376" t="s">
        <v>112</v>
      </c>
      <c r="F53" s="378" t="s">
        <v>54</v>
      </c>
      <c r="G53" s="380">
        <v>49</v>
      </c>
      <c r="H53" s="380">
        <f>CPU!H194</f>
        <v>174.97899999999998</v>
      </c>
      <c r="I53" s="377">
        <f t="shared" ref="I53:I63" si="1">H53*G53</f>
        <v>8573.9709999999995</v>
      </c>
    </row>
    <row r="54" spans="1:10" ht="20.399999999999999" customHeight="1">
      <c r="A54" s="384" t="s">
        <v>10</v>
      </c>
      <c r="B54" s="375" t="s">
        <v>113</v>
      </c>
      <c r="C54" s="379" t="s">
        <v>51</v>
      </c>
      <c r="D54" s="378" t="s">
        <v>114</v>
      </c>
      <c r="E54" s="376" t="s">
        <v>115</v>
      </c>
      <c r="F54" s="378" t="s">
        <v>54</v>
      </c>
      <c r="G54" s="380">
        <v>6</v>
      </c>
      <c r="H54" s="380">
        <f>CPU!H205</f>
        <v>196.54566666666665</v>
      </c>
      <c r="I54" s="377">
        <f t="shared" si="1"/>
        <v>1179.2739999999999</v>
      </c>
    </row>
    <row r="55" spans="1:10" ht="21" customHeight="1">
      <c r="A55" s="384" t="s">
        <v>10</v>
      </c>
      <c r="B55" s="375" t="s">
        <v>116</v>
      </c>
      <c r="C55" s="379" t="s">
        <v>51</v>
      </c>
      <c r="D55" s="378" t="s">
        <v>117</v>
      </c>
      <c r="E55" s="376" t="s">
        <v>118</v>
      </c>
      <c r="F55" s="378" t="s">
        <v>54</v>
      </c>
      <c r="G55" s="380">
        <v>10</v>
      </c>
      <c r="H55" s="380">
        <f>CPU!H216</f>
        <v>252.85899999999998</v>
      </c>
      <c r="I55" s="377">
        <f t="shared" si="1"/>
        <v>2528.5899999999997</v>
      </c>
    </row>
    <row r="56" spans="1:10" ht="17.399999999999999" customHeight="1">
      <c r="A56" s="384" t="s">
        <v>10</v>
      </c>
      <c r="B56" s="375" t="s">
        <v>119</v>
      </c>
      <c r="C56" s="379" t="s">
        <v>51</v>
      </c>
      <c r="D56" s="378" t="s">
        <v>120</v>
      </c>
      <c r="E56" s="376" t="s">
        <v>121</v>
      </c>
      <c r="F56" s="378" t="s">
        <v>54</v>
      </c>
      <c r="G56" s="380">
        <v>3</v>
      </c>
      <c r="H56" s="380">
        <f>CPU!H227</f>
        <v>296.55100000000004</v>
      </c>
      <c r="I56" s="377">
        <f t="shared" si="1"/>
        <v>889.65300000000013</v>
      </c>
    </row>
    <row r="57" spans="1:10" ht="17.399999999999999" customHeight="1">
      <c r="A57" s="384" t="s">
        <v>10</v>
      </c>
      <c r="B57" s="375" t="s">
        <v>122</v>
      </c>
      <c r="C57" s="379" t="s">
        <v>51</v>
      </c>
      <c r="D57" s="378" t="s">
        <v>123</v>
      </c>
      <c r="E57" s="376" t="s">
        <v>124</v>
      </c>
      <c r="F57" s="378" t="s">
        <v>54</v>
      </c>
      <c r="G57" s="380">
        <v>6</v>
      </c>
      <c r="H57" s="380">
        <f>CPU!H238</f>
        <v>299.23233333333337</v>
      </c>
      <c r="I57" s="377">
        <f t="shared" si="1"/>
        <v>1795.3940000000002</v>
      </c>
    </row>
    <row r="58" spans="1:10" ht="17.399999999999999" customHeight="1">
      <c r="A58" s="384" t="s">
        <v>10</v>
      </c>
      <c r="B58" s="375" t="s">
        <v>125</v>
      </c>
      <c r="C58" s="379" t="s">
        <v>51</v>
      </c>
      <c r="D58" s="378" t="s">
        <v>126</v>
      </c>
      <c r="E58" s="376" t="s">
        <v>127</v>
      </c>
      <c r="F58" s="378" t="s">
        <v>54</v>
      </c>
      <c r="G58" s="380">
        <v>3</v>
      </c>
      <c r="H58" s="380">
        <f>CPU!H249</f>
        <v>374.05266666666665</v>
      </c>
      <c r="I58" s="377">
        <f t="shared" si="1"/>
        <v>1122.1579999999999</v>
      </c>
    </row>
    <row r="59" spans="1:10" ht="25.5" customHeight="1">
      <c r="A59" s="384" t="s">
        <v>10</v>
      </c>
      <c r="B59" s="375" t="s">
        <v>128</v>
      </c>
      <c r="C59" s="379" t="s">
        <v>51</v>
      </c>
      <c r="D59" s="378" t="s">
        <v>129</v>
      </c>
      <c r="E59" s="376" t="s">
        <v>130</v>
      </c>
      <c r="F59" s="378" t="s">
        <v>54</v>
      </c>
      <c r="G59" s="380">
        <v>3</v>
      </c>
      <c r="H59" s="380">
        <f>CPU!H260</f>
        <v>146.149</v>
      </c>
      <c r="I59" s="377">
        <f t="shared" si="1"/>
        <v>438.447</v>
      </c>
    </row>
    <row r="60" spans="1:10" ht="25.5" customHeight="1">
      <c r="A60" s="384" t="s">
        <v>10</v>
      </c>
      <c r="B60" s="375" t="s">
        <v>131</v>
      </c>
      <c r="C60" s="379" t="s">
        <v>51</v>
      </c>
      <c r="D60" s="378" t="s">
        <v>132</v>
      </c>
      <c r="E60" s="376" t="s">
        <v>133</v>
      </c>
      <c r="F60" s="378" t="s">
        <v>54</v>
      </c>
      <c r="G60" s="380">
        <v>2</v>
      </c>
      <c r="H60" s="380">
        <f>CPU!H271</f>
        <v>220.245</v>
      </c>
      <c r="I60" s="377">
        <f t="shared" si="1"/>
        <v>440.49</v>
      </c>
    </row>
    <row r="61" spans="1:10" ht="25.5" customHeight="1">
      <c r="A61" s="384" t="s">
        <v>10</v>
      </c>
      <c r="B61" s="375" t="s">
        <v>134</v>
      </c>
      <c r="C61" s="379" t="s">
        <v>51</v>
      </c>
      <c r="D61" s="378" t="s">
        <v>135</v>
      </c>
      <c r="E61" s="376" t="s">
        <v>136</v>
      </c>
      <c r="F61" s="378" t="s">
        <v>54</v>
      </c>
      <c r="G61" s="380">
        <v>2</v>
      </c>
      <c r="H61" s="380">
        <f>CPU!H282</f>
        <v>248.22933333333336</v>
      </c>
      <c r="I61" s="377">
        <f t="shared" si="1"/>
        <v>496.45866666666672</v>
      </c>
    </row>
    <row r="62" spans="1:10" ht="25.5" customHeight="1">
      <c r="A62" s="384" t="s">
        <v>10</v>
      </c>
      <c r="B62" s="375" t="s">
        <v>137</v>
      </c>
      <c r="C62" s="379" t="s">
        <v>51</v>
      </c>
      <c r="D62" s="378" t="s">
        <v>138</v>
      </c>
      <c r="E62" s="376" t="s">
        <v>139</v>
      </c>
      <c r="F62" s="378" t="s">
        <v>54</v>
      </c>
      <c r="G62" s="380">
        <v>1</v>
      </c>
      <c r="H62" s="380">
        <f>CPU!H293</f>
        <v>295.99599999999998</v>
      </c>
      <c r="I62" s="377">
        <f t="shared" si="1"/>
        <v>295.99599999999998</v>
      </c>
    </row>
    <row r="63" spans="1:10" ht="25.5" customHeight="1">
      <c r="A63" s="384" t="s">
        <v>10</v>
      </c>
      <c r="B63" s="375" t="s">
        <v>140</v>
      </c>
      <c r="C63" s="379" t="s">
        <v>51</v>
      </c>
      <c r="D63" s="378" t="s">
        <v>141</v>
      </c>
      <c r="E63" s="376" t="s">
        <v>142</v>
      </c>
      <c r="F63" s="378" t="s">
        <v>54</v>
      </c>
      <c r="G63" s="380">
        <v>2</v>
      </c>
      <c r="H63" s="380">
        <f>CPU!H304</f>
        <v>468.02033333333338</v>
      </c>
      <c r="I63" s="377">
        <f t="shared" si="1"/>
        <v>936.04066666666677</v>
      </c>
    </row>
    <row r="64" spans="1:10" ht="15" customHeight="1">
      <c r="A64" s="374"/>
      <c r="B64" s="374"/>
      <c r="C64" s="374"/>
      <c r="D64" s="374"/>
      <c r="E64" s="381" t="s">
        <v>143</v>
      </c>
      <c r="F64" s="378"/>
      <c r="G64" s="380"/>
      <c r="H64" s="380"/>
      <c r="I64" s="377"/>
    </row>
    <row r="65" spans="1:9" ht="26.4">
      <c r="A65" s="374" t="s">
        <v>6</v>
      </c>
      <c r="B65" s="375" t="s">
        <v>144</v>
      </c>
      <c r="C65" s="379" t="s">
        <v>5</v>
      </c>
      <c r="D65" s="379" t="s">
        <v>145</v>
      </c>
      <c r="E65" s="376" t="s">
        <v>146</v>
      </c>
      <c r="F65" s="378" t="s">
        <v>43</v>
      </c>
      <c r="G65" s="380">
        <v>535</v>
      </c>
      <c r="H65" s="377">
        <v>97.62</v>
      </c>
      <c r="I65" s="377">
        <f>H65*G65</f>
        <v>52226.700000000004</v>
      </c>
    </row>
    <row r="66" spans="1:9">
      <c r="A66" s="8"/>
      <c r="B66" s="8"/>
      <c r="C66" s="8"/>
      <c r="D66" s="8"/>
      <c r="E66" s="10" t="s">
        <v>147</v>
      </c>
      <c r="F66" s="8"/>
      <c r="G66" s="18"/>
      <c r="H66" s="19"/>
      <c r="I66" s="21">
        <f>SUM(I53:I65)</f>
        <v>70923.172333333336</v>
      </c>
    </row>
    <row r="67" spans="1:9">
      <c r="A67" s="201"/>
      <c r="B67" s="202"/>
      <c r="C67" s="203"/>
      <c r="D67" s="204"/>
      <c r="E67" s="205" t="s">
        <v>694</v>
      </c>
      <c r="F67" s="204"/>
      <c r="G67" s="206"/>
      <c r="H67" s="206"/>
      <c r="I67" s="207">
        <f>I66*I3</f>
        <v>15766.221209700001</v>
      </c>
    </row>
    <row r="68" spans="1:9">
      <c r="A68" s="8"/>
      <c r="B68" s="8"/>
      <c r="C68" s="8"/>
      <c r="D68" s="8"/>
      <c r="E68" s="10" t="s">
        <v>148</v>
      </c>
      <c r="F68" s="8"/>
      <c r="G68" s="18"/>
      <c r="H68" s="19"/>
      <c r="I68" s="21">
        <f>SUM(I66:I67)</f>
        <v>86689.393543033337</v>
      </c>
    </row>
    <row r="69" spans="1:9">
      <c r="A69" s="7"/>
      <c r="B69" s="7"/>
      <c r="C69" s="7"/>
      <c r="D69" s="4" t="s">
        <v>149</v>
      </c>
      <c r="E69" s="15" t="s">
        <v>150</v>
      </c>
      <c r="F69" s="7"/>
      <c r="G69" s="17"/>
      <c r="H69" s="20"/>
      <c r="I69" s="20"/>
    </row>
    <row r="70" spans="1:9">
      <c r="A70" s="4"/>
      <c r="B70" s="4"/>
      <c r="C70" s="4"/>
      <c r="D70" s="4"/>
      <c r="E70" s="15" t="s">
        <v>109</v>
      </c>
      <c r="F70" s="4"/>
      <c r="G70" s="22"/>
      <c r="H70" s="23"/>
      <c r="I70" s="23"/>
    </row>
    <row r="71" spans="1:9" ht="26.4">
      <c r="A71" s="384" t="s">
        <v>10</v>
      </c>
      <c r="B71" s="375" t="s">
        <v>151</v>
      </c>
      <c r="C71" s="379" t="s">
        <v>35</v>
      </c>
      <c r="D71" s="378" t="s">
        <v>152</v>
      </c>
      <c r="E71" s="376" t="s">
        <v>153</v>
      </c>
      <c r="F71" s="378" t="s">
        <v>154</v>
      </c>
      <c r="G71" s="380">
        <v>206</v>
      </c>
      <c r="H71" s="380">
        <v>33.229999999999997</v>
      </c>
      <c r="I71" s="377">
        <f>H71*G71</f>
        <v>6845.3799999999992</v>
      </c>
    </row>
    <row r="72" spans="1:9" ht="26.4">
      <c r="A72" s="384" t="s">
        <v>10</v>
      </c>
      <c r="B72" s="375" t="s">
        <v>155</v>
      </c>
      <c r="C72" s="379" t="s">
        <v>35</v>
      </c>
      <c r="D72" s="378" t="s">
        <v>156</v>
      </c>
      <c r="E72" s="376" t="s">
        <v>157</v>
      </c>
      <c r="F72" s="378" t="s">
        <v>154</v>
      </c>
      <c r="G72" s="380">
        <v>346</v>
      </c>
      <c r="H72" s="380">
        <v>57.23</v>
      </c>
      <c r="I72" s="377">
        <f t="shared" ref="I72:I93" si="2">H72*G72</f>
        <v>19801.579999999998</v>
      </c>
    </row>
    <row r="73" spans="1:9" ht="26.4">
      <c r="A73" s="384" t="s">
        <v>10</v>
      </c>
      <c r="B73" s="375" t="s">
        <v>158</v>
      </c>
      <c r="C73" s="379" t="s">
        <v>35</v>
      </c>
      <c r="D73" s="378" t="s">
        <v>159</v>
      </c>
      <c r="E73" s="370" t="s">
        <v>160</v>
      </c>
      <c r="F73" s="375" t="s">
        <v>154</v>
      </c>
      <c r="G73" s="380">
        <v>148</v>
      </c>
      <c r="H73" s="393">
        <v>71.900000000000006</v>
      </c>
      <c r="I73" s="377">
        <f t="shared" si="2"/>
        <v>10641.2</v>
      </c>
    </row>
    <row r="74" spans="1:9" ht="27.6" customHeight="1">
      <c r="A74" s="384" t="s">
        <v>10</v>
      </c>
      <c r="B74" s="375" t="s">
        <v>161</v>
      </c>
      <c r="C74" s="379" t="s">
        <v>35</v>
      </c>
      <c r="D74" s="378" t="s">
        <v>162</v>
      </c>
      <c r="E74" s="394" t="s">
        <v>163</v>
      </c>
      <c r="F74" s="378" t="s">
        <v>154</v>
      </c>
      <c r="G74" s="380">
        <v>507</v>
      </c>
      <c r="H74" s="380">
        <v>88.33</v>
      </c>
      <c r="I74" s="377">
        <f t="shared" si="2"/>
        <v>44783.31</v>
      </c>
    </row>
    <row r="75" spans="1:9" ht="26.4" customHeight="1">
      <c r="A75" s="384" t="s">
        <v>10</v>
      </c>
      <c r="B75" s="375" t="s">
        <v>164</v>
      </c>
      <c r="C75" s="379" t="s">
        <v>30</v>
      </c>
      <c r="D75" s="378" t="s">
        <v>165</v>
      </c>
      <c r="E75" s="376" t="s">
        <v>166</v>
      </c>
      <c r="F75" s="378" t="s">
        <v>154</v>
      </c>
      <c r="G75" s="380">
        <v>187</v>
      </c>
      <c r="H75" s="380">
        <f>CPU!H318</f>
        <v>201.16641300000001</v>
      </c>
      <c r="I75" s="377">
        <f t="shared" si="2"/>
        <v>37618.119231000004</v>
      </c>
    </row>
    <row r="76" spans="1:9" ht="25.2" customHeight="1">
      <c r="A76" s="384" t="s">
        <v>10</v>
      </c>
      <c r="B76" s="375" t="s">
        <v>167</v>
      </c>
      <c r="C76" s="379" t="s">
        <v>30</v>
      </c>
      <c r="D76" s="378" t="s">
        <v>168</v>
      </c>
      <c r="E76" s="376" t="s">
        <v>169</v>
      </c>
      <c r="F76" s="378" t="s">
        <v>154</v>
      </c>
      <c r="G76" s="380">
        <v>179</v>
      </c>
      <c r="H76" s="380">
        <f>CPU!H332</f>
        <v>228.41754899999998</v>
      </c>
      <c r="I76" s="377">
        <f t="shared" si="2"/>
        <v>40886.741270999999</v>
      </c>
    </row>
    <row r="77" spans="1:9" ht="25.2" customHeight="1">
      <c r="A77" s="384" t="s">
        <v>10</v>
      </c>
      <c r="B77" s="375" t="s">
        <v>170</v>
      </c>
      <c r="C77" s="375" t="s">
        <v>30</v>
      </c>
      <c r="D77" s="375" t="s">
        <v>171</v>
      </c>
      <c r="E77" s="370" t="s">
        <v>172</v>
      </c>
      <c r="F77" s="375" t="s">
        <v>154</v>
      </c>
      <c r="G77" s="380">
        <v>62</v>
      </c>
      <c r="H77" s="393">
        <f>CPU!H346</f>
        <v>253.62850799999995</v>
      </c>
      <c r="I77" s="377">
        <f t="shared" si="2"/>
        <v>15724.967495999997</v>
      </c>
    </row>
    <row r="78" spans="1:9" ht="26.4">
      <c r="A78" s="384" t="s">
        <v>10</v>
      </c>
      <c r="B78" s="375" t="s">
        <v>173</v>
      </c>
      <c r="C78" s="379" t="s">
        <v>30</v>
      </c>
      <c r="D78" s="378" t="s">
        <v>174</v>
      </c>
      <c r="E78" s="376" t="s">
        <v>175</v>
      </c>
      <c r="F78" s="378" t="s">
        <v>154</v>
      </c>
      <c r="G78" s="380">
        <v>106</v>
      </c>
      <c r="H78" s="380">
        <f>CPU!H360</f>
        <v>322.98690699999997</v>
      </c>
      <c r="I78" s="377">
        <f t="shared" si="2"/>
        <v>34236.612141999998</v>
      </c>
    </row>
    <row r="79" spans="1:9" ht="26.4">
      <c r="A79" s="384" t="s">
        <v>10</v>
      </c>
      <c r="B79" s="375" t="s">
        <v>176</v>
      </c>
      <c r="C79" s="379" t="s">
        <v>30</v>
      </c>
      <c r="D79" s="378" t="s">
        <v>177</v>
      </c>
      <c r="E79" s="376" t="s">
        <v>178</v>
      </c>
      <c r="F79" s="378" t="s">
        <v>154</v>
      </c>
      <c r="G79" s="380">
        <v>79</v>
      </c>
      <c r="H79" s="380">
        <f>CPU!H374</f>
        <v>329.67990699999996</v>
      </c>
      <c r="I79" s="377">
        <f t="shared" si="2"/>
        <v>26044.712652999995</v>
      </c>
    </row>
    <row r="80" spans="1:9" ht="26.4">
      <c r="A80" s="384" t="s">
        <v>10</v>
      </c>
      <c r="B80" s="375" t="s">
        <v>179</v>
      </c>
      <c r="C80" s="379" t="s">
        <v>30</v>
      </c>
      <c r="D80" s="378" t="s">
        <v>180</v>
      </c>
      <c r="E80" s="376" t="s">
        <v>181</v>
      </c>
      <c r="F80" s="378" t="s">
        <v>154</v>
      </c>
      <c r="G80" s="380">
        <v>10</v>
      </c>
      <c r="H80" s="380">
        <f>CPU!H388</f>
        <v>472.11171799999994</v>
      </c>
      <c r="I80" s="377">
        <f t="shared" si="2"/>
        <v>4721.1171799999993</v>
      </c>
    </row>
    <row r="81" spans="1:11" ht="26.4">
      <c r="A81" s="384" t="s">
        <v>10</v>
      </c>
      <c r="B81" s="375" t="s">
        <v>182</v>
      </c>
      <c r="C81" s="379" t="s">
        <v>30</v>
      </c>
      <c r="D81" s="378" t="s">
        <v>183</v>
      </c>
      <c r="E81" s="376" t="s">
        <v>184</v>
      </c>
      <c r="F81" s="378" t="s">
        <v>154</v>
      </c>
      <c r="G81" s="380">
        <v>31</v>
      </c>
      <c r="H81" s="380">
        <f>CPU!H402</f>
        <v>618.72963400000003</v>
      </c>
      <c r="I81" s="377">
        <f>H81*G81</f>
        <v>19180.618654000002</v>
      </c>
    </row>
    <row r="82" spans="1:11" ht="26.4">
      <c r="A82" s="384" t="s">
        <v>10</v>
      </c>
      <c r="B82" s="375" t="s">
        <v>185</v>
      </c>
      <c r="C82" s="379" t="s">
        <v>30</v>
      </c>
      <c r="D82" s="378" t="s">
        <v>186</v>
      </c>
      <c r="E82" s="376" t="s">
        <v>187</v>
      </c>
      <c r="F82" s="378" t="s">
        <v>154</v>
      </c>
      <c r="G82" s="380">
        <v>91</v>
      </c>
      <c r="H82" s="380">
        <f>CPU!H416</f>
        <v>507.42042399999997</v>
      </c>
      <c r="I82" s="377">
        <f>H82*G82</f>
        <v>46175.258583999996</v>
      </c>
      <c r="K82" s="181"/>
    </row>
    <row r="83" spans="1:11" ht="19.95" customHeight="1">
      <c r="A83" s="384" t="s">
        <v>10</v>
      </c>
      <c r="B83" s="375" t="s">
        <v>188</v>
      </c>
      <c r="C83" s="379" t="s">
        <v>30</v>
      </c>
      <c r="D83" s="378" t="s">
        <v>189</v>
      </c>
      <c r="E83" s="376" t="s">
        <v>190</v>
      </c>
      <c r="F83" s="378" t="s">
        <v>191</v>
      </c>
      <c r="G83" s="380">
        <v>60</v>
      </c>
      <c r="H83" s="380">
        <f>CPU!H428</f>
        <v>155.71199999999999</v>
      </c>
      <c r="I83" s="377">
        <f t="shared" si="2"/>
        <v>9342.7199999999993</v>
      </c>
    </row>
    <row r="84" spans="1:11" ht="16.95" customHeight="1">
      <c r="A84" s="384" t="s">
        <v>10</v>
      </c>
      <c r="B84" s="375" t="s">
        <v>192</v>
      </c>
      <c r="C84" s="379" t="s">
        <v>30</v>
      </c>
      <c r="D84" s="378" t="s">
        <v>193</v>
      </c>
      <c r="E84" s="376" t="s">
        <v>194</v>
      </c>
      <c r="F84" s="378" t="s">
        <v>191</v>
      </c>
      <c r="G84" s="380">
        <v>49</v>
      </c>
      <c r="H84" s="380">
        <f>CPU!H438</f>
        <v>167.27199999999999</v>
      </c>
      <c r="I84" s="377">
        <f t="shared" si="2"/>
        <v>8196.3279999999995</v>
      </c>
    </row>
    <row r="85" spans="1:11" ht="17.399999999999999" customHeight="1">
      <c r="A85" s="384" t="s">
        <v>10</v>
      </c>
      <c r="B85" s="375" t="s">
        <v>195</v>
      </c>
      <c r="C85" s="379" t="s">
        <v>30</v>
      </c>
      <c r="D85" s="378" t="s">
        <v>196</v>
      </c>
      <c r="E85" s="376" t="s">
        <v>197</v>
      </c>
      <c r="F85" s="378" t="s">
        <v>191</v>
      </c>
      <c r="G85" s="380">
        <v>9</v>
      </c>
      <c r="H85" s="380">
        <f>CPU!H448</f>
        <v>161.87533333333334</v>
      </c>
      <c r="I85" s="377">
        <f t="shared" si="2"/>
        <v>1456.8780000000002</v>
      </c>
    </row>
    <row r="86" spans="1:11" ht="18.600000000000001" customHeight="1">
      <c r="A86" s="384" t="s">
        <v>10</v>
      </c>
      <c r="B86" s="375" t="s">
        <v>198</v>
      </c>
      <c r="C86" s="379" t="s">
        <v>30</v>
      </c>
      <c r="D86" s="378" t="s">
        <v>199</v>
      </c>
      <c r="E86" s="376" t="s">
        <v>200</v>
      </c>
      <c r="F86" s="378" t="s">
        <v>191</v>
      </c>
      <c r="G86" s="380">
        <v>100</v>
      </c>
      <c r="H86" s="380">
        <f>CPU!H458</f>
        <v>159.88200000000001</v>
      </c>
      <c r="I86" s="377">
        <f t="shared" si="2"/>
        <v>15988.2</v>
      </c>
    </row>
    <row r="87" spans="1:11" ht="18.600000000000001" customHeight="1">
      <c r="A87" s="384" t="s">
        <v>10</v>
      </c>
      <c r="B87" s="375" t="s">
        <v>201</v>
      </c>
      <c r="C87" s="379" t="s">
        <v>30</v>
      </c>
      <c r="D87" s="378" t="s">
        <v>202</v>
      </c>
      <c r="E87" s="376" t="s">
        <v>203</v>
      </c>
      <c r="F87" s="378" t="s">
        <v>191</v>
      </c>
      <c r="G87" s="380">
        <v>52</v>
      </c>
      <c r="H87" s="380">
        <f>CPU!H469</f>
        <v>640.20533333333333</v>
      </c>
      <c r="I87" s="377">
        <f t="shared" si="2"/>
        <v>33290.677333333333</v>
      </c>
    </row>
    <row r="88" spans="1:11" ht="18.600000000000001" customHeight="1">
      <c r="A88" s="384" t="s">
        <v>10</v>
      </c>
      <c r="B88" s="375" t="s">
        <v>204</v>
      </c>
      <c r="C88" s="379" t="s">
        <v>30</v>
      </c>
      <c r="D88" s="378" t="s">
        <v>205</v>
      </c>
      <c r="E88" s="376" t="s">
        <v>206</v>
      </c>
      <c r="F88" s="378" t="s">
        <v>191</v>
      </c>
      <c r="G88" s="380">
        <v>3</v>
      </c>
      <c r="H88" s="380">
        <f>CPU!H479</f>
        <v>2694.4320000000002</v>
      </c>
      <c r="I88" s="377">
        <f t="shared" si="2"/>
        <v>8083.2960000000003</v>
      </c>
    </row>
    <row r="89" spans="1:11" ht="18.600000000000001" customHeight="1">
      <c r="A89" s="384" t="s">
        <v>10</v>
      </c>
      <c r="B89" s="375" t="s">
        <v>207</v>
      </c>
      <c r="C89" s="379" t="s">
        <v>30</v>
      </c>
      <c r="D89" s="378" t="s">
        <v>208</v>
      </c>
      <c r="E89" s="376" t="s">
        <v>209</v>
      </c>
      <c r="F89" s="378" t="s">
        <v>191</v>
      </c>
      <c r="G89" s="380">
        <v>9</v>
      </c>
      <c r="H89" s="380">
        <f>CPU!H489</f>
        <v>1126.7353333333333</v>
      </c>
      <c r="I89" s="377">
        <f t="shared" si="2"/>
        <v>10140.618</v>
      </c>
    </row>
    <row r="90" spans="1:11" ht="18.600000000000001" customHeight="1">
      <c r="A90" s="384" t="s">
        <v>10</v>
      </c>
      <c r="B90" s="375" t="s">
        <v>210</v>
      </c>
      <c r="C90" s="379" t="s">
        <v>30</v>
      </c>
      <c r="D90" s="378" t="s">
        <v>211</v>
      </c>
      <c r="E90" s="376" t="s">
        <v>212</v>
      </c>
      <c r="F90" s="378" t="s">
        <v>191</v>
      </c>
      <c r="G90" s="380">
        <v>19</v>
      </c>
      <c r="H90" s="380">
        <f>CPU!H499</f>
        <v>1051.2053333333333</v>
      </c>
      <c r="I90" s="377">
        <f t="shared" si="2"/>
        <v>19972.901333333335</v>
      </c>
    </row>
    <row r="91" spans="1:11" ht="18.600000000000001" customHeight="1">
      <c r="A91" s="384" t="s">
        <v>10</v>
      </c>
      <c r="B91" s="375" t="s">
        <v>213</v>
      </c>
      <c r="C91" s="379" t="s">
        <v>30</v>
      </c>
      <c r="D91" s="378" t="s">
        <v>214</v>
      </c>
      <c r="E91" s="376" t="s">
        <v>215</v>
      </c>
      <c r="F91" s="378" t="s">
        <v>191</v>
      </c>
      <c r="G91" s="380">
        <v>22</v>
      </c>
      <c r="H91" s="380">
        <f>CPU!H509</f>
        <v>1009.752</v>
      </c>
      <c r="I91" s="377">
        <f t="shared" si="2"/>
        <v>22214.543999999998</v>
      </c>
    </row>
    <row r="92" spans="1:11" ht="18.600000000000001" customHeight="1">
      <c r="A92" s="384" t="s">
        <v>10</v>
      </c>
      <c r="B92" s="375" t="s">
        <v>216</v>
      </c>
      <c r="C92" s="379" t="s">
        <v>30</v>
      </c>
      <c r="D92" s="378" t="s">
        <v>217</v>
      </c>
      <c r="E92" s="386" t="s">
        <v>218</v>
      </c>
      <c r="F92" s="378" t="s">
        <v>154</v>
      </c>
      <c r="G92" s="380">
        <v>15.86</v>
      </c>
      <c r="H92" s="380">
        <f>CPU!H524</f>
        <v>15.769758999999999</v>
      </c>
      <c r="I92" s="377">
        <f t="shared" si="2"/>
        <v>250.10837773999998</v>
      </c>
    </row>
    <row r="93" spans="1:11" ht="18.600000000000001" customHeight="1">
      <c r="A93" s="384" t="s">
        <v>10</v>
      </c>
      <c r="B93" s="375" t="s">
        <v>219</v>
      </c>
      <c r="C93" s="379" t="s">
        <v>30</v>
      </c>
      <c r="D93" s="378" t="s">
        <v>220</v>
      </c>
      <c r="E93" s="386" t="s">
        <v>221</v>
      </c>
      <c r="F93" s="378" t="s">
        <v>154</v>
      </c>
      <c r="G93" s="380">
        <v>590.80999999999995</v>
      </c>
      <c r="H93" s="380">
        <f>CPU!H539</f>
        <v>30.174154000000001</v>
      </c>
      <c r="I93" s="377">
        <f t="shared" si="2"/>
        <v>17827.19192474</v>
      </c>
    </row>
    <row r="94" spans="1:11">
      <c r="A94" s="8"/>
      <c r="B94" s="8"/>
      <c r="C94" s="8"/>
      <c r="D94" s="8"/>
      <c r="E94" s="10" t="s">
        <v>222</v>
      </c>
      <c r="F94" s="8"/>
      <c r="G94" s="18"/>
      <c r="H94" s="19"/>
      <c r="I94" s="21">
        <f>SUM(I71:I93)</f>
        <v>453423.08018014662</v>
      </c>
    </row>
    <row r="95" spans="1:11">
      <c r="A95" s="204"/>
      <c r="B95" s="211"/>
      <c r="C95" s="203"/>
      <c r="D95" s="204"/>
      <c r="E95" s="205" t="s">
        <v>694</v>
      </c>
      <c r="F95" s="204"/>
      <c r="G95" s="206"/>
      <c r="H95" s="206"/>
      <c r="I95" s="207">
        <f>I94*I3</f>
        <v>100795.95072404659</v>
      </c>
    </row>
    <row r="96" spans="1:11">
      <c r="A96" s="8"/>
      <c r="B96" s="8"/>
      <c r="C96" s="8"/>
      <c r="D96" s="8"/>
      <c r="E96" s="10" t="s">
        <v>223</v>
      </c>
      <c r="F96" s="8"/>
      <c r="G96" s="18"/>
      <c r="H96" s="19"/>
      <c r="I96" s="21">
        <f>SUM(I94:I95)</f>
        <v>554219.03090419318</v>
      </c>
    </row>
    <row r="97" spans="1:9">
      <c r="A97" s="177"/>
      <c r="B97" s="177"/>
      <c r="C97" s="177"/>
      <c r="D97" s="169" t="s">
        <v>224</v>
      </c>
      <c r="E97" s="113" t="s">
        <v>225</v>
      </c>
      <c r="F97" s="27"/>
      <c r="G97" s="29"/>
      <c r="H97" s="114"/>
      <c r="I97" s="114"/>
    </row>
    <row r="98" spans="1:9">
      <c r="A98" s="177"/>
      <c r="B98" s="177"/>
      <c r="C98" s="177"/>
      <c r="D98" s="169"/>
      <c r="E98" s="113" t="s">
        <v>109</v>
      </c>
      <c r="F98" s="27"/>
      <c r="G98" s="29"/>
      <c r="H98" s="114"/>
      <c r="I98" s="114"/>
    </row>
    <row r="99" spans="1:9" ht="26.4">
      <c r="A99" s="384" t="s">
        <v>4</v>
      </c>
      <c r="B99" s="375" t="s">
        <v>226</v>
      </c>
      <c r="C99" s="379" t="s">
        <v>35</v>
      </c>
      <c r="D99" s="378" t="s">
        <v>227</v>
      </c>
      <c r="E99" s="387" t="s">
        <v>228</v>
      </c>
      <c r="F99" s="378" t="s">
        <v>43</v>
      </c>
      <c r="G99" s="380">
        <v>240</v>
      </c>
      <c r="H99" s="380">
        <v>45.44</v>
      </c>
      <c r="I99" s="377">
        <f>H99*G99</f>
        <v>10905.599999999999</v>
      </c>
    </row>
    <row r="100" spans="1:9" ht="26.4">
      <c r="A100" s="384" t="s">
        <v>10</v>
      </c>
      <c r="B100" s="375" t="s">
        <v>611</v>
      </c>
      <c r="C100" s="379" t="s">
        <v>35</v>
      </c>
      <c r="D100" s="378" t="s">
        <v>604</v>
      </c>
      <c r="E100" s="387" t="s">
        <v>610</v>
      </c>
      <c r="F100" s="378" t="s">
        <v>43</v>
      </c>
      <c r="G100" s="380">
        <v>240</v>
      </c>
      <c r="H100" s="380">
        <v>19.78</v>
      </c>
      <c r="I100" s="377">
        <f>H100*G100</f>
        <v>4747.2000000000007</v>
      </c>
    </row>
    <row r="101" spans="1:9" ht="26.4">
      <c r="A101" s="384" t="s">
        <v>10</v>
      </c>
      <c r="B101" s="375" t="s">
        <v>613</v>
      </c>
      <c r="C101" s="379" t="s">
        <v>35</v>
      </c>
      <c r="D101" s="378" t="s">
        <v>614</v>
      </c>
      <c r="E101" s="387" t="s">
        <v>612</v>
      </c>
      <c r="F101" s="378" t="s">
        <v>43</v>
      </c>
      <c r="G101" s="380">
        <v>240</v>
      </c>
      <c r="H101" s="380">
        <v>181.86</v>
      </c>
      <c r="I101" s="377">
        <f>H101*G101</f>
        <v>43646.400000000001</v>
      </c>
    </row>
    <row r="102" spans="1:9" ht="26.4">
      <c r="A102" s="384" t="s">
        <v>10</v>
      </c>
      <c r="B102" s="375" t="s">
        <v>605</v>
      </c>
      <c r="C102" s="379" t="s">
        <v>35</v>
      </c>
      <c r="D102" s="378" t="s">
        <v>615</v>
      </c>
      <c r="E102" s="387" t="s">
        <v>606</v>
      </c>
      <c r="F102" s="378" t="s">
        <v>43</v>
      </c>
      <c r="G102" s="380">
        <v>984</v>
      </c>
      <c r="H102" s="380">
        <v>36.590000000000003</v>
      </c>
      <c r="I102" s="377">
        <f>H102*G102</f>
        <v>36004.560000000005</v>
      </c>
    </row>
    <row r="103" spans="1:9">
      <c r="A103" s="212"/>
      <c r="B103" s="213"/>
      <c r="C103" s="28"/>
      <c r="D103" s="27"/>
      <c r="E103" s="214"/>
      <c r="F103" s="27"/>
      <c r="G103" s="29"/>
      <c r="H103" s="29"/>
      <c r="I103" s="26"/>
    </row>
    <row r="104" spans="1:9">
      <c r="A104" s="8"/>
      <c r="B104" s="8"/>
      <c r="C104" s="8"/>
      <c r="D104" s="8"/>
      <c r="E104" s="10" t="s">
        <v>229</v>
      </c>
      <c r="F104" s="8"/>
      <c r="G104" s="18"/>
      <c r="H104" s="19"/>
      <c r="I104" s="21">
        <f>SUM(I99:I102)</f>
        <v>95303.760000000009</v>
      </c>
    </row>
    <row r="105" spans="1:9">
      <c r="A105" s="204"/>
      <c r="B105" s="211"/>
      <c r="C105" s="203"/>
      <c r="D105" s="204"/>
      <c r="E105" s="205" t="s">
        <v>694</v>
      </c>
      <c r="F105" s="204"/>
      <c r="G105" s="206"/>
      <c r="H105" s="206"/>
      <c r="I105" s="207">
        <f>I104*I3</f>
        <v>21186.025848000001</v>
      </c>
    </row>
    <row r="106" spans="1:9">
      <c r="A106" s="8"/>
      <c r="B106" s="8"/>
      <c r="C106" s="8"/>
      <c r="D106" s="8"/>
      <c r="E106" s="10" t="s">
        <v>230</v>
      </c>
      <c r="F106" s="8"/>
      <c r="G106" s="18"/>
      <c r="H106" s="19"/>
      <c r="I106" s="21">
        <f>SUM(I104:I105)</f>
        <v>116489.78584800001</v>
      </c>
    </row>
    <row r="107" spans="1:9">
      <c r="A107" s="27"/>
      <c r="B107" s="27"/>
      <c r="C107" s="27"/>
      <c r="D107" s="27"/>
      <c r="E107" s="118"/>
      <c r="F107" s="27"/>
      <c r="G107" s="29"/>
      <c r="H107" s="114"/>
      <c r="I107" s="115"/>
    </row>
    <row r="108" spans="1:9">
      <c r="A108" s="177"/>
      <c r="B108" s="177"/>
      <c r="C108" s="177"/>
      <c r="D108" s="169" t="s">
        <v>231</v>
      </c>
      <c r="E108" s="113" t="s">
        <v>616</v>
      </c>
      <c r="F108" s="27"/>
      <c r="G108" s="29"/>
      <c r="H108" s="114"/>
      <c r="I108" s="114"/>
    </row>
    <row r="109" spans="1:9">
      <c r="A109" s="177"/>
      <c r="B109" s="177"/>
      <c r="C109" s="177"/>
      <c r="D109" s="169"/>
      <c r="E109" s="113" t="s">
        <v>109</v>
      </c>
      <c r="F109" s="27"/>
      <c r="G109" s="29"/>
      <c r="H109" s="114"/>
      <c r="I109" s="114"/>
    </row>
    <row r="110" spans="1:9">
      <c r="A110" s="245"/>
      <c r="B110" s="245"/>
      <c r="C110" s="245"/>
      <c r="D110" s="246" t="s">
        <v>235</v>
      </c>
      <c r="E110" s="247" t="s">
        <v>619</v>
      </c>
      <c r="F110" s="248"/>
      <c r="G110" s="249"/>
      <c r="H110" s="250"/>
      <c r="I110" s="250"/>
    </row>
    <row r="111" spans="1:9" ht="26.4">
      <c r="A111" s="212" t="s">
        <v>10</v>
      </c>
      <c r="B111" s="213" t="s">
        <v>618</v>
      </c>
      <c r="C111" s="244" t="s">
        <v>5</v>
      </c>
      <c r="D111" s="27" t="s">
        <v>235</v>
      </c>
      <c r="E111" s="214" t="s">
        <v>617</v>
      </c>
      <c r="F111" s="243" t="s">
        <v>154</v>
      </c>
      <c r="G111" s="29">
        <v>1952</v>
      </c>
      <c r="H111" s="29">
        <v>52.75</v>
      </c>
      <c r="I111" s="242">
        <f t="shared" ref="I111" si="3">H111*G111</f>
        <v>102968</v>
      </c>
    </row>
    <row r="112" spans="1:9">
      <c r="A112" s="212"/>
      <c r="B112" s="213"/>
      <c r="C112" s="28"/>
      <c r="D112" s="27"/>
      <c r="E112" s="214"/>
      <c r="F112" s="27"/>
      <c r="G112" s="29"/>
      <c r="H112" s="29"/>
      <c r="I112" s="26"/>
    </row>
    <row r="113" spans="1:9">
      <c r="A113" s="263"/>
      <c r="B113" s="263"/>
      <c r="C113" s="263"/>
      <c r="D113" s="264" t="s">
        <v>239</v>
      </c>
      <c r="E113" s="265" t="s">
        <v>620</v>
      </c>
      <c r="F113" s="266"/>
      <c r="G113" s="267"/>
      <c r="H113" s="268"/>
      <c r="I113" s="268"/>
    </row>
    <row r="114" spans="1:9" s="251" customFormat="1" ht="26.4">
      <c r="A114" s="287" t="s">
        <v>10</v>
      </c>
      <c r="B114" s="282" t="s">
        <v>624</v>
      </c>
      <c r="C114" s="285" t="s">
        <v>35</v>
      </c>
      <c r="D114" s="282" t="s">
        <v>637</v>
      </c>
      <c r="E114" s="288" t="s">
        <v>625</v>
      </c>
      <c r="F114" s="284" t="s">
        <v>154</v>
      </c>
      <c r="G114" s="256">
        <v>2103</v>
      </c>
      <c r="H114" s="286">
        <v>3.78</v>
      </c>
      <c r="I114" s="283">
        <f t="shared" ref="I114:I118" si="4">H114*G114</f>
        <v>7949.3399999999992</v>
      </c>
    </row>
    <row r="115" spans="1:9" s="323" customFormat="1">
      <c r="A115" s="384" t="s">
        <v>10</v>
      </c>
      <c r="B115" s="330" t="s">
        <v>639</v>
      </c>
      <c r="C115" s="332" t="s">
        <v>35</v>
      </c>
      <c r="D115" s="330" t="s">
        <v>655</v>
      </c>
      <c r="E115" s="334" t="s">
        <v>640</v>
      </c>
      <c r="F115" s="331" t="s">
        <v>154</v>
      </c>
      <c r="G115" s="327">
        <v>128</v>
      </c>
      <c r="H115" s="380">
        <v>6.94</v>
      </c>
      <c r="I115" s="377">
        <f t="shared" si="4"/>
        <v>888.32</v>
      </c>
    </row>
    <row r="116" spans="1:9" s="329" customFormat="1">
      <c r="A116" s="384" t="s">
        <v>10</v>
      </c>
      <c r="B116" s="335" t="s">
        <v>641</v>
      </c>
      <c r="C116" s="337" t="s">
        <v>35</v>
      </c>
      <c r="D116" s="335" t="s">
        <v>656</v>
      </c>
      <c r="E116" s="338" t="s">
        <v>642</v>
      </c>
      <c r="F116" s="336" t="s">
        <v>154</v>
      </c>
      <c r="G116" s="333">
        <v>48</v>
      </c>
      <c r="H116" s="380">
        <v>9.36</v>
      </c>
      <c r="I116" s="377">
        <f t="shared" si="4"/>
        <v>449.28</v>
      </c>
    </row>
    <row r="117" spans="1:9" s="308" customFormat="1">
      <c r="A117" s="384" t="s">
        <v>10</v>
      </c>
      <c r="B117" s="324" t="s">
        <v>636</v>
      </c>
      <c r="C117" s="326" t="s">
        <v>35</v>
      </c>
      <c r="D117" s="324" t="s">
        <v>646</v>
      </c>
      <c r="E117" s="328" t="s">
        <v>638</v>
      </c>
      <c r="F117" s="325" t="s">
        <v>154</v>
      </c>
      <c r="G117" s="327">
        <v>475</v>
      </c>
      <c r="H117" s="380">
        <v>10.06</v>
      </c>
      <c r="I117" s="377">
        <f t="shared" si="4"/>
        <v>4778.5</v>
      </c>
    </row>
    <row r="118" spans="1:9" s="308" customFormat="1">
      <c r="A118" s="384" t="s">
        <v>10</v>
      </c>
      <c r="B118" s="343" t="s">
        <v>645</v>
      </c>
      <c r="C118" s="345" t="s">
        <v>35</v>
      </c>
      <c r="D118" s="343" t="s">
        <v>657</v>
      </c>
      <c r="E118" s="346" t="s">
        <v>647</v>
      </c>
      <c r="F118" s="344" t="s">
        <v>154</v>
      </c>
      <c r="G118" s="313">
        <v>158</v>
      </c>
      <c r="H118" s="380">
        <v>15.39</v>
      </c>
      <c r="I118" s="377">
        <f t="shared" si="4"/>
        <v>2431.62</v>
      </c>
    </row>
    <row r="119" spans="1:9" s="308" customFormat="1">
      <c r="A119" s="315"/>
      <c r="B119" s="309"/>
      <c r="C119" s="312"/>
      <c r="D119" s="309"/>
      <c r="E119" s="316"/>
      <c r="F119" s="311"/>
      <c r="G119" s="313"/>
      <c r="H119" s="313"/>
      <c r="I119" s="310"/>
    </row>
    <row r="120" spans="1:9" s="251" customFormat="1">
      <c r="A120" s="260"/>
      <c r="B120" s="260"/>
      <c r="C120" s="260"/>
      <c r="D120" s="259"/>
      <c r="E120" s="257"/>
      <c r="F120" s="254"/>
      <c r="G120" s="256"/>
      <c r="H120" s="258"/>
      <c r="I120" s="258"/>
    </row>
    <row r="121" spans="1:9">
      <c r="A121" s="263"/>
      <c r="B121" s="263"/>
      <c r="C121" s="263"/>
      <c r="D121" s="264" t="s">
        <v>242</v>
      </c>
      <c r="E121" s="265" t="s">
        <v>621</v>
      </c>
      <c r="F121" s="266"/>
      <c r="G121" s="267"/>
      <c r="H121" s="268"/>
      <c r="I121" s="268"/>
    </row>
    <row r="122" spans="1:9" s="251" customFormat="1" ht="26.4">
      <c r="A122" s="295" t="s">
        <v>10</v>
      </c>
      <c r="B122" s="289" t="s">
        <v>626</v>
      </c>
      <c r="C122" s="292" t="s">
        <v>35</v>
      </c>
      <c r="D122" s="289" t="s">
        <v>658</v>
      </c>
      <c r="E122" s="296" t="s">
        <v>627</v>
      </c>
      <c r="F122" s="291" t="s">
        <v>237</v>
      </c>
      <c r="G122" s="293">
        <v>19</v>
      </c>
      <c r="H122" s="380">
        <v>125.99</v>
      </c>
      <c r="I122" s="290">
        <f t="shared" ref="I122:I127" si="5">H122*G122</f>
        <v>2393.81</v>
      </c>
    </row>
    <row r="123" spans="1:9" s="251" customFormat="1">
      <c r="A123" s="384" t="s">
        <v>10</v>
      </c>
      <c r="B123" s="348" t="s">
        <v>648</v>
      </c>
      <c r="C123" s="350" t="s">
        <v>35</v>
      </c>
      <c r="D123" s="348" t="s">
        <v>659</v>
      </c>
      <c r="E123" s="353" t="s">
        <v>649</v>
      </c>
      <c r="F123" s="349" t="s">
        <v>237</v>
      </c>
      <c r="G123" s="256">
        <v>1</v>
      </c>
      <c r="H123" s="258">
        <v>159.34</v>
      </c>
      <c r="I123" s="377">
        <f t="shared" si="5"/>
        <v>159.34</v>
      </c>
    </row>
    <row r="124" spans="1:9" s="347" customFormat="1">
      <c r="A124" s="384" t="s">
        <v>10</v>
      </c>
      <c r="B124" s="354" t="s">
        <v>648</v>
      </c>
      <c r="C124" s="356" t="s">
        <v>35</v>
      </c>
      <c r="D124" s="354" t="s">
        <v>660</v>
      </c>
      <c r="E124" s="358" t="s">
        <v>650</v>
      </c>
      <c r="F124" s="355" t="s">
        <v>237</v>
      </c>
      <c r="G124" s="357">
        <v>1</v>
      </c>
      <c r="H124" s="382">
        <v>159.34</v>
      </c>
      <c r="I124" s="377">
        <f t="shared" si="5"/>
        <v>159.34</v>
      </c>
    </row>
    <row r="125" spans="1:9" s="347" customFormat="1">
      <c r="A125" s="384" t="s">
        <v>10</v>
      </c>
      <c r="B125" s="359" t="s">
        <v>648</v>
      </c>
      <c r="C125" s="361" t="s">
        <v>35</v>
      </c>
      <c r="D125" s="359" t="s">
        <v>661</v>
      </c>
      <c r="E125" s="362" t="s">
        <v>651</v>
      </c>
      <c r="F125" s="360" t="s">
        <v>237</v>
      </c>
      <c r="G125" s="351">
        <v>1</v>
      </c>
      <c r="H125" s="382">
        <v>159.34</v>
      </c>
      <c r="I125" s="377">
        <f t="shared" si="5"/>
        <v>159.34</v>
      </c>
    </row>
    <row r="126" spans="1:9" s="347" customFormat="1">
      <c r="A126" s="384" t="s">
        <v>10</v>
      </c>
      <c r="B126" s="363" t="s">
        <v>648</v>
      </c>
      <c r="C126" s="365" t="s">
        <v>35</v>
      </c>
      <c r="D126" s="363" t="s">
        <v>662</v>
      </c>
      <c r="E126" s="366" t="s">
        <v>652</v>
      </c>
      <c r="F126" s="364" t="s">
        <v>237</v>
      </c>
      <c r="G126" s="351">
        <v>9</v>
      </c>
      <c r="H126" s="382">
        <v>159.34</v>
      </c>
      <c r="I126" s="377">
        <f t="shared" si="5"/>
        <v>1434.06</v>
      </c>
    </row>
    <row r="127" spans="1:9" s="347" customFormat="1">
      <c r="A127" s="384" t="s">
        <v>10</v>
      </c>
      <c r="B127" s="374" t="s">
        <v>653</v>
      </c>
      <c r="C127" s="379" t="s">
        <v>35</v>
      </c>
      <c r="D127" s="374" t="s">
        <v>663</v>
      </c>
      <c r="E127" s="386" t="s">
        <v>654</v>
      </c>
      <c r="F127" s="378" t="s">
        <v>237</v>
      </c>
      <c r="G127" s="351">
        <v>1</v>
      </c>
      <c r="H127" s="352">
        <v>250.28</v>
      </c>
      <c r="I127" s="377">
        <f t="shared" si="5"/>
        <v>250.28</v>
      </c>
    </row>
    <row r="128" spans="1:9" s="367" customFormat="1">
      <c r="A128" s="383"/>
      <c r="B128" s="374"/>
      <c r="C128" s="379"/>
      <c r="D128" s="374"/>
      <c r="E128" s="386"/>
      <c r="F128" s="378"/>
      <c r="G128" s="380"/>
      <c r="H128" s="382"/>
      <c r="I128" s="382"/>
    </row>
    <row r="129" spans="1:9" s="251" customFormat="1">
      <c r="A129" s="270"/>
      <c r="B129" s="270"/>
      <c r="C129" s="270"/>
      <c r="D129" s="271" t="s">
        <v>245</v>
      </c>
      <c r="E129" s="272" t="s">
        <v>622</v>
      </c>
      <c r="F129" s="273"/>
      <c r="G129" s="274"/>
      <c r="H129" s="275"/>
      <c r="I129" s="275"/>
    </row>
    <row r="130" spans="1:9" s="269" customFormat="1">
      <c r="A130" s="305" t="s">
        <v>10</v>
      </c>
      <c r="B130" s="298" t="s">
        <v>628</v>
      </c>
      <c r="C130" s="301" t="s">
        <v>35</v>
      </c>
      <c r="D130" s="298" t="s">
        <v>635</v>
      </c>
      <c r="E130" s="306" t="s">
        <v>629</v>
      </c>
      <c r="F130" s="300" t="s">
        <v>154</v>
      </c>
      <c r="G130" s="302">
        <v>2103</v>
      </c>
      <c r="H130" s="294">
        <v>10.48</v>
      </c>
      <c r="I130" s="299">
        <f t="shared" ref="I130:I131" si="6">H130*G130</f>
        <v>22039.440000000002</v>
      </c>
    </row>
    <row r="131" spans="1:9" s="269" customFormat="1">
      <c r="A131" s="305" t="s">
        <v>10</v>
      </c>
      <c r="B131" s="298" t="s">
        <v>630</v>
      </c>
      <c r="C131" s="301" t="s">
        <v>35</v>
      </c>
      <c r="D131" s="298" t="s">
        <v>664</v>
      </c>
      <c r="E131" s="306" t="s">
        <v>631</v>
      </c>
      <c r="F131" s="300" t="s">
        <v>154</v>
      </c>
      <c r="G131" s="302">
        <v>1952</v>
      </c>
      <c r="H131" s="294">
        <v>7.26</v>
      </c>
      <c r="I131" s="299">
        <f t="shared" si="6"/>
        <v>14171.52</v>
      </c>
    </row>
    <row r="132" spans="1:9" s="297" customFormat="1">
      <c r="A132" s="304"/>
      <c r="B132" s="298"/>
      <c r="C132" s="301"/>
      <c r="D132" s="298"/>
      <c r="E132" s="306"/>
      <c r="F132" s="300"/>
      <c r="G132" s="302"/>
      <c r="H132" s="303"/>
      <c r="I132" s="303"/>
    </row>
    <row r="133" spans="1:9" s="269" customFormat="1">
      <c r="A133" s="276"/>
      <c r="B133" s="276"/>
      <c r="C133" s="276"/>
      <c r="D133" s="277" t="s">
        <v>248</v>
      </c>
      <c r="E133" s="278" t="s">
        <v>623</v>
      </c>
      <c r="F133" s="279"/>
      <c r="G133" s="280"/>
      <c r="H133" s="281"/>
      <c r="I133" s="281"/>
    </row>
    <row r="134" spans="1:9" s="251" customFormat="1">
      <c r="A134" s="384" t="s">
        <v>10</v>
      </c>
      <c r="B134" s="374" t="s">
        <v>632</v>
      </c>
      <c r="C134" s="379" t="s">
        <v>35</v>
      </c>
      <c r="D134" s="374" t="s">
        <v>665</v>
      </c>
      <c r="E134" s="386" t="s">
        <v>633</v>
      </c>
      <c r="F134" s="378" t="s">
        <v>154</v>
      </c>
      <c r="G134" s="380">
        <v>176</v>
      </c>
      <c r="H134" s="382">
        <v>28.97</v>
      </c>
      <c r="I134" s="377">
        <f t="shared" ref="I134" si="7">H134*G134</f>
        <v>5098.7199999999993</v>
      </c>
    </row>
    <row r="135" spans="1:9" s="251" customFormat="1">
      <c r="A135" s="260"/>
      <c r="B135" s="260"/>
      <c r="C135" s="260"/>
      <c r="D135" s="259"/>
      <c r="E135" s="257"/>
      <c r="F135" s="254"/>
      <c r="G135" s="256"/>
      <c r="H135" s="258"/>
      <c r="I135" s="258"/>
    </row>
    <row r="136" spans="1:9" s="307" customFormat="1">
      <c r="A136" s="317"/>
      <c r="B136" s="317"/>
      <c r="C136" s="317"/>
      <c r="D136" s="318" t="s">
        <v>251</v>
      </c>
      <c r="E136" s="319" t="s">
        <v>634</v>
      </c>
      <c r="F136" s="320"/>
      <c r="G136" s="321"/>
      <c r="H136" s="322"/>
      <c r="I136" s="322"/>
    </row>
    <row r="137" spans="1:9" s="307" customFormat="1">
      <c r="A137" s="315" t="s">
        <v>10</v>
      </c>
      <c r="B137" s="339" t="s">
        <v>643</v>
      </c>
      <c r="C137" s="341" t="s">
        <v>35</v>
      </c>
      <c r="D137" s="339" t="s">
        <v>666</v>
      </c>
      <c r="E137" s="342" t="s">
        <v>644</v>
      </c>
      <c r="F137" s="340" t="s">
        <v>237</v>
      </c>
      <c r="G137" s="313">
        <v>17</v>
      </c>
      <c r="H137" s="314">
        <v>27.26</v>
      </c>
      <c r="I137" s="310">
        <f>H137*G137</f>
        <v>463.42</v>
      </c>
    </row>
    <row r="138" spans="1:9" s="251" customFormat="1">
      <c r="A138" s="261"/>
      <c r="B138" s="252"/>
      <c r="C138" s="255"/>
      <c r="D138" s="254"/>
      <c r="E138" s="262"/>
      <c r="F138" s="254"/>
      <c r="G138" s="256"/>
      <c r="H138" s="256"/>
      <c r="I138" s="253"/>
    </row>
    <row r="139" spans="1:9">
      <c r="A139" s="8"/>
      <c r="B139" s="8"/>
      <c r="C139" s="8"/>
      <c r="D139" s="8"/>
      <c r="E139" s="10" t="s">
        <v>304</v>
      </c>
      <c r="F139" s="8"/>
      <c r="G139" s="18"/>
      <c r="H139" s="19"/>
      <c r="I139" s="21">
        <f>SUM(I110:I138)</f>
        <v>165794.32999999999</v>
      </c>
    </row>
    <row r="140" spans="1:9">
      <c r="A140" s="204"/>
      <c r="B140" s="211"/>
      <c r="C140" s="203"/>
      <c r="D140" s="204"/>
      <c r="E140" s="205" t="s">
        <v>694</v>
      </c>
      <c r="F140" s="204"/>
      <c r="G140" s="206"/>
      <c r="H140" s="206"/>
      <c r="I140" s="207">
        <f>I139*I3</f>
        <v>36856.079558999998</v>
      </c>
    </row>
    <row r="141" spans="1:9">
      <c r="A141" s="8"/>
      <c r="B141" s="8"/>
      <c r="C141" s="8"/>
      <c r="D141" s="8"/>
      <c r="E141" s="10" t="s">
        <v>305</v>
      </c>
      <c r="F141" s="8"/>
      <c r="G141" s="18"/>
      <c r="H141" s="19"/>
      <c r="I141" s="21">
        <f>SUM(I139:I140)</f>
        <v>202650.40955899999</v>
      </c>
    </row>
    <row r="142" spans="1:9">
      <c r="A142" s="27"/>
      <c r="B142" s="27"/>
      <c r="C142" s="27"/>
      <c r="D142" s="27"/>
      <c r="E142" s="118"/>
      <c r="F142" s="27"/>
      <c r="G142" s="29"/>
      <c r="H142" s="114"/>
      <c r="I142" s="115"/>
    </row>
    <row r="143" spans="1:9">
      <c r="A143" s="14"/>
      <c r="B143" s="14"/>
      <c r="C143" s="14"/>
      <c r="D143" s="4" t="s">
        <v>667</v>
      </c>
      <c r="E143" s="15" t="s">
        <v>232</v>
      </c>
      <c r="F143" s="7"/>
      <c r="G143" s="17"/>
      <c r="H143" s="20"/>
      <c r="I143" s="20"/>
    </row>
    <row r="144" spans="1:9">
      <c r="A144" s="14"/>
      <c r="B144" s="14"/>
      <c r="C144" s="14"/>
      <c r="D144" s="4"/>
      <c r="E144" s="15" t="s">
        <v>233</v>
      </c>
      <c r="F144" s="7"/>
      <c r="G144" s="17"/>
      <c r="H144" s="20"/>
      <c r="I144" s="20"/>
    </row>
    <row r="145" spans="1:11" ht="17.399999999999999" customHeight="1">
      <c r="A145" s="384" t="s">
        <v>10</v>
      </c>
      <c r="B145" s="375" t="s">
        <v>234</v>
      </c>
      <c r="C145" s="379" t="s">
        <v>30</v>
      </c>
      <c r="D145" s="378" t="s">
        <v>668</v>
      </c>
      <c r="E145" s="387" t="s">
        <v>236</v>
      </c>
      <c r="F145" s="378" t="s">
        <v>237</v>
      </c>
      <c r="G145" s="380">
        <v>12</v>
      </c>
      <c r="H145" s="380">
        <f>CPU!H552</f>
        <v>1049.42</v>
      </c>
      <c r="I145" s="377">
        <f t="shared" ref="I145:I166" si="8">H145*G145</f>
        <v>12593.04</v>
      </c>
    </row>
    <row r="146" spans="1:11" ht="17.399999999999999" customHeight="1">
      <c r="A146" s="384" t="s">
        <v>10</v>
      </c>
      <c r="B146" s="375" t="s">
        <v>238</v>
      </c>
      <c r="C146" s="379" t="s">
        <v>30</v>
      </c>
      <c r="D146" s="378" t="s">
        <v>669</v>
      </c>
      <c r="E146" s="387" t="s">
        <v>240</v>
      </c>
      <c r="F146" s="378" t="s">
        <v>237</v>
      </c>
      <c r="G146" s="380">
        <v>118</v>
      </c>
      <c r="H146" s="380">
        <f>CPU!H563</f>
        <v>317.26</v>
      </c>
      <c r="I146" s="377">
        <f>H146*G146</f>
        <v>37436.68</v>
      </c>
    </row>
    <row r="147" spans="1:11" ht="17.399999999999999" customHeight="1">
      <c r="A147" s="384" t="s">
        <v>10</v>
      </c>
      <c r="B147" s="375" t="s">
        <v>241</v>
      </c>
      <c r="C147" s="379" t="s">
        <v>30</v>
      </c>
      <c r="D147" s="378" t="s">
        <v>670</v>
      </c>
      <c r="E147" s="387" t="s">
        <v>243</v>
      </c>
      <c r="F147" s="378" t="s">
        <v>154</v>
      </c>
      <c r="G147" s="380">
        <v>630</v>
      </c>
      <c r="H147" s="380">
        <f>CPU!H574</f>
        <v>27.665999999999997</v>
      </c>
      <c r="I147" s="377">
        <f t="shared" si="8"/>
        <v>17429.579999999998</v>
      </c>
    </row>
    <row r="148" spans="1:11" ht="17.399999999999999" customHeight="1">
      <c r="A148" s="384" t="s">
        <v>10</v>
      </c>
      <c r="B148" s="375" t="s">
        <v>244</v>
      </c>
      <c r="C148" s="379" t="s">
        <v>30</v>
      </c>
      <c r="D148" s="378" t="s">
        <v>671</v>
      </c>
      <c r="E148" s="387" t="s">
        <v>596</v>
      </c>
      <c r="F148" s="378" t="s">
        <v>154</v>
      </c>
      <c r="G148" s="380">
        <v>1952</v>
      </c>
      <c r="H148" s="380">
        <f>CPU!H585</f>
        <v>2.2361600000000004</v>
      </c>
      <c r="I148" s="377">
        <f t="shared" si="8"/>
        <v>4364.9843200000005</v>
      </c>
    </row>
    <row r="149" spans="1:11" ht="17.399999999999999" customHeight="1">
      <c r="A149" s="384" t="s">
        <v>10</v>
      </c>
      <c r="B149" s="375" t="s">
        <v>247</v>
      </c>
      <c r="C149" s="379" t="s">
        <v>30</v>
      </c>
      <c r="D149" s="378" t="s">
        <v>672</v>
      </c>
      <c r="E149" s="387" t="s">
        <v>601</v>
      </c>
      <c r="F149" s="378" t="s">
        <v>43</v>
      </c>
      <c r="G149" s="380">
        <v>984</v>
      </c>
      <c r="H149" s="380">
        <f>CPU!H595</f>
        <v>5.4920000000000009</v>
      </c>
      <c r="I149" s="377">
        <f t="shared" si="8"/>
        <v>5404.1280000000006</v>
      </c>
      <c r="J149" s="241"/>
    </row>
    <row r="150" spans="1:11" ht="16.95" customHeight="1">
      <c r="A150" s="384" t="s">
        <v>10</v>
      </c>
      <c r="B150" s="375" t="s">
        <v>250</v>
      </c>
      <c r="C150" s="379" t="s">
        <v>30</v>
      </c>
      <c r="D150" s="378" t="s">
        <v>672</v>
      </c>
      <c r="E150" s="370" t="s">
        <v>246</v>
      </c>
      <c r="F150" s="378" t="s">
        <v>237</v>
      </c>
      <c r="G150" s="380">
        <f t="shared" ref="G150:G161" si="9">G28</f>
        <v>1</v>
      </c>
      <c r="H150" s="380">
        <f>CPU!H609</f>
        <v>1141.6399999999999</v>
      </c>
      <c r="I150" s="377">
        <f t="shared" si="8"/>
        <v>1141.6399999999999</v>
      </c>
    </row>
    <row r="151" spans="1:11" ht="18.600000000000001" customHeight="1">
      <c r="A151" s="384" t="s">
        <v>10</v>
      </c>
      <c r="B151" s="375" t="s">
        <v>253</v>
      </c>
      <c r="C151" s="379" t="s">
        <v>30</v>
      </c>
      <c r="D151" s="378" t="s">
        <v>673</v>
      </c>
      <c r="E151" s="370" t="s">
        <v>249</v>
      </c>
      <c r="F151" s="378" t="s">
        <v>237</v>
      </c>
      <c r="G151" s="380">
        <f t="shared" si="9"/>
        <v>1</v>
      </c>
      <c r="H151" s="380">
        <f>CPU!H622</f>
        <v>3017.06</v>
      </c>
      <c r="I151" s="377">
        <f t="shared" si="8"/>
        <v>3017.06</v>
      </c>
    </row>
    <row r="152" spans="1:11" ht="18" customHeight="1">
      <c r="A152" s="384" t="s">
        <v>10</v>
      </c>
      <c r="B152" s="375" t="s">
        <v>256</v>
      </c>
      <c r="C152" s="379" t="s">
        <v>30</v>
      </c>
      <c r="D152" s="378" t="s">
        <v>674</v>
      </c>
      <c r="E152" s="370" t="s">
        <v>252</v>
      </c>
      <c r="F152" s="378" t="s">
        <v>237</v>
      </c>
      <c r="G152" s="380">
        <f t="shared" si="9"/>
        <v>1</v>
      </c>
      <c r="H152" s="380">
        <f>CPU!H635</f>
        <v>3017.06</v>
      </c>
      <c r="I152" s="377">
        <f t="shared" si="8"/>
        <v>3017.06</v>
      </c>
    </row>
    <row r="153" spans="1:11" ht="18" customHeight="1">
      <c r="A153" s="384" t="s">
        <v>10</v>
      </c>
      <c r="B153" s="375" t="s">
        <v>259</v>
      </c>
      <c r="C153" s="379" t="s">
        <v>30</v>
      </c>
      <c r="D153" s="378" t="s">
        <v>675</v>
      </c>
      <c r="E153" s="370" t="s">
        <v>255</v>
      </c>
      <c r="F153" s="378" t="s">
        <v>237</v>
      </c>
      <c r="G153" s="380">
        <f t="shared" si="9"/>
        <v>1</v>
      </c>
      <c r="H153" s="380">
        <f>CPU!H648</f>
        <v>3685.7799999999993</v>
      </c>
      <c r="I153" s="377">
        <f t="shared" si="8"/>
        <v>3685.7799999999993</v>
      </c>
    </row>
    <row r="154" spans="1:11" ht="18" customHeight="1">
      <c r="A154" s="384" t="s">
        <v>10</v>
      </c>
      <c r="B154" s="375" t="s">
        <v>262</v>
      </c>
      <c r="C154" s="379" t="s">
        <v>30</v>
      </c>
      <c r="D154" s="378" t="s">
        <v>676</v>
      </c>
      <c r="E154" s="370" t="s">
        <v>258</v>
      </c>
      <c r="F154" s="378" t="s">
        <v>237</v>
      </c>
      <c r="G154" s="380">
        <f t="shared" si="9"/>
        <v>1</v>
      </c>
      <c r="H154" s="380">
        <f>CPU!H661</f>
        <v>3685.7799999999993</v>
      </c>
      <c r="I154" s="377">
        <f t="shared" si="8"/>
        <v>3685.7799999999993</v>
      </c>
    </row>
    <row r="155" spans="1:11" ht="26.4">
      <c r="A155" s="384" t="s">
        <v>10</v>
      </c>
      <c r="B155" s="375" t="s">
        <v>265</v>
      </c>
      <c r="C155" s="379" t="s">
        <v>30</v>
      </c>
      <c r="D155" s="378" t="s">
        <v>677</v>
      </c>
      <c r="E155" s="370" t="s">
        <v>261</v>
      </c>
      <c r="F155" s="378" t="s">
        <v>237</v>
      </c>
      <c r="G155" s="380">
        <f>G33</f>
        <v>3</v>
      </c>
      <c r="H155" s="380">
        <f>CPU!H672</f>
        <v>779.6</v>
      </c>
      <c r="I155" s="377">
        <f t="shared" si="8"/>
        <v>2338.8000000000002</v>
      </c>
    </row>
    <row r="156" spans="1:11" ht="26.4">
      <c r="A156" s="384" t="s">
        <v>10</v>
      </c>
      <c r="B156" s="375" t="s">
        <v>268</v>
      </c>
      <c r="C156" s="379" t="s">
        <v>30</v>
      </c>
      <c r="D156" s="378" t="s">
        <v>678</v>
      </c>
      <c r="E156" s="370" t="s">
        <v>264</v>
      </c>
      <c r="F156" s="378" t="s">
        <v>237</v>
      </c>
      <c r="G156" s="380">
        <f t="shared" si="9"/>
        <v>6</v>
      </c>
      <c r="H156" s="380">
        <f>CPU!H683</f>
        <v>779.6</v>
      </c>
      <c r="I156" s="377">
        <f t="shared" si="8"/>
        <v>4677.6000000000004</v>
      </c>
    </row>
    <row r="157" spans="1:11" ht="26.4">
      <c r="A157" s="384" t="s">
        <v>10</v>
      </c>
      <c r="B157" s="375" t="s">
        <v>271</v>
      </c>
      <c r="C157" s="379" t="s">
        <v>30</v>
      </c>
      <c r="D157" s="378" t="s">
        <v>679</v>
      </c>
      <c r="E157" s="370" t="s">
        <v>267</v>
      </c>
      <c r="F157" s="378" t="s">
        <v>237</v>
      </c>
      <c r="G157" s="380">
        <f t="shared" si="9"/>
        <v>53</v>
      </c>
      <c r="H157" s="380">
        <f>CPU!H694</f>
        <v>900.28</v>
      </c>
      <c r="I157" s="377">
        <f t="shared" si="8"/>
        <v>47714.84</v>
      </c>
    </row>
    <row r="158" spans="1:11" ht="26.4">
      <c r="A158" s="384" t="s">
        <v>10</v>
      </c>
      <c r="B158" s="375" t="s">
        <v>274</v>
      </c>
      <c r="C158" s="379" t="s">
        <v>30</v>
      </c>
      <c r="D158" s="378" t="s">
        <v>680</v>
      </c>
      <c r="E158" s="370" t="s">
        <v>270</v>
      </c>
      <c r="F158" s="378" t="s">
        <v>237</v>
      </c>
      <c r="G158" s="380">
        <f t="shared" si="9"/>
        <v>18</v>
      </c>
      <c r="H158" s="380">
        <f>CPU!H705</f>
        <v>900.28</v>
      </c>
      <c r="I158" s="377">
        <f t="shared" si="8"/>
        <v>16205.039999999999</v>
      </c>
    </row>
    <row r="159" spans="1:11" ht="26.4">
      <c r="A159" s="384" t="s">
        <v>10</v>
      </c>
      <c r="B159" s="375" t="s">
        <v>277</v>
      </c>
      <c r="C159" s="379" t="s">
        <v>30</v>
      </c>
      <c r="D159" s="378" t="s">
        <v>681</v>
      </c>
      <c r="E159" s="370" t="s">
        <v>273</v>
      </c>
      <c r="F159" s="378" t="s">
        <v>237</v>
      </c>
      <c r="G159" s="380">
        <f t="shared" si="9"/>
        <v>23</v>
      </c>
      <c r="H159" s="380">
        <f>CPU!H716</f>
        <v>1073.82</v>
      </c>
      <c r="I159" s="377">
        <f t="shared" si="8"/>
        <v>24697.859999999997</v>
      </c>
      <c r="K159" s="181"/>
    </row>
    <row r="160" spans="1:11" ht="26.4">
      <c r="A160" s="384" t="s">
        <v>10</v>
      </c>
      <c r="B160" s="375" t="s">
        <v>280</v>
      </c>
      <c r="C160" s="379" t="s">
        <v>30</v>
      </c>
      <c r="D160" s="378" t="s">
        <v>682</v>
      </c>
      <c r="E160" s="370" t="s">
        <v>276</v>
      </c>
      <c r="F160" s="378" t="s">
        <v>237</v>
      </c>
      <c r="G160" s="380">
        <f t="shared" si="9"/>
        <v>6</v>
      </c>
      <c r="H160" s="380">
        <f>CPU!H727</f>
        <v>1176.8800000000001</v>
      </c>
      <c r="I160" s="377">
        <f t="shared" si="8"/>
        <v>7061.2800000000007</v>
      </c>
    </row>
    <row r="161" spans="1:9" ht="26.4">
      <c r="A161" s="384" t="s">
        <v>10</v>
      </c>
      <c r="B161" s="375" t="s">
        <v>283</v>
      </c>
      <c r="C161" s="379" t="s">
        <v>30</v>
      </c>
      <c r="D161" s="378" t="s">
        <v>683</v>
      </c>
      <c r="E161" s="370" t="s">
        <v>279</v>
      </c>
      <c r="F161" s="378" t="s">
        <v>237</v>
      </c>
      <c r="G161" s="380">
        <f t="shared" si="9"/>
        <v>3</v>
      </c>
      <c r="H161" s="380">
        <f>CPU!H738</f>
        <v>1176.8800000000001</v>
      </c>
      <c r="I161" s="377">
        <f t="shared" si="8"/>
        <v>3530.6400000000003</v>
      </c>
    </row>
    <row r="162" spans="1:9" ht="26.4">
      <c r="A162" s="384" t="s">
        <v>10</v>
      </c>
      <c r="B162" s="375" t="s">
        <v>286</v>
      </c>
      <c r="C162" s="379" t="s">
        <v>30</v>
      </c>
      <c r="D162" s="378" t="s">
        <v>684</v>
      </c>
      <c r="E162" s="370" t="s">
        <v>282</v>
      </c>
      <c r="F162" s="378" t="s">
        <v>237</v>
      </c>
      <c r="G162" s="380">
        <f>G43</f>
        <v>1</v>
      </c>
      <c r="H162" s="380">
        <f>CPU!H751</f>
        <v>368.81999999999994</v>
      </c>
      <c r="I162" s="377">
        <f t="shared" si="8"/>
        <v>368.81999999999994</v>
      </c>
    </row>
    <row r="163" spans="1:9" ht="26.4">
      <c r="A163" s="384" t="s">
        <v>10</v>
      </c>
      <c r="B163" s="375" t="s">
        <v>289</v>
      </c>
      <c r="C163" s="379" t="s">
        <v>30</v>
      </c>
      <c r="D163" s="378" t="s">
        <v>685</v>
      </c>
      <c r="E163" s="370" t="s">
        <v>285</v>
      </c>
      <c r="F163" s="378" t="s">
        <v>237</v>
      </c>
      <c r="G163" s="380">
        <f>G44</f>
        <v>1</v>
      </c>
      <c r="H163" s="380">
        <f>CPU!H764</f>
        <v>368.81999999999994</v>
      </c>
      <c r="I163" s="377">
        <f t="shared" si="8"/>
        <v>368.81999999999994</v>
      </c>
    </row>
    <row r="164" spans="1:9" ht="26.4">
      <c r="A164" s="384" t="s">
        <v>10</v>
      </c>
      <c r="B164" s="375" t="s">
        <v>292</v>
      </c>
      <c r="C164" s="379" t="s">
        <v>30</v>
      </c>
      <c r="D164" s="378" t="s">
        <v>686</v>
      </c>
      <c r="E164" s="370" t="s">
        <v>288</v>
      </c>
      <c r="F164" s="378" t="s">
        <v>237</v>
      </c>
      <c r="G164" s="380">
        <f>G45</f>
        <v>1</v>
      </c>
      <c r="H164" s="380">
        <f>CPU!H777</f>
        <v>437.96999999999997</v>
      </c>
      <c r="I164" s="377">
        <f t="shared" si="8"/>
        <v>437.96999999999997</v>
      </c>
    </row>
    <row r="165" spans="1:9" ht="27.6" customHeight="1">
      <c r="A165" s="384" t="s">
        <v>10</v>
      </c>
      <c r="B165" s="375" t="s">
        <v>295</v>
      </c>
      <c r="C165" s="379" t="s">
        <v>30</v>
      </c>
      <c r="D165" s="378" t="s">
        <v>687</v>
      </c>
      <c r="E165" s="370" t="s">
        <v>291</v>
      </c>
      <c r="F165" s="378" t="s">
        <v>237</v>
      </c>
      <c r="G165" s="380">
        <f>G46</f>
        <v>2</v>
      </c>
      <c r="H165" s="380">
        <f>CPU!H790</f>
        <v>507.12</v>
      </c>
      <c r="I165" s="377">
        <f t="shared" si="8"/>
        <v>1014.24</v>
      </c>
    </row>
    <row r="166" spans="1:9" ht="27.6" customHeight="1">
      <c r="A166" s="384" t="s">
        <v>10</v>
      </c>
      <c r="B166" s="375" t="s">
        <v>599</v>
      </c>
      <c r="C166" s="379" t="s">
        <v>30</v>
      </c>
      <c r="D166" s="378" t="s">
        <v>688</v>
      </c>
      <c r="E166" s="370" t="s">
        <v>294</v>
      </c>
      <c r="F166" s="378" t="s">
        <v>237</v>
      </c>
      <c r="G166" s="380">
        <f>G47</f>
        <v>7</v>
      </c>
      <c r="H166" s="380">
        <f>CPU!H803</f>
        <v>645.42000000000007</v>
      </c>
      <c r="I166" s="377">
        <f t="shared" si="8"/>
        <v>4517.9400000000005</v>
      </c>
    </row>
    <row r="167" spans="1:9" ht="27.6" customHeight="1">
      <c r="A167" s="212" t="s">
        <v>10</v>
      </c>
      <c r="B167" s="213" t="s">
        <v>301</v>
      </c>
      <c r="C167" s="28" t="s">
        <v>30</v>
      </c>
      <c r="D167" s="27" t="s">
        <v>689</v>
      </c>
      <c r="E167" s="214" t="s">
        <v>297</v>
      </c>
      <c r="F167" s="27" t="s">
        <v>237</v>
      </c>
      <c r="G167" s="29">
        <v>1</v>
      </c>
      <c r="H167" s="29">
        <f>CPU!H817</f>
        <v>13194</v>
      </c>
      <c r="I167" s="26">
        <f>H167*G167</f>
        <v>13194</v>
      </c>
    </row>
    <row r="168" spans="1:9" ht="27.6" customHeight="1">
      <c r="A168" s="384" t="s">
        <v>10</v>
      </c>
      <c r="B168" s="375" t="s">
        <v>298</v>
      </c>
      <c r="C168" s="379" t="s">
        <v>5</v>
      </c>
      <c r="D168" s="378" t="s">
        <v>690</v>
      </c>
      <c r="E168" s="370" t="s">
        <v>300</v>
      </c>
      <c r="F168" s="378" t="s">
        <v>43</v>
      </c>
      <c r="G168" s="380">
        <v>3278.2</v>
      </c>
      <c r="H168" s="380">
        <v>3.68</v>
      </c>
      <c r="I168" s="377">
        <f>H168*G168</f>
        <v>12063.776</v>
      </c>
    </row>
    <row r="169" spans="1:9" ht="27.6" customHeight="1">
      <c r="A169" s="212" t="s">
        <v>10</v>
      </c>
      <c r="B169" s="213" t="s">
        <v>609</v>
      </c>
      <c r="C169" s="28" t="s">
        <v>5</v>
      </c>
      <c r="D169" s="27" t="s">
        <v>691</v>
      </c>
      <c r="E169" s="215" t="s">
        <v>607</v>
      </c>
      <c r="F169" s="27" t="s">
        <v>608</v>
      </c>
      <c r="G169" s="29">
        <v>20</v>
      </c>
      <c r="H169" s="29">
        <v>30</v>
      </c>
      <c r="I169" s="26">
        <f>H169*G169</f>
        <v>600</v>
      </c>
    </row>
    <row r="170" spans="1:9" ht="18" customHeight="1">
      <c r="A170" s="212" t="s">
        <v>10</v>
      </c>
      <c r="B170" s="213" t="s">
        <v>603</v>
      </c>
      <c r="C170" s="28" t="s">
        <v>30</v>
      </c>
      <c r="D170" s="27" t="s">
        <v>692</v>
      </c>
      <c r="E170" s="215" t="s">
        <v>303</v>
      </c>
      <c r="F170" s="27" t="s">
        <v>237</v>
      </c>
      <c r="G170" s="29">
        <v>1</v>
      </c>
      <c r="H170" s="29">
        <f>CPU!H830</f>
        <v>4285.68</v>
      </c>
      <c r="I170" s="26">
        <f>H170*G170</f>
        <v>4285.68</v>
      </c>
    </row>
    <row r="171" spans="1:9">
      <c r="A171" s="8"/>
      <c r="B171" s="8"/>
      <c r="C171" s="8"/>
      <c r="D171" s="8"/>
      <c r="E171" s="10" t="s">
        <v>304</v>
      </c>
      <c r="F171" s="8"/>
      <c r="G171" s="18"/>
      <c r="H171" s="19"/>
      <c r="I171" s="21">
        <f>SUM(I145:I170)</f>
        <v>234853.03832000002</v>
      </c>
    </row>
    <row r="172" spans="1:9">
      <c r="A172" s="204"/>
      <c r="B172" s="211"/>
      <c r="C172" s="203"/>
      <c r="D172" s="204"/>
      <c r="E172" s="205" t="s">
        <v>694</v>
      </c>
      <c r="F172" s="204"/>
      <c r="G172" s="206"/>
      <c r="H172" s="206"/>
      <c r="I172" s="207">
        <f>I171*I3</f>
        <v>52207.830418536003</v>
      </c>
    </row>
    <row r="173" spans="1:9">
      <c r="A173" s="8"/>
      <c r="B173" s="8"/>
      <c r="C173" s="8"/>
      <c r="D173" s="8"/>
      <c r="E173" s="10" t="s">
        <v>305</v>
      </c>
      <c r="F173" s="8"/>
      <c r="G173" s="18"/>
      <c r="H173" s="19"/>
      <c r="I173" s="21">
        <f>I171+I172</f>
        <v>287060.86873853602</v>
      </c>
    </row>
    <row r="174" spans="1:9">
      <c r="A174" s="27"/>
      <c r="B174" s="27"/>
      <c r="C174" s="27"/>
      <c r="D174" s="27"/>
      <c r="E174" s="118"/>
      <c r="F174" s="27"/>
      <c r="G174" s="29"/>
      <c r="H174" s="114"/>
      <c r="I174" s="115"/>
    </row>
    <row r="175" spans="1:9">
      <c r="A175" s="8"/>
      <c r="B175" s="8"/>
      <c r="C175" s="8"/>
      <c r="D175" s="24"/>
      <c r="E175" s="10" t="s">
        <v>306</v>
      </c>
      <c r="F175" s="9"/>
      <c r="G175" s="19"/>
      <c r="H175" s="19"/>
      <c r="I175" s="21">
        <f>I171+I94+I66+I48+I40+I21+I104+I139</f>
        <v>2498333.7475001467</v>
      </c>
    </row>
    <row r="176" spans="1:9" ht="41.4" customHeight="1">
      <c r="A176" s="8"/>
      <c r="B176" s="8"/>
      <c r="C176" s="8"/>
      <c r="D176" s="24"/>
      <c r="E176" s="10" t="s">
        <v>307</v>
      </c>
      <c r="F176" s="9"/>
      <c r="G176" s="19"/>
      <c r="H176" s="19"/>
      <c r="I176" s="21">
        <f>I173+I106+I96+I68+I50+I42+I23+I141</f>
        <v>2955759.2940660962</v>
      </c>
    </row>
    <row r="177" spans="1:9" ht="28.95" customHeight="1">
      <c r="A177" s="11"/>
      <c r="B177" s="12"/>
      <c r="C177" s="13"/>
      <c r="D177" s="433" t="s">
        <v>308</v>
      </c>
      <c r="E177" s="434"/>
      <c r="F177" s="434"/>
      <c r="G177" s="434"/>
      <c r="H177" s="434"/>
      <c r="I177" s="435"/>
    </row>
  </sheetData>
  <mergeCells count="15">
    <mergeCell ref="F10:F14"/>
    <mergeCell ref="G10:G14"/>
    <mergeCell ref="H10:H14"/>
    <mergeCell ref="I10:I14"/>
    <mergeCell ref="D177:I177"/>
    <mergeCell ref="A10:A14"/>
    <mergeCell ref="B10:B14"/>
    <mergeCell ref="C10:C14"/>
    <mergeCell ref="D10:D14"/>
    <mergeCell ref="E10:E14"/>
    <mergeCell ref="D1:I2"/>
    <mergeCell ref="D3:E3"/>
    <mergeCell ref="D7:G7"/>
    <mergeCell ref="D4:G4"/>
    <mergeCell ref="A8:I9"/>
  </mergeCells>
  <phoneticPr fontId="18" type="noConversion"/>
  <dataValidations disablePrompts="1" count="2">
    <dataValidation type="list" allowBlank="1" showInputMessage="1" showErrorMessage="1" sqref="C49 C41 C95 C22 C145:C167 C17:C18 C28:C39 C71:C93 C170 C105 C53:C65 C43:C47 C99:C103 C140 C110 C112:C138">
      <formula1>"SINAPI,CPOS,PINI,EDIF,COMPOSIÇÃO,COTAÇÃO, EMOP, ORSE,"</formula1>
    </dataValidation>
    <dataValidation type="list" allowBlank="1" showInputMessage="1" showErrorMessage="1" sqref="C168:C169 C111">
      <formula1>"SINAPI,CPOS,PINI,EDIF,COMPOSIÇÃO,COTAÇÃO, EMOP, ORSE, SBC,"</formula1>
    </dataValidation>
  </dataValidations>
  <hyperlinks>
    <hyperlink ref="H65" r:id="rId1" display="http://187.17.2.135/orse/composicao.asp?font_sg_fonte=ORSE&amp;serv_nr_codigo=9842&amp;peri_nr_ano=2018&amp;peri_nr_mes=12&amp;peri_nr_ordem=1"/>
  </hyperlinks>
  <pageMargins left="0.511811024" right="0.511811024" top="0.78740157499999996" bottom="0.78740157499999996" header="0.31496062000000002" footer="0.31496062000000002"/>
  <pageSetup paperSize="9" scale="7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N830"/>
  <sheetViews>
    <sheetView topLeftCell="D782" zoomScaleNormal="100" workbookViewId="0">
      <selection activeCell="L818" sqref="L818"/>
    </sheetView>
  </sheetViews>
  <sheetFormatPr defaultRowHeight="13.2"/>
  <cols>
    <col min="2" max="2" width="81.6640625" bestFit="1" customWidth="1"/>
    <col min="3" max="3" width="18.88671875" customWidth="1"/>
    <col min="4" max="4" width="13.88671875" customWidth="1"/>
    <col min="5" max="5" width="15" customWidth="1"/>
    <col min="6" max="6" width="13.44140625" customWidth="1"/>
    <col min="7" max="7" width="21.6640625" customWidth="1"/>
    <col min="8" max="8" width="12.33203125" customWidth="1"/>
    <col min="9" max="9" width="33.6640625" bestFit="1" customWidth="1"/>
    <col min="10" max="10" width="10.33203125" customWidth="1"/>
    <col min="12" max="12" width="64" bestFit="1" customWidth="1"/>
    <col min="13" max="13" width="7.6640625" bestFit="1" customWidth="1"/>
    <col min="14" max="14" width="10.33203125" customWidth="1"/>
  </cols>
  <sheetData>
    <row r="5" spans="1:9">
      <c r="A5" s="108"/>
      <c r="B5" s="33" t="s">
        <v>309</v>
      </c>
      <c r="C5" s="450" t="s">
        <v>310</v>
      </c>
      <c r="D5" s="450"/>
      <c r="E5" s="450"/>
      <c r="F5" s="450"/>
      <c r="G5" s="450"/>
      <c r="H5" s="33" t="s">
        <v>311</v>
      </c>
      <c r="I5" s="33" t="s">
        <v>312</v>
      </c>
    </row>
    <row r="6" spans="1:9" ht="27" customHeight="1">
      <c r="B6" s="14" t="s">
        <v>31</v>
      </c>
      <c r="C6" s="451" t="str">
        <f>Geral!E17</f>
        <v>Engenheiro Pleno</v>
      </c>
      <c r="D6" s="452"/>
      <c r="E6" s="452"/>
      <c r="F6" s="452"/>
      <c r="G6" s="453"/>
      <c r="H6" s="109" t="s">
        <v>237</v>
      </c>
      <c r="I6" s="14" t="s">
        <v>313</v>
      </c>
    </row>
    <row r="7" spans="1:9">
      <c r="B7" s="14" t="s">
        <v>314</v>
      </c>
      <c r="C7" s="14" t="s">
        <v>315</v>
      </c>
      <c r="D7" s="14" t="s">
        <v>316</v>
      </c>
      <c r="E7" s="14" t="s">
        <v>317</v>
      </c>
      <c r="F7" s="14" t="s">
        <v>318</v>
      </c>
      <c r="G7" s="14" t="s">
        <v>319</v>
      </c>
      <c r="H7" s="14" t="s">
        <v>320</v>
      </c>
      <c r="I7" s="14"/>
    </row>
    <row r="8" spans="1:9">
      <c r="B8" s="14"/>
      <c r="C8" s="14"/>
      <c r="D8" s="14"/>
      <c r="E8" s="109" t="s">
        <v>321</v>
      </c>
      <c r="F8" s="109" t="s">
        <v>321</v>
      </c>
      <c r="G8" s="109" t="s">
        <v>321</v>
      </c>
      <c r="H8" s="109" t="s">
        <v>321</v>
      </c>
      <c r="I8" s="14"/>
    </row>
    <row r="9" spans="1:9">
      <c r="B9" s="14" t="s">
        <v>322</v>
      </c>
      <c r="C9" s="14">
        <v>1</v>
      </c>
      <c r="D9" s="14" t="s">
        <v>33</v>
      </c>
      <c r="E9" s="35">
        <v>68.12</v>
      </c>
      <c r="F9" s="35"/>
      <c r="G9" s="180">
        <f>E9</f>
        <v>68.12</v>
      </c>
      <c r="H9" s="448"/>
      <c r="I9" s="14" t="s">
        <v>323</v>
      </c>
    </row>
    <row r="10" spans="1:9">
      <c r="B10" s="14" t="s">
        <v>324</v>
      </c>
      <c r="C10" s="14">
        <v>1</v>
      </c>
      <c r="D10" s="14" t="s">
        <v>33</v>
      </c>
      <c r="E10" s="35">
        <v>0.81</v>
      </c>
      <c r="F10" s="35">
        <f>E10*C10</f>
        <v>0.81</v>
      </c>
      <c r="G10" s="35"/>
      <c r="H10" s="458"/>
      <c r="I10" s="14" t="s">
        <v>325</v>
      </c>
    </row>
    <row r="11" spans="1:9">
      <c r="B11" s="14" t="s">
        <v>326</v>
      </c>
      <c r="C11" s="14">
        <v>1</v>
      </c>
      <c r="D11" s="14" t="s">
        <v>33</v>
      </c>
      <c r="E11" s="35">
        <v>0.06</v>
      </c>
      <c r="F11" s="35">
        <f>E11*C11</f>
        <v>0.06</v>
      </c>
      <c r="G11" s="35"/>
      <c r="H11" s="458"/>
      <c r="I11" s="14" t="s">
        <v>327</v>
      </c>
    </row>
    <row r="12" spans="1:9">
      <c r="B12" s="14" t="s">
        <v>328</v>
      </c>
      <c r="C12" s="14">
        <v>1</v>
      </c>
      <c r="D12" s="14" t="s">
        <v>33</v>
      </c>
      <c r="E12" s="35">
        <v>0.01</v>
      </c>
      <c r="F12" s="35">
        <f>E12*C12</f>
        <v>0.01</v>
      </c>
      <c r="G12" s="35"/>
      <c r="H12" s="458"/>
      <c r="I12" s="14" t="s">
        <v>329</v>
      </c>
    </row>
    <row r="13" spans="1:9">
      <c r="B13" s="14" t="s">
        <v>330</v>
      </c>
      <c r="C13" s="14">
        <v>1</v>
      </c>
      <c r="D13" s="14" t="s">
        <v>33</v>
      </c>
      <c r="E13" s="35">
        <v>0.66</v>
      </c>
      <c r="F13" s="35">
        <f>E13*C13</f>
        <v>0.66</v>
      </c>
      <c r="G13" s="35"/>
      <c r="H13" s="458"/>
      <c r="I13" s="14" t="s">
        <v>331</v>
      </c>
    </row>
    <row r="14" spans="1:9" ht="26.4">
      <c r="B14" s="32" t="s">
        <v>332</v>
      </c>
      <c r="C14" s="14">
        <v>1</v>
      </c>
      <c r="D14" s="14" t="s">
        <v>33</v>
      </c>
      <c r="E14" s="14"/>
      <c r="F14" s="14"/>
      <c r="G14" s="14">
        <v>1.34</v>
      </c>
      <c r="H14" s="449"/>
      <c r="I14" s="14" t="s">
        <v>333</v>
      </c>
    </row>
    <row r="15" spans="1:9">
      <c r="B15" s="14" t="s">
        <v>334</v>
      </c>
      <c r="C15" s="14"/>
      <c r="D15" s="14"/>
      <c r="E15" s="14"/>
      <c r="F15" s="35">
        <f>SUM(F9:F14)</f>
        <v>1.54</v>
      </c>
      <c r="G15" s="35">
        <f>SUM(G9:G14)</f>
        <v>69.460000000000008</v>
      </c>
      <c r="H15" s="35">
        <f>F15+G15</f>
        <v>71.000000000000014</v>
      </c>
      <c r="I15" s="14"/>
    </row>
    <row r="19" spans="1:14">
      <c r="B19" s="175" t="s">
        <v>309</v>
      </c>
      <c r="C19" s="454" t="s">
        <v>363</v>
      </c>
      <c r="D19" s="454"/>
      <c r="E19" s="454"/>
      <c r="F19" s="454"/>
      <c r="G19" s="454"/>
      <c r="H19" s="175" t="s">
        <v>311</v>
      </c>
      <c r="I19" s="175" t="s">
        <v>312</v>
      </c>
      <c r="J19" s="120"/>
    </row>
    <row r="20" spans="1:14">
      <c r="B20" s="176" t="s">
        <v>41</v>
      </c>
      <c r="C20" s="459" t="str">
        <f>Geral!E20</f>
        <v xml:space="preserve">PLACA DE OBRA (PARA CONSTRUCAO CIVIL) EM CHAPA GALVANIZADA *N. 22*, ADESIVADA, DE *2,4 X 1,2* M (SEM POSTES PARA FIXACAO)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20" s="442"/>
      <c r="E20" s="442"/>
      <c r="F20" s="442"/>
      <c r="G20" s="443"/>
      <c r="H20" s="27" t="s">
        <v>237</v>
      </c>
      <c r="I20" s="176" t="s">
        <v>313</v>
      </c>
      <c r="J20" s="120"/>
    </row>
    <row r="21" spans="1:14">
      <c r="B21" s="177" t="s">
        <v>314</v>
      </c>
      <c r="C21" s="177" t="s">
        <v>315</v>
      </c>
      <c r="D21" s="177" t="s">
        <v>316</v>
      </c>
      <c r="E21" s="177" t="s">
        <v>317</v>
      </c>
      <c r="F21" s="177" t="s">
        <v>318</v>
      </c>
      <c r="G21" s="177" t="s">
        <v>319</v>
      </c>
      <c r="H21" s="177" t="s">
        <v>320</v>
      </c>
      <c r="I21" s="177"/>
      <c r="J21" s="120"/>
    </row>
    <row r="22" spans="1:14">
      <c r="B22" s="177"/>
      <c r="C22" s="177"/>
      <c r="D22" s="177"/>
      <c r="E22" s="178" t="s">
        <v>321</v>
      </c>
      <c r="F22" s="178" t="s">
        <v>321</v>
      </c>
      <c r="G22" s="178" t="s">
        <v>321</v>
      </c>
      <c r="H22" s="178" t="s">
        <v>321</v>
      </c>
      <c r="I22" s="177"/>
      <c r="J22" s="120"/>
    </row>
    <row r="23" spans="1:14">
      <c r="B23" s="177" t="str">
        <f>C20</f>
        <v xml:space="preserve">PLACA DE OBRA (PARA CONSTRUCAO CIVIL) EM CHAPA GALVANIZADA *N. 22*, ADESIVADA, DE *2,4 X 1,2* M (SEM POSTES PARA FIXACAO)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C23" s="223">
        <v>1</v>
      </c>
      <c r="D23" s="177" t="s">
        <v>43</v>
      </c>
      <c r="E23" s="180">
        <f>F23+G23</f>
        <v>480</v>
      </c>
      <c r="F23" s="180">
        <v>480</v>
      </c>
      <c r="G23" s="180">
        <v>0</v>
      </c>
      <c r="H23" s="436"/>
      <c r="I23" s="177" t="s">
        <v>340</v>
      </c>
      <c r="J23" s="120"/>
    </row>
    <row r="24" spans="1:14">
      <c r="B24" s="177" t="s">
        <v>372</v>
      </c>
      <c r="C24" s="177">
        <v>10</v>
      </c>
      <c r="D24" s="177" t="s">
        <v>33</v>
      </c>
      <c r="E24" s="158">
        <v>17.62</v>
      </c>
      <c r="F24" s="180">
        <v>0</v>
      </c>
      <c r="G24" s="180">
        <f>E24*C24</f>
        <v>176.20000000000002</v>
      </c>
      <c r="H24" s="444"/>
      <c r="I24" s="177" t="s">
        <v>373</v>
      </c>
      <c r="J24" s="120"/>
    </row>
    <row r="25" spans="1:14">
      <c r="B25" s="177"/>
      <c r="C25" s="177"/>
      <c r="D25" s="177"/>
      <c r="E25" s="177"/>
      <c r="F25" s="177"/>
      <c r="G25" s="177"/>
      <c r="H25" s="437"/>
      <c r="I25" s="177"/>
      <c r="J25" s="120"/>
    </row>
    <row r="26" spans="1:14">
      <c r="B26" s="14" t="s">
        <v>334</v>
      </c>
      <c r="C26" s="14"/>
      <c r="D26" s="14"/>
      <c r="E26" s="14"/>
      <c r="F26" s="35">
        <f>SUM(F23:F25)</f>
        <v>480</v>
      </c>
      <c r="G26" s="35">
        <f>SUM(G23:G25)</f>
        <v>176.20000000000002</v>
      </c>
      <c r="H26" s="35">
        <f>F26+G26</f>
        <v>656.2</v>
      </c>
      <c r="I26" s="14"/>
    </row>
    <row r="30" spans="1:14">
      <c r="A30" s="108"/>
      <c r="B30" s="175" t="s">
        <v>309</v>
      </c>
      <c r="C30" s="454" t="s">
        <v>310</v>
      </c>
      <c r="D30" s="454"/>
      <c r="E30" s="454"/>
      <c r="F30" s="454"/>
      <c r="G30" s="454"/>
      <c r="H30" s="175" t="s">
        <v>311</v>
      </c>
      <c r="I30" s="175" t="s">
        <v>312</v>
      </c>
      <c r="J30" s="120"/>
      <c r="K30" s="455" t="s">
        <v>335</v>
      </c>
      <c r="L30" s="456"/>
      <c r="M30" s="456"/>
      <c r="N30" s="457"/>
    </row>
    <row r="31" spans="1:14" ht="27" customHeight="1">
      <c r="B31" s="177" t="s">
        <v>52</v>
      </c>
      <c r="C31" s="441" t="str">
        <f>Geral!E28</f>
        <v xml:space="preserve">Unidade Condensadora, Somente Frio, Sistema Mult Split VRF, Capacidade 76431,9808 BTU/h Fab.: Hitachi, RAS8FSNC5B </v>
      </c>
      <c r="D31" s="442"/>
      <c r="E31" s="442"/>
      <c r="F31" s="442"/>
      <c r="G31" s="443"/>
      <c r="H31" s="178" t="s">
        <v>237</v>
      </c>
      <c r="I31" s="177" t="s">
        <v>313</v>
      </c>
      <c r="J31" s="120"/>
      <c r="K31" s="177"/>
      <c r="L31" s="175" t="s">
        <v>336</v>
      </c>
      <c r="M31" s="177" t="s">
        <v>311</v>
      </c>
      <c r="N31" s="177" t="s">
        <v>337</v>
      </c>
    </row>
    <row r="32" spans="1:14">
      <c r="B32" s="177" t="s">
        <v>314</v>
      </c>
      <c r="C32" s="177" t="s">
        <v>315</v>
      </c>
      <c r="D32" s="177" t="s">
        <v>316</v>
      </c>
      <c r="E32" s="177" t="s">
        <v>317</v>
      </c>
      <c r="F32" s="177" t="s">
        <v>318</v>
      </c>
      <c r="G32" s="177" t="s">
        <v>319</v>
      </c>
      <c r="H32" s="177" t="s">
        <v>320</v>
      </c>
      <c r="I32" s="177"/>
      <c r="J32" s="120"/>
      <c r="K32" s="177"/>
      <c r="L32" s="177" t="s">
        <v>338</v>
      </c>
      <c r="M32" s="177" t="s">
        <v>311</v>
      </c>
      <c r="N32" s="180">
        <v>29282.240000000002</v>
      </c>
    </row>
    <row r="33" spans="2:14">
      <c r="B33" s="177"/>
      <c r="C33" s="177"/>
      <c r="D33" s="177"/>
      <c r="E33" s="178" t="s">
        <v>321</v>
      </c>
      <c r="F33" s="178" t="s">
        <v>321</v>
      </c>
      <c r="G33" s="178" t="s">
        <v>321</v>
      </c>
      <c r="H33" s="178" t="s">
        <v>321</v>
      </c>
      <c r="I33" s="177"/>
      <c r="J33" s="120"/>
      <c r="K33" s="177"/>
      <c r="L33" s="177" t="s">
        <v>339</v>
      </c>
      <c r="M33" s="177" t="s">
        <v>311</v>
      </c>
      <c r="N33" s="180">
        <v>39015</v>
      </c>
    </row>
    <row r="34" spans="2:14">
      <c r="B34" s="177" t="s">
        <v>310</v>
      </c>
      <c r="C34" s="177">
        <v>1</v>
      </c>
      <c r="D34" s="177" t="s">
        <v>316</v>
      </c>
      <c r="E34" s="180">
        <f>N35</f>
        <v>33941.08</v>
      </c>
      <c r="F34" s="180">
        <f>E34*C34</f>
        <v>33941.08</v>
      </c>
      <c r="G34" s="180">
        <v>0</v>
      </c>
      <c r="H34" s="436"/>
      <c r="I34" s="177" t="s">
        <v>340</v>
      </c>
      <c r="J34" s="120"/>
      <c r="K34" s="177"/>
      <c r="L34" s="177" t="s">
        <v>341</v>
      </c>
      <c r="M34" s="177" t="s">
        <v>311</v>
      </c>
      <c r="N34" s="180">
        <v>33526</v>
      </c>
    </row>
    <row r="35" spans="2:14">
      <c r="B35" s="177"/>
      <c r="C35" s="177"/>
      <c r="D35" s="177"/>
      <c r="E35" s="177"/>
      <c r="F35" s="177"/>
      <c r="G35" s="177"/>
      <c r="H35" s="437"/>
      <c r="I35" s="177"/>
      <c r="J35" s="120"/>
      <c r="K35" s="177"/>
      <c r="L35" s="177" t="s">
        <v>342</v>
      </c>
      <c r="M35" s="177"/>
      <c r="N35" s="180">
        <f>AVERAGE(N32:N34)</f>
        <v>33941.08</v>
      </c>
    </row>
    <row r="36" spans="2:14">
      <c r="B36" s="14" t="s">
        <v>334</v>
      </c>
      <c r="C36" s="14"/>
      <c r="D36" s="14"/>
      <c r="E36" s="14"/>
      <c r="F36" s="35">
        <f>SUM(F34:F35)</f>
        <v>33941.08</v>
      </c>
      <c r="G36" s="35">
        <f>SUM(G34:G35)</f>
        <v>0</v>
      </c>
      <c r="H36" s="35">
        <f>F36+G36</f>
        <v>33941.08</v>
      </c>
      <c r="I36" s="14"/>
    </row>
    <row r="39" spans="2:14">
      <c r="B39" s="175" t="s">
        <v>309</v>
      </c>
      <c r="C39" s="454" t="s">
        <v>310</v>
      </c>
      <c r="D39" s="454"/>
      <c r="E39" s="454"/>
      <c r="F39" s="454"/>
      <c r="G39" s="454"/>
      <c r="H39" s="175" t="s">
        <v>311</v>
      </c>
      <c r="I39" s="175" t="s">
        <v>312</v>
      </c>
      <c r="J39" s="120"/>
      <c r="K39" s="455" t="s">
        <v>335</v>
      </c>
      <c r="L39" s="456"/>
      <c r="M39" s="456"/>
      <c r="N39" s="457"/>
    </row>
    <row r="40" spans="2:14" ht="29.4" customHeight="1">
      <c r="B40" s="176" t="s">
        <v>56</v>
      </c>
      <c r="C40" s="441" t="str">
        <f>Geral!E29</f>
        <v xml:space="preserve">Unidade Condensadora, Somente Frio, Sistema Mult Split VRF, Capacidade 477699,88  BTU/h Fab.: Hitachi, FSNC5B-50HP (RAS-14FSNC5B+RAS-18FSNC5B+RAS-18FSNC5B) </v>
      </c>
      <c r="D40" s="442"/>
      <c r="E40" s="442"/>
      <c r="F40" s="442"/>
      <c r="G40" s="443"/>
      <c r="H40" s="27" t="s">
        <v>237</v>
      </c>
      <c r="I40" s="176" t="s">
        <v>313</v>
      </c>
      <c r="J40" s="120"/>
      <c r="K40" s="177"/>
      <c r="L40" s="175" t="s">
        <v>343</v>
      </c>
      <c r="M40" s="177" t="s">
        <v>311</v>
      </c>
      <c r="N40" s="177" t="s">
        <v>337</v>
      </c>
    </row>
    <row r="41" spans="2:14">
      <c r="B41" s="177" t="s">
        <v>314</v>
      </c>
      <c r="C41" s="177" t="s">
        <v>315</v>
      </c>
      <c r="D41" s="177" t="s">
        <v>316</v>
      </c>
      <c r="E41" s="177" t="s">
        <v>317</v>
      </c>
      <c r="F41" s="177" t="s">
        <v>318</v>
      </c>
      <c r="G41" s="177" t="s">
        <v>319</v>
      </c>
      <c r="H41" s="177" t="s">
        <v>320</v>
      </c>
      <c r="I41" s="177"/>
      <c r="J41" s="120"/>
      <c r="K41" s="177"/>
      <c r="L41" s="177" t="s">
        <v>338</v>
      </c>
      <c r="M41" s="177" t="s">
        <v>311</v>
      </c>
      <c r="N41" s="180">
        <v>109227.19</v>
      </c>
    </row>
    <row r="42" spans="2:14">
      <c r="B42" s="177"/>
      <c r="C42" s="177"/>
      <c r="D42" s="177"/>
      <c r="E42" s="178" t="s">
        <v>321</v>
      </c>
      <c r="F42" s="178" t="s">
        <v>321</v>
      </c>
      <c r="G42" s="178" t="s">
        <v>321</v>
      </c>
      <c r="H42" s="178" t="s">
        <v>321</v>
      </c>
      <c r="I42" s="177"/>
      <c r="J42" s="120"/>
      <c r="K42" s="177"/>
      <c r="L42" s="177" t="s">
        <v>339</v>
      </c>
      <c r="M42" s="177" t="s">
        <v>311</v>
      </c>
      <c r="N42" s="180">
        <v>162792</v>
      </c>
    </row>
    <row r="43" spans="2:14">
      <c r="B43" s="177" t="s">
        <v>310</v>
      </c>
      <c r="C43" s="177">
        <v>1</v>
      </c>
      <c r="D43" s="177" t="s">
        <v>316</v>
      </c>
      <c r="E43" s="180">
        <f>F43+G43</f>
        <v>140132.73000000001</v>
      </c>
      <c r="F43" s="180">
        <f>N44</f>
        <v>140132.73000000001</v>
      </c>
      <c r="G43" s="180">
        <v>0</v>
      </c>
      <c r="H43" s="436"/>
      <c r="I43" s="177" t="s">
        <v>340</v>
      </c>
      <c r="J43" s="120"/>
      <c r="K43" s="177"/>
      <c r="L43" s="177" t="s">
        <v>344</v>
      </c>
      <c r="M43" s="177" t="s">
        <v>311</v>
      </c>
      <c r="N43" s="180">
        <v>148379</v>
      </c>
    </row>
    <row r="44" spans="2:14">
      <c r="B44" s="177"/>
      <c r="C44" s="177"/>
      <c r="D44" s="177"/>
      <c r="E44" s="177"/>
      <c r="F44" s="177"/>
      <c r="G44" s="177"/>
      <c r="H44" s="437"/>
      <c r="I44" s="177"/>
      <c r="J44" s="120"/>
      <c r="K44" s="177"/>
      <c r="L44" s="177" t="s">
        <v>342</v>
      </c>
      <c r="M44" s="177"/>
      <c r="N44" s="180">
        <f>AVERAGE(N41:N43)</f>
        <v>140132.73000000001</v>
      </c>
    </row>
    <row r="45" spans="2:14">
      <c r="B45" s="14" t="s">
        <v>334</v>
      </c>
      <c r="C45" s="14"/>
      <c r="D45" s="14"/>
      <c r="E45" s="14"/>
      <c r="F45" s="35">
        <f>SUM(F43:F44)</f>
        <v>140132.73000000001</v>
      </c>
      <c r="G45" s="35">
        <f>SUM(G43:G44)</f>
        <v>0</v>
      </c>
      <c r="H45" s="35">
        <f>F45+G45</f>
        <v>140132.73000000001</v>
      </c>
      <c r="I45" s="14"/>
    </row>
    <row r="48" spans="2:14">
      <c r="B48" s="175" t="s">
        <v>309</v>
      </c>
      <c r="C48" s="454" t="s">
        <v>310</v>
      </c>
      <c r="D48" s="454"/>
      <c r="E48" s="454"/>
      <c r="F48" s="454"/>
      <c r="G48" s="454"/>
      <c r="H48" s="175" t="s">
        <v>311</v>
      </c>
      <c r="I48" s="175" t="s">
        <v>312</v>
      </c>
      <c r="J48" s="120"/>
      <c r="K48" s="455" t="s">
        <v>335</v>
      </c>
      <c r="L48" s="456"/>
      <c r="M48" s="456"/>
      <c r="N48" s="457"/>
    </row>
    <row r="49" spans="2:14" ht="35.4" customHeight="1">
      <c r="B49" s="176" t="s">
        <v>59</v>
      </c>
      <c r="C49" s="441" t="str">
        <f>Geral!E30</f>
        <v xml:space="preserve">Unidade Condensadora, Somente Frio, Sistema Mult Split VRF, Capacidade 494760,59  BTU/h Fab.: Hitachi, FSNC5B-52HP  (RAS-16FSNC5B+RAS-18FSNC5B+RAS-18FSNC5B) </v>
      </c>
      <c r="D49" s="442"/>
      <c r="E49" s="442"/>
      <c r="F49" s="442"/>
      <c r="G49" s="443"/>
      <c r="H49" s="27" t="s">
        <v>237</v>
      </c>
      <c r="I49" s="176" t="s">
        <v>313</v>
      </c>
      <c r="J49" s="120"/>
      <c r="K49" s="177"/>
      <c r="L49" s="175" t="s">
        <v>345</v>
      </c>
      <c r="M49" s="177" t="s">
        <v>311</v>
      </c>
      <c r="N49" s="177" t="s">
        <v>337</v>
      </c>
    </row>
    <row r="50" spans="2:14">
      <c r="B50" s="177" t="s">
        <v>314</v>
      </c>
      <c r="C50" s="177" t="s">
        <v>315</v>
      </c>
      <c r="D50" s="177" t="s">
        <v>316</v>
      </c>
      <c r="E50" s="177" t="s">
        <v>317</v>
      </c>
      <c r="F50" s="177" t="s">
        <v>318</v>
      </c>
      <c r="G50" s="177" t="s">
        <v>319</v>
      </c>
      <c r="H50" s="177" t="s">
        <v>320</v>
      </c>
      <c r="I50" s="177"/>
      <c r="J50" s="120"/>
      <c r="K50" s="177"/>
      <c r="L50" s="177" t="s">
        <v>338</v>
      </c>
      <c r="M50" s="177" t="s">
        <v>311</v>
      </c>
      <c r="N50" s="180">
        <v>109286.76</v>
      </c>
    </row>
    <row r="51" spans="2:14">
      <c r="B51" s="177"/>
      <c r="C51" s="177"/>
      <c r="D51" s="177"/>
      <c r="E51" s="178" t="s">
        <v>321</v>
      </c>
      <c r="F51" s="178" t="s">
        <v>321</v>
      </c>
      <c r="G51" s="178" t="s">
        <v>321</v>
      </c>
      <c r="H51" s="178" t="s">
        <v>321</v>
      </c>
      <c r="I51" s="177"/>
      <c r="J51" s="120"/>
      <c r="K51" s="177"/>
      <c r="L51" s="177" t="s">
        <v>339</v>
      </c>
      <c r="M51" s="177" t="s">
        <v>311</v>
      </c>
      <c r="N51" s="180">
        <v>164473</v>
      </c>
    </row>
    <row r="52" spans="2:14">
      <c r="B52" s="177" t="s">
        <v>310</v>
      </c>
      <c r="C52" s="177">
        <v>1</v>
      </c>
      <c r="D52" s="177" t="s">
        <v>316</v>
      </c>
      <c r="E52" s="180">
        <f>F52+G52</f>
        <v>142694.58666666667</v>
      </c>
      <c r="F52" s="180">
        <f>N53</f>
        <v>142694.58666666667</v>
      </c>
      <c r="G52" s="180">
        <v>0</v>
      </c>
      <c r="H52" s="436"/>
      <c r="I52" s="177" t="s">
        <v>340</v>
      </c>
      <c r="J52" s="120"/>
      <c r="K52" s="177"/>
      <c r="L52" s="177" t="s">
        <v>344</v>
      </c>
      <c r="M52" s="177" t="s">
        <v>311</v>
      </c>
      <c r="N52" s="180">
        <v>154324</v>
      </c>
    </row>
    <row r="53" spans="2:14">
      <c r="B53" s="177"/>
      <c r="C53" s="177"/>
      <c r="D53" s="177"/>
      <c r="E53" s="177"/>
      <c r="F53" s="177"/>
      <c r="G53" s="177"/>
      <c r="H53" s="437"/>
      <c r="I53" s="177"/>
      <c r="J53" s="120"/>
      <c r="K53" s="177"/>
      <c r="L53" s="177" t="s">
        <v>342</v>
      </c>
      <c r="M53" s="177"/>
      <c r="N53" s="180">
        <f>AVERAGE(N50:N52)</f>
        <v>142694.58666666667</v>
      </c>
    </row>
    <row r="54" spans="2:14">
      <c r="B54" s="14" t="s">
        <v>334</v>
      </c>
      <c r="C54" s="14"/>
      <c r="D54" s="14"/>
      <c r="E54" s="14"/>
      <c r="F54" s="35">
        <f>SUM(F52:F53)</f>
        <v>142694.58666666667</v>
      </c>
      <c r="G54" s="35">
        <f>SUM(G52:G53)</f>
        <v>0</v>
      </c>
      <c r="H54" s="35">
        <f>F54+G54</f>
        <v>142694.58666666667</v>
      </c>
      <c r="I54" s="14"/>
    </row>
    <row r="57" spans="2:14">
      <c r="B57" s="175" t="s">
        <v>309</v>
      </c>
      <c r="C57" s="454" t="s">
        <v>310</v>
      </c>
      <c r="D57" s="454"/>
      <c r="E57" s="454"/>
      <c r="F57" s="454"/>
      <c r="G57" s="454"/>
      <c r="H57" s="175" t="s">
        <v>311</v>
      </c>
      <c r="I57" s="175" t="s">
        <v>312</v>
      </c>
      <c r="J57" s="120"/>
      <c r="K57" s="455" t="s">
        <v>335</v>
      </c>
      <c r="L57" s="456"/>
      <c r="M57" s="456"/>
      <c r="N57" s="457"/>
    </row>
    <row r="58" spans="2:14" ht="35.4" customHeight="1">
      <c r="B58" s="176" t="s">
        <v>62</v>
      </c>
      <c r="C58" s="441" t="str">
        <f>Geral!E31</f>
        <v xml:space="preserve">Unidade Condensadora, Somente Frio, Sistema Mult Split VRF, Capacidade 552767,004  BTU/h Fab.: Hitachi, FSNC5B-58HP (RAS-18FSNC5B+RAS-18FSNC5B+RAS-22FSNC5B) </v>
      </c>
      <c r="D58" s="442"/>
      <c r="E58" s="442"/>
      <c r="F58" s="442"/>
      <c r="G58" s="443"/>
      <c r="H58" s="27" t="s">
        <v>237</v>
      </c>
      <c r="I58" s="176" t="s">
        <v>313</v>
      </c>
      <c r="J58" s="120"/>
      <c r="K58" s="177"/>
      <c r="L58" s="175" t="s">
        <v>346</v>
      </c>
      <c r="M58" s="177" t="s">
        <v>311</v>
      </c>
      <c r="N58" s="177" t="s">
        <v>337</v>
      </c>
    </row>
    <row r="59" spans="2:14">
      <c r="B59" s="177" t="s">
        <v>314</v>
      </c>
      <c r="C59" s="177" t="s">
        <v>315</v>
      </c>
      <c r="D59" s="177" t="s">
        <v>316</v>
      </c>
      <c r="E59" s="177" t="s">
        <v>317</v>
      </c>
      <c r="F59" s="177" t="s">
        <v>318</v>
      </c>
      <c r="G59" s="177" t="s">
        <v>319</v>
      </c>
      <c r="H59" s="177" t="s">
        <v>320</v>
      </c>
      <c r="I59" s="177"/>
      <c r="J59" s="120"/>
      <c r="K59" s="177"/>
      <c r="L59" s="177" t="s">
        <v>338</v>
      </c>
      <c r="M59" s="177" t="s">
        <v>311</v>
      </c>
      <c r="N59" s="180">
        <v>149777.9</v>
      </c>
    </row>
    <row r="60" spans="2:14">
      <c r="B60" s="177"/>
      <c r="C60" s="177"/>
      <c r="D60" s="177"/>
      <c r="E60" s="178" t="s">
        <v>321</v>
      </c>
      <c r="F60" s="178" t="s">
        <v>321</v>
      </c>
      <c r="G60" s="178" t="s">
        <v>321</v>
      </c>
      <c r="H60" s="178" t="s">
        <v>321</v>
      </c>
      <c r="I60" s="177"/>
      <c r="J60" s="120"/>
      <c r="K60" s="177"/>
      <c r="L60" s="177" t="s">
        <v>339</v>
      </c>
      <c r="M60" s="177" t="s">
        <v>311</v>
      </c>
      <c r="N60" s="180">
        <v>174043</v>
      </c>
    </row>
    <row r="61" spans="2:14">
      <c r="B61" s="177" t="s">
        <v>310</v>
      </c>
      <c r="C61" s="177">
        <v>1</v>
      </c>
      <c r="D61" s="177" t="s">
        <v>316</v>
      </c>
      <c r="E61" s="180">
        <f>F61+G61</f>
        <v>164589.30000000002</v>
      </c>
      <c r="F61" s="180">
        <f>N62</f>
        <v>164589.30000000002</v>
      </c>
      <c r="G61" s="180">
        <v>0</v>
      </c>
      <c r="H61" s="436"/>
      <c r="I61" s="177" t="s">
        <v>340</v>
      </c>
      <c r="J61" s="120"/>
      <c r="K61" s="177"/>
      <c r="L61" s="177" t="s">
        <v>344</v>
      </c>
      <c r="M61" s="177" t="s">
        <v>311</v>
      </c>
      <c r="N61" s="180">
        <v>169947</v>
      </c>
    </row>
    <row r="62" spans="2:14">
      <c r="B62" s="177"/>
      <c r="C62" s="177"/>
      <c r="D62" s="177"/>
      <c r="E62" s="177"/>
      <c r="F62" s="177"/>
      <c r="G62" s="177"/>
      <c r="H62" s="437"/>
      <c r="I62" s="177"/>
      <c r="J62" s="120"/>
      <c r="K62" s="177"/>
      <c r="L62" s="177" t="s">
        <v>342</v>
      </c>
      <c r="M62" s="177"/>
      <c r="N62" s="180">
        <f>AVERAGE(N59:N61)</f>
        <v>164589.30000000002</v>
      </c>
    </row>
    <row r="63" spans="2:14">
      <c r="B63" s="14" t="s">
        <v>334</v>
      </c>
      <c r="C63" s="14"/>
      <c r="D63" s="14"/>
      <c r="E63" s="14"/>
      <c r="F63" s="35">
        <f>SUM(F61:F62)</f>
        <v>164589.30000000002</v>
      </c>
      <c r="G63" s="35">
        <f>SUM(G61:G62)</f>
        <v>0</v>
      </c>
      <c r="H63" s="35">
        <f>F63+G63</f>
        <v>164589.30000000002</v>
      </c>
      <c r="I63" s="14"/>
    </row>
    <row r="66" spans="2:14">
      <c r="B66" s="175" t="s">
        <v>309</v>
      </c>
      <c r="C66" s="454" t="s">
        <v>310</v>
      </c>
      <c r="D66" s="454"/>
      <c r="E66" s="454"/>
      <c r="F66" s="454"/>
      <c r="G66" s="454"/>
      <c r="H66" s="175" t="s">
        <v>311</v>
      </c>
      <c r="I66" s="175" t="s">
        <v>312</v>
      </c>
      <c r="J66" s="120"/>
      <c r="K66" s="455" t="s">
        <v>335</v>
      </c>
      <c r="L66" s="456"/>
      <c r="M66" s="456"/>
      <c r="N66" s="457"/>
    </row>
    <row r="67" spans="2:14" ht="35.4" customHeight="1">
      <c r="B67" s="176" t="s">
        <v>65</v>
      </c>
      <c r="C67" s="441" t="str">
        <f>Geral!E32</f>
        <v xml:space="preserve">Unidade Condensadora, Somente Frio, Sistema Mult Split VRF, Capacidade 569827,714  BTU/h Fab.: Hitachi, FSNC5B-60HP (RAS-18FSNC5B+RAS-18FSNC5B+RAS-24FSNC5B) </v>
      </c>
      <c r="D67" s="442"/>
      <c r="E67" s="442"/>
      <c r="F67" s="442"/>
      <c r="G67" s="443"/>
      <c r="H67" s="27" t="s">
        <v>237</v>
      </c>
      <c r="I67" s="176" t="s">
        <v>313</v>
      </c>
      <c r="J67" s="120"/>
      <c r="K67" s="177"/>
      <c r="L67" s="175" t="s">
        <v>347</v>
      </c>
      <c r="M67" s="177" t="s">
        <v>311</v>
      </c>
      <c r="N67" s="177" t="s">
        <v>337</v>
      </c>
    </row>
    <row r="68" spans="2:14">
      <c r="B68" s="177" t="s">
        <v>314</v>
      </c>
      <c r="C68" s="177" t="s">
        <v>315</v>
      </c>
      <c r="D68" s="177" t="s">
        <v>316</v>
      </c>
      <c r="E68" s="177" t="s">
        <v>317</v>
      </c>
      <c r="F68" s="177" t="s">
        <v>318</v>
      </c>
      <c r="G68" s="177" t="s">
        <v>319</v>
      </c>
      <c r="H68" s="177" t="s">
        <v>320</v>
      </c>
      <c r="I68" s="177"/>
      <c r="J68" s="120"/>
      <c r="K68" s="177"/>
      <c r="L68" s="177" t="s">
        <v>338</v>
      </c>
      <c r="M68" s="177" t="s">
        <v>311</v>
      </c>
      <c r="N68" s="180">
        <v>151059.14000000001</v>
      </c>
    </row>
    <row r="69" spans="2:14">
      <c r="B69" s="177"/>
      <c r="C69" s="177"/>
      <c r="D69" s="177"/>
      <c r="E69" s="178" t="s">
        <v>321</v>
      </c>
      <c r="F69" s="178" t="s">
        <v>321</v>
      </c>
      <c r="G69" s="178" t="s">
        <v>321</v>
      </c>
      <c r="H69" s="178" t="s">
        <v>321</v>
      </c>
      <c r="I69" s="177"/>
      <c r="J69" s="120"/>
      <c r="K69" s="177"/>
      <c r="L69" s="177" t="s">
        <v>339</v>
      </c>
      <c r="M69" s="177" t="s">
        <v>311</v>
      </c>
      <c r="N69" s="180">
        <v>175665</v>
      </c>
    </row>
    <row r="70" spans="2:14">
      <c r="B70" s="177" t="s">
        <v>310</v>
      </c>
      <c r="C70" s="177">
        <v>1</v>
      </c>
      <c r="D70" s="177" t="s">
        <v>316</v>
      </c>
      <c r="E70" s="180">
        <f>F70+G70</f>
        <v>167170.04666666666</v>
      </c>
      <c r="F70" s="180">
        <f>N71</f>
        <v>167170.04666666666</v>
      </c>
      <c r="G70" s="180">
        <v>0</v>
      </c>
      <c r="H70" s="436"/>
      <c r="I70" s="177" t="s">
        <v>340</v>
      </c>
      <c r="J70" s="120"/>
      <c r="K70" s="177"/>
      <c r="L70" s="177" t="s">
        <v>344</v>
      </c>
      <c r="M70" s="177" t="s">
        <v>311</v>
      </c>
      <c r="N70" s="180">
        <v>174786</v>
      </c>
    </row>
    <row r="71" spans="2:14">
      <c r="B71" s="177"/>
      <c r="C71" s="177"/>
      <c r="D71" s="177"/>
      <c r="E71" s="177"/>
      <c r="F71" s="177"/>
      <c r="G71" s="177"/>
      <c r="H71" s="437"/>
      <c r="I71" s="177"/>
      <c r="J71" s="120"/>
      <c r="K71" s="177"/>
      <c r="L71" s="177" t="s">
        <v>342</v>
      </c>
      <c r="M71" s="177"/>
      <c r="N71" s="180">
        <f>AVERAGE(N68:N70)</f>
        <v>167170.04666666666</v>
      </c>
    </row>
    <row r="72" spans="2:14">
      <c r="B72" s="14" t="s">
        <v>334</v>
      </c>
      <c r="C72" s="14"/>
      <c r="D72" s="14"/>
      <c r="E72" s="14"/>
      <c r="F72" s="35">
        <f>SUM(F70:F71)</f>
        <v>167170.04666666666</v>
      </c>
      <c r="G72" s="35">
        <f>SUM(G70:G71)</f>
        <v>0</v>
      </c>
      <c r="H72" s="35">
        <f>F72+G72</f>
        <v>167170.04666666666</v>
      </c>
      <c r="I72" s="14"/>
    </row>
    <row r="75" spans="2:14">
      <c r="B75" s="33" t="s">
        <v>309</v>
      </c>
      <c r="C75" s="450" t="s">
        <v>310</v>
      </c>
      <c r="D75" s="450"/>
      <c r="E75" s="450"/>
      <c r="F75" s="450"/>
      <c r="G75" s="450"/>
      <c r="H75" s="33" t="s">
        <v>311</v>
      </c>
      <c r="I75" s="33" t="s">
        <v>312</v>
      </c>
      <c r="K75" s="445" t="s">
        <v>335</v>
      </c>
      <c r="L75" s="446"/>
      <c r="M75" s="446"/>
      <c r="N75" s="447"/>
    </row>
    <row r="76" spans="2:14" ht="27" customHeight="1">
      <c r="B76" s="110" t="s">
        <v>68</v>
      </c>
      <c r="C76" s="451" t="str">
        <f>Geral!E33</f>
        <v>Unidade evaporadora do tipo Hi Wall, incluindo acessórios, receptor e controle, Sistema VRF, capacidade 9.560 BTU/h, 600/480/420 m3/h    Fab.: HITACHI RPK-1,0FSNSM2</v>
      </c>
      <c r="D76" s="452"/>
      <c r="E76" s="452"/>
      <c r="F76" s="452"/>
      <c r="G76" s="453"/>
      <c r="H76" s="7" t="s">
        <v>237</v>
      </c>
      <c r="I76" s="110" t="s">
        <v>313</v>
      </c>
      <c r="K76" s="14"/>
      <c r="L76" s="33" t="s">
        <v>348</v>
      </c>
      <c r="M76" s="14" t="s">
        <v>311</v>
      </c>
      <c r="N76" s="14" t="s">
        <v>337</v>
      </c>
    </row>
    <row r="77" spans="2:14">
      <c r="B77" s="14" t="s">
        <v>314</v>
      </c>
      <c r="C77" s="14" t="s">
        <v>315</v>
      </c>
      <c r="D77" s="14" t="s">
        <v>316</v>
      </c>
      <c r="E77" s="14" t="s">
        <v>317</v>
      </c>
      <c r="F77" s="14" t="s">
        <v>318</v>
      </c>
      <c r="G77" s="14" t="s">
        <v>319</v>
      </c>
      <c r="H77" s="14" t="s">
        <v>320</v>
      </c>
      <c r="I77" s="14"/>
      <c r="K77" s="14"/>
      <c r="L77" s="14" t="s">
        <v>338</v>
      </c>
      <c r="M77" s="14" t="s">
        <v>311</v>
      </c>
      <c r="N77" s="35">
        <f>3427.19+118.59</f>
        <v>3545.78</v>
      </c>
    </row>
    <row r="78" spans="2:14">
      <c r="B78" s="14"/>
      <c r="C78" s="14"/>
      <c r="D78" s="14"/>
      <c r="E78" s="109" t="s">
        <v>321</v>
      </c>
      <c r="F78" s="109" t="s">
        <v>321</v>
      </c>
      <c r="G78" s="109" t="s">
        <v>321</v>
      </c>
      <c r="H78" s="109" t="s">
        <v>321</v>
      </c>
      <c r="I78" s="14"/>
      <c r="K78" s="14"/>
      <c r="L78" s="14" t="s">
        <v>339</v>
      </c>
      <c r="M78" s="14" t="s">
        <v>311</v>
      </c>
      <c r="N78" s="35">
        <v>2402</v>
      </c>
    </row>
    <row r="79" spans="2:14">
      <c r="B79" s="14" t="s">
        <v>310</v>
      </c>
      <c r="C79" s="14">
        <v>1</v>
      </c>
      <c r="D79" s="14" t="s">
        <v>316</v>
      </c>
      <c r="E79" s="35">
        <f>F79+G79</f>
        <v>3480.26</v>
      </c>
      <c r="F79" s="35">
        <f>N80</f>
        <v>3480.26</v>
      </c>
      <c r="G79" s="35">
        <v>0</v>
      </c>
      <c r="H79" s="448"/>
      <c r="I79" s="14" t="s">
        <v>340</v>
      </c>
      <c r="K79" s="14"/>
      <c r="L79" s="14" t="s">
        <v>344</v>
      </c>
      <c r="M79" s="14" t="s">
        <v>311</v>
      </c>
      <c r="N79" s="35">
        <v>4493</v>
      </c>
    </row>
    <row r="80" spans="2:14">
      <c r="B80" s="14"/>
      <c r="C80" s="14"/>
      <c r="D80" s="14"/>
      <c r="E80" s="14"/>
      <c r="F80" s="14"/>
      <c r="G80" s="14"/>
      <c r="H80" s="449"/>
      <c r="I80" s="14"/>
      <c r="K80" s="14"/>
      <c r="L80" s="14" t="s">
        <v>342</v>
      </c>
      <c r="M80" s="14"/>
      <c r="N80" s="35">
        <f>AVERAGE(N77:N79)</f>
        <v>3480.26</v>
      </c>
    </row>
    <row r="81" spans="2:14">
      <c r="B81" s="14" t="s">
        <v>334</v>
      </c>
      <c r="C81" s="14"/>
      <c r="D81" s="14"/>
      <c r="E81" s="14"/>
      <c r="F81" s="35">
        <f>SUM(F79:F80)</f>
        <v>3480.26</v>
      </c>
      <c r="G81" s="35">
        <f>SUM(G79:G80)</f>
        <v>0</v>
      </c>
      <c r="H81" s="35">
        <f>F81+G81</f>
        <v>3480.26</v>
      </c>
      <c r="I81" s="14"/>
    </row>
    <row r="84" spans="2:14">
      <c r="B84" s="33" t="s">
        <v>309</v>
      </c>
      <c r="C84" s="450" t="s">
        <v>310</v>
      </c>
      <c r="D84" s="450"/>
      <c r="E84" s="450"/>
      <c r="F84" s="450"/>
      <c r="G84" s="450"/>
      <c r="H84" s="33" t="s">
        <v>311</v>
      </c>
      <c r="I84" s="33" t="s">
        <v>312</v>
      </c>
      <c r="K84" s="445" t="s">
        <v>335</v>
      </c>
      <c r="L84" s="446"/>
      <c r="M84" s="446"/>
      <c r="N84" s="447"/>
    </row>
    <row r="85" spans="2:14" ht="27" customHeight="1">
      <c r="B85" s="110" t="s">
        <v>71</v>
      </c>
      <c r="C85" s="451" t="str">
        <f>Geral!E34</f>
        <v>Unidade evaporadora do tipo Hi Wall, incluindo acessórios, receptor e controle, Sistema VRF, capacidade 13.648 BTU/h,840/660/540/450 m3/h    Fab.: HITACHI RPK1,5FSNM2</v>
      </c>
      <c r="D85" s="452"/>
      <c r="E85" s="452"/>
      <c r="F85" s="452"/>
      <c r="G85" s="453"/>
      <c r="H85" s="7" t="s">
        <v>237</v>
      </c>
      <c r="I85" s="110" t="s">
        <v>313</v>
      </c>
      <c r="K85" s="14"/>
      <c r="L85" s="33" t="s">
        <v>349</v>
      </c>
      <c r="M85" s="14" t="s">
        <v>311</v>
      </c>
      <c r="N85" s="14" t="s">
        <v>337</v>
      </c>
    </row>
    <row r="86" spans="2:14">
      <c r="B86" s="14" t="s">
        <v>314</v>
      </c>
      <c r="C86" s="14" t="s">
        <v>315</v>
      </c>
      <c r="D86" s="14" t="s">
        <v>316</v>
      </c>
      <c r="E86" s="14" t="s">
        <v>317</v>
      </c>
      <c r="F86" s="14" t="s">
        <v>318</v>
      </c>
      <c r="G86" s="14" t="s">
        <v>319</v>
      </c>
      <c r="H86" s="14" t="s">
        <v>320</v>
      </c>
      <c r="I86" s="14"/>
      <c r="K86" s="14"/>
      <c r="L86" s="14" t="s">
        <v>338</v>
      </c>
      <c r="M86" s="14" t="s">
        <v>311</v>
      </c>
      <c r="N86" s="35">
        <f>3624.95+118.59</f>
        <v>3743.54</v>
      </c>
    </row>
    <row r="87" spans="2:14">
      <c r="B87" s="14"/>
      <c r="C87" s="14"/>
      <c r="D87" s="14"/>
      <c r="E87" s="109" t="s">
        <v>321</v>
      </c>
      <c r="F87" s="109" t="s">
        <v>321</v>
      </c>
      <c r="G87" s="109" t="s">
        <v>321</v>
      </c>
      <c r="H87" s="109" t="s">
        <v>321</v>
      </c>
      <c r="I87" s="14"/>
      <c r="K87" s="14"/>
      <c r="L87" s="14" t="s">
        <v>339</v>
      </c>
      <c r="M87" s="14" t="s">
        <v>311</v>
      </c>
      <c r="N87" s="35">
        <v>2546</v>
      </c>
    </row>
    <row r="88" spans="2:14">
      <c r="B88" s="14" t="s">
        <v>310</v>
      </c>
      <c r="C88" s="14">
        <v>1</v>
      </c>
      <c r="D88" s="14" t="s">
        <v>316</v>
      </c>
      <c r="E88" s="35">
        <f>F88+G88</f>
        <v>3640.8466666666668</v>
      </c>
      <c r="F88" s="35">
        <f>N89</f>
        <v>3640.8466666666668</v>
      </c>
      <c r="G88" s="35">
        <v>0</v>
      </c>
      <c r="H88" s="448"/>
      <c r="I88" s="14" t="s">
        <v>340</v>
      </c>
      <c r="K88" s="14"/>
      <c r="L88" s="14" t="s">
        <v>344</v>
      </c>
      <c r="M88" s="14" t="s">
        <v>311</v>
      </c>
      <c r="N88" s="35">
        <v>4633</v>
      </c>
    </row>
    <row r="89" spans="2:14">
      <c r="B89" s="14"/>
      <c r="C89" s="14"/>
      <c r="D89" s="14"/>
      <c r="E89" s="14"/>
      <c r="F89" s="14"/>
      <c r="G89" s="14"/>
      <c r="H89" s="449"/>
      <c r="I89" s="14"/>
      <c r="K89" s="14"/>
      <c r="L89" s="14" t="s">
        <v>342</v>
      </c>
      <c r="M89" s="14"/>
      <c r="N89" s="35">
        <f>AVERAGE(N86:N88)</f>
        <v>3640.8466666666668</v>
      </c>
    </row>
    <row r="90" spans="2:14">
      <c r="B90" s="14" t="s">
        <v>334</v>
      </c>
      <c r="C90" s="14"/>
      <c r="D90" s="14"/>
      <c r="E90" s="14"/>
      <c r="F90" s="35">
        <f>SUM(F88:F89)</f>
        <v>3640.8466666666668</v>
      </c>
      <c r="G90" s="35">
        <f>SUM(G88:G89)</f>
        <v>0</v>
      </c>
      <c r="H90" s="35">
        <f>F90+G90</f>
        <v>3640.8466666666668</v>
      </c>
      <c r="I90" s="14"/>
    </row>
    <row r="93" spans="2:14">
      <c r="B93" s="33" t="s">
        <v>309</v>
      </c>
      <c r="C93" s="450" t="s">
        <v>310</v>
      </c>
      <c r="D93" s="450"/>
      <c r="E93" s="450"/>
      <c r="F93" s="450"/>
      <c r="G93" s="450"/>
      <c r="H93" s="33" t="s">
        <v>311</v>
      </c>
      <c r="I93" s="33" t="s">
        <v>312</v>
      </c>
      <c r="K93" s="445" t="s">
        <v>335</v>
      </c>
      <c r="L93" s="446"/>
      <c r="M93" s="446"/>
      <c r="N93" s="447"/>
    </row>
    <row r="94" spans="2:14" ht="27" customHeight="1">
      <c r="B94" s="110" t="s">
        <v>74</v>
      </c>
      <c r="C94" s="451" t="str">
        <f>Geral!E35</f>
        <v>Unidade evaporadora do tipo Cassete Quatro Vias, incluindo acessórios, receptor e controle, Sistema VRF, Sistema VRF, capacidade 19.110 BTU/h, 1320/1020/840/660 m3/h    Fab.: HITACHI RCI2,0FSN3B4</v>
      </c>
      <c r="D94" s="452"/>
      <c r="E94" s="452"/>
      <c r="F94" s="452"/>
      <c r="G94" s="453"/>
      <c r="H94" s="7" t="s">
        <v>237</v>
      </c>
      <c r="I94" s="110" t="s">
        <v>313</v>
      </c>
      <c r="K94" s="14"/>
      <c r="L94" s="33" t="s">
        <v>350</v>
      </c>
      <c r="M94" s="14" t="s">
        <v>311</v>
      </c>
      <c r="N94" s="14" t="s">
        <v>337</v>
      </c>
    </row>
    <row r="95" spans="2:14">
      <c r="B95" s="14" t="s">
        <v>314</v>
      </c>
      <c r="C95" s="14" t="s">
        <v>315</v>
      </c>
      <c r="D95" s="14" t="s">
        <v>316</v>
      </c>
      <c r="E95" s="14" t="s">
        <v>317</v>
      </c>
      <c r="F95" s="14" t="s">
        <v>318</v>
      </c>
      <c r="G95" s="14" t="s">
        <v>319</v>
      </c>
      <c r="H95" s="14" t="s">
        <v>320</v>
      </c>
      <c r="I95" s="14"/>
      <c r="K95" s="14"/>
      <c r="L95" s="14" t="s">
        <v>338</v>
      </c>
      <c r="M95" s="14" t="s">
        <v>311</v>
      </c>
      <c r="N95" s="35">
        <v>5936.09</v>
      </c>
    </row>
    <row r="96" spans="2:14">
      <c r="B96" s="14"/>
      <c r="C96" s="14"/>
      <c r="D96" s="14"/>
      <c r="E96" s="109" t="s">
        <v>321</v>
      </c>
      <c r="F96" s="109" t="s">
        <v>321</v>
      </c>
      <c r="G96" s="109" t="s">
        <v>321</v>
      </c>
      <c r="H96" s="109" t="s">
        <v>321</v>
      </c>
      <c r="I96" s="14"/>
      <c r="K96" s="14"/>
      <c r="L96" s="14" t="s">
        <v>339</v>
      </c>
      <c r="M96" s="14" t="s">
        <v>311</v>
      </c>
      <c r="N96" s="35">
        <v>5492</v>
      </c>
    </row>
    <row r="97" spans="2:14">
      <c r="B97" s="14" t="s">
        <v>310</v>
      </c>
      <c r="C97" s="14">
        <v>1</v>
      </c>
      <c r="D97" s="14" t="s">
        <v>316</v>
      </c>
      <c r="E97" s="35">
        <f>F97+G97</f>
        <v>6484.6966666666667</v>
      </c>
      <c r="F97" s="35">
        <f>N98</f>
        <v>6484.6966666666667</v>
      </c>
      <c r="G97" s="35">
        <v>0</v>
      </c>
      <c r="H97" s="448"/>
      <c r="I97" s="14" t="s">
        <v>340</v>
      </c>
      <c r="K97" s="14"/>
      <c r="L97" s="14" t="s">
        <v>344</v>
      </c>
      <c r="M97" s="14" t="s">
        <v>311</v>
      </c>
      <c r="N97" s="35">
        <f>7270+356+400</f>
        <v>8026</v>
      </c>
    </row>
    <row r="98" spans="2:14">
      <c r="B98" s="14"/>
      <c r="C98" s="14"/>
      <c r="D98" s="14"/>
      <c r="E98" s="14"/>
      <c r="F98" s="14"/>
      <c r="G98" s="14"/>
      <c r="H98" s="449"/>
      <c r="I98" s="14"/>
      <c r="K98" s="14"/>
      <c r="L98" s="14" t="s">
        <v>342</v>
      </c>
      <c r="M98" s="14"/>
      <c r="N98" s="35">
        <f>AVERAGE(N95:N97)</f>
        <v>6484.6966666666667</v>
      </c>
    </row>
    <row r="99" spans="2:14">
      <c r="B99" s="14" t="s">
        <v>334</v>
      </c>
      <c r="C99" s="14"/>
      <c r="D99" s="14"/>
      <c r="E99" s="14"/>
      <c r="F99" s="35">
        <f>SUM(F97:F98)</f>
        <v>6484.6966666666667</v>
      </c>
      <c r="G99" s="35">
        <f>SUM(G97:G98)</f>
        <v>0</v>
      </c>
      <c r="H99" s="35">
        <f>F99+G99</f>
        <v>6484.6966666666667</v>
      </c>
      <c r="I99" s="14"/>
    </row>
    <row r="102" spans="2:14">
      <c r="B102" s="33" t="s">
        <v>309</v>
      </c>
      <c r="C102" s="450" t="s">
        <v>310</v>
      </c>
      <c r="D102" s="450"/>
      <c r="E102" s="450"/>
      <c r="F102" s="450"/>
      <c r="G102" s="450"/>
      <c r="H102" s="33" t="s">
        <v>311</v>
      </c>
      <c r="I102" s="33" t="s">
        <v>312</v>
      </c>
      <c r="K102" s="445" t="s">
        <v>335</v>
      </c>
      <c r="L102" s="446"/>
      <c r="M102" s="446"/>
      <c r="N102" s="447"/>
    </row>
    <row r="103" spans="2:14" ht="27" customHeight="1">
      <c r="B103" s="110" t="s">
        <v>77</v>
      </c>
      <c r="C103" s="451" t="str">
        <f>Geral!E36</f>
        <v>Unidade evaporadora do tipo Cassete Quatro Vias, incluindo acessórios, receptor e controle, Sistema VRF, Sistema VRF, capacidade 24.230 BTU/h, 1620/1380/1060/840 m3/h    Fab.: HITACHI RCI2,5FSN3B4</v>
      </c>
      <c r="D103" s="452"/>
      <c r="E103" s="452"/>
      <c r="F103" s="452"/>
      <c r="G103" s="453"/>
      <c r="H103" s="7" t="s">
        <v>237</v>
      </c>
      <c r="I103" s="110" t="s">
        <v>313</v>
      </c>
      <c r="K103" s="14"/>
      <c r="L103" s="33" t="s">
        <v>351</v>
      </c>
      <c r="M103" s="14" t="s">
        <v>311</v>
      </c>
      <c r="N103" s="14" t="s">
        <v>337</v>
      </c>
    </row>
    <row r="104" spans="2:14">
      <c r="B104" s="14" t="s">
        <v>314</v>
      </c>
      <c r="C104" s="14" t="s">
        <v>315</v>
      </c>
      <c r="D104" s="14" t="s">
        <v>316</v>
      </c>
      <c r="E104" s="14" t="s">
        <v>317</v>
      </c>
      <c r="F104" s="14" t="s">
        <v>318</v>
      </c>
      <c r="G104" s="14" t="s">
        <v>319</v>
      </c>
      <c r="H104" s="14" t="s">
        <v>320</v>
      </c>
      <c r="I104" s="14"/>
      <c r="K104" s="14"/>
      <c r="L104" s="14" t="s">
        <v>338</v>
      </c>
      <c r="M104" s="14" t="s">
        <v>311</v>
      </c>
      <c r="N104" s="35">
        <v>5967.03</v>
      </c>
    </row>
    <row r="105" spans="2:14">
      <c r="B105" s="14"/>
      <c r="C105" s="14"/>
      <c r="D105" s="14"/>
      <c r="E105" s="109" t="s">
        <v>321</v>
      </c>
      <c r="F105" s="109" t="s">
        <v>321</v>
      </c>
      <c r="G105" s="109" t="s">
        <v>321</v>
      </c>
      <c r="H105" s="109" t="s">
        <v>321</v>
      </c>
      <c r="I105" s="14"/>
      <c r="K105" s="14"/>
      <c r="L105" s="14" t="s">
        <v>339</v>
      </c>
      <c r="M105" s="14" t="s">
        <v>311</v>
      </c>
      <c r="N105" s="35">
        <v>6085</v>
      </c>
    </row>
    <row r="106" spans="2:14">
      <c r="B106" s="14" t="s">
        <v>310</v>
      </c>
      <c r="C106" s="14">
        <v>1</v>
      </c>
      <c r="D106" s="14" t="s">
        <v>316</v>
      </c>
      <c r="E106" s="35">
        <f>F106+G106</f>
        <v>6837.0099999999993</v>
      </c>
      <c r="F106" s="35">
        <f>N107</f>
        <v>6837.0099999999993</v>
      </c>
      <c r="G106" s="35">
        <v>0</v>
      </c>
      <c r="H106" s="448"/>
      <c r="I106" s="14" t="s">
        <v>340</v>
      </c>
      <c r="K106" s="14"/>
      <c r="L106" s="14" t="s">
        <v>344</v>
      </c>
      <c r="M106" s="14" t="s">
        <v>311</v>
      </c>
      <c r="N106" s="35">
        <f>7703+356+400</f>
        <v>8459</v>
      </c>
    </row>
    <row r="107" spans="2:14">
      <c r="B107" s="14"/>
      <c r="C107" s="14"/>
      <c r="D107" s="14"/>
      <c r="E107" s="14"/>
      <c r="F107" s="14"/>
      <c r="G107" s="14"/>
      <c r="H107" s="449"/>
      <c r="I107" s="14"/>
      <c r="K107" s="14"/>
      <c r="L107" s="14" t="s">
        <v>342</v>
      </c>
      <c r="M107" s="14"/>
      <c r="N107" s="35">
        <f>AVERAGE(N104:N106)</f>
        <v>6837.0099999999993</v>
      </c>
    </row>
    <row r="108" spans="2:14">
      <c r="B108" s="14" t="s">
        <v>334</v>
      </c>
      <c r="C108" s="14"/>
      <c r="D108" s="14"/>
      <c r="E108" s="14"/>
      <c r="F108" s="35">
        <f>SUM(F106:F107)</f>
        <v>6837.0099999999993</v>
      </c>
      <c r="G108" s="35">
        <f>SUM(G106:G107)</f>
        <v>0</v>
      </c>
      <c r="H108" s="35">
        <f>F108+G108</f>
        <v>6837.0099999999993</v>
      </c>
      <c r="I108" s="14"/>
    </row>
    <row r="109" spans="2:14">
      <c r="F109" s="34"/>
      <c r="G109" s="34"/>
      <c r="H109" s="34"/>
    </row>
    <row r="111" spans="2:14">
      <c r="B111" s="33" t="s">
        <v>309</v>
      </c>
      <c r="C111" s="450" t="s">
        <v>310</v>
      </c>
      <c r="D111" s="450"/>
      <c r="E111" s="450"/>
      <c r="F111" s="450"/>
      <c r="G111" s="450"/>
      <c r="H111" s="33" t="s">
        <v>311</v>
      </c>
      <c r="I111" s="33" t="s">
        <v>312</v>
      </c>
      <c r="K111" s="445" t="s">
        <v>335</v>
      </c>
      <c r="L111" s="446"/>
      <c r="M111" s="446"/>
      <c r="N111" s="447"/>
    </row>
    <row r="112" spans="2:14" ht="27" customHeight="1">
      <c r="B112" s="110" t="s">
        <v>80</v>
      </c>
      <c r="C112" s="451" t="str">
        <f>Geral!E37</f>
        <v>Unidade evaporadora do tipo Cassete Quatro Vias, Sistema VRF, incluindo acessórios, receptor e controle, Sistema VRF, capacidade 27.000 BTU/h, 1620/1380/1080/840 m3/h    Fab.: HITACHI RCI3,0FSN3B4</v>
      </c>
      <c r="D112" s="452"/>
      <c r="E112" s="452"/>
      <c r="F112" s="452"/>
      <c r="G112" s="453"/>
      <c r="H112" s="7" t="s">
        <v>237</v>
      </c>
      <c r="I112" s="110" t="s">
        <v>313</v>
      </c>
      <c r="K112" s="14"/>
      <c r="L112" s="33" t="s">
        <v>352</v>
      </c>
      <c r="M112" s="14" t="s">
        <v>311</v>
      </c>
      <c r="N112" s="14" t="s">
        <v>337</v>
      </c>
    </row>
    <row r="113" spans="2:14">
      <c r="B113" s="14" t="s">
        <v>314</v>
      </c>
      <c r="C113" s="14" t="s">
        <v>315</v>
      </c>
      <c r="D113" s="14" t="s">
        <v>316</v>
      </c>
      <c r="E113" s="14" t="s">
        <v>317</v>
      </c>
      <c r="F113" s="14" t="s">
        <v>318</v>
      </c>
      <c r="G113" s="14" t="s">
        <v>319</v>
      </c>
      <c r="H113" s="14" t="s">
        <v>320</v>
      </c>
      <c r="I113" s="14"/>
      <c r="K113" s="14"/>
      <c r="L113" s="14" t="s">
        <v>338</v>
      </c>
      <c r="M113" s="14" t="s">
        <v>311</v>
      </c>
      <c r="N113" s="35">
        <v>6031.89</v>
      </c>
    </row>
    <row r="114" spans="2:14">
      <c r="B114" s="14"/>
      <c r="C114" s="14"/>
      <c r="D114" s="14"/>
      <c r="E114" s="109" t="s">
        <v>321</v>
      </c>
      <c r="F114" s="109" t="s">
        <v>321</v>
      </c>
      <c r="G114" s="109" t="s">
        <v>321</v>
      </c>
      <c r="H114" s="109" t="s">
        <v>321</v>
      </c>
      <c r="I114" s="14"/>
      <c r="K114" s="14"/>
      <c r="L114" s="14" t="s">
        <v>339</v>
      </c>
      <c r="M114" s="14" t="s">
        <v>311</v>
      </c>
      <c r="N114" s="35">
        <v>5828</v>
      </c>
    </row>
    <row r="115" spans="2:14">
      <c r="B115" s="14" t="s">
        <v>310</v>
      </c>
      <c r="C115" s="14">
        <v>1</v>
      </c>
      <c r="D115" s="14" t="s">
        <v>316</v>
      </c>
      <c r="E115" s="35">
        <f>F115+G115</f>
        <v>6785.9633333333331</v>
      </c>
      <c r="F115" s="35">
        <f>N116</f>
        <v>6785.9633333333331</v>
      </c>
      <c r="G115" s="35">
        <v>0</v>
      </c>
      <c r="H115" s="448"/>
      <c r="I115" s="14" t="s">
        <v>340</v>
      </c>
      <c r="K115" s="14"/>
      <c r="L115" s="14" t="s">
        <v>344</v>
      </c>
      <c r="M115" s="14" t="s">
        <v>311</v>
      </c>
      <c r="N115" s="35">
        <f>7742+356+400</f>
        <v>8498</v>
      </c>
    </row>
    <row r="116" spans="2:14">
      <c r="B116" s="14"/>
      <c r="C116" s="14"/>
      <c r="D116" s="14"/>
      <c r="E116" s="14"/>
      <c r="F116" s="14"/>
      <c r="G116" s="14"/>
      <c r="H116" s="449"/>
      <c r="I116" s="14"/>
      <c r="K116" s="14"/>
      <c r="L116" s="14" t="s">
        <v>342</v>
      </c>
      <c r="M116" s="14"/>
      <c r="N116" s="35">
        <f>AVERAGE(N113:N115)</f>
        <v>6785.9633333333331</v>
      </c>
    </row>
    <row r="117" spans="2:14">
      <c r="B117" s="14" t="s">
        <v>334</v>
      </c>
      <c r="C117" s="14"/>
      <c r="D117" s="14"/>
      <c r="E117" s="14"/>
      <c r="F117" s="35">
        <f>SUM(F115:F116)</f>
        <v>6785.9633333333331</v>
      </c>
      <c r="G117" s="35">
        <f>SUM(G115:G116)</f>
        <v>0</v>
      </c>
      <c r="H117" s="35">
        <f>F117+G117</f>
        <v>6785.9633333333331</v>
      </c>
      <c r="I117" s="14"/>
    </row>
    <row r="118" spans="2:14">
      <c r="F118" s="34"/>
      <c r="G118" s="34"/>
      <c r="H118" s="34"/>
    </row>
    <row r="120" spans="2:14">
      <c r="B120" s="33" t="s">
        <v>309</v>
      </c>
      <c r="C120" s="450" t="s">
        <v>310</v>
      </c>
      <c r="D120" s="450"/>
      <c r="E120" s="450"/>
      <c r="F120" s="450"/>
      <c r="G120" s="450"/>
      <c r="H120" s="33" t="s">
        <v>311</v>
      </c>
      <c r="I120" s="33" t="s">
        <v>312</v>
      </c>
      <c r="K120" s="445" t="s">
        <v>335</v>
      </c>
      <c r="L120" s="446"/>
      <c r="M120" s="446"/>
      <c r="N120" s="447"/>
    </row>
    <row r="121" spans="2:14" ht="27" customHeight="1">
      <c r="B121" s="110" t="s">
        <v>83</v>
      </c>
      <c r="C121" s="451" t="str">
        <f>Geral!E38</f>
        <v>Unidade evaporadora do tipo Cassete Quatro Vias,  incluindo acessórios, receptor e controle, Sistema VRF, capacidade 38.000 BTU/h, 2220/1860/1440/1200 m3/h      Fab.: HITACHI RCI4,0FSN3B4</v>
      </c>
      <c r="D121" s="452"/>
      <c r="E121" s="452"/>
      <c r="F121" s="452"/>
      <c r="G121" s="453"/>
      <c r="H121" s="7" t="s">
        <v>237</v>
      </c>
      <c r="I121" s="110" t="s">
        <v>313</v>
      </c>
      <c r="K121" s="14"/>
      <c r="L121" s="33" t="s">
        <v>353</v>
      </c>
      <c r="M121" s="14" t="s">
        <v>311</v>
      </c>
      <c r="N121" s="14" t="s">
        <v>337</v>
      </c>
    </row>
    <row r="122" spans="2:14">
      <c r="B122" s="14" t="s">
        <v>314</v>
      </c>
      <c r="C122" s="14" t="s">
        <v>315</v>
      </c>
      <c r="D122" s="14" t="s">
        <v>316</v>
      </c>
      <c r="E122" s="14" t="s">
        <v>317</v>
      </c>
      <c r="F122" s="14" t="s">
        <v>318</v>
      </c>
      <c r="G122" s="14" t="s">
        <v>319</v>
      </c>
      <c r="H122" s="14" t="s">
        <v>320</v>
      </c>
      <c r="I122" s="14"/>
      <c r="K122" s="14"/>
      <c r="L122" s="14" t="s">
        <v>338</v>
      </c>
      <c r="M122" s="14" t="s">
        <v>311</v>
      </c>
      <c r="N122" s="35">
        <v>6056.96</v>
      </c>
    </row>
    <row r="123" spans="2:14">
      <c r="B123" s="14"/>
      <c r="C123" s="14"/>
      <c r="D123" s="14"/>
      <c r="E123" s="109" t="s">
        <v>321</v>
      </c>
      <c r="F123" s="109" t="s">
        <v>321</v>
      </c>
      <c r="G123" s="109" t="s">
        <v>321</v>
      </c>
      <c r="H123" s="109" t="s">
        <v>321</v>
      </c>
      <c r="I123" s="14"/>
      <c r="K123" s="14"/>
      <c r="L123" s="14" t="s">
        <v>339</v>
      </c>
      <c r="M123" s="14" t="s">
        <v>311</v>
      </c>
      <c r="N123" s="35">
        <v>6360</v>
      </c>
    </row>
    <row r="124" spans="2:14">
      <c r="B124" s="14" t="s">
        <v>310</v>
      </c>
      <c r="C124" s="14">
        <v>1</v>
      </c>
      <c r="D124" s="14" t="s">
        <v>316</v>
      </c>
      <c r="E124" s="35">
        <f>F124+G124</f>
        <v>7541.32</v>
      </c>
      <c r="F124" s="35">
        <f>N125</f>
        <v>7541.32</v>
      </c>
      <c r="G124" s="35">
        <v>0</v>
      </c>
      <c r="H124" s="448"/>
      <c r="I124" s="14" t="s">
        <v>340</v>
      </c>
      <c r="K124" s="14"/>
      <c r="L124" s="14" t="s">
        <v>344</v>
      </c>
      <c r="M124" s="14" t="s">
        <v>311</v>
      </c>
      <c r="N124" s="35">
        <f>9451+356+400</f>
        <v>10207</v>
      </c>
    </row>
    <row r="125" spans="2:14">
      <c r="B125" s="14"/>
      <c r="C125" s="14"/>
      <c r="D125" s="14"/>
      <c r="E125" s="14"/>
      <c r="F125" s="14"/>
      <c r="G125" s="14"/>
      <c r="H125" s="449"/>
      <c r="I125" s="14"/>
      <c r="K125" s="14"/>
      <c r="L125" s="14" t="s">
        <v>342</v>
      </c>
      <c r="M125" s="14"/>
      <c r="N125" s="35">
        <f>AVERAGE(N122:N124)</f>
        <v>7541.32</v>
      </c>
    </row>
    <row r="126" spans="2:14">
      <c r="B126" s="14" t="s">
        <v>334</v>
      </c>
      <c r="C126" s="14"/>
      <c r="D126" s="14"/>
      <c r="E126" s="14"/>
      <c r="F126" s="35">
        <f>SUM(F124:F125)</f>
        <v>7541.32</v>
      </c>
      <c r="G126" s="35">
        <f>SUM(G124:G125)</f>
        <v>0</v>
      </c>
      <c r="H126" s="35">
        <f>F126+G126</f>
        <v>7541.32</v>
      </c>
      <c r="I126" s="14"/>
    </row>
    <row r="129" spans="2:14">
      <c r="B129" s="33" t="s">
        <v>309</v>
      </c>
      <c r="C129" s="450" t="s">
        <v>310</v>
      </c>
      <c r="D129" s="450"/>
      <c r="E129" s="450"/>
      <c r="F129" s="450"/>
      <c r="G129" s="450"/>
      <c r="H129" s="33" t="s">
        <v>311</v>
      </c>
      <c r="I129" s="33" t="s">
        <v>312</v>
      </c>
      <c r="K129" s="445" t="s">
        <v>335</v>
      </c>
      <c r="L129" s="446"/>
      <c r="M129" s="446"/>
      <c r="N129" s="447"/>
    </row>
    <row r="130" spans="2:14" ht="27" customHeight="1">
      <c r="B130" s="110" t="s">
        <v>86</v>
      </c>
      <c r="C130" s="451" t="str">
        <f>Geral!E39</f>
        <v>Unidade evaporadora do tipo Cassete Quatro Vias,  incluindo acessórios, receptor e controle, Sistema VRF, capacidade 47.000, 2220/1980/1560/1260 m3/h      Fab.: HITACHI RCI5,0FSN3B4</v>
      </c>
      <c r="D130" s="452"/>
      <c r="E130" s="452"/>
      <c r="F130" s="452"/>
      <c r="G130" s="453"/>
      <c r="H130" s="7" t="s">
        <v>237</v>
      </c>
      <c r="I130" s="110" t="s">
        <v>313</v>
      </c>
      <c r="K130" s="14"/>
      <c r="L130" s="33" t="s">
        <v>354</v>
      </c>
      <c r="M130" s="14" t="s">
        <v>311</v>
      </c>
      <c r="N130" s="14" t="s">
        <v>337</v>
      </c>
    </row>
    <row r="131" spans="2:14">
      <c r="B131" s="14" t="s">
        <v>314</v>
      </c>
      <c r="C131" s="14" t="s">
        <v>315</v>
      </c>
      <c r="D131" s="14" t="s">
        <v>316</v>
      </c>
      <c r="E131" s="14" t="s">
        <v>317</v>
      </c>
      <c r="F131" s="14" t="s">
        <v>318</v>
      </c>
      <c r="G131" s="14" t="s">
        <v>319</v>
      </c>
      <c r="H131" s="14" t="s">
        <v>320</v>
      </c>
      <c r="I131" s="14"/>
      <c r="K131" s="14"/>
      <c r="L131" s="14" t="s">
        <v>338</v>
      </c>
      <c r="M131" s="14" t="s">
        <v>311</v>
      </c>
      <c r="N131" s="35">
        <v>6058.87</v>
      </c>
    </row>
    <row r="132" spans="2:14">
      <c r="B132" s="14"/>
      <c r="C132" s="14"/>
      <c r="D132" s="14"/>
      <c r="E132" s="109" t="s">
        <v>321</v>
      </c>
      <c r="F132" s="109" t="s">
        <v>321</v>
      </c>
      <c r="G132" s="109" t="s">
        <v>321</v>
      </c>
      <c r="H132" s="109" t="s">
        <v>321</v>
      </c>
      <c r="I132" s="14"/>
      <c r="K132" s="14"/>
      <c r="L132" s="14" t="s">
        <v>339</v>
      </c>
      <c r="M132" s="14" t="s">
        <v>311</v>
      </c>
      <c r="N132" s="35">
        <v>6550</v>
      </c>
    </row>
    <row r="133" spans="2:14">
      <c r="B133" s="14" t="s">
        <v>310</v>
      </c>
      <c r="C133" s="14">
        <v>1</v>
      </c>
      <c r="D133" s="14" t="s">
        <v>316</v>
      </c>
      <c r="E133" s="35">
        <f>F133+G133</f>
        <v>7873.623333333333</v>
      </c>
      <c r="F133" s="35">
        <f>N134</f>
        <v>7873.623333333333</v>
      </c>
      <c r="G133" s="35">
        <v>0</v>
      </c>
      <c r="H133" s="448"/>
      <c r="I133" s="14" t="s">
        <v>340</v>
      </c>
      <c r="K133" s="14"/>
      <c r="L133" s="14" t="s">
        <v>344</v>
      </c>
      <c r="M133" s="14" t="s">
        <v>311</v>
      </c>
      <c r="N133" s="35">
        <f>10256+356+400</f>
        <v>11012</v>
      </c>
    </row>
    <row r="134" spans="2:14">
      <c r="B134" s="14"/>
      <c r="C134" s="14"/>
      <c r="D134" s="14"/>
      <c r="E134" s="14"/>
      <c r="F134" s="14"/>
      <c r="G134" s="14"/>
      <c r="H134" s="449"/>
      <c r="I134" s="14"/>
      <c r="K134" s="14"/>
      <c r="L134" s="14" t="s">
        <v>342</v>
      </c>
      <c r="M134" s="14"/>
      <c r="N134" s="35">
        <f>AVERAGE(N131:N133)</f>
        <v>7873.623333333333</v>
      </c>
    </row>
    <row r="135" spans="2:14">
      <c r="B135" s="14" t="s">
        <v>334</v>
      </c>
      <c r="C135" s="14"/>
      <c r="D135" s="14"/>
      <c r="E135" s="14"/>
      <c r="F135" s="35">
        <f>SUM(F133:F134)</f>
        <v>7873.623333333333</v>
      </c>
      <c r="G135" s="35">
        <f>SUM(G133:G134)</f>
        <v>0</v>
      </c>
      <c r="H135" s="35">
        <f>F135+G135</f>
        <v>7873.623333333333</v>
      </c>
      <c r="I135" s="14"/>
    </row>
    <row r="140" spans="2:14">
      <c r="B140" s="175" t="s">
        <v>309</v>
      </c>
      <c r="C140" s="454" t="s">
        <v>310</v>
      </c>
      <c r="D140" s="454"/>
      <c r="E140" s="454"/>
      <c r="F140" s="454"/>
      <c r="G140" s="454"/>
      <c r="H140" s="175" t="s">
        <v>311</v>
      </c>
      <c r="I140" s="175" t="s">
        <v>312</v>
      </c>
      <c r="J140" s="120"/>
      <c r="K140" s="455" t="s">
        <v>335</v>
      </c>
      <c r="L140" s="456"/>
      <c r="M140" s="456"/>
      <c r="N140" s="457"/>
    </row>
    <row r="141" spans="2:14" ht="27" customHeight="1">
      <c r="B141" s="176" t="s">
        <v>91</v>
      </c>
      <c r="C141" s="441" t="str">
        <f>Geral!E43</f>
        <v>Ventilador Axial em linha (In-line), TD SILENT 250-100 C/ CAIXA MFL 250 M5, Vazão de 54 m3/h Ref: Soler &amp; Palau</v>
      </c>
      <c r="D141" s="442"/>
      <c r="E141" s="442"/>
      <c r="F141" s="442"/>
      <c r="G141" s="443"/>
      <c r="H141" s="27" t="s">
        <v>237</v>
      </c>
      <c r="I141" s="176" t="s">
        <v>313</v>
      </c>
      <c r="J141" s="120"/>
      <c r="K141" s="177"/>
      <c r="L141" s="175" t="s">
        <v>355</v>
      </c>
      <c r="M141" s="177" t="s">
        <v>311</v>
      </c>
      <c r="N141" s="177" t="s">
        <v>337</v>
      </c>
    </row>
    <row r="142" spans="2:14">
      <c r="B142" s="177" t="s">
        <v>314</v>
      </c>
      <c r="C142" s="177" t="s">
        <v>315</v>
      </c>
      <c r="D142" s="177" t="s">
        <v>316</v>
      </c>
      <c r="E142" s="177" t="s">
        <v>317</v>
      </c>
      <c r="F142" s="177" t="s">
        <v>318</v>
      </c>
      <c r="G142" s="177" t="s">
        <v>319</v>
      </c>
      <c r="H142" s="177" t="s">
        <v>320</v>
      </c>
      <c r="I142" s="177"/>
      <c r="J142" s="120"/>
      <c r="K142" s="177"/>
      <c r="L142" s="177" t="s">
        <v>356</v>
      </c>
      <c r="M142" s="177" t="s">
        <v>311</v>
      </c>
      <c r="N142" s="180">
        <v>822</v>
      </c>
    </row>
    <row r="143" spans="2:14">
      <c r="B143" s="177"/>
      <c r="C143" s="177"/>
      <c r="D143" s="177"/>
      <c r="E143" s="178" t="s">
        <v>321</v>
      </c>
      <c r="F143" s="178" t="s">
        <v>321</v>
      </c>
      <c r="G143" s="178" t="s">
        <v>321</v>
      </c>
      <c r="H143" s="178" t="s">
        <v>321</v>
      </c>
      <c r="I143" s="177"/>
      <c r="J143" s="120"/>
      <c r="K143" s="177"/>
      <c r="L143" s="177" t="s">
        <v>357</v>
      </c>
      <c r="M143" s="177" t="s">
        <v>311</v>
      </c>
      <c r="N143" s="180">
        <v>602.34</v>
      </c>
    </row>
    <row r="144" spans="2:14">
      <c r="B144" s="177" t="s">
        <v>310</v>
      </c>
      <c r="C144" s="177">
        <v>1</v>
      </c>
      <c r="D144" s="177" t="s">
        <v>316</v>
      </c>
      <c r="E144" s="180">
        <f>F144+G144</f>
        <v>776.51333333333332</v>
      </c>
      <c r="F144" s="180">
        <f>N145</f>
        <v>776.51333333333332</v>
      </c>
      <c r="G144" s="180">
        <v>0</v>
      </c>
      <c r="H144" s="436"/>
      <c r="I144" s="177" t="s">
        <v>340</v>
      </c>
      <c r="J144" s="120"/>
      <c r="K144" s="177"/>
      <c r="L144" s="177" t="s">
        <v>358</v>
      </c>
      <c r="M144" s="177" t="s">
        <v>311</v>
      </c>
      <c r="N144" s="180">
        <v>905.2</v>
      </c>
    </row>
    <row r="145" spans="2:14">
      <c r="B145" s="177"/>
      <c r="C145" s="177"/>
      <c r="D145" s="177"/>
      <c r="E145" s="177"/>
      <c r="F145" s="177"/>
      <c r="G145" s="177"/>
      <c r="H145" s="437"/>
      <c r="I145" s="177"/>
      <c r="J145" s="120"/>
      <c r="K145" s="177"/>
      <c r="L145" s="177" t="s">
        <v>342</v>
      </c>
      <c r="M145" s="177"/>
      <c r="N145" s="180">
        <f>AVERAGE(N142:N144)</f>
        <v>776.51333333333332</v>
      </c>
    </row>
    <row r="146" spans="2:14">
      <c r="B146" s="14" t="s">
        <v>334</v>
      </c>
      <c r="C146" s="14"/>
      <c r="D146" s="14"/>
      <c r="E146" s="14"/>
      <c r="F146" s="35">
        <f>SUM(F144:F145)</f>
        <v>776.51333333333332</v>
      </c>
      <c r="G146" s="35">
        <f>SUM(G144:G145)</f>
        <v>0</v>
      </c>
      <c r="H146" s="35">
        <f>F146+G146</f>
        <v>776.51333333333332</v>
      </c>
      <c r="I146" s="14"/>
    </row>
    <row r="149" spans="2:14">
      <c r="B149" s="175" t="s">
        <v>309</v>
      </c>
      <c r="C149" s="454" t="s">
        <v>310</v>
      </c>
      <c r="D149" s="454"/>
      <c r="E149" s="454"/>
      <c r="F149" s="454"/>
      <c r="G149" s="454"/>
      <c r="H149" s="175" t="s">
        <v>311</v>
      </c>
      <c r="I149" s="175" t="s">
        <v>312</v>
      </c>
      <c r="J149" s="120"/>
      <c r="K149" s="455" t="s">
        <v>335</v>
      </c>
      <c r="L149" s="456"/>
      <c r="M149" s="456"/>
      <c r="N149" s="457"/>
    </row>
    <row r="150" spans="2:14" ht="27" customHeight="1">
      <c r="B150" s="176" t="s">
        <v>94</v>
      </c>
      <c r="C150" s="441" t="str">
        <f>Geral!E44</f>
        <v>Ventilador Axial em linha (In-line), TD SILENT TD 500/150 C/ CAIXA MFL 150 G4, Vazão de 270 m3/h Ref: Soler &amp; Palau</v>
      </c>
      <c r="D150" s="442"/>
      <c r="E150" s="442"/>
      <c r="F150" s="442"/>
      <c r="G150" s="443"/>
      <c r="H150" s="27" t="s">
        <v>237</v>
      </c>
      <c r="I150" s="176" t="s">
        <v>313</v>
      </c>
      <c r="J150" s="120"/>
      <c r="K150" s="177"/>
      <c r="L150" s="175" t="s">
        <v>359</v>
      </c>
      <c r="M150" s="177" t="s">
        <v>311</v>
      </c>
      <c r="N150" s="177" t="s">
        <v>337</v>
      </c>
    </row>
    <row r="151" spans="2:14">
      <c r="B151" s="177" t="s">
        <v>314</v>
      </c>
      <c r="C151" s="177" t="s">
        <v>315</v>
      </c>
      <c r="D151" s="177" t="s">
        <v>316</v>
      </c>
      <c r="E151" s="177" t="s">
        <v>317</v>
      </c>
      <c r="F151" s="177" t="s">
        <v>318</v>
      </c>
      <c r="G151" s="177" t="s">
        <v>319</v>
      </c>
      <c r="H151" s="177" t="s">
        <v>320</v>
      </c>
      <c r="I151" s="177"/>
      <c r="J151" s="120"/>
      <c r="K151" s="177"/>
      <c r="L151" s="177" t="s">
        <v>356</v>
      </c>
      <c r="M151" s="177" t="s">
        <v>311</v>
      </c>
      <c r="N151" s="180">
        <v>856</v>
      </c>
    </row>
    <row r="152" spans="2:14">
      <c r="B152" s="177"/>
      <c r="C152" s="177"/>
      <c r="D152" s="177"/>
      <c r="E152" s="178" t="s">
        <v>321</v>
      </c>
      <c r="F152" s="178" t="s">
        <v>321</v>
      </c>
      <c r="G152" s="178" t="s">
        <v>321</v>
      </c>
      <c r="H152" s="178" t="s">
        <v>321</v>
      </c>
      <c r="I152" s="177"/>
      <c r="J152" s="120"/>
      <c r="K152" s="177"/>
      <c r="L152" s="177" t="s">
        <v>357</v>
      </c>
      <c r="M152" s="177" t="s">
        <v>311</v>
      </c>
      <c r="N152" s="180">
        <v>738.01</v>
      </c>
    </row>
    <row r="153" spans="2:14">
      <c r="B153" s="177" t="s">
        <v>310</v>
      </c>
      <c r="C153" s="177">
        <v>1</v>
      </c>
      <c r="D153" s="177" t="s">
        <v>316</v>
      </c>
      <c r="E153" s="180">
        <f>F153+G153</f>
        <v>846.43666666666661</v>
      </c>
      <c r="F153" s="180">
        <f>N154</f>
        <v>846.43666666666661</v>
      </c>
      <c r="G153" s="180">
        <v>0</v>
      </c>
      <c r="H153" s="436"/>
      <c r="I153" s="177" t="s">
        <v>340</v>
      </c>
      <c r="J153" s="120"/>
      <c r="K153" s="177"/>
      <c r="L153" s="177" t="s">
        <v>358</v>
      </c>
      <c r="M153" s="177" t="s">
        <v>311</v>
      </c>
      <c r="N153" s="180">
        <v>945.3</v>
      </c>
    </row>
    <row r="154" spans="2:14">
      <c r="B154" s="177"/>
      <c r="C154" s="177"/>
      <c r="D154" s="177"/>
      <c r="E154" s="177"/>
      <c r="F154" s="177"/>
      <c r="G154" s="177"/>
      <c r="H154" s="437"/>
      <c r="I154" s="177"/>
      <c r="J154" s="120"/>
      <c r="K154" s="177"/>
      <c r="L154" s="177" t="s">
        <v>342</v>
      </c>
      <c r="M154" s="177"/>
      <c r="N154" s="180">
        <f>AVERAGE(N151:N153)</f>
        <v>846.43666666666661</v>
      </c>
    </row>
    <row r="155" spans="2:14">
      <c r="B155" s="14" t="s">
        <v>334</v>
      </c>
      <c r="C155" s="14"/>
      <c r="D155" s="14"/>
      <c r="E155" s="14"/>
      <c r="F155" s="35">
        <f>SUM(F153:F154)</f>
        <v>846.43666666666661</v>
      </c>
      <c r="G155" s="35">
        <f>SUM(G153:G154)</f>
        <v>0</v>
      </c>
      <c r="H155" s="35">
        <f>F155+G155</f>
        <v>846.43666666666661</v>
      </c>
      <c r="I155" s="14"/>
    </row>
    <row r="158" spans="2:14">
      <c r="B158" s="175" t="s">
        <v>309</v>
      </c>
      <c r="C158" s="454" t="s">
        <v>310</v>
      </c>
      <c r="D158" s="454"/>
      <c r="E158" s="454"/>
      <c r="F158" s="454"/>
      <c r="G158" s="454"/>
      <c r="H158" s="175" t="s">
        <v>311</v>
      </c>
      <c r="I158" s="175" t="s">
        <v>312</v>
      </c>
      <c r="J158" s="120"/>
      <c r="K158" s="455" t="s">
        <v>335</v>
      </c>
      <c r="L158" s="456"/>
      <c r="M158" s="456"/>
      <c r="N158" s="457"/>
    </row>
    <row r="159" spans="2:14" ht="27" customHeight="1">
      <c r="B159" s="176" t="s">
        <v>97</v>
      </c>
      <c r="C159" s="441" t="str">
        <f>Geral!E45</f>
        <v>Ventilador Axial em linha (In-line), TD SILENT 800/200 C/ CAIXA MFL 250 M5, Vazão de 715  m3/h Ref: Soler &amp; Palau</v>
      </c>
      <c r="D159" s="442"/>
      <c r="E159" s="442"/>
      <c r="F159" s="442"/>
      <c r="G159" s="443"/>
      <c r="H159" s="27" t="s">
        <v>237</v>
      </c>
      <c r="I159" s="176" t="s">
        <v>313</v>
      </c>
      <c r="J159" s="120"/>
      <c r="K159" s="177"/>
      <c r="L159" s="175" t="s">
        <v>360</v>
      </c>
      <c r="M159" s="177" t="s">
        <v>311</v>
      </c>
      <c r="N159" s="177" t="s">
        <v>337</v>
      </c>
    </row>
    <row r="160" spans="2:14">
      <c r="B160" s="177" t="s">
        <v>314</v>
      </c>
      <c r="C160" s="177" t="s">
        <v>315</v>
      </c>
      <c r="D160" s="177" t="s">
        <v>316</v>
      </c>
      <c r="E160" s="177" t="s">
        <v>317</v>
      </c>
      <c r="F160" s="177" t="s">
        <v>318</v>
      </c>
      <c r="G160" s="177" t="s">
        <v>319</v>
      </c>
      <c r="H160" s="177" t="s">
        <v>320</v>
      </c>
      <c r="I160" s="177"/>
      <c r="J160" s="120"/>
      <c r="K160" s="177"/>
      <c r="L160" s="177" t="s">
        <v>356</v>
      </c>
      <c r="M160" s="177" t="s">
        <v>311</v>
      </c>
      <c r="N160" s="180">
        <v>1315</v>
      </c>
    </row>
    <row r="161" spans="1:14">
      <c r="B161" s="177"/>
      <c r="C161" s="177"/>
      <c r="D161" s="177"/>
      <c r="E161" s="178" t="s">
        <v>321</v>
      </c>
      <c r="F161" s="178" t="s">
        <v>321</v>
      </c>
      <c r="G161" s="178" t="s">
        <v>321</v>
      </c>
      <c r="H161" s="178" t="s">
        <v>321</v>
      </c>
      <c r="I161" s="177"/>
      <c r="J161" s="120"/>
      <c r="K161" s="177"/>
      <c r="L161" s="177" t="s">
        <v>357</v>
      </c>
      <c r="M161" s="177" t="s">
        <v>311</v>
      </c>
      <c r="N161" s="180">
        <v>1483.66</v>
      </c>
    </row>
    <row r="162" spans="1:14">
      <c r="B162" s="177" t="s">
        <v>310</v>
      </c>
      <c r="C162" s="177">
        <v>1</v>
      </c>
      <c r="D162" s="177" t="s">
        <v>316</v>
      </c>
      <c r="E162" s="180">
        <f>F162+G162</f>
        <v>1415.6533333333334</v>
      </c>
      <c r="F162" s="180">
        <f>N163</f>
        <v>1415.6533333333334</v>
      </c>
      <c r="G162" s="180">
        <v>0</v>
      </c>
      <c r="H162" s="436"/>
      <c r="I162" s="177" t="s">
        <v>340</v>
      </c>
      <c r="J162" s="120"/>
      <c r="K162" s="177"/>
      <c r="L162" s="177" t="s">
        <v>358</v>
      </c>
      <c r="M162" s="177" t="s">
        <v>311</v>
      </c>
      <c r="N162" s="180">
        <v>1448.3</v>
      </c>
    </row>
    <row r="163" spans="1:14">
      <c r="B163" s="177"/>
      <c r="C163" s="177"/>
      <c r="D163" s="177"/>
      <c r="E163" s="177"/>
      <c r="F163" s="177"/>
      <c r="G163" s="177"/>
      <c r="H163" s="437"/>
      <c r="I163" s="177"/>
      <c r="J163" s="120"/>
      <c r="K163" s="177"/>
      <c r="L163" s="177" t="s">
        <v>342</v>
      </c>
      <c r="M163" s="177"/>
      <c r="N163" s="180">
        <f>AVERAGE(N160:N162)</f>
        <v>1415.6533333333334</v>
      </c>
    </row>
    <row r="164" spans="1:14">
      <c r="B164" s="14" t="s">
        <v>334</v>
      </c>
      <c r="C164" s="14"/>
      <c r="D164" s="14"/>
      <c r="E164" s="14"/>
      <c r="F164" s="35">
        <f>SUM(F162:F163)</f>
        <v>1415.6533333333334</v>
      </c>
      <c r="G164" s="35">
        <f>SUM(G162:G163)</f>
        <v>0</v>
      </c>
      <c r="H164" s="35">
        <f>F164+G164</f>
        <v>1415.6533333333334</v>
      </c>
      <c r="I164" s="14"/>
    </row>
    <row r="167" spans="1:14">
      <c r="B167" s="175" t="s">
        <v>309</v>
      </c>
      <c r="C167" s="454" t="s">
        <v>310</v>
      </c>
      <c r="D167" s="454"/>
      <c r="E167" s="454"/>
      <c r="F167" s="454"/>
      <c r="G167" s="454"/>
      <c r="H167" s="175" t="s">
        <v>311</v>
      </c>
      <c r="I167" s="175" t="s">
        <v>312</v>
      </c>
      <c r="J167" s="120"/>
      <c r="K167" s="455" t="s">
        <v>335</v>
      </c>
      <c r="L167" s="456"/>
      <c r="M167" s="456"/>
      <c r="N167" s="457"/>
    </row>
    <row r="168" spans="1:14" ht="27" customHeight="1">
      <c r="B168" s="176" t="s">
        <v>100</v>
      </c>
      <c r="C168" s="441" t="str">
        <f>Geral!E46</f>
        <v>Ventilador Axial em linha (In-line), TD SILENT 1300/250 C/ CAIXA MFL 250 M5, Vazão de 1125/1188 m3/h Ref: Soler &amp; Palau</v>
      </c>
      <c r="D168" s="442"/>
      <c r="E168" s="442"/>
      <c r="F168" s="442"/>
      <c r="G168" s="443"/>
      <c r="H168" s="27" t="s">
        <v>237</v>
      </c>
      <c r="I168" s="176" t="s">
        <v>313</v>
      </c>
      <c r="J168" s="120"/>
      <c r="K168" s="177"/>
      <c r="L168" s="175" t="s">
        <v>361</v>
      </c>
      <c r="M168" s="177" t="s">
        <v>311</v>
      </c>
      <c r="N168" s="177" t="s">
        <v>337</v>
      </c>
    </row>
    <row r="169" spans="1:14">
      <c r="B169" s="177" t="s">
        <v>314</v>
      </c>
      <c r="C169" s="177" t="s">
        <v>315</v>
      </c>
      <c r="D169" s="177" t="s">
        <v>316</v>
      </c>
      <c r="E169" s="177" t="s">
        <v>317</v>
      </c>
      <c r="F169" s="177" t="s">
        <v>318</v>
      </c>
      <c r="G169" s="177" t="s">
        <v>319</v>
      </c>
      <c r="H169" s="177" t="s">
        <v>320</v>
      </c>
      <c r="I169" s="177"/>
      <c r="J169" s="120"/>
      <c r="K169" s="177"/>
      <c r="L169" s="177" t="s">
        <v>356</v>
      </c>
      <c r="M169" s="177" t="s">
        <v>311</v>
      </c>
      <c r="N169" s="180">
        <v>3858</v>
      </c>
    </row>
    <row r="170" spans="1:14">
      <c r="B170" s="177"/>
      <c r="C170" s="177"/>
      <c r="D170" s="177"/>
      <c r="E170" s="178" t="s">
        <v>321</v>
      </c>
      <c r="F170" s="178" t="s">
        <v>321</v>
      </c>
      <c r="G170" s="178" t="s">
        <v>321</v>
      </c>
      <c r="H170" s="178" t="s">
        <v>321</v>
      </c>
      <c r="I170" s="177"/>
      <c r="J170" s="120"/>
      <c r="K170" s="177"/>
      <c r="L170" s="177" t="s">
        <v>357</v>
      </c>
      <c r="M170" s="177" t="s">
        <v>311</v>
      </c>
      <c r="N170" s="180">
        <v>2140.73</v>
      </c>
    </row>
    <row r="171" spans="1:14">
      <c r="B171" s="177" t="s">
        <v>310</v>
      </c>
      <c r="C171" s="177">
        <v>1</v>
      </c>
      <c r="D171" s="177" t="s">
        <v>316</v>
      </c>
      <c r="E171" s="180">
        <f>F171+G171</f>
        <v>3417.5099999999998</v>
      </c>
      <c r="F171" s="180">
        <f>N172</f>
        <v>3417.5099999999998</v>
      </c>
      <c r="G171" s="180">
        <v>0</v>
      </c>
      <c r="H171" s="436"/>
      <c r="I171" s="177" t="s">
        <v>340</v>
      </c>
      <c r="J171" s="120"/>
      <c r="K171" s="177"/>
      <c r="L171" s="177" t="s">
        <v>358</v>
      </c>
      <c r="M171" s="177" t="s">
        <v>311</v>
      </c>
      <c r="N171" s="180">
        <v>4253.8</v>
      </c>
    </row>
    <row r="172" spans="1:14">
      <c r="B172" s="177"/>
      <c r="C172" s="177"/>
      <c r="D172" s="177"/>
      <c r="E172" s="177"/>
      <c r="F172" s="177"/>
      <c r="G172" s="177"/>
      <c r="H172" s="437"/>
      <c r="I172" s="177"/>
      <c r="J172" s="120"/>
      <c r="K172" s="177"/>
      <c r="L172" s="177" t="s">
        <v>342</v>
      </c>
      <c r="M172" s="177"/>
      <c r="N172" s="180">
        <f>AVERAGE(N169:N171)</f>
        <v>3417.5099999999998</v>
      </c>
    </row>
    <row r="173" spans="1:14">
      <c r="B173" s="14" t="s">
        <v>334</v>
      </c>
      <c r="C173" s="14"/>
      <c r="D173" s="14"/>
      <c r="E173" s="14"/>
      <c r="F173" s="35">
        <f>SUM(F171:F172)</f>
        <v>3417.5099999999998</v>
      </c>
      <c r="G173" s="35">
        <f>SUM(G171:G172)</f>
        <v>0</v>
      </c>
      <c r="H173" s="35">
        <f>F173+G173</f>
        <v>3417.5099999999998</v>
      </c>
      <c r="I173" s="14"/>
    </row>
    <row r="176" spans="1:14">
      <c r="A176" s="210" t="s">
        <v>362</v>
      </c>
      <c r="B176" s="175" t="s">
        <v>309</v>
      </c>
      <c r="C176" s="454" t="s">
        <v>310</v>
      </c>
      <c r="D176" s="454"/>
      <c r="E176" s="454"/>
      <c r="F176" s="454"/>
      <c r="G176" s="454"/>
      <c r="H176" s="175" t="s">
        <v>311</v>
      </c>
      <c r="I176" s="175" t="s">
        <v>312</v>
      </c>
      <c r="J176" s="120"/>
      <c r="K176" s="455" t="s">
        <v>335</v>
      </c>
      <c r="L176" s="456"/>
      <c r="M176" s="456"/>
      <c r="N176" s="457"/>
    </row>
    <row r="177" spans="2:14" ht="27" customHeight="1">
      <c r="B177" s="176" t="s">
        <v>103</v>
      </c>
      <c r="C177" s="441" t="str">
        <f>Geral!E47</f>
        <v>Ventilador Axial em linha (In-line), TD SILENT 2000/315 C/ CAIXA MFL 315 M5, Vazão de 1355/1386/1664/1366/1393 m3/h Ref: Soler &amp; Palau</v>
      </c>
      <c r="D177" s="442"/>
      <c r="E177" s="442"/>
      <c r="F177" s="442"/>
      <c r="G177" s="443"/>
      <c r="H177" s="27" t="s">
        <v>237</v>
      </c>
      <c r="I177" s="176" t="s">
        <v>313</v>
      </c>
      <c r="J177" s="120"/>
      <c r="K177" s="177"/>
      <c r="L177" s="175" t="s">
        <v>361</v>
      </c>
      <c r="M177" s="177" t="s">
        <v>311</v>
      </c>
      <c r="N177" s="177" t="s">
        <v>337</v>
      </c>
    </row>
    <row r="178" spans="2:14">
      <c r="B178" s="177" t="s">
        <v>314</v>
      </c>
      <c r="C178" s="177" t="s">
        <v>315</v>
      </c>
      <c r="D178" s="177" t="s">
        <v>316</v>
      </c>
      <c r="E178" s="177" t="s">
        <v>317</v>
      </c>
      <c r="F178" s="177" t="s">
        <v>318</v>
      </c>
      <c r="G178" s="177" t="s">
        <v>319</v>
      </c>
      <c r="H178" s="177" t="s">
        <v>320</v>
      </c>
      <c r="I178" s="177"/>
      <c r="J178" s="120"/>
      <c r="K178" s="177"/>
      <c r="L178" s="177" t="s">
        <v>356</v>
      </c>
      <c r="M178" s="177" t="s">
        <v>311</v>
      </c>
      <c r="N178" s="180">
        <v>4578</v>
      </c>
    </row>
    <row r="179" spans="2:14">
      <c r="B179" s="177"/>
      <c r="C179" s="177"/>
      <c r="D179" s="177"/>
      <c r="E179" s="178" t="s">
        <v>321</v>
      </c>
      <c r="F179" s="178" t="s">
        <v>321</v>
      </c>
      <c r="G179" s="178" t="s">
        <v>321</v>
      </c>
      <c r="H179" s="178" t="s">
        <v>321</v>
      </c>
      <c r="I179" s="177"/>
      <c r="J179" s="120"/>
      <c r="K179" s="177"/>
      <c r="L179" s="177" t="s">
        <v>357</v>
      </c>
      <c r="M179" s="177" t="s">
        <v>311</v>
      </c>
      <c r="N179" s="180">
        <v>2398.0500000000002</v>
      </c>
    </row>
    <row r="180" spans="2:14">
      <c r="B180" s="177" t="s">
        <v>310</v>
      </c>
      <c r="C180" s="177">
        <v>1</v>
      </c>
      <c r="D180" s="177" t="s">
        <v>316</v>
      </c>
      <c r="E180" s="180">
        <f>F180+G180</f>
        <v>3860.35</v>
      </c>
      <c r="F180" s="180">
        <f>N181</f>
        <v>3860.35</v>
      </c>
      <c r="G180" s="180">
        <v>0</v>
      </c>
      <c r="H180" s="436"/>
      <c r="I180" s="177" t="s">
        <v>340</v>
      </c>
      <c r="J180" s="120"/>
      <c r="K180" s="177"/>
      <c r="L180" s="177" t="s">
        <v>358</v>
      </c>
      <c r="M180" s="177" t="s">
        <v>311</v>
      </c>
      <c r="N180" s="180">
        <v>4605</v>
      </c>
    </row>
    <row r="181" spans="2:14">
      <c r="B181" s="177"/>
      <c r="C181" s="177"/>
      <c r="D181" s="177"/>
      <c r="E181" s="177"/>
      <c r="F181" s="177"/>
      <c r="G181" s="177"/>
      <c r="H181" s="437"/>
      <c r="I181" s="177"/>
      <c r="J181" s="120"/>
      <c r="K181" s="177"/>
      <c r="L181" s="177" t="s">
        <v>342</v>
      </c>
      <c r="M181" s="177"/>
      <c r="N181" s="180">
        <f>AVERAGE(N178:N180)</f>
        <v>3860.35</v>
      </c>
    </row>
    <row r="182" spans="2:14">
      <c r="B182" s="14" t="s">
        <v>334</v>
      </c>
      <c r="C182" s="14"/>
      <c r="D182" s="14"/>
      <c r="E182" s="14"/>
      <c r="F182" s="35">
        <f>SUM(F180:F181)</f>
        <v>3860.35</v>
      </c>
      <c r="G182" s="35">
        <f>SUM(G180:G181)</f>
        <v>0</v>
      </c>
      <c r="H182" s="35">
        <f>F182+G182</f>
        <v>3860.35</v>
      </c>
      <c r="I182" s="14"/>
    </row>
    <row r="186" spans="2:14">
      <c r="B186" s="175" t="s">
        <v>309</v>
      </c>
      <c r="C186" s="454" t="s">
        <v>363</v>
      </c>
      <c r="D186" s="454"/>
      <c r="E186" s="454"/>
      <c r="F186" s="454"/>
      <c r="G186" s="454"/>
      <c r="H186" s="175" t="s">
        <v>311</v>
      </c>
      <c r="I186" s="175" t="s">
        <v>312</v>
      </c>
      <c r="J186" s="120"/>
      <c r="K186" s="455" t="s">
        <v>335</v>
      </c>
      <c r="L186" s="456"/>
      <c r="M186" s="456"/>
      <c r="N186" s="457"/>
    </row>
    <row r="187" spans="2:14">
      <c r="B187" s="176" t="s">
        <v>111</v>
      </c>
      <c r="C187" s="441" t="str">
        <f>Geral!E53</f>
        <v>DIFUSOR LINEAR, ADE-1-AG, H=122xL=425mm, REF. TROX</v>
      </c>
      <c r="D187" s="442"/>
      <c r="E187" s="442"/>
      <c r="F187" s="442"/>
      <c r="G187" s="443"/>
      <c r="H187" s="27" t="s">
        <v>237</v>
      </c>
      <c r="I187" s="176" t="s">
        <v>313</v>
      </c>
      <c r="J187" s="120"/>
      <c r="K187" s="177" t="s">
        <v>364</v>
      </c>
      <c r="L187" s="175" t="s">
        <v>365</v>
      </c>
      <c r="M187" s="177" t="s">
        <v>311</v>
      </c>
      <c r="N187" s="177" t="s">
        <v>337</v>
      </c>
    </row>
    <row r="188" spans="2:14">
      <c r="B188" s="177" t="s">
        <v>314</v>
      </c>
      <c r="C188" s="177" t="s">
        <v>315</v>
      </c>
      <c r="D188" s="177" t="s">
        <v>316</v>
      </c>
      <c r="E188" s="177" t="s">
        <v>317</v>
      </c>
      <c r="F188" s="177" t="s">
        <v>318</v>
      </c>
      <c r="G188" s="177" t="s">
        <v>319</v>
      </c>
      <c r="H188" s="177" t="s">
        <v>320</v>
      </c>
      <c r="I188" s="177"/>
      <c r="J188" s="120"/>
      <c r="K188" s="177"/>
      <c r="L188" s="177" t="s">
        <v>366</v>
      </c>
      <c r="M188" s="177" t="s">
        <v>367</v>
      </c>
      <c r="N188" s="177">
        <v>143.44</v>
      </c>
    </row>
    <row r="189" spans="2:14">
      <c r="B189" s="177"/>
      <c r="C189" s="177"/>
      <c r="D189" s="177"/>
      <c r="E189" s="178" t="s">
        <v>321</v>
      </c>
      <c r="F189" s="178" t="s">
        <v>321</v>
      </c>
      <c r="G189" s="178" t="s">
        <v>321</v>
      </c>
      <c r="H189" s="178" t="s">
        <v>321</v>
      </c>
      <c r="I189" s="177"/>
      <c r="J189" s="120"/>
      <c r="K189" s="177"/>
      <c r="L189" s="177" t="s">
        <v>368</v>
      </c>
      <c r="M189" s="177" t="s">
        <v>367</v>
      </c>
      <c r="N189" s="177">
        <v>158</v>
      </c>
    </row>
    <row r="190" spans="2:14">
      <c r="B190" s="177" t="str">
        <f>C187</f>
        <v>DIFUSOR LINEAR, ADE-1-AG, H=122xL=425mm, REF. TROX</v>
      </c>
      <c r="C190" s="223">
        <v>1</v>
      </c>
      <c r="D190" s="177" t="s">
        <v>316</v>
      </c>
      <c r="E190" s="180">
        <f>F190+G190</f>
        <v>133.47999999999999</v>
      </c>
      <c r="F190" s="180">
        <f>N193</f>
        <v>133.47999999999999</v>
      </c>
      <c r="G190" s="180">
        <v>0</v>
      </c>
      <c r="H190" s="436"/>
      <c r="I190" s="177" t="s">
        <v>340</v>
      </c>
      <c r="J190" s="120"/>
      <c r="K190" s="177"/>
      <c r="L190" s="177" t="s">
        <v>369</v>
      </c>
      <c r="M190" s="177" t="s">
        <v>367</v>
      </c>
      <c r="N190" s="177">
        <v>99</v>
      </c>
    </row>
    <row r="191" spans="2:14">
      <c r="B191" s="177" t="s">
        <v>370</v>
      </c>
      <c r="C191" s="177">
        <v>0.9</v>
      </c>
      <c r="D191" s="177" t="s">
        <v>33</v>
      </c>
      <c r="E191" s="157">
        <v>28.49</v>
      </c>
      <c r="F191" s="180">
        <v>0</v>
      </c>
      <c r="G191" s="180">
        <f>E191*C191</f>
        <v>25.640999999999998</v>
      </c>
      <c r="H191" s="444"/>
      <c r="I191" s="177" t="s">
        <v>371</v>
      </c>
      <c r="J191" s="120"/>
      <c r="K191" s="177"/>
      <c r="L191" s="177"/>
      <c r="M191" s="177"/>
      <c r="N191" s="177"/>
    </row>
    <row r="192" spans="2:14">
      <c r="B192" s="177" t="s">
        <v>372</v>
      </c>
      <c r="C192" s="177">
        <v>0.9</v>
      </c>
      <c r="D192" s="177" t="s">
        <v>33</v>
      </c>
      <c r="E192" s="158">
        <v>17.62</v>
      </c>
      <c r="F192" s="180">
        <v>0</v>
      </c>
      <c r="G192" s="180">
        <f>E192*C192</f>
        <v>15.858000000000001</v>
      </c>
      <c r="H192" s="444"/>
      <c r="I192" s="177" t="s">
        <v>373</v>
      </c>
      <c r="J192" s="120"/>
      <c r="K192" s="177"/>
      <c r="L192" s="177"/>
      <c r="M192" s="177"/>
      <c r="N192" s="177"/>
    </row>
    <row r="193" spans="2:14">
      <c r="B193" s="177"/>
      <c r="C193" s="177"/>
      <c r="D193" s="177"/>
      <c r="E193" s="177"/>
      <c r="F193" s="177"/>
      <c r="G193" s="177"/>
      <c r="H193" s="437"/>
      <c r="I193" s="177"/>
      <c r="J193" s="120"/>
      <c r="K193" s="177"/>
      <c r="L193" s="177" t="s">
        <v>342</v>
      </c>
      <c r="M193" s="177"/>
      <c r="N193" s="180">
        <f>AVERAGE(N188:N190)</f>
        <v>133.47999999999999</v>
      </c>
    </row>
    <row r="194" spans="2:14">
      <c r="B194" s="14" t="s">
        <v>334</v>
      </c>
      <c r="C194" s="14"/>
      <c r="D194" s="14"/>
      <c r="E194" s="14"/>
      <c r="F194" s="35">
        <f>SUM(F190:F193)</f>
        <v>133.47999999999999</v>
      </c>
      <c r="G194" s="35">
        <f>SUM(G190:G193)</f>
        <v>41.498999999999995</v>
      </c>
      <c r="H194" s="35">
        <f>F194+G194</f>
        <v>174.97899999999998</v>
      </c>
      <c r="I194" s="14"/>
    </row>
    <row r="197" spans="2:14">
      <c r="B197" s="175" t="s">
        <v>309</v>
      </c>
      <c r="C197" s="438" t="s">
        <v>363</v>
      </c>
      <c r="D197" s="439"/>
      <c r="E197" s="439"/>
      <c r="F197" s="439"/>
      <c r="G197" s="440"/>
      <c r="H197" s="175" t="s">
        <v>311</v>
      </c>
      <c r="I197" s="175" t="s">
        <v>312</v>
      </c>
      <c r="J197" s="120"/>
      <c r="K197" s="455" t="s">
        <v>335</v>
      </c>
      <c r="L197" s="456"/>
      <c r="M197" s="456"/>
      <c r="N197" s="457"/>
    </row>
    <row r="198" spans="2:14" ht="13.2" customHeight="1">
      <c r="B198" s="176" t="s">
        <v>114</v>
      </c>
      <c r="C198" s="441" t="str">
        <f>Geral!E54</f>
        <v>DIFUSOR LINEAR, ADE-1-AG, H=155xL=425mm, REF. TROX</v>
      </c>
      <c r="D198" s="442"/>
      <c r="E198" s="442"/>
      <c r="F198" s="442"/>
      <c r="G198" s="443"/>
      <c r="H198" s="27" t="s">
        <v>237</v>
      </c>
      <c r="I198" s="176" t="s">
        <v>313</v>
      </c>
      <c r="J198" s="120"/>
      <c r="K198" s="177" t="s">
        <v>364</v>
      </c>
      <c r="L198" s="175" t="s">
        <v>374</v>
      </c>
      <c r="M198" s="177" t="s">
        <v>311</v>
      </c>
      <c r="N198" s="177" t="s">
        <v>337</v>
      </c>
    </row>
    <row r="199" spans="2:14">
      <c r="B199" s="177" t="s">
        <v>314</v>
      </c>
      <c r="C199" s="177" t="s">
        <v>315</v>
      </c>
      <c r="D199" s="177" t="s">
        <v>316</v>
      </c>
      <c r="E199" s="177" t="s">
        <v>317</v>
      </c>
      <c r="F199" s="177" t="s">
        <v>318</v>
      </c>
      <c r="G199" s="177" t="s">
        <v>319</v>
      </c>
      <c r="H199" s="177" t="s">
        <v>320</v>
      </c>
      <c r="I199" s="177"/>
      <c r="J199" s="120"/>
      <c r="K199" s="177"/>
      <c r="L199" s="177" t="s">
        <v>366</v>
      </c>
      <c r="M199" s="177" t="s">
        <v>367</v>
      </c>
      <c r="N199" s="177">
        <v>163.03</v>
      </c>
    </row>
    <row r="200" spans="2:14">
      <c r="B200" s="177"/>
      <c r="C200" s="177"/>
      <c r="D200" s="177"/>
      <c r="E200" s="178" t="s">
        <v>321</v>
      </c>
      <c r="F200" s="178" t="s">
        <v>321</v>
      </c>
      <c r="G200" s="178" t="s">
        <v>321</v>
      </c>
      <c r="H200" s="178" t="s">
        <v>321</v>
      </c>
      <c r="I200" s="177"/>
      <c r="J200" s="120"/>
      <c r="K200" s="177"/>
      <c r="L200" s="177" t="s">
        <v>368</v>
      </c>
      <c r="M200" s="177" t="s">
        <v>367</v>
      </c>
      <c r="N200" s="177">
        <v>182</v>
      </c>
    </row>
    <row r="201" spans="2:14">
      <c r="B201" s="177" t="str">
        <f>C198</f>
        <v>DIFUSOR LINEAR, ADE-1-AG, H=155xL=425mm, REF. TROX</v>
      </c>
      <c r="C201" s="223">
        <v>1</v>
      </c>
      <c r="D201" s="177" t="s">
        <v>316</v>
      </c>
      <c r="E201" s="180">
        <f>F201+G201</f>
        <v>155.04666666666665</v>
      </c>
      <c r="F201" s="180">
        <f>N204</f>
        <v>155.04666666666665</v>
      </c>
      <c r="G201" s="180">
        <v>0</v>
      </c>
      <c r="H201" s="436"/>
      <c r="I201" s="177" t="s">
        <v>340</v>
      </c>
      <c r="J201" s="120"/>
      <c r="K201" s="177"/>
      <c r="L201" s="177" t="s">
        <v>369</v>
      </c>
      <c r="M201" s="177" t="s">
        <v>367</v>
      </c>
      <c r="N201" s="177">
        <v>120.11</v>
      </c>
    </row>
    <row r="202" spans="2:14">
      <c r="B202" s="177" t="s">
        <v>370</v>
      </c>
      <c r="C202" s="177">
        <v>0.9</v>
      </c>
      <c r="D202" s="177" t="s">
        <v>33</v>
      </c>
      <c r="E202" s="157">
        <v>28.49</v>
      </c>
      <c r="F202" s="180">
        <v>0</v>
      </c>
      <c r="G202" s="180">
        <f>E202*C202</f>
        <v>25.640999999999998</v>
      </c>
      <c r="H202" s="444"/>
      <c r="I202" s="177" t="s">
        <v>371</v>
      </c>
      <c r="J202" s="120"/>
      <c r="K202" s="177"/>
      <c r="L202" s="177"/>
      <c r="M202" s="177"/>
      <c r="N202" s="177"/>
    </row>
    <row r="203" spans="2:14">
      <c r="B203" s="177" t="s">
        <v>372</v>
      </c>
      <c r="C203" s="177">
        <v>0.9</v>
      </c>
      <c r="D203" s="177" t="s">
        <v>33</v>
      </c>
      <c r="E203" s="158">
        <v>17.62</v>
      </c>
      <c r="F203" s="180">
        <v>0</v>
      </c>
      <c r="G203" s="180">
        <f>E203*C203</f>
        <v>15.858000000000001</v>
      </c>
      <c r="H203" s="444"/>
      <c r="I203" s="177" t="s">
        <v>373</v>
      </c>
      <c r="J203" s="120"/>
      <c r="K203" s="177"/>
      <c r="L203" s="177"/>
      <c r="M203" s="177"/>
      <c r="N203" s="177"/>
    </row>
    <row r="204" spans="2:14">
      <c r="B204" s="177"/>
      <c r="C204" s="177"/>
      <c r="D204" s="177"/>
      <c r="E204" s="177"/>
      <c r="F204" s="177"/>
      <c r="G204" s="177"/>
      <c r="H204" s="437"/>
      <c r="I204" s="177"/>
      <c r="J204" s="120"/>
      <c r="K204" s="177"/>
      <c r="L204" s="177" t="s">
        <v>342</v>
      </c>
      <c r="M204" s="177"/>
      <c r="N204" s="180">
        <f>AVERAGE(N199:N201)</f>
        <v>155.04666666666665</v>
      </c>
    </row>
    <row r="205" spans="2:14">
      <c r="B205" s="14" t="s">
        <v>334</v>
      </c>
      <c r="C205" s="14"/>
      <c r="D205" s="14"/>
      <c r="E205" s="14"/>
      <c r="F205" s="35">
        <f>SUM(F201:F204)</f>
        <v>155.04666666666665</v>
      </c>
      <c r="G205" s="35">
        <f>SUM(G201:G204)</f>
        <v>41.498999999999995</v>
      </c>
      <c r="H205" s="35">
        <f>F205+G205</f>
        <v>196.54566666666665</v>
      </c>
      <c r="I205" s="14"/>
    </row>
    <row r="208" spans="2:14">
      <c r="B208" s="175" t="s">
        <v>309</v>
      </c>
      <c r="C208" s="438" t="s">
        <v>363</v>
      </c>
      <c r="D208" s="439"/>
      <c r="E208" s="439"/>
      <c r="F208" s="439"/>
      <c r="G208" s="440"/>
      <c r="H208" s="175" t="s">
        <v>311</v>
      </c>
      <c r="I208" s="175" t="s">
        <v>312</v>
      </c>
      <c r="J208" s="120"/>
      <c r="K208" s="455" t="s">
        <v>335</v>
      </c>
      <c r="L208" s="456"/>
      <c r="M208" s="456"/>
      <c r="N208" s="457"/>
    </row>
    <row r="209" spans="2:14" ht="13.2" customHeight="1">
      <c r="B209" s="176" t="s">
        <v>117</v>
      </c>
      <c r="C209" s="441" t="str">
        <f>Geral!E55</f>
        <v>DIFUSOR LINEAR, ADE-1-AG, H=188xL=525mm, REF. TROX</v>
      </c>
      <c r="D209" s="442"/>
      <c r="E209" s="442"/>
      <c r="F209" s="442"/>
      <c r="G209" s="443"/>
      <c r="H209" s="27" t="s">
        <v>237</v>
      </c>
      <c r="I209" s="176" t="s">
        <v>313</v>
      </c>
      <c r="J209" s="120"/>
      <c r="K209" s="177" t="s">
        <v>364</v>
      </c>
      <c r="L209" s="175" t="s">
        <v>375</v>
      </c>
      <c r="M209" s="177" t="s">
        <v>311</v>
      </c>
      <c r="N209" s="177" t="s">
        <v>337</v>
      </c>
    </row>
    <row r="210" spans="2:14">
      <c r="B210" s="177" t="s">
        <v>314</v>
      </c>
      <c r="C210" s="177" t="s">
        <v>315</v>
      </c>
      <c r="D210" s="177" t="s">
        <v>316</v>
      </c>
      <c r="E210" s="177" t="s">
        <v>317</v>
      </c>
      <c r="F210" s="177" t="s">
        <v>318</v>
      </c>
      <c r="G210" s="177" t="s">
        <v>319</v>
      </c>
      <c r="H210" s="177" t="s">
        <v>320</v>
      </c>
      <c r="I210" s="177"/>
      <c r="J210" s="120"/>
      <c r="K210" s="177"/>
      <c r="L210" s="177" t="s">
        <v>366</v>
      </c>
      <c r="M210" s="177" t="s">
        <v>367</v>
      </c>
      <c r="N210" s="177">
        <v>208.42</v>
      </c>
    </row>
    <row r="211" spans="2:14">
      <c r="B211" s="177"/>
      <c r="C211" s="177"/>
      <c r="D211" s="177"/>
      <c r="E211" s="178" t="s">
        <v>321</v>
      </c>
      <c r="F211" s="178" t="s">
        <v>321</v>
      </c>
      <c r="G211" s="178" t="s">
        <v>321</v>
      </c>
      <c r="H211" s="178" t="s">
        <v>321</v>
      </c>
      <c r="I211" s="177"/>
      <c r="J211" s="120"/>
      <c r="K211" s="177"/>
      <c r="L211" s="177" t="s">
        <v>368</v>
      </c>
      <c r="M211" s="177" t="s">
        <v>367</v>
      </c>
      <c r="N211" s="177">
        <v>222</v>
      </c>
    </row>
    <row r="212" spans="2:14">
      <c r="B212" s="177" t="str">
        <f>C209</f>
        <v>DIFUSOR LINEAR, ADE-1-AG, H=188xL=525mm, REF. TROX</v>
      </c>
      <c r="C212" s="223">
        <v>1</v>
      </c>
      <c r="D212" s="177" t="s">
        <v>316</v>
      </c>
      <c r="E212" s="180">
        <f>F212+G212</f>
        <v>211.35999999999999</v>
      </c>
      <c r="F212" s="180">
        <f>N215</f>
        <v>211.35999999999999</v>
      </c>
      <c r="G212" s="180">
        <v>0</v>
      </c>
      <c r="H212" s="436"/>
      <c r="I212" s="177" t="s">
        <v>340</v>
      </c>
      <c r="J212" s="120"/>
      <c r="K212" s="177"/>
      <c r="L212" s="177" t="s">
        <v>369</v>
      </c>
      <c r="M212" s="177" t="s">
        <v>367</v>
      </c>
      <c r="N212" s="177">
        <v>203.66</v>
      </c>
    </row>
    <row r="213" spans="2:14">
      <c r="B213" s="177" t="s">
        <v>370</v>
      </c>
      <c r="C213" s="177">
        <v>0.9</v>
      </c>
      <c r="D213" s="177" t="s">
        <v>33</v>
      </c>
      <c r="E213" s="157">
        <v>28.49</v>
      </c>
      <c r="F213" s="180">
        <v>0</v>
      </c>
      <c r="G213" s="180">
        <f>E213*C213</f>
        <v>25.640999999999998</v>
      </c>
      <c r="H213" s="444"/>
      <c r="I213" s="177" t="s">
        <v>371</v>
      </c>
      <c r="J213" s="120"/>
      <c r="K213" s="177"/>
      <c r="L213" s="177"/>
      <c r="M213" s="177"/>
      <c r="N213" s="177"/>
    </row>
    <row r="214" spans="2:14">
      <c r="B214" s="177" t="s">
        <v>372</v>
      </c>
      <c r="C214" s="177">
        <v>0.9</v>
      </c>
      <c r="D214" s="177" t="s">
        <v>33</v>
      </c>
      <c r="E214" s="158">
        <v>17.62</v>
      </c>
      <c r="F214" s="180">
        <v>0</v>
      </c>
      <c r="G214" s="180">
        <f>E214*C214</f>
        <v>15.858000000000001</v>
      </c>
      <c r="H214" s="444"/>
      <c r="I214" s="177" t="s">
        <v>373</v>
      </c>
      <c r="J214" s="120"/>
      <c r="K214" s="177"/>
      <c r="L214" s="177"/>
      <c r="M214" s="177"/>
      <c r="N214" s="177"/>
    </row>
    <row r="215" spans="2:14">
      <c r="B215" s="177"/>
      <c r="C215" s="177"/>
      <c r="D215" s="177"/>
      <c r="E215" s="177"/>
      <c r="F215" s="177"/>
      <c r="G215" s="177"/>
      <c r="H215" s="437"/>
      <c r="I215" s="177"/>
      <c r="J215" s="120"/>
      <c r="K215" s="177"/>
      <c r="L215" s="177" t="s">
        <v>342</v>
      </c>
      <c r="M215" s="177"/>
      <c r="N215" s="180">
        <f>AVERAGE(N210:N212)</f>
        <v>211.35999999999999</v>
      </c>
    </row>
    <row r="216" spans="2:14">
      <c r="B216" s="177" t="s">
        <v>334</v>
      </c>
      <c r="C216" s="177"/>
      <c r="D216" s="177"/>
      <c r="E216" s="177"/>
      <c r="F216" s="180">
        <f>SUM(F212:F215)</f>
        <v>211.35999999999999</v>
      </c>
      <c r="G216" s="180">
        <f>SUM(G212:G215)</f>
        <v>41.498999999999995</v>
      </c>
      <c r="H216" s="180">
        <f>F216+G216</f>
        <v>252.85899999999998</v>
      </c>
      <c r="I216" s="177"/>
      <c r="J216" s="120"/>
      <c r="K216" s="120"/>
      <c r="L216" s="120"/>
      <c r="M216" s="120"/>
      <c r="N216" s="120"/>
    </row>
    <row r="217" spans="2:14"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</row>
    <row r="218" spans="2:14"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</row>
    <row r="219" spans="2:14">
      <c r="B219" s="175" t="s">
        <v>309</v>
      </c>
      <c r="C219" s="438" t="s">
        <v>363</v>
      </c>
      <c r="D219" s="439"/>
      <c r="E219" s="439"/>
      <c r="F219" s="439"/>
      <c r="G219" s="440"/>
      <c r="H219" s="175" t="s">
        <v>311</v>
      </c>
      <c r="I219" s="175" t="s">
        <v>312</v>
      </c>
      <c r="J219" s="120"/>
      <c r="K219" s="455" t="s">
        <v>335</v>
      </c>
      <c r="L219" s="456"/>
      <c r="M219" s="456"/>
      <c r="N219" s="457"/>
    </row>
    <row r="220" spans="2:14" ht="13.2" customHeight="1">
      <c r="B220" s="176" t="s">
        <v>120</v>
      </c>
      <c r="C220" s="441" t="str">
        <f>Geral!E56</f>
        <v>DIFUSOR LINEAR, ADE-1-AG, H=188xL=625mm, REF. TROX</v>
      </c>
      <c r="D220" s="442"/>
      <c r="E220" s="442"/>
      <c r="F220" s="442"/>
      <c r="G220" s="443"/>
      <c r="H220" s="27" t="s">
        <v>237</v>
      </c>
      <c r="I220" s="176" t="s">
        <v>313</v>
      </c>
      <c r="J220" s="120"/>
      <c r="K220" s="177" t="s">
        <v>364</v>
      </c>
      <c r="L220" s="175" t="s">
        <v>376</v>
      </c>
      <c r="M220" s="177" t="s">
        <v>311</v>
      </c>
      <c r="N220" s="177" t="s">
        <v>337</v>
      </c>
    </row>
    <row r="221" spans="2:14">
      <c r="B221" s="177" t="s">
        <v>314</v>
      </c>
      <c r="C221" s="177" t="s">
        <v>315</v>
      </c>
      <c r="D221" s="177" t="s">
        <v>316</v>
      </c>
      <c r="E221" s="177" t="s">
        <v>317</v>
      </c>
      <c r="F221" s="177" t="s">
        <v>318</v>
      </c>
      <c r="G221" s="177" t="s">
        <v>319</v>
      </c>
      <c r="H221" s="177" t="s">
        <v>320</v>
      </c>
      <c r="I221" s="177"/>
      <c r="J221" s="120"/>
      <c r="K221" s="177"/>
      <c r="L221" s="177" t="s">
        <v>366</v>
      </c>
      <c r="M221" s="177" t="s">
        <v>367</v>
      </c>
      <c r="N221" s="177">
        <v>234.24</v>
      </c>
    </row>
    <row r="222" spans="2:14">
      <c r="B222" s="177"/>
      <c r="C222" s="177"/>
      <c r="D222" s="177"/>
      <c r="E222" s="178" t="s">
        <v>321</v>
      </c>
      <c r="F222" s="178" t="s">
        <v>321</v>
      </c>
      <c r="G222" s="178" t="s">
        <v>321</v>
      </c>
      <c r="H222" s="178" t="s">
        <v>321</v>
      </c>
      <c r="I222" s="177"/>
      <c r="J222" s="120"/>
      <c r="K222" s="177"/>
      <c r="L222" s="177" t="s">
        <v>368</v>
      </c>
      <c r="M222" s="177" t="s">
        <v>367</v>
      </c>
      <c r="N222" s="177">
        <v>262</v>
      </c>
    </row>
    <row r="223" spans="2:14">
      <c r="B223" s="177" t="str">
        <f>C220</f>
        <v>DIFUSOR LINEAR, ADE-1-AG, H=188xL=625mm, REF. TROX</v>
      </c>
      <c r="C223" s="223">
        <v>1</v>
      </c>
      <c r="D223" s="177" t="s">
        <v>316</v>
      </c>
      <c r="E223" s="180">
        <f>F223+G223</f>
        <v>245.83</v>
      </c>
      <c r="F223" s="180">
        <f>N226</f>
        <v>245.83</v>
      </c>
      <c r="G223" s="180">
        <v>0</v>
      </c>
      <c r="H223" s="436"/>
      <c r="I223" s="177" t="s">
        <v>340</v>
      </c>
      <c r="J223" s="120"/>
      <c r="K223" s="177"/>
      <c r="L223" s="177" t="s">
        <v>369</v>
      </c>
      <c r="M223" s="177" t="s">
        <v>367</v>
      </c>
      <c r="N223" s="177">
        <v>241.25</v>
      </c>
    </row>
    <row r="224" spans="2:14">
      <c r="B224" s="177" t="s">
        <v>370</v>
      </c>
      <c r="C224" s="177">
        <v>1.1000000000000001</v>
      </c>
      <c r="D224" s="177" t="s">
        <v>33</v>
      </c>
      <c r="E224" s="157">
        <v>28.49</v>
      </c>
      <c r="F224" s="180">
        <v>0</v>
      </c>
      <c r="G224" s="180">
        <f>E224*C224</f>
        <v>31.339000000000002</v>
      </c>
      <c r="H224" s="444"/>
      <c r="I224" s="177" t="s">
        <v>371</v>
      </c>
      <c r="J224" s="120"/>
      <c r="K224" s="177"/>
      <c r="L224" s="177"/>
      <c r="M224" s="177"/>
      <c r="N224" s="177"/>
    </row>
    <row r="225" spans="2:14">
      <c r="B225" s="177" t="s">
        <v>372</v>
      </c>
      <c r="C225" s="177">
        <v>1.1000000000000001</v>
      </c>
      <c r="D225" s="177" t="s">
        <v>33</v>
      </c>
      <c r="E225" s="158">
        <v>17.62</v>
      </c>
      <c r="F225" s="180">
        <v>0</v>
      </c>
      <c r="G225" s="180">
        <f>E225*C225</f>
        <v>19.382000000000001</v>
      </c>
      <c r="H225" s="444"/>
      <c r="I225" s="177" t="s">
        <v>373</v>
      </c>
      <c r="J225" s="120"/>
      <c r="K225" s="177"/>
      <c r="L225" s="177"/>
      <c r="M225" s="177"/>
      <c r="N225" s="177"/>
    </row>
    <row r="226" spans="2:14">
      <c r="B226" s="177"/>
      <c r="C226" s="177"/>
      <c r="D226" s="177"/>
      <c r="E226" s="177"/>
      <c r="F226" s="177"/>
      <c r="G226" s="177"/>
      <c r="H226" s="437"/>
      <c r="I226" s="177"/>
      <c r="J226" s="120"/>
      <c r="K226" s="177"/>
      <c r="L226" s="177" t="s">
        <v>342</v>
      </c>
      <c r="M226" s="177"/>
      <c r="N226" s="180">
        <f>AVERAGE(N221:N223)</f>
        <v>245.83</v>
      </c>
    </row>
    <row r="227" spans="2:14">
      <c r="B227" s="177" t="s">
        <v>334</v>
      </c>
      <c r="C227" s="177"/>
      <c r="D227" s="177"/>
      <c r="E227" s="177"/>
      <c r="F227" s="180">
        <f>SUM(F223:F226)</f>
        <v>245.83</v>
      </c>
      <c r="G227" s="180">
        <f>SUM(G223:G226)</f>
        <v>50.721000000000004</v>
      </c>
      <c r="H227" s="180">
        <f>F227+G227</f>
        <v>296.55100000000004</v>
      </c>
      <c r="I227" s="177"/>
      <c r="J227" s="120"/>
      <c r="K227" s="120"/>
      <c r="L227" s="120"/>
      <c r="M227" s="120"/>
      <c r="N227" s="120"/>
    </row>
    <row r="228" spans="2:14" ht="25.2" customHeight="1"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</row>
    <row r="229" spans="2:14"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</row>
    <row r="230" spans="2:14">
      <c r="B230" s="175" t="s">
        <v>309</v>
      </c>
      <c r="C230" s="438" t="s">
        <v>363</v>
      </c>
      <c r="D230" s="439"/>
      <c r="E230" s="439"/>
      <c r="F230" s="439"/>
      <c r="G230" s="440"/>
      <c r="H230" s="175" t="s">
        <v>311</v>
      </c>
      <c r="I230" s="175" t="s">
        <v>312</v>
      </c>
      <c r="J230" s="120"/>
      <c r="K230" s="455" t="s">
        <v>335</v>
      </c>
      <c r="L230" s="456"/>
      <c r="M230" s="456"/>
      <c r="N230" s="457"/>
    </row>
    <row r="231" spans="2:14" ht="13.2" customHeight="1">
      <c r="B231" s="176" t="s">
        <v>123</v>
      </c>
      <c r="C231" s="441" t="str">
        <f>Geral!E57</f>
        <v>DIFUSOR LINEAR, ADE-1-AG, H=254xL=525mm, REF. TROX</v>
      </c>
      <c r="D231" s="442"/>
      <c r="E231" s="442"/>
      <c r="F231" s="442"/>
      <c r="G231" s="443"/>
      <c r="H231" s="27" t="s">
        <v>237</v>
      </c>
      <c r="I231" s="176" t="s">
        <v>313</v>
      </c>
      <c r="J231" s="120"/>
      <c r="K231" s="177" t="s">
        <v>364</v>
      </c>
      <c r="L231" s="175" t="s">
        <v>377</v>
      </c>
      <c r="M231" s="177" t="s">
        <v>311</v>
      </c>
      <c r="N231" s="177" t="s">
        <v>337</v>
      </c>
    </row>
    <row r="232" spans="2:14">
      <c r="B232" s="177" t="s">
        <v>314</v>
      </c>
      <c r="C232" s="177" t="s">
        <v>315</v>
      </c>
      <c r="D232" s="177" t="s">
        <v>316</v>
      </c>
      <c r="E232" s="177" t="s">
        <v>317</v>
      </c>
      <c r="F232" s="177" t="s">
        <v>318</v>
      </c>
      <c r="G232" s="177" t="s">
        <v>319</v>
      </c>
      <c r="H232" s="177" t="s">
        <v>320</v>
      </c>
      <c r="I232" s="177"/>
      <c r="J232" s="120"/>
      <c r="K232" s="177"/>
      <c r="L232" s="177" t="s">
        <v>366</v>
      </c>
      <c r="M232" s="177" t="s">
        <v>367</v>
      </c>
      <c r="N232" s="177">
        <v>252.33</v>
      </c>
    </row>
    <row r="233" spans="2:14">
      <c r="B233" s="177"/>
      <c r="C233" s="177"/>
      <c r="D233" s="177"/>
      <c r="E233" s="178" t="s">
        <v>321</v>
      </c>
      <c r="F233" s="178" t="s">
        <v>321</v>
      </c>
      <c r="G233" s="178" t="s">
        <v>321</v>
      </c>
      <c r="H233" s="178" t="s">
        <v>321</v>
      </c>
      <c r="I233" s="177"/>
      <c r="J233" s="120"/>
      <c r="K233" s="177"/>
      <c r="L233" s="177" t="s">
        <v>378</v>
      </c>
      <c r="M233" s="177" t="s">
        <v>367</v>
      </c>
      <c r="N233" s="177">
        <v>279</v>
      </c>
    </row>
    <row r="234" spans="2:14">
      <c r="B234" s="177" t="str">
        <f>C231</f>
        <v>DIFUSOR LINEAR, ADE-1-AG, H=254xL=525mm, REF. TROX</v>
      </c>
      <c r="C234" s="223">
        <v>1</v>
      </c>
      <c r="D234" s="177" t="s">
        <v>316</v>
      </c>
      <c r="E234" s="180">
        <f>F234+G234</f>
        <v>257.73333333333335</v>
      </c>
      <c r="F234" s="180">
        <f>N237</f>
        <v>257.73333333333335</v>
      </c>
      <c r="G234" s="180">
        <v>0</v>
      </c>
      <c r="H234" s="436"/>
      <c r="I234" s="177" t="s">
        <v>340</v>
      </c>
      <c r="J234" s="120"/>
      <c r="K234" s="177"/>
      <c r="L234" s="177" t="s">
        <v>369</v>
      </c>
      <c r="M234" s="177" t="s">
        <v>367</v>
      </c>
      <c r="N234" s="177">
        <v>241.87</v>
      </c>
    </row>
    <row r="235" spans="2:14">
      <c r="B235" s="177" t="s">
        <v>370</v>
      </c>
      <c r="C235" s="177">
        <v>0.9</v>
      </c>
      <c r="D235" s="177" t="s">
        <v>33</v>
      </c>
      <c r="E235" s="157">
        <v>28.49</v>
      </c>
      <c r="F235" s="180">
        <v>0</v>
      </c>
      <c r="G235" s="180">
        <f>E235*C235</f>
        <v>25.640999999999998</v>
      </c>
      <c r="H235" s="444"/>
      <c r="I235" s="177" t="s">
        <v>371</v>
      </c>
      <c r="J235" s="120"/>
      <c r="K235" s="177"/>
      <c r="L235" s="177"/>
      <c r="M235" s="177"/>
      <c r="N235" s="177"/>
    </row>
    <row r="236" spans="2:14">
      <c r="B236" s="177" t="s">
        <v>372</v>
      </c>
      <c r="C236" s="177">
        <v>0.9</v>
      </c>
      <c r="D236" s="177" t="s">
        <v>33</v>
      </c>
      <c r="E236" s="158">
        <v>17.62</v>
      </c>
      <c r="F236" s="180">
        <v>0</v>
      </c>
      <c r="G236" s="180">
        <f>E236*C236</f>
        <v>15.858000000000001</v>
      </c>
      <c r="H236" s="444"/>
      <c r="I236" s="177" t="s">
        <v>373</v>
      </c>
      <c r="J236" s="120"/>
      <c r="K236" s="177"/>
      <c r="L236" s="177"/>
      <c r="M236" s="177"/>
      <c r="N236" s="177"/>
    </row>
    <row r="237" spans="2:14">
      <c r="B237" s="177"/>
      <c r="C237" s="177"/>
      <c r="D237" s="177"/>
      <c r="E237" s="177"/>
      <c r="F237" s="177"/>
      <c r="G237" s="177"/>
      <c r="H237" s="437"/>
      <c r="I237" s="177"/>
      <c r="J237" s="120"/>
      <c r="K237" s="177"/>
      <c r="L237" s="177" t="s">
        <v>342</v>
      </c>
      <c r="M237" s="177"/>
      <c r="N237" s="180">
        <f>AVERAGE(N232:N234)</f>
        <v>257.73333333333335</v>
      </c>
    </row>
    <row r="238" spans="2:14">
      <c r="B238" s="177" t="s">
        <v>334</v>
      </c>
      <c r="C238" s="177"/>
      <c r="D238" s="177"/>
      <c r="E238" s="177"/>
      <c r="F238" s="180">
        <f>SUM(F234:F237)</f>
        <v>257.73333333333335</v>
      </c>
      <c r="G238" s="180">
        <f>SUM(G234:G237)</f>
        <v>41.498999999999995</v>
      </c>
      <c r="H238" s="180">
        <f>F238+G238</f>
        <v>299.23233333333337</v>
      </c>
      <c r="I238" s="177"/>
      <c r="J238" s="120"/>
      <c r="K238" s="120"/>
      <c r="L238" s="120"/>
      <c r="M238" s="120"/>
      <c r="N238" s="120"/>
    </row>
    <row r="239" spans="2:14"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</row>
    <row r="240" spans="2:14"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</row>
    <row r="241" spans="1:14">
      <c r="B241" s="175" t="s">
        <v>309</v>
      </c>
      <c r="C241" s="438" t="s">
        <v>363</v>
      </c>
      <c r="D241" s="439"/>
      <c r="E241" s="439"/>
      <c r="F241" s="439"/>
      <c r="G241" s="440"/>
      <c r="H241" s="175" t="s">
        <v>311</v>
      </c>
      <c r="I241" s="175" t="s">
        <v>312</v>
      </c>
      <c r="J241" s="120"/>
      <c r="K241" s="455" t="s">
        <v>335</v>
      </c>
      <c r="L241" s="456"/>
      <c r="M241" s="456"/>
      <c r="N241" s="457"/>
    </row>
    <row r="242" spans="1:14" ht="13.2" customHeight="1">
      <c r="B242" s="176" t="s">
        <v>126</v>
      </c>
      <c r="C242" s="441" t="str">
        <f>Geral!E58</f>
        <v>DIFUSOR LINEAR, ADE-1-AG, H=254xL=625mm, REF. TROX</v>
      </c>
      <c r="D242" s="442"/>
      <c r="E242" s="442"/>
      <c r="F242" s="442"/>
      <c r="G242" s="443"/>
      <c r="H242" s="27" t="s">
        <v>237</v>
      </c>
      <c r="I242" s="176" t="s">
        <v>313</v>
      </c>
      <c r="J242" s="120"/>
      <c r="K242" s="177" t="s">
        <v>364</v>
      </c>
      <c r="L242" s="175" t="s">
        <v>379</v>
      </c>
      <c r="M242" s="177" t="s">
        <v>311</v>
      </c>
      <c r="N242" s="177" t="s">
        <v>337</v>
      </c>
    </row>
    <row r="243" spans="1:14">
      <c r="B243" s="177" t="s">
        <v>314</v>
      </c>
      <c r="C243" s="177" t="s">
        <v>315</v>
      </c>
      <c r="D243" s="177" t="s">
        <v>316</v>
      </c>
      <c r="E243" s="177" t="s">
        <v>317</v>
      </c>
      <c r="F243" s="177" t="s">
        <v>318</v>
      </c>
      <c r="G243" s="177" t="s">
        <v>319</v>
      </c>
      <c r="H243" s="177" t="s">
        <v>320</v>
      </c>
      <c r="I243" s="177"/>
      <c r="J243" s="120"/>
      <c r="K243" s="177"/>
      <c r="L243" s="177" t="s">
        <v>366</v>
      </c>
      <c r="M243" s="177" t="s">
        <v>367</v>
      </c>
      <c r="N243" s="177">
        <v>282.89</v>
      </c>
    </row>
    <row r="244" spans="1:14">
      <c r="B244" s="177"/>
      <c r="C244" s="177"/>
      <c r="D244" s="177"/>
      <c r="E244" s="178" t="s">
        <v>321</v>
      </c>
      <c r="F244" s="178" t="s">
        <v>321</v>
      </c>
      <c r="G244" s="178" t="s">
        <v>321</v>
      </c>
      <c r="H244" s="178" t="s">
        <v>321</v>
      </c>
      <c r="I244" s="177"/>
      <c r="J244" s="120"/>
      <c r="K244" s="177"/>
      <c r="L244" s="177" t="s">
        <v>368</v>
      </c>
      <c r="M244" s="177" t="s">
        <v>367</v>
      </c>
      <c r="N244" s="177">
        <v>330</v>
      </c>
    </row>
    <row r="245" spans="1:14">
      <c r="A245" s="34"/>
      <c r="B245" s="177" t="str">
        <f>C242</f>
        <v>DIFUSOR LINEAR, ADE-1-AG, H=254xL=625mm, REF. TROX</v>
      </c>
      <c r="C245" s="223">
        <v>1</v>
      </c>
      <c r="D245" s="177" t="s">
        <v>316</v>
      </c>
      <c r="E245" s="180">
        <f>F245+G245</f>
        <v>300.27666666666664</v>
      </c>
      <c r="F245" s="180">
        <f>N248</f>
        <v>300.27666666666664</v>
      </c>
      <c r="G245" s="180">
        <v>0</v>
      </c>
      <c r="H245" s="436"/>
      <c r="I245" s="177" t="s">
        <v>340</v>
      </c>
      <c r="J245" s="120"/>
      <c r="K245" s="177"/>
      <c r="L245" s="177" t="s">
        <v>369</v>
      </c>
      <c r="M245" s="177" t="s">
        <v>367</v>
      </c>
      <c r="N245" s="177">
        <v>287.94</v>
      </c>
    </row>
    <row r="246" spans="1:14">
      <c r="A246" s="34"/>
      <c r="B246" s="177" t="s">
        <v>370</v>
      </c>
      <c r="C246" s="177">
        <v>1.6</v>
      </c>
      <c r="D246" s="177" t="s">
        <v>33</v>
      </c>
      <c r="E246" s="157">
        <v>28.49</v>
      </c>
      <c r="F246" s="180">
        <v>0</v>
      </c>
      <c r="G246" s="180">
        <f>E246*C246</f>
        <v>45.584000000000003</v>
      </c>
      <c r="H246" s="444"/>
      <c r="I246" s="177" t="s">
        <v>371</v>
      </c>
      <c r="J246" s="120"/>
      <c r="K246" s="177"/>
      <c r="L246" s="177"/>
      <c r="M246" s="177"/>
      <c r="N246" s="177"/>
    </row>
    <row r="247" spans="1:14">
      <c r="A247" s="34"/>
      <c r="B247" s="177" t="s">
        <v>372</v>
      </c>
      <c r="C247" s="177">
        <v>1.6</v>
      </c>
      <c r="D247" s="177" t="s">
        <v>33</v>
      </c>
      <c r="E247" s="158">
        <v>17.62</v>
      </c>
      <c r="F247" s="180">
        <v>0</v>
      </c>
      <c r="G247" s="180">
        <f>E247*C247</f>
        <v>28.192000000000004</v>
      </c>
      <c r="H247" s="444"/>
      <c r="I247" s="177" t="s">
        <v>373</v>
      </c>
      <c r="J247" s="120"/>
      <c r="K247" s="177"/>
      <c r="L247" s="177"/>
      <c r="M247" s="177"/>
      <c r="N247" s="177"/>
    </row>
    <row r="248" spans="1:14">
      <c r="A248" s="34"/>
      <c r="B248" s="177"/>
      <c r="C248" s="177"/>
      <c r="D248" s="177"/>
      <c r="E248" s="177"/>
      <c r="F248" s="177"/>
      <c r="G248" s="177"/>
      <c r="H248" s="437"/>
      <c r="I248" s="177"/>
      <c r="J248" s="120"/>
      <c r="K248" s="177"/>
      <c r="L248" s="177" t="s">
        <v>342</v>
      </c>
      <c r="M248" s="177"/>
      <c r="N248" s="180">
        <f>AVERAGE(N243:N245)</f>
        <v>300.27666666666664</v>
      </c>
    </row>
    <row r="249" spans="1:14">
      <c r="A249" s="34"/>
      <c r="B249" s="177" t="s">
        <v>334</v>
      </c>
      <c r="C249" s="177"/>
      <c r="D249" s="177"/>
      <c r="E249" s="177"/>
      <c r="F249" s="180">
        <f>SUM(F245:F248)</f>
        <v>300.27666666666664</v>
      </c>
      <c r="G249" s="180">
        <f>SUM(G245:G248)</f>
        <v>73.77600000000001</v>
      </c>
      <c r="H249" s="180">
        <f>F249+G249</f>
        <v>374.05266666666665</v>
      </c>
      <c r="I249" s="177"/>
      <c r="J249" s="120"/>
      <c r="K249" s="120"/>
      <c r="L249" s="120"/>
      <c r="M249" s="120"/>
      <c r="N249" s="120"/>
    </row>
    <row r="250" spans="1:14"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</row>
    <row r="251" spans="1:14"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</row>
    <row r="252" spans="1:14">
      <c r="A252" s="34"/>
      <c r="B252" s="175" t="s">
        <v>309</v>
      </c>
      <c r="C252" s="438" t="s">
        <v>363</v>
      </c>
      <c r="D252" s="439"/>
      <c r="E252" s="439"/>
      <c r="F252" s="439"/>
      <c r="G252" s="440"/>
      <c r="H252" s="175" t="s">
        <v>311</v>
      </c>
      <c r="I252" s="175" t="s">
        <v>312</v>
      </c>
      <c r="J252" s="120"/>
      <c r="K252" s="455" t="s">
        <v>335</v>
      </c>
      <c r="L252" s="456"/>
      <c r="M252" s="456"/>
      <c r="N252" s="457"/>
    </row>
    <row r="253" spans="1:14" ht="13.2" customHeight="1">
      <c r="A253" s="34"/>
      <c r="B253" s="176" t="s">
        <v>129</v>
      </c>
      <c r="C253" s="441" t="str">
        <f>Geral!E59</f>
        <v xml:space="preserve">VENEZIANA AWK EM ALUMINIO EXTRUDADO B=297xH=297mm -  REF.: TROX  </v>
      </c>
      <c r="D253" s="442"/>
      <c r="E253" s="442"/>
      <c r="F253" s="442"/>
      <c r="G253" s="443"/>
      <c r="H253" s="27" t="s">
        <v>237</v>
      </c>
      <c r="I253" s="176" t="s">
        <v>313</v>
      </c>
      <c r="J253" s="120"/>
      <c r="K253" s="177" t="s">
        <v>364</v>
      </c>
      <c r="L253" s="175" t="s">
        <v>380</v>
      </c>
      <c r="M253" s="177" t="s">
        <v>311</v>
      </c>
      <c r="N253" s="177" t="s">
        <v>337</v>
      </c>
    </row>
    <row r="254" spans="1:14">
      <c r="A254" s="34"/>
      <c r="B254" s="177" t="s">
        <v>314</v>
      </c>
      <c r="C254" s="177" t="s">
        <v>315</v>
      </c>
      <c r="D254" s="177" t="s">
        <v>316</v>
      </c>
      <c r="E254" s="177" t="s">
        <v>317</v>
      </c>
      <c r="F254" s="177" t="s">
        <v>318</v>
      </c>
      <c r="G254" s="177" t="s">
        <v>319</v>
      </c>
      <c r="H254" s="177" t="s">
        <v>320</v>
      </c>
      <c r="I254" s="177"/>
      <c r="J254" s="120"/>
      <c r="K254" s="177"/>
      <c r="L254" s="177" t="s">
        <v>366</v>
      </c>
      <c r="M254" s="177" t="s">
        <v>367</v>
      </c>
      <c r="N254" s="177">
        <v>109.1</v>
      </c>
    </row>
    <row r="255" spans="1:14">
      <c r="A255" s="34"/>
      <c r="B255" s="177"/>
      <c r="C255" s="177"/>
      <c r="D255" s="177"/>
      <c r="E255" s="178" t="s">
        <v>321</v>
      </c>
      <c r="F255" s="178" t="s">
        <v>321</v>
      </c>
      <c r="G255" s="178" t="s">
        <v>321</v>
      </c>
      <c r="H255" s="178" t="s">
        <v>321</v>
      </c>
      <c r="I255" s="177"/>
      <c r="J255" s="120"/>
      <c r="K255" s="177"/>
      <c r="L255" s="177" t="s">
        <v>368</v>
      </c>
      <c r="M255" s="177" t="s">
        <v>367</v>
      </c>
      <c r="N255" s="177">
        <v>99</v>
      </c>
    </row>
    <row r="256" spans="1:14">
      <c r="A256" s="34"/>
      <c r="B256" s="177" t="str">
        <f>C253</f>
        <v xml:space="preserve">VENEZIANA AWK EM ALUMINIO EXTRUDADO B=297xH=297mm -  REF.: TROX  </v>
      </c>
      <c r="C256" s="223">
        <v>1</v>
      </c>
      <c r="D256" s="177" t="s">
        <v>316</v>
      </c>
      <c r="E256" s="180">
        <f>F256+G256</f>
        <v>104.64999999999999</v>
      </c>
      <c r="F256" s="180">
        <f>N259</f>
        <v>104.64999999999999</v>
      </c>
      <c r="G256" s="180">
        <v>0</v>
      </c>
      <c r="H256" s="436"/>
      <c r="I256" s="177" t="s">
        <v>340</v>
      </c>
      <c r="J256" s="120"/>
      <c r="K256" s="177"/>
      <c r="L256" s="177" t="s">
        <v>369</v>
      </c>
      <c r="M256" s="177" t="s">
        <v>367</v>
      </c>
      <c r="N256" s="177">
        <v>105.85</v>
      </c>
    </row>
    <row r="257" spans="1:14">
      <c r="A257" s="34"/>
      <c r="B257" s="177" t="s">
        <v>370</v>
      </c>
      <c r="C257" s="177">
        <v>0.9</v>
      </c>
      <c r="D257" s="177" t="s">
        <v>33</v>
      </c>
      <c r="E257" s="157">
        <v>28.49</v>
      </c>
      <c r="F257" s="180">
        <v>0</v>
      </c>
      <c r="G257" s="180">
        <f>E257*C257</f>
        <v>25.640999999999998</v>
      </c>
      <c r="H257" s="444"/>
      <c r="I257" s="177" t="s">
        <v>371</v>
      </c>
      <c r="J257" s="120"/>
      <c r="K257" s="177"/>
      <c r="L257" s="177"/>
      <c r="M257" s="177"/>
      <c r="N257" s="177"/>
    </row>
    <row r="258" spans="1:14">
      <c r="A258" s="34"/>
      <c r="B258" s="177" t="s">
        <v>372</v>
      </c>
      <c r="C258" s="177">
        <v>0.9</v>
      </c>
      <c r="D258" s="177" t="s">
        <v>33</v>
      </c>
      <c r="E258" s="158">
        <v>17.62</v>
      </c>
      <c r="F258" s="180">
        <v>0</v>
      </c>
      <c r="G258" s="180">
        <f>E258*C258</f>
        <v>15.858000000000001</v>
      </c>
      <c r="H258" s="444"/>
      <c r="I258" s="177" t="s">
        <v>373</v>
      </c>
      <c r="J258" s="120"/>
      <c r="K258" s="177"/>
      <c r="L258" s="177"/>
      <c r="M258" s="177"/>
      <c r="N258" s="177"/>
    </row>
    <row r="259" spans="1:14">
      <c r="B259" s="177"/>
      <c r="C259" s="177"/>
      <c r="D259" s="177"/>
      <c r="E259" s="177"/>
      <c r="F259" s="177"/>
      <c r="G259" s="177"/>
      <c r="H259" s="437"/>
      <c r="I259" s="177"/>
      <c r="J259" s="120"/>
      <c r="K259" s="177"/>
      <c r="L259" s="177" t="s">
        <v>342</v>
      </c>
      <c r="M259" s="177"/>
      <c r="N259" s="180">
        <f>AVERAGE(N254:N256)</f>
        <v>104.64999999999999</v>
      </c>
    </row>
    <row r="260" spans="1:14">
      <c r="B260" s="177" t="s">
        <v>334</v>
      </c>
      <c r="C260" s="177"/>
      <c r="D260" s="177"/>
      <c r="E260" s="177"/>
      <c r="F260" s="180">
        <f>SUM(F256:F259)</f>
        <v>104.64999999999999</v>
      </c>
      <c r="G260" s="180">
        <f>SUM(G256:G259)</f>
        <v>41.498999999999995</v>
      </c>
      <c r="H260" s="180">
        <f>F260+G260</f>
        <v>146.149</v>
      </c>
      <c r="I260" s="177"/>
      <c r="J260" s="120"/>
      <c r="K260" s="120"/>
      <c r="L260" s="120"/>
      <c r="M260" s="120"/>
      <c r="N260" s="120"/>
    </row>
    <row r="261" spans="1:14"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</row>
    <row r="262" spans="1:14"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</row>
    <row r="263" spans="1:14">
      <c r="B263" s="175" t="s">
        <v>309</v>
      </c>
      <c r="C263" s="438" t="s">
        <v>363</v>
      </c>
      <c r="D263" s="439"/>
      <c r="E263" s="439"/>
      <c r="F263" s="439"/>
      <c r="G263" s="440"/>
      <c r="H263" s="175" t="s">
        <v>311</v>
      </c>
      <c r="I263" s="175" t="s">
        <v>312</v>
      </c>
      <c r="J263" s="120"/>
      <c r="K263" s="455" t="s">
        <v>335</v>
      </c>
      <c r="L263" s="456"/>
      <c r="M263" s="456"/>
      <c r="N263" s="457"/>
    </row>
    <row r="264" spans="1:14" ht="15.6" customHeight="1">
      <c r="B264" s="176" t="s">
        <v>132</v>
      </c>
      <c r="C264" s="441" t="str">
        <f>Geral!E60</f>
        <v xml:space="preserve">VENEZIANA AWK EM ALUMINIO EXTRUDADO B=497xH=297mm -  REF.: TROX  </v>
      </c>
      <c r="D264" s="442"/>
      <c r="E264" s="442"/>
      <c r="F264" s="442"/>
      <c r="G264" s="443"/>
      <c r="H264" s="27" t="s">
        <v>237</v>
      </c>
      <c r="I264" s="176" t="s">
        <v>313</v>
      </c>
      <c r="J264" s="120"/>
      <c r="K264" s="177" t="s">
        <v>364</v>
      </c>
      <c r="L264" s="175" t="s">
        <v>381</v>
      </c>
      <c r="M264" s="177" t="s">
        <v>311</v>
      </c>
      <c r="N264" s="177" t="s">
        <v>337</v>
      </c>
    </row>
    <row r="265" spans="1:14">
      <c r="B265" s="177" t="s">
        <v>314</v>
      </c>
      <c r="C265" s="177" t="s">
        <v>315</v>
      </c>
      <c r="D265" s="177" t="s">
        <v>316</v>
      </c>
      <c r="E265" s="177" t="s">
        <v>317</v>
      </c>
      <c r="F265" s="177" t="s">
        <v>318</v>
      </c>
      <c r="G265" s="177" t="s">
        <v>319</v>
      </c>
      <c r="H265" s="177" t="s">
        <v>320</v>
      </c>
      <c r="I265" s="177"/>
      <c r="J265" s="120"/>
      <c r="K265" s="177"/>
      <c r="L265" s="177" t="s">
        <v>366</v>
      </c>
      <c r="M265" s="177" t="s">
        <v>367</v>
      </c>
      <c r="N265" s="177">
        <v>148.87</v>
      </c>
    </row>
    <row r="266" spans="1:14">
      <c r="B266" s="177"/>
      <c r="C266" s="177"/>
      <c r="D266" s="177"/>
      <c r="E266" s="178" t="s">
        <v>321</v>
      </c>
      <c r="F266" s="178" t="s">
        <v>321</v>
      </c>
      <c r="G266" s="178" t="s">
        <v>321</v>
      </c>
      <c r="H266" s="178" t="s">
        <v>321</v>
      </c>
      <c r="I266" s="177"/>
      <c r="J266" s="120"/>
      <c r="K266" s="177"/>
      <c r="L266" s="177" t="s">
        <v>368</v>
      </c>
      <c r="M266" s="177" t="s">
        <v>367</v>
      </c>
      <c r="N266" s="177">
        <v>150</v>
      </c>
    </row>
    <row r="267" spans="1:14" ht="19.95" customHeight="1">
      <c r="B267" s="179" t="str">
        <f>C264</f>
        <v xml:space="preserve">VENEZIANA AWK EM ALUMINIO EXTRUDADO B=497xH=297mm -  REF.: TROX  </v>
      </c>
      <c r="C267" s="223">
        <v>1</v>
      </c>
      <c r="D267" s="177" t="s">
        <v>316</v>
      </c>
      <c r="E267" s="180">
        <f>F267+G267</f>
        <v>151.08000000000001</v>
      </c>
      <c r="F267" s="180">
        <f>N270</f>
        <v>151.08000000000001</v>
      </c>
      <c r="G267" s="180">
        <v>0</v>
      </c>
      <c r="H267" s="436"/>
      <c r="I267" s="177" t="s">
        <v>340</v>
      </c>
      <c r="J267" s="120"/>
      <c r="K267" s="177"/>
      <c r="L267" s="177" t="s">
        <v>369</v>
      </c>
      <c r="M267" s="177" t="s">
        <v>367</v>
      </c>
      <c r="N267" s="177">
        <v>154.37</v>
      </c>
    </row>
    <row r="268" spans="1:14" ht="19.95" customHeight="1">
      <c r="B268" s="177" t="s">
        <v>370</v>
      </c>
      <c r="C268" s="177">
        <v>1.5</v>
      </c>
      <c r="D268" s="177" t="s">
        <v>33</v>
      </c>
      <c r="E268" s="157">
        <v>28.49</v>
      </c>
      <c r="F268" s="180">
        <v>0</v>
      </c>
      <c r="G268" s="180">
        <f>E268*C268</f>
        <v>42.734999999999999</v>
      </c>
      <c r="H268" s="444"/>
      <c r="I268" s="177" t="s">
        <v>371</v>
      </c>
      <c r="J268" s="120"/>
      <c r="K268" s="177"/>
      <c r="L268" s="177"/>
      <c r="M268" s="177"/>
      <c r="N268" s="177"/>
    </row>
    <row r="269" spans="1:14" ht="19.95" customHeight="1">
      <c r="B269" s="177" t="s">
        <v>372</v>
      </c>
      <c r="C269" s="177">
        <v>1.5</v>
      </c>
      <c r="D269" s="177" t="s">
        <v>33</v>
      </c>
      <c r="E269" s="158">
        <v>17.62</v>
      </c>
      <c r="F269" s="180">
        <v>0</v>
      </c>
      <c r="G269" s="180">
        <f>E269*C269</f>
        <v>26.43</v>
      </c>
      <c r="H269" s="444"/>
      <c r="I269" s="177" t="s">
        <v>373</v>
      </c>
      <c r="J269" s="120"/>
      <c r="K269" s="177"/>
      <c r="L269" s="177"/>
      <c r="M269" s="177"/>
      <c r="N269" s="177"/>
    </row>
    <row r="270" spans="1:14">
      <c r="B270" s="177"/>
      <c r="C270" s="177"/>
      <c r="D270" s="177"/>
      <c r="E270" s="177"/>
      <c r="F270" s="177"/>
      <c r="G270" s="177"/>
      <c r="H270" s="437"/>
      <c r="I270" s="177"/>
      <c r="J270" s="120"/>
      <c r="K270" s="177"/>
      <c r="L270" s="177" t="s">
        <v>382</v>
      </c>
      <c r="M270" s="177"/>
      <c r="N270" s="180">
        <f>AVERAGE(N265:N267)</f>
        <v>151.08000000000001</v>
      </c>
    </row>
    <row r="271" spans="1:14">
      <c r="B271" s="177" t="s">
        <v>334</v>
      </c>
      <c r="C271" s="177"/>
      <c r="D271" s="177"/>
      <c r="E271" s="177"/>
      <c r="F271" s="180">
        <f>SUM(F267:F270)</f>
        <v>151.08000000000001</v>
      </c>
      <c r="G271" s="180">
        <f>SUM(G267:G270)</f>
        <v>69.164999999999992</v>
      </c>
      <c r="H271" s="180">
        <f>F271+G271</f>
        <v>220.245</v>
      </c>
      <c r="I271" s="177"/>
      <c r="J271" s="120"/>
      <c r="K271" s="120"/>
      <c r="L271" s="120"/>
      <c r="M271" s="120"/>
      <c r="N271" s="120"/>
    </row>
    <row r="272" spans="1:14"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</row>
    <row r="273" spans="2:14"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</row>
    <row r="274" spans="2:14">
      <c r="B274" s="175" t="s">
        <v>309</v>
      </c>
      <c r="C274" s="438" t="s">
        <v>363</v>
      </c>
      <c r="D274" s="439"/>
      <c r="E274" s="439"/>
      <c r="F274" s="439"/>
      <c r="G274" s="440"/>
      <c r="H274" s="175" t="s">
        <v>311</v>
      </c>
      <c r="I274" s="175" t="s">
        <v>312</v>
      </c>
      <c r="J274" s="120"/>
      <c r="K274" s="455" t="s">
        <v>335</v>
      </c>
      <c r="L274" s="456"/>
      <c r="M274" s="456"/>
      <c r="N274" s="457"/>
    </row>
    <row r="275" spans="2:14" ht="15.6" customHeight="1">
      <c r="B275" s="176" t="s">
        <v>135</v>
      </c>
      <c r="C275" s="441" t="str">
        <f>Geral!E61</f>
        <v xml:space="preserve">VENEZIANA AWK EM ALUMINIO EXTRUDADO B=597xH=297mm -  REF.: TROX  </v>
      </c>
      <c r="D275" s="442"/>
      <c r="E275" s="442"/>
      <c r="F275" s="442"/>
      <c r="G275" s="443"/>
      <c r="H275" s="27" t="s">
        <v>237</v>
      </c>
      <c r="I275" s="176" t="s">
        <v>313</v>
      </c>
      <c r="J275" s="120"/>
      <c r="K275" s="177" t="s">
        <v>364</v>
      </c>
      <c r="L275" s="175" t="s">
        <v>383</v>
      </c>
      <c r="M275" s="177" t="s">
        <v>311</v>
      </c>
      <c r="N275" s="177" t="s">
        <v>337</v>
      </c>
    </row>
    <row r="276" spans="2:14">
      <c r="B276" s="177" t="s">
        <v>314</v>
      </c>
      <c r="C276" s="177" t="s">
        <v>315</v>
      </c>
      <c r="D276" s="177" t="s">
        <v>316</v>
      </c>
      <c r="E276" s="177" t="s">
        <v>317</v>
      </c>
      <c r="F276" s="177" t="s">
        <v>318</v>
      </c>
      <c r="G276" s="177" t="s">
        <v>319</v>
      </c>
      <c r="H276" s="177" t="s">
        <v>320</v>
      </c>
      <c r="I276" s="177"/>
      <c r="J276" s="120"/>
      <c r="K276" s="177"/>
      <c r="L276" s="177" t="s">
        <v>366</v>
      </c>
      <c r="M276" s="177" t="s">
        <v>367</v>
      </c>
      <c r="N276" s="177">
        <v>168.76</v>
      </c>
    </row>
    <row r="277" spans="2:14">
      <c r="B277" s="177"/>
      <c r="C277" s="177"/>
      <c r="D277" s="177"/>
      <c r="E277" s="178" t="s">
        <v>321</v>
      </c>
      <c r="F277" s="178" t="s">
        <v>321</v>
      </c>
      <c r="G277" s="178" t="s">
        <v>321</v>
      </c>
      <c r="H277" s="178" t="s">
        <v>321</v>
      </c>
      <c r="I277" s="177"/>
      <c r="J277" s="120"/>
      <c r="K277" s="177"/>
      <c r="L277" s="177" t="s">
        <v>368</v>
      </c>
      <c r="M277" s="177" t="s">
        <v>367</v>
      </c>
      <c r="N277" s="177">
        <v>176</v>
      </c>
    </row>
    <row r="278" spans="2:14" ht="19.95" customHeight="1">
      <c r="B278" s="179" t="str">
        <f>C275</f>
        <v xml:space="preserve">VENEZIANA AWK EM ALUMINIO EXTRUDADO B=597xH=297mm -  REF.: TROX  </v>
      </c>
      <c r="C278" s="223">
        <v>1</v>
      </c>
      <c r="D278" s="177" t="s">
        <v>316</v>
      </c>
      <c r="E278" s="180">
        <f>F278+G278</f>
        <v>174.45333333333335</v>
      </c>
      <c r="F278" s="180">
        <f>N281</f>
        <v>174.45333333333335</v>
      </c>
      <c r="G278" s="180">
        <v>0</v>
      </c>
      <c r="H278" s="436"/>
      <c r="I278" s="177" t="s">
        <v>340</v>
      </c>
      <c r="J278" s="120"/>
      <c r="K278" s="177"/>
      <c r="L278" s="177" t="s">
        <v>369</v>
      </c>
      <c r="M278" s="177" t="s">
        <v>367</v>
      </c>
      <c r="N278" s="177">
        <v>178.6</v>
      </c>
    </row>
    <row r="279" spans="2:14" ht="19.95" customHeight="1">
      <c r="B279" s="177" t="s">
        <v>370</v>
      </c>
      <c r="C279" s="177">
        <v>1.6</v>
      </c>
      <c r="D279" s="177" t="s">
        <v>33</v>
      </c>
      <c r="E279" s="157">
        <v>28.49</v>
      </c>
      <c r="F279" s="180">
        <v>0</v>
      </c>
      <c r="G279" s="180">
        <f>E279*C279</f>
        <v>45.584000000000003</v>
      </c>
      <c r="H279" s="444"/>
      <c r="I279" s="177" t="s">
        <v>371</v>
      </c>
      <c r="J279" s="120"/>
      <c r="K279" s="177"/>
      <c r="L279" s="177"/>
      <c r="M279" s="177"/>
      <c r="N279" s="177"/>
    </row>
    <row r="280" spans="2:14" ht="19.95" customHeight="1">
      <c r="B280" s="177" t="s">
        <v>372</v>
      </c>
      <c r="C280" s="177">
        <v>1.6</v>
      </c>
      <c r="D280" s="177" t="s">
        <v>33</v>
      </c>
      <c r="E280" s="158">
        <v>17.62</v>
      </c>
      <c r="F280" s="180">
        <v>0</v>
      </c>
      <c r="G280" s="180">
        <f>E280*C280</f>
        <v>28.192000000000004</v>
      </c>
      <c r="H280" s="444"/>
      <c r="I280" s="177" t="s">
        <v>373</v>
      </c>
      <c r="J280" s="120"/>
      <c r="K280" s="177"/>
      <c r="L280" s="177"/>
      <c r="M280" s="177"/>
      <c r="N280" s="177"/>
    </row>
    <row r="281" spans="2:14">
      <c r="B281" s="177"/>
      <c r="C281" s="177"/>
      <c r="D281" s="177"/>
      <c r="E281" s="177"/>
      <c r="F281" s="177"/>
      <c r="G281" s="177"/>
      <c r="H281" s="437"/>
      <c r="I281" s="177"/>
      <c r="J281" s="120"/>
      <c r="K281" s="177"/>
      <c r="L281" s="177" t="s">
        <v>382</v>
      </c>
      <c r="M281" s="177"/>
      <c r="N281" s="180">
        <f>AVERAGE(N276:N278)</f>
        <v>174.45333333333335</v>
      </c>
    </row>
    <row r="282" spans="2:14">
      <c r="B282" s="177" t="s">
        <v>334</v>
      </c>
      <c r="C282" s="177"/>
      <c r="D282" s="177"/>
      <c r="E282" s="177"/>
      <c r="F282" s="180">
        <f>SUM(F278:F281)</f>
        <v>174.45333333333335</v>
      </c>
      <c r="G282" s="180">
        <f>SUM(G278:G281)</f>
        <v>73.77600000000001</v>
      </c>
      <c r="H282" s="180">
        <f>F282+G282</f>
        <v>248.22933333333336</v>
      </c>
      <c r="I282" s="177"/>
      <c r="J282" s="120"/>
      <c r="K282" s="120"/>
      <c r="L282" s="120"/>
      <c r="M282" s="120"/>
      <c r="N282" s="120"/>
    </row>
    <row r="283" spans="2:14"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</row>
    <row r="284" spans="2:14"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</row>
    <row r="285" spans="2:14">
      <c r="B285" s="175" t="s">
        <v>309</v>
      </c>
      <c r="C285" s="438" t="s">
        <v>363</v>
      </c>
      <c r="D285" s="439"/>
      <c r="E285" s="439"/>
      <c r="F285" s="439"/>
      <c r="G285" s="440"/>
      <c r="H285" s="175" t="s">
        <v>311</v>
      </c>
      <c r="I285" s="175" t="s">
        <v>312</v>
      </c>
      <c r="J285" s="120"/>
      <c r="K285" s="455" t="s">
        <v>335</v>
      </c>
      <c r="L285" s="456"/>
      <c r="M285" s="456"/>
      <c r="N285" s="457"/>
    </row>
    <row r="286" spans="2:14" ht="15.6" customHeight="1">
      <c r="B286" s="176" t="s">
        <v>138</v>
      </c>
      <c r="C286" s="441" t="str">
        <f>Geral!E62</f>
        <v xml:space="preserve">VENEZIANA AWK EM ALUMINIO EXTRUDADO B=797xH=297mm -  REF.: TROX  </v>
      </c>
      <c r="D286" s="442"/>
      <c r="E286" s="442"/>
      <c r="F286" s="442"/>
      <c r="G286" s="443"/>
      <c r="H286" s="27" t="s">
        <v>237</v>
      </c>
      <c r="I286" s="176" t="s">
        <v>313</v>
      </c>
      <c r="J286" s="120"/>
      <c r="K286" s="177" t="s">
        <v>364</v>
      </c>
      <c r="L286" s="175" t="s">
        <v>384</v>
      </c>
      <c r="M286" s="177" t="s">
        <v>311</v>
      </c>
      <c r="N286" s="177" t="s">
        <v>337</v>
      </c>
    </row>
    <row r="287" spans="2:14">
      <c r="B287" s="177" t="s">
        <v>314</v>
      </c>
      <c r="C287" s="177" t="s">
        <v>315</v>
      </c>
      <c r="D287" s="177" t="s">
        <v>316</v>
      </c>
      <c r="E287" s="177" t="s">
        <v>317</v>
      </c>
      <c r="F287" s="177" t="s">
        <v>318</v>
      </c>
      <c r="G287" s="177" t="s">
        <v>319</v>
      </c>
      <c r="H287" s="177" t="s">
        <v>320</v>
      </c>
      <c r="I287" s="177"/>
      <c r="J287" s="120"/>
      <c r="K287" s="177"/>
      <c r="L287" s="177" t="s">
        <v>366</v>
      </c>
      <c r="M287" s="177" t="s">
        <v>367</v>
      </c>
      <c r="N287" s="177">
        <v>208.54</v>
      </c>
    </row>
    <row r="288" spans="2:14">
      <c r="B288" s="177"/>
      <c r="C288" s="177"/>
      <c r="D288" s="177"/>
      <c r="E288" s="178" t="s">
        <v>321</v>
      </c>
      <c r="F288" s="178" t="s">
        <v>321</v>
      </c>
      <c r="G288" s="178" t="s">
        <v>321</v>
      </c>
      <c r="H288" s="178" t="s">
        <v>321</v>
      </c>
      <c r="I288" s="177"/>
      <c r="J288" s="120"/>
      <c r="K288" s="177"/>
      <c r="L288" s="177" t="s">
        <v>368</v>
      </c>
      <c r="M288" s="177" t="s">
        <v>367</v>
      </c>
      <c r="N288" s="177">
        <v>228</v>
      </c>
    </row>
    <row r="289" spans="2:14" ht="19.95" customHeight="1">
      <c r="B289" s="179" t="str">
        <f>C286</f>
        <v xml:space="preserve">VENEZIANA AWK EM ALUMINIO EXTRUDADO B=797xH=297mm -  REF.: TROX  </v>
      </c>
      <c r="C289" s="223">
        <v>1</v>
      </c>
      <c r="D289" s="177" t="s">
        <v>316</v>
      </c>
      <c r="E289" s="180">
        <f>F289+G289</f>
        <v>222.22</v>
      </c>
      <c r="F289" s="180">
        <f>N292</f>
        <v>222.22</v>
      </c>
      <c r="G289" s="180">
        <v>0</v>
      </c>
      <c r="H289" s="436"/>
      <c r="I289" s="177" t="s">
        <v>340</v>
      </c>
      <c r="J289" s="120"/>
      <c r="K289" s="177"/>
      <c r="L289" s="177" t="s">
        <v>369</v>
      </c>
      <c r="M289" s="177" t="s">
        <v>367</v>
      </c>
      <c r="N289" s="177">
        <v>230.12</v>
      </c>
    </row>
    <row r="290" spans="2:14" ht="19.95" customHeight="1">
      <c r="B290" s="177" t="s">
        <v>370</v>
      </c>
      <c r="C290" s="177">
        <v>1.6</v>
      </c>
      <c r="D290" s="177" t="s">
        <v>33</v>
      </c>
      <c r="E290" s="157">
        <v>28.49</v>
      </c>
      <c r="F290" s="180">
        <v>0</v>
      </c>
      <c r="G290" s="180">
        <f>E290*C290</f>
        <v>45.584000000000003</v>
      </c>
      <c r="H290" s="444"/>
      <c r="I290" s="177" t="s">
        <v>371</v>
      </c>
      <c r="J290" s="120"/>
      <c r="K290" s="177"/>
      <c r="L290" s="177"/>
      <c r="M290" s="177"/>
      <c r="N290" s="177"/>
    </row>
    <row r="291" spans="2:14" ht="19.95" customHeight="1">
      <c r="B291" s="177" t="s">
        <v>372</v>
      </c>
      <c r="C291" s="177">
        <v>1.6</v>
      </c>
      <c r="D291" s="177" t="s">
        <v>33</v>
      </c>
      <c r="E291" s="158">
        <v>17.62</v>
      </c>
      <c r="F291" s="180">
        <v>0</v>
      </c>
      <c r="G291" s="180">
        <f>E291*C291</f>
        <v>28.192000000000004</v>
      </c>
      <c r="H291" s="444"/>
      <c r="I291" s="177" t="s">
        <v>373</v>
      </c>
      <c r="J291" s="120"/>
      <c r="K291" s="177"/>
      <c r="L291" s="177"/>
      <c r="M291" s="177"/>
      <c r="N291" s="177"/>
    </row>
    <row r="292" spans="2:14">
      <c r="B292" s="177"/>
      <c r="C292" s="177"/>
      <c r="D292" s="177"/>
      <c r="E292" s="177"/>
      <c r="F292" s="177"/>
      <c r="G292" s="177"/>
      <c r="H292" s="437"/>
      <c r="I292" s="177"/>
      <c r="J292" s="120"/>
      <c r="K292" s="177"/>
      <c r="L292" s="177" t="s">
        <v>382</v>
      </c>
      <c r="M292" s="177"/>
      <c r="N292" s="180">
        <f>AVERAGE(N287:N289)</f>
        <v>222.22</v>
      </c>
    </row>
    <row r="293" spans="2:14">
      <c r="B293" s="177" t="s">
        <v>334</v>
      </c>
      <c r="C293" s="177"/>
      <c r="D293" s="177"/>
      <c r="E293" s="177"/>
      <c r="F293" s="180">
        <f>SUM(F289:F292)</f>
        <v>222.22</v>
      </c>
      <c r="G293" s="180">
        <f>SUM(G289:G292)</f>
        <v>73.77600000000001</v>
      </c>
      <c r="H293" s="180">
        <f>F293+G293</f>
        <v>295.99599999999998</v>
      </c>
      <c r="I293" s="177"/>
      <c r="J293" s="120"/>
      <c r="K293" s="120"/>
      <c r="L293" s="120"/>
      <c r="M293" s="120"/>
      <c r="N293" s="120"/>
    </row>
    <row r="294" spans="2:14"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</row>
    <row r="295" spans="2:14"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</row>
    <row r="296" spans="2:14">
      <c r="B296" s="175" t="s">
        <v>309</v>
      </c>
      <c r="C296" s="438" t="s">
        <v>363</v>
      </c>
      <c r="D296" s="439"/>
      <c r="E296" s="439"/>
      <c r="F296" s="439"/>
      <c r="G296" s="440"/>
      <c r="H296" s="175" t="s">
        <v>311</v>
      </c>
      <c r="I296" s="175" t="s">
        <v>312</v>
      </c>
      <c r="J296" s="120"/>
      <c r="K296" s="455" t="s">
        <v>335</v>
      </c>
      <c r="L296" s="456"/>
      <c r="M296" s="456"/>
      <c r="N296" s="457"/>
    </row>
    <row r="297" spans="2:14" ht="15.6" customHeight="1">
      <c r="B297" s="176" t="s">
        <v>141</v>
      </c>
      <c r="C297" s="441" t="str">
        <f>Geral!E63</f>
        <v xml:space="preserve">VENEZIANA AWK EM ALUMINIO EXTRUDADO B=1197xH=397mm -  REF.: TROX  </v>
      </c>
      <c r="D297" s="442"/>
      <c r="E297" s="442"/>
      <c r="F297" s="442"/>
      <c r="G297" s="443"/>
      <c r="H297" s="27" t="s">
        <v>237</v>
      </c>
      <c r="I297" s="176" t="s">
        <v>313</v>
      </c>
      <c r="J297" s="120"/>
      <c r="K297" s="177" t="s">
        <v>364</v>
      </c>
      <c r="L297" s="175" t="s">
        <v>385</v>
      </c>
      <c r="M297" s="177" t="s">
        <v>311</v>
      </c>
      <c r="N297" s="177" t="s">
        <v>337</v>
      </c>
    </row>
    <row r="298" spans="2:14">
      <c r="B298" s="177" t="s">
        <v>314</v>
      </c>
      <c r="C298" s="177" t="s">
        <v>315</v>
      </c>
      <c r="D298" s="177" t="s">
        <v>316</v>
      </c>
      <c r="E298" s="177" t="s">
        <v>317</v>
      </c>
      <c r="F298" s="177" t="s">
        <v>318</v>
      </c>
      <c r="G298" s="177" t="s">
        <v>319</v>
      </c>
      <c r="H298" s="177" t="s">
        <v>320</v>
      </c>
      <c r="I298" s="177"/>
      <c r="J298" s="120"/>
      <c r="K298" s="177"/>
      <c r="L298" s="177" t="s">
        <v>366</v>
      </c>
      <c r="M298" s="177" t="s">
        <v>367</v>
      </c>
      <c r="N298" s="177">
        <v>358.67</v>
      </c>
    </row>
    <row r="299" spans="2:14">
      <c r="B299" s="177"/>
      <c r="C299" s="177"/>
      <c r="D299" s="177"/>
      <c r="E299" s="178" t="s">
        <v>321</v>
      </c>
      <c r="F299" s="178" t="s">
        <v>321</v>
      </c>
      <c r="G299" s="178" t="s">
        <v>321</v>
      </c>
      <c r="H299" s="178" t="s">
        <v>321</v>
      </c>
      <c r="I299" s="177"/>
      <c r="J299" s="120"/>
      <c r="K299" s="177"/>
      <c r="L299" s="177" t="s">
        <v>368</v>
      </c>
      <c r="M299" s="177" t="s">
        <v>367</v>
      </c>
      <c r="N299" s="177">
        <v>406</v>
      </c>
    </row>
    <row r="300" spans="2:14" ht="19.95" customHeight="1">
      <c r="B300" s="179" t="str">
        <f>C297</f>
        <v xml:space="preserve">VENEZIANA AWK EM ALUMINIO EXTRUDADO B=1197xH=397mm -  REF.: TROX  </v>
      </c>
      <c r="C300" s="223">
        <v>1</v>
      </c>
      <c r="D300" s="177" t="s">
        <v>316</v>
      </c>
      <c r="E300" s="180">
        <f>F300+G300</f>
        <v>389.63333333333338</v>
      </c>
      <c r="F300" s="180">
        <f>N303</f>
        <v>389.63333333333338</v>
      </c>
      <c r="G300" s="180">
        <v>0</v>
      </c>
      <c r="H300" s="436"/>
      <c r="I300" s="177" t="s">
        <v>340</v>
      </c>
      <c r="J300" s="120"/>
      <c r="K300" s="177"/>
      <c r="L300" s="177" t="s">
        <v>369</v>
      </c>
      <c r="M300" s="177" t="s">
        <v>367</v>
      </c>
      <c r="N300" s="177">
        <v>404.23</v>
      </c>
    </row>
    <row r="301" spans="2:14" ht="19.95" customHeight="1">
      <c r="B301" s="177" t="s">
        <v>370</v>
      </c>
      <c r="C301" s="177">
        <v>1.7</v>
      </c>
      <c r="D301" s="177" t="s">
        <v>33</v>
      </c>
      <c r="E301" s="157">
        <v>28.49</v>
      </c>
      <c r="F301" s="180">
        <v>0</v>
      </c>
      <c r="G301" s="180">
        <f>E301*C301</f>
        <v>48.432999999999993</v>
      </c>
      <c r="H301" s="444"/>
      <c r="I301" s="177" t="s">
        <v>371</v>
      </c>
      <c r="J301" s="120"/>
      <c r="K301" s="177"/>
      <c r="L301" s="177"/>
      <c r="M301" s="177"/>
      <c r="N301" s="177"/>
    </row>
    <row r="302" spans="2:14" ht="19.95" customHeight="1">
      <c r="B302" s="177" t="s">
        <v>372</v>
      </c>
      <c r="C302" s="177">
        <v>1.7</v>
      </c>
      <c r="D302" s="177" t="s">
        <v>33</v>
      </c>
      <c r="E302" s="158">
        <v>17.62</v>
      </c>
      <c r="F302" s="180">
        <v>0</v>
      </c>
      <c r="G302" s="180">
        <f>E302*C302</f>
        <v>29.954000000000001</v>
      </c>
      <c r="H302" s="444"/>
      <c r="I302" s="177" t="s">
        <v>373</v>
      </c>
      <c r="J302" s="120"/>
      <c r="K302" s="177"/>
      <c r="L302" s="177"/>
      <c r="M302" s="177"/>
      <c r="N302" s="177"/>
    </row>
    <row r="303" spans="2:14">
      <c r="B303" s="177"/>
      <c r="C303" s="177"/>
      <c r="D303" s="177"/>
      <c r="E303" s="177"/>
      <c r="F303" s="177"/>
      <c r="G303" s="177"/>
      <c r="H303" s="437"/>
      <c r="I303" s="177"/>
      <c r="J303" s="120"/>
      <c r="K303" s="177"/>
      <c r="L303" s="177" t="s">
        <v>382</v>
      </c>
      <c r="M303" s="177"/>
      <c r="N303" s="180">
        <f>AVERAGE(N298:N300)</f>
        <v>389.63333333333338</v>
      </c>
    </row>
    <row r="304" spans="2:14">
      <c r="B304" s="177" t="s">
        <v>334</v>
      </c>
      <c r="C304" s="177"/>
      <c r="D304" s="177"/>
      <c r="E304" s="177"/>
      <c r="F304" s="180">
        <f>SUM(F300:F303)</f>
        <v>389.63333333333338</v>
      </c>
      <c r="G304" s="180">
        <f>SUM(G300:G303)</f>
        <v>78.387</v>
      </c>
      <c r="H304" s="180">
        <f>F304+G304</f>
        <v>468.02033333333338</v>
      </c>
      <c r="I304" s="177"/>
      <c r="J304" s="120"/>
      <c r="K304" s="120"/>
      <c r="L304" s="120"/>
      <c r="M304" s="120"/>
      <c r="N304" s="120"/>
    </row>
    <row r="305" spans="2:14"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</row>
    <row r="306" spans="2:14"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</row>
    <row r="307" spans="2:14"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</row>
    <row r="308" spans="2:14">
      <c r="B308" s="175" t="s">
        <v>309</v>
      </c>
      <c r="C308" s="438" t="s">
        <v>363</v>
      </c>
      <c r="D308" s="439"/>
      <c r="E308" s="439"/>
      <c r="F308" s="439"/>
      <c r="G308" s="440"/>
      <c r="H308" s="175" t="s">
        <v>311</v>
      </c>
      <c r="I308" s="175" t="s">
        <v>312</v>
      </c>
      <c r="J308" s="120"/>
      <c r="K308" s="120"/>
      <c r="L308" s="120"/>
      <c r="M308" s="120"/>
      <c r="N308" s="120"/>
    </row>
    <row r="309" spans="2:14" ht="13.2" customHeight="1">
      <c r="B309" s="176" t="s">
        <v>165</v>
      </c>
      <c r="C309" s="441" t="s">
        <v>386</v>
      </c>
      <c r="D309" s="442"/>
      <c r="E309" s="442"/>
      <c r="F309" s="442"/>
      <c r="G309" s="443"/>
      <c r="H309" s="27" t="s">
        <v>154</v>
      </c>
      <c r="I309" s="176" t="s">
        <v>387</v>
      </c>
      <c r="J309" s="120"/>
      <c r="K309" s="120"/>
      <c r="L309" s="120"/>
      <c r="M309" s="120"/>
      <c r="N309" s="120"/>
    </row>
    <row r="310" spans="2:14">
      <c r="B310" s="177" t="s">
        <v>314</v>
      </c>
      <c r="C310" s="177" t="s">
        <v>315</v>
      </c>
      <c r="D310" s="177" t="s">
        <v>316</v>
      </c>
      <c r="E310" s="177" t="s">
        <v>317</v>
      </c>
      <c r="F310" s="177" t="s">
        <v>318</v>
      </c>
      <c r="G310" s="177" t="s">
        <v>319</v>
      </c>
      <c r="H310" s="177" t="s">
        <v>320</v>
      </c>
      <c r="I310" s="177"/>
      <c r="J310" s="120"/>
      <c r="K310" s="120"/>
      <c r="L310" s="120"/>
      <c r="M310" s="120"/>
      <c r="N310" s="120"/>
    </row>
    <row r="311" spans="2:14">
      <c r="B311" s="177"/>
      <c r="C311" s="177"/>
      <c r="D311" s="177"/>
      <c r="E311" s="178" t="s">
        <v>321</v>
      </c>
      <c r="F311" s="178" t="s">
        <v>321</v>
      </c>
      <c r="G311" s="178" t="s">
        <v>321</v>
      </c>
      <c r="H311" s="178" t="s">
        <v>321</v>
      </c>
      <c r="I311" s="177"/>
      <c r="J311" s="120"/>
      <c r="K311" s="120"/>
      <c r="L311" s="120"/>
      <c r="M311" s="120"/>
      <c r="N311" s="120"/>
    </row>
    <row r="312" spans="2:14" ht="26.4">
      <c r="B312" s="179" t="s">
        <v>388</v>
      </c>
      <c r="C312" s="177">
        <v>1.0210999999999999</v>
      </c>
      <c r="D312" s="177" t="s">
        <v>154</v>
      </c>
      <c r="E312" s="180">
        <v>70.319999999999993</v>
      </c>
      <c r="F312" s="180">
        <f>E312*C312</f>
        <v>71.803751999999989</v>
      </c>
      <c r="G312" s="180">
        <v>0</v>
      </c>
      <c r="H312" s="436"/>
      <c r="I312" s="177" t="s">
        <v>389</v>
      </c>
      <c r="J312" s="120"/>
      <c r="K312" s="120"/>
      <c r="L312" s="120"/>
      <c r="M312" s="120"/>
      <c r="N312" s="120"/>
    </row>
    <row r="313" spans="2:14" ht="39.6">
      <c r="B313" s="179" t="s">
        <v>390</v>
      </c>
      <c r="C313" s="177">
        <v>1.0210999999999999</v>
      </c>
      <c r="D313" s="177" t="s">
        <v>154</v>
      </c>
      <c r="E313" s="158">
        <v>103.91</v>
      </c>
      <c r="F313" s="180">
        <f>E313*C313</f>
        <v>106.10250099999999</v>
      </c>
      <c r="G313" s="180">
        <v>0</v>
      </c>
      <c r="H313" s="444"/>
      <c r="I313" s="177" t="s">
        <v>391</v>
      </c>
      <c r="J313" s="120"/>
      <c r="K313" s="120"/>
      <c r="L313" s="120"/>
      <c r="M313" s="120"/>
      <c r="N313" s="120"/>
    </row>
    <row r="314" spans="2:14" ht="26.4">
      <c r="B314" s="179" t="s">
        <v>392</v>
      </c>
      <c r="C314" s="177">
        <v>6.4000000000000001E-2</v>
      </c>
      <c r="D314" s="177" t="s">
        <v>33</v>
      </c>
      <c r="E314" s="157">
        <v>15.02</v>
      </c>
      <c r="F314" s="177"/>
      <c r="G314" s="180">
        <f>E314*C314</f>
        <v>0.96128000000000002</v>
      </c>
      <c r="H314" s="437"/>
      <c r="I314" s="177" t="s">
        <v>393</v>
      </c>
      <c r="J314" s="120"/>
      <c r="K314" s="120"/>
      <c r="L314" s="120"/>
      <c r="M314" s="120"/>
      <c r="N314" s="120"/>
    </row>
    <row r="315" spans="2:14">
      <c r="B315" s="177" t="s">
        <v>394</v>
      </c>
      <c r="C315" s="177">
        <v>6.4000000000000001E-2</v>
      </c>
      <c r="D315" s="177" t="s">
        <v>33</v>
      </c>
      <c r="E315" s="157">
        <v>19.920000000000002</v>
      </c>
      <c r="F315" s="177"/>
      <c r="G315" s="180">
        <f>E315*C315</f>
        <v>1.2748800000000002</v>
      </c>
      <c r="H315" s="177"/>
      <c r="I315" s="177" t="s">
        <v>395</v>
      </c>
      <c r="J315" s="120"/>
      <c r="K315" s="120"/>
      <c r="L315" s="120"/>
      <c r="M315" s="120"/>
      <c r="N315" s="120"/>
    </row>
    <row r="316" spans="2:14">
      <c r="B316" s="177" t="s">
        <v>396</v>
      </c>
      <c r="C316" s="177">
        <v>0.4</v>
      </c>
      <c r="D316" s="177" t="s">
        <v>154</v>
      </c>
      <c r="E316" s="157">
        <v>38.01</v>
      </c>
      <c r="F316" s="180">
        <f>E316*C316</f>
        <v>15.204000000000001</v>
      </c>
      <c r="G316" s="180"/>
      <c r="H316" s="177"/>
      <c r="I316" s="177" t="s">
        <v>397</v>
      </c>
      <c r="J316" s="120"/>
      <c r="K316" s="120"/>
      <c r="L316" s="120"/>
      <c r="M316" s="120"/>
      <c r="N316" s="120"/>
    </row>
    <row r="317" spans="2:14">
      <c r="B317" s="177" t="s">
        <v>398</v>
      </c>
      <c r="C317" s="177">
        <v>2</v>
      </c>
      <c r="D317" s="177" t="s">
        <v>316</v>
      </c>
      <c r="E317" s="157">
        <v>2.91</v>
      </c>
      <c r="F317" s="180">
        <f>E317*C317</f>
        <v>5.82</v>
      </c>
      <c r="G317" s="180"/>
      <c r="H317" s="177"/>
      <c r="I317" s="177" t="s">
        <v>399</v>
      </c>
      <c r="J317" s="120"/>
      <c r="K317" s="120"/>
      <c r="L317" s="120"/>
      <c r="M317" s="120"/>
      <c r="N317" s="120"/>
    </row>
    <row r="318" spans="2:14">
      <c r="B318" s="177" t="s">
        <v>334</v>
      </c>
      <c r="C318" s="177"/>
      <c r="D318" s="177"/>
      <c r="E318" s="177"/>
      <c r="F318" s="180">
        <f>SUM(F312:F317)</f>
        <v>198.93025299999999</v>
      </c>
      <c r="G318" s="180">
        <f>SUM(G312:G317)</f>
        <v>2.2361600000000004</v>
      </c>
      <c r="H318" s="180">
        <f>F318+G318</f>
        <v>201.16641300000001</v>
      </c>
      <c r="I318" s="177"/>
      <c r="J318" s="120"/>
      <c r="K318" s="120"/>
      <c r="L318" s="120"/>
      <c r="M318" s="120"/>
      <c r="N318" s="120"/>
    </row>
    <row r="319" spans="2:14"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</row>
    <row r="320" spans="2:14"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</row>
    <row r="321" spans="2:14">
      <c r="B321" s="175" t="s">
        <v>309</v>
      </c>
      <c r="C321" s="438" t="s">
        <v>363</v>
      </c>
      <c r="D321" s="439"/>
      <c r="E321" s="439"/>
      <c r="F321" s="439"/>
      <c r="G321" s="440"/>
      <c r="H321" s="175" t="s">
        <v>311</v>
      </c>
      <c r="I321" s="175" t="s">
        <v>312</v>
      </c>
      <c r="J321" s="120"/>
      <c r="K321" s="120"/>
      <c r="L321" s="120"/>
      <c r="M321" s="120"/>
      <c r="N321" s="120"/>
    </row>
    <row r="322" spans="2:14" ht="13.2" customHeight="1">
      <c r="B322" s="176" t="s">
        <v>168</v>
      </c>
      <c r="C322" s="441" t="s">
        <v>400</v>
      </c>
      <c r="D322" s="442"/>
      <c r="E322" s="442"/>
      <c r="F322" s="442"/>
      <c r="G322" s="443"/>
      <c r="H322" s="27" t="s">
        <v>154</v>
      </c>
      <c r="I322" s="176" t="s">
        <v>387</v>
      </c>
      <c r="J322" s="120"/>
      <c r="K322" s="120"/>
      <c r="L322" s="120"/>
      <c r="M322" s="120"/>
      <c r="N322" s="120"/>
    </row>
    <row r="323" spans="2:14">
      <c r="B323" s="177" t="s">
        <v>314</v>
      </c>
      <c r="C323" s="177" t="s">
        <v>315</v>
      </c>
      <c r="D323" s="177" t="s">
        <v>316</v>
      </c>
      <c r="E323" s="177" t="s">
        <v>317</v>
      </c>
      <c r="F323" s="177" t="s">
        <v>318</v>
      </c>
      <c r="G323" s="177" t="s">
        <v>319</v>
      </c>
      <c r="H323" s="177" t="s">
        <v>320</v>
      </c>
      <c r="I323" s="177"/>
      <c r="J323" s="120"/>
      <c r="K323" s="120"/>
      <c r="L323" s="120"/>
      <c r="M323" s="120"/>
      <c r="N323" s="120"/>
    </row>
    <row r="324" spans="2:14">
      <c r="B324" s="177"/>
      <c r="C324" s="177"/>
      <c r="D324" s="177"/>
      <c r="E324" s="178" t="s">
        <v>321</v>
      </c>
      <c r="F324" s="178" t="s">
        <v>321</v>
      </c>
      <c r="G324" s="178" t="s">
        <v>321</v>
      </c>
      <c r="H324" s="178" t="s">
        <v>321</v>
      </c>
      <c r="I324" s="177"/>
      <c r="J324" s="120"/>
      <c r="K324" s="120"/>
      <c r="L324" s="120"/>
      <c r="M324" s="120"/>
      <c r="N324" s="120"/>
    </row>
    <row r="325" spans="2:14" ht="26.4">
      <c r="B325" s="179" t="s">
        <v>401</v>
      </c>
      <c r="C325" s="177">
        <v>1.0210999999999999</v>
      </c>
      <c r="D325" s="177" t="s">
        <v>154</v>
      </c>
      <c r="E325" s="180">
        <v>113.07</v>
      </c>
      <c r="F325" s="180">
        <f>E325*C325</f>
        <v>115.45577699999998</v>
      </c>
      <c r="G325" s="180">
        <v>0</v>
      </c>
      <c r="H325" s="436"/>
      <c r="I325" s="177" t="s">
        <v>402</v>
      </c>
      <c r="J325" s="120"/>
      <c r="K325" s="120"/>
      <c r="L325" s="120"/>
      <c r="M325" s="120"/>
      <c r="N325" s="120"/>
    </row>
    <row r="326" spans="2:14" ht="39.6">
      <c r="B326" s="179" t="s">
        <v>403</v>
      </c>
      <c r="C326" s="177">
        <v>1.0210999999999999</v>
      </c>
      <c r="D326" s="177" t="s">
        <v>154</v>
      </c>
      <c r="E326" s="180">
        <v>83.52</v>
      </c>
      <c r="F326" s="180">
        <f>E326*C326</f>
        <v>85.282271999999992</v>
      </c>
      <c r="G326" s="180">
        <v>0</v>
      </c>
      <c r="H326" s="444"/>
      <c r="I326" s="177" t="s">
        <v>404</v>
      </c>
      <c r="J326" s="120"/>
      <c r="K326" s="120"/>
      <c r="L326" s="120"/>
      <c r="M326" s="120"/>
      <c r="N326" s="120"/>
    </row>
    <row r="327" spans="2:14" ht="26.4">
      <c r="B327" s="179" t="s">
        <v>405</v>
      </c>
      <c r="C327" s="177">
        <v>0.3</v>
      </c>
      <c r="D327" s="177" t="s">
        <v>237</v>
      </c>
      <c r="E327" s="180">
        <v>13.45</v>
      </c>
      <c r="F327" s="180">
        <f>E327*C327</f>
        <v>4.0349999999999993</v>
      </c>
      <c r="G327" s="180"/>
      <c r="H327" s="444"/>
      <c r="I327" s="177" t="s">
        <v>406</v>
      </c>
      <c r="J327" s="120"/>
      <c r="K327" s="120"/>
      <c r="L327" s="120"/>
      <c r="M327" s="120"/>
      <c r="N327" s="120"/>
    </row>
    <row r="328" spans="2:14" ht="26.4">
      <c r="B328" s="179" t="s">
        <v>392</v>
      </c>
      <c r="C328" s="177">
        <v>7.4999999999999997E-2</v>
      </c>
      <c r="D328" s="177" t="s">
        <v>33</v>
      </c>
      <c r="E328" s="157">
        <v>15.02</v>
      </c>
      <c r="F328" s="177"/>
      <c r="G328" s="180">
        <f>E328*C328</f>
        <v>1.1264999999999998</v>
      </c>
      <c r="H328" s="437"/>
      <c r="I328" s="177" t="s">
        <v>393</v>
      </c>
      <c r="J328" s="120"/>
      <c r="K328" s="120"/>
      <c r="L328" s="120"/>
      <c r="M328" s="120"/>
      <c r="N328" s="120"/>
    </row>
    <row r="329" spans="2:14">
      <c r="B329" s="177" t="s">
        <v>394</v>
      </c>
      <c r="C329" s="177">
        <v>7.4999999999999997E-2</v>
      </c>
      <c r="D329" s="177" t="s">
        <v>33</v>
      </c>
      <c r="E329" s="157">
        <v>19.920000000000002</v>
      </c>
      <c r="F329" s="177"/>
      <c r="G329" s="180">
        <f>E329*C329</f>
        <v>1.494</v>
      </c>
      <c r="H329" s="177"/>
      <c r="I329" s="177" t="s">
        <v>395</v>
      </c>
      <c r="J329" s="120"/>
      <c r="K329" s="120"/>
      <c r="L329" s="120"/>
      <c r="M329" s="120"/>
      <c r="N329" s="120"/>
    </row>
    <row r="330" spans="2:14">
      <c r="B330" s="177" t="s">
        <v>396</v>
      </c>
      <c r="C330" s="177">
        <v>0.4</v>
      </c>
      <c r="D330" s="177" t="s">
        <v>154</v>
      </c>
      <c r="E330" s="157">
        <v>38.01</v>
      </c>
      <c r="F330" s="180">
        <f>E330*C330</f>
        <v>15.204000000000001</v>
      </c>
      <c r="G330" s="180"/>
      <c r="H330" s="177"/>
      <c r="I330" s="177" t="s">
        <v>397</v>
      </c>
      <c r="J330" s="120"/>
      <c r="K330" s="120"/>
      <c r="L330" s="120"/>
      <c r="M330" s="120"/>
      <c r="N330" s="120"/>
    </row>
    <row r="331" spans="2:14">
      <c r="B331" s="177" t="s">
        <v>398</v>
      </c>
      <c r="C331" s="177">
        <v>2</v>
      </c>
      <c r="D331" s="177" t="s">
        <v>316</v>
      </c>
      <c r="E331" s="157">
        <v>2.91</v>
      </c>
      <c r="F331" s="180">
        <f>E331*C331</f>
        <v>5.82</v>
      </c>
      <c r="G331" s="180"/>
      <c r="H331" s="177"/>
      <c r="I331" s="177" t="s">
        <v>399</v>
      </c>
      <c r="J331" s="120"/>
      <c r="K331" s="120"/>
      <c r="L331" s="120"/>
      <c r="M331" s="120"/>
      <c r="N331" s="120"/>
    </row>
    <row r="332" spans="2:14">
      <c r="B332" s="177" t="s">
        <v>334</v>
      </c>
      <c r="C332" s="177"/>
      <c r="D332" s="177"/>
      <c r="E332" s="177"/>
      <c r="F332" s="180">
        <f>SUM(F325:F331)</f>
        <v>225.79704899999999</v>
      </c>
      <c r="G332" s="180">
        <f>SUM(G325:G331)</f>
        <v>2.6204999999999998</v>
      </c>
      <c r="H332" s="180">
        <f>F332+G332</f>
        <v>228.41754899999998</v>
      </c>
      <c r="I332" s="177"/>
      <c r="J332" s="120"/>
      <c r="K332" s="120"/>
      <c r="L332" s="120"/>
      <c r="M332" s="120"/>
      <c r="N332" s="120"/>
    </row>
    <row r="333" spans="2:14"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</row>
    <row r="334" spans="2:14"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</row>
    <row r="335" spans="2:14">
      <c r="B335" s="175" t="s">
        <v>309</v>
      </c>
      <c r="C335" s="438" t="s">
        <v>363</v>
      </c>
      <c r="D335" s="439"/>
      <c r="E335" s="439"/>
      <c r="F335" s="439"/>
      <c r="G335" s="440"/>
      <c r="H335" s="175" t="s">
        <v>311</v>
      </c>
      <c r="I335" s="175" t="s">
        <v>312</v>
      </c>
      <c r="J335" s="120"/>
      <c r="K335" s="120"/>
      <c r="L335" s="120"/>
      <c r="M335" s="120"/>
      <c r="N335" s="120"/>
    </row>
    <row r="336" spans="2:14" ht="13.2" customHeight="1">
      <c r="B336" s="176" t="s">
        <v>171</v>
      </c>
      <c r="C336" s="441" t="s">
        <v>172</v>
      </c>
      <c r="D336" s="442"/>
      <c r="E336" s="442"/>
      <c r="F336" s="442"/>
      <c r="G336" s="443"/>
      <c r="H336" s="27" t="s">
        <v>154</v>
      </c>
      <c r="I336" s="176" t="s">
        <v>387</v>
      </c>
      <c r="J336" s="120"/>
      <c r="K336" s="120"/>
      <c r="L336" s="120"/>
      <c r="M336" s="120"/>
      <c r="N336" s="120"/>
    </row>
    <row r="337" spans="2:14">
      <c r="B337" s="177" t="s">
        <v>314</v>
      </c>
      <c r="C337" s="177" t="s">
        <v>315</v>
      </c>
      <c r="D337" s="177" t="s">
        <v>316</v>
      </c>
      <c r="E337" s="177" t="s">
        <v>317</v>
      </c>
      <c r="F337" s="177" t="s">
        <v>318</v>
      </c>
      <c r="G337" s="177" t="s">
        <v>319</v>
      </c>
      <c r="H337" s="177" t="s">
        <v>320</v>
      </c>
      <c r="I337" s="177"/>
      <c r="J337" s="120"/>
      <c r="K337" s="120"/>
      <c r="L337" s="120"/>
      <c r="M337" s="120"/>
      <c r="N337" s="120"/>
    </row>
    <row r="338" spans="2:14">
      <c r="B338" s="177"/>
      <c r="C338" s="177"/>
      <c r="D338" s="177"/>
      <c r="E338" s="178" t="s">
        <v>321</v>
      </c>
      <c r="F338" s="178" t="s">
        <v>321</v>
      </c>
      <c r="G338" s="178" t="s">
        <v>321</v>
      </c>
      <c r="H338" s="178" t="s">
        <v>321</v>
      </c>
      <c r="I338" s="177"/>
      <c r="J338" s="120"/>
      <c r="K338" s="120"/>
      <c r="L338" s="120"/>
      <c r="M338" s="120"/>
      <c r="N338" s="120"/>
    </row>
    <row r="339" spans="2:14" ht="26.4">
      <c r="B339" s="179" t="s">
        <v>407</v>
      </c>
      <c r="C339" s="177">
        <v>1.0210999999999999</v>
      </c>
      <c r="D339" s="177" t="s">
        <v>154</v>
      </c>
      <c r="E339" s="180">
        <v>113.07</v>
      </c>
      <c r="F339" s="180">
        <f>E339*C339</f>
        <v>115.45577699999998</v>
      </c>
      <c r="G339" s="180">
        <v>0</v>
      </c>
      <c r="H339" s="436"/>
      <c r="I339" s="177" t="s">
        <v>402</v>
      </c>
      <c r="J339" s="120"/>
      <c r="K339" s="120"/>
      <c r="L339" s="120"/>
      <c r="M339" s="120"/>
      <c r="N339" s="120"/>
    </row>
    <row r="340" spans="2:14" ht="39.6">
      <c r="B340" s="179" t="s">
        <v>408</v>
      </c>
      <c r="C340" s="177">
        <v>1.0210999999999999</v>
      </c>
      <c r="D340" s="177" t="s">
        <v>154</v>
      </c>
      <c r="E340" s="158">
        <v>108.21</v>
      </c>
      <c r="F340" s="180">
        <f>E340*C340</f>
        <v>110.49323099999998</v>
      </c>
      <c r="G340" s="180">
        <v>0</v>
      </c>
      <c r="H340" s="444"/>
      <c r="I340" s="177" t="s">
        <v>409</v>
      </c>
      <c r="J340" s="120"/>
      <c r="K340" s="120"/>
      <c r="L340" s="120"/>
      <c r="M340" s="120"/>
      <c r="N340" s="120"/>
    </row>
    <row r="341" spans="2:14" ht="26.4">
      <c r="B341" s="179" t="s">
        <v>410</v>
      </c>
      <c r="C341" s="177">
        <v>0.3</v>
      </c>
      <c r="D341" s="177" t="s">
        <v>237</v>
      </c>
      <c r="E341" s="180">
        <v>13.45</v>
      </c>
      <c r="F341" s="180">
        <f>E341*C341</f>
        <v>4.0349999999999993</v>
      </c>
      <c r="G341" s="180"/>
      <c r="H341" s="444"/>
      <c r="I341" s="177" t="s">
        <v>411</v>
      </c>
      <c r="J341" s="120"/>
      <c r="K341" s="120"/>
      <c r="L341" s="120"/>
      <c r="M341" s="120"/>
      <c r="N341" s="120"/>
    </row>
    <row r="342" spans="2:14" ht="26.4">
      <c r="B342" s="179" t="s">
        <v>392</v>
      </c>
      <c r="C342" s="177">
        <v>7.4999999999999997E-2</v>
      </c>
      <c r="D342" s="177" t="s">
        <v>33</v>
      </c>
      <c r="E342" s="157">
        <v>15.02</v>
      </c>
      <c r="F342" s="177"/>
      <c r="G342" s="180">
        <f>E342*C342</f>
        <v>1.1264999999999998</v>
      </c>
      <c r="H342" s="437"/>
      <c r="I342" s="177" t="s">
        <v>393</v>
      </c>
      <c r="J342" s="120"/>
      <c r="K342" s="120"/>
      <c r="L342" s="120"/>
      <c r="M342" s="120"/>
      <c r="N342" s="120"/>
    </row>
    <row r="343" spans="2:14">
      <c r="B343" s="177" t="s">
        <v>394</v>
      </c>
      <c r="C343" s="177">
        <v>7.4999999999999997E-2</v>
      </c>
      <c r="D343" s="177" t="s">
        <v>33</v>
      </c>
      <c r="E343" s="157">
        <v>19.920000000000002</v>
      </c>
      <c r="F343" s="177"/>
      <c r="G343" s="180">
        <f>E343*C343</f>
        <v>1.494</v>
      </c>
      <c r="H343" s="177"/>
      <c r="I343" s="177" t="s">
        <v>395</v>
      </c>
      <c r="J343" s="120"/>
      <c r="K343" s="120"/>
      <c r="L343" s="120"/>
      <c r="M343" s="120"/>
      <c r="N343" s="120"/>
    </row>
    <row r="344" spans="2:14">
      <c r="B344" s="177" t="s">
        <v>396</v>
      </c>
      <c r="C344" s="177">
        <v>0.4</v>
      </c>
      <c r="D344" s="177" t="s">
        <v>154</v>
      </c>
      <c r="E344" s="157">
        <v>38.01</v>
      </c>
      <c r="F344" s="180">
        <f>E344*C344</f>
        <v>15.204000000000001</v>
      </c>
      <c r="G344" s="180"/>
      <c r="H344" s="177"/>
      <c r="I344" s="177" t="s">
        <v>397</v>
      </c>
      <c r="J344" s="120"/>
      <c r="K344" s="120"/>
      <c r="L344" s="120"/>
      <c r="M344" s="120"/>
      <c r="N344" s="120"/>
    </row>
    <row r="345" spans="2:14">
      <c r="B345" s="177" t="s">
        <v>398</v>
      </c>
      <c r="C345" s="177">
        <v>2</v>
      </c>
      <c r="D345" s="177" t="s">
        <v>316</v>
      </c>
      <c r="E345" s="157">
        <v>2.91</v>
      </c>
      <c r="F345" s="180">
        <f>E345*C345</f>
        <v>5.82</v>
      </c>
      <c r="G345" s="180"/>
      <c r="H345" s="177"/>
      <c r="I345" s="177" t="s">
        <v>399</v>
      </c>
      <c r="J345" s="120"/>
      <c r="K345" s="120"/>
      <c r="L345" s="120"/>
      <c r="M345" s="120"/>
      <c r="N345" s="120"/>
    </row>
    <row r="346" spans="2:14">
      <c r="B346" s="177" t="s">
        <v>334</v>
      </c>
      <c r="C346" s="177"/>
      <c r="D346" s="177"/>
      <c r="E346" s="177"/>
      <c r="F346" s="180">
        <f>SUM(F339:F345)</f>
        <v>251.00800799999996</v>
      </c>
      <c r="G346" s="180">
        <f>SUM(G339:G345)</f>
        <v>2.6204999999999998</v>
      </c>
      <c r="H346" s="180">
        <f>F346+G346</f>
        <v>253.62850799999995</v>
      </c>
      <c r="I346" s="177"/>
      <c r="J346" s="120"/>
      <c r="K346" s="120"/>
      <c r="L346" s="120"/>
      <c r="M346" s="120"/>
      <c r="N346" s="120"/>
    </row>
    <row r="347" spans="2:14"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</row>
    <row r="348" spans="2:14"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</row>
    <row r="349" spans="2:14">
      <c r="B349" s="175" t="s">
        <v>309</v>
      </c>
      <c r="C349" s="438" t="s">
        <v>363</v>
      </c>
      <c r="D349" s="439"/>
      <c r="E349" s="439"/>
      <c r="F349" s="439"/>
      <c r="G349" s="440"/>
      <c r="H349" s="175" t="s">
        <v>311</v>
      </c>
      <c r="I349" s="175" t="s">
        <v>312</v>
      </c>
      <c r="J349" s="120"/>
      <c r="K349" s="120"/>
      <c r="L349" s="120"/>
      <c r="M349" s="120"/>
      <c r="N349" s="120"/>
    </row>
    <row r="350" spans="2:14" ht="21" customHeight="1">
      <c r="B350" s="176" t="s">
        <v>174</v>
      </c>
      <c r="C350" s="441" t="s">
        <v>175</v>
      </c>
      <c r="D350" s="442"/>
      <c r="E350" s="442"/>
      <c r="F350" s="442"/>
      <c r="G350" s="443"/>
      <c r="H350" s="27" t="s">
        <v>154</v>
      </c>
      <c r="I350" s="176" t="s">
        <v>387</v>
      </c>
      <c r="J350" s="120"/>
      <c r="K350" s="120"/>
      <c r="L350" s="120"/>
      <c r="M350" s="120"/>
      <c r="N350" s="120"/>
    </row>
    <row r="351" spans="2:14">
      <c r="B351" s="177" t="s">
        <v>314</v>
      </c>
      <c r="C351" s="177" t="s">
        <v>315</v>
      </c>
      <c r="D351" s="177" t="s">
        <v>316</v>
      </c>
      <c r="E351" s="177" t="s">
        <v>317</v>
      </c>
      <c r="F351" s="177" t="s">
        <v>318</v>
      </c>
      <c r="G351" s="177" t="s">
        <v>319</v>
      </c>
      <c r="H351" s="177" t="s">
        <v>320</v>
      </c>
      <c r="I351" s="177"/>
      <c r="J351" s="120"/>
      <c r="K351" s="120"/>
      <c r="L351" s="120"/>
      <c r="M351" s="120"/>
      <c r="N351" s="120"/>
    </row>
    <row r="352" spans="2:14">
      <c r="B352" s="177"/>
      <c r="C352" s="177"/>
      <c r="D352" s="177"/>
      <c r="E352" s="178" t="s">
        <v>321</v>
      </c>
      <c r="F352" s="178" t="s">
        <v>321</v>
      </c>
      <c r="G352" s="178" t="s">
        <v>321</v>
      </c>
      <c r="H352" s="178" t="s">
        <v>321</v>
      </c>
      <c r="I352" s="177"/>
      <c r="J352" s="120"/>
      <c r="K352" s="120"/>
      <c r="L352" s="120"/>
      <c r="M352" s="120"/>
      <c r="N352" s="120"/>
    </row>
    <row r="353" spans="2:14" ht="26.4">
      <c r="B353" s="179" t="s">
        <v>412</v>
      </c>
      <c r="C353" s="177">
        <v>1.0210999999999999</v>
      </c>
      <c r="D353" s="177" t="s">
        <v>154</v>
      </c>
      <c r="E353" s="180">
        <v>170.78</v>
      </c>
      <c r="F353" s="180">
        <f>E353*C353</f>
        <v>174.38345799999999</v>
      </c>
      <c r="G353" s="180">
        <v>0</v>
      </c>
      <c r="H353" s="436"/>
      <c r="I353" s="177" t="s">
        <v>413</v>
      </c>
      <c r="J353" s="120"/>
      <c r="K353" s="120"/>
      <c r="L353" s="120"/>
      <c r="M353" s="120"/>
      <c r="N353" s="120"/>
    </row>
    <row r="354" spans="2:14" ht="39.6">
      <c r="B354" s="179" t="s">
        <v>414</v>
      </c>
      <c r="C354" s="177">
        <v>1.0210999999999999</v>
      </c>
      <c r="D354" s="177" t="s">
        <v>154</v>
      </c>
      <c r="E354" s="180">
        <v>115.59</v>
      </c>
      <c r="F354" s="180">
        <f>E354*C354</f>
        <v>118.028949</v>
      </c>
      <c r="G354" s="180">
        <v>0</v>
      </c>
      <c r="H354" s="444"/>
      <c r="I354" s="177" t="s">
        <v>415</v>
      </c>
      <c r="J354" s="120"/>
      <c r="K354" s="120"/>
      <c r="L354" s="120"/>
      <c r="M354" s="120"/>
      <c r="N354" s="120"/>
    </row>
    <row r="355" spans="2:14" ht="26.4">
      <c r="B355" s="179" t="s">
        <v>416</v>
      </c>
      <c r="C355" s="177">
        <v>0.3</v>
      </c>
      <c r="D355" s="177" t="s">
        <v>237</v>
      </c>
      <c r="E355" s="180">
        <v>23.1</v>
      </c>
      <c r="F355" s="180">
        <f>E355*C355</f>
        <v>6.9300000000000006</v>
      </c>
      <c r="G355" s="180"/>
      <c r="H355" s="444"/>
      <c r="I355" s="177" t="s">
        <v>411</v>
      </c>
      <c r="J355" s="120"/>
      <c r="K355" s="120"/>
      <c r="L355" s="120"/>
      <c r="M355" s="120"/>
      <c r="N355" s="120"/>
    </row>
    <row r="356" spans="2:14" ht="26.4">
      <c r="B356" s="179" t="s">
        <v>392</v>
      </c>
      <c r="C356" s="177">
        <v>7.4999999999999997E-2</v>
      </c>
      <c r="D356" s="177" t="s">
        <v>33</v>
      </c>
      <c r="E356" s="157">
        <v>15.02</v>
      </c>
      <c r="F356" s="177"/>
      <c r="G356" s="180">
        <f>E356*C356</f>
        <v>1.1264999999999998</v>
      </c>
      <c r="H356" s="437"/>
      <c r="I356" s="177" t="s">
        <v>393</v>
      </c>
      <c r="J356" s="120"/>
      <c r="K356" s="120"/>
      <c r="L356" s="120"/>
      <c r="M356" s="120"/>
      <c r="N356" s="120"/>
    </row>
    <row r="357" spans="2:14">
      <c r="B357" s="177" t="s">
        <v>394</v>
      </c>
      <c r="C357" s="177">
        <v>7.4999999999999997E-2</v>
      </c>
      <c r="D357" s="177" t="s">
        <v>33</v>
      </c>
      <c r="E357" s="157">
        <v>19.920000000000002</v>
      </c>
      <c r="F357" s="177"/>
      <c r="G357" s="180">
        <f>E357*C357</f>
        <v>1.494</v>
      </c>
      <c r="H357" s="177"/>
      <c r="I357" s="177" t="s">
        <v>395</v>
      </c>
      <c r="J357" s="120"/>
      <c r="K357" s="120"/>
      <c r="L357" s="120"/>
      <c r="M357" s="120"/>
      <c r="N357" s="120"/>
    </row>
    <row r="358" spans="2:14">
      <c r="B358" s="177" t="s">
        <v>396</v>
      </c>
      <c r="C358" s="177">
        <v>0.4</v>
      </c>
      <c r="D358" s="177" t="s">
        <v>154</v>
      </c>
      <c r="E358" s="157">
        <v>38.01</v>
      </c>
      <c r="F358" s="180">
        <f>E358*C358</f>
        <v>15.204000000000001</v>
      </c>
      <c r="G358" s="180"/>
      <c r="H358" s="177"/>
      <c r="I358" s="177" t="s">
        <v>397</v>
      </c>
      <c r="J358" s="120"/>
      <c r="K358" s="120"/>
      <c r="L358" s="120"/>
      <c r="M358" s="120"/>
      <c r="N358" s="120"/>
    </row>
    <row r="359" spans="2:14">
      <c r="B359" s="177" t="s">
        <v>398</v>
      </c>
      <c r="C359" s="177">
        <v>2</v>
      </c>
      <c r="D359" s="177" t="s">
        <v>316</v>
      </c>
      <c r="E359" s="157">
        <v>2.91</v>
      </c>
      <c r="F359" s="180">
        <f>E359*C359</f>
        <v>5.82</v>
      </c>
      <c r="G359" s="180"/>
      <c r="H359" s="177"/>
      <c r="I359" s="177" t="s">
        <v>399</v>
      </c>
      <c r="J359" s="120"/>
      <c r="K359" s="120"/>
      <c r="L359" s="120"/>
      <c r="M359" s="120"/>
      <c r="N359" s="120"/>
    </row>
    <row r="360" spans="2:14">
      <c r="B360" s="177" t="s">
        <v>334</v>
      </c>
      <c r="C360" s="177"/>
      <c r="D360" s="177"/>
      <c r="E360" s="177"/>
      <c r="F360" s="180">
        <f>SUM(F353:F359)</f>
        <v>320.36640699999998</v>
      </c>
      <c r="G360" s="180">
        <f>SUM(G353:G357)</f>
        <v>2.6204999999999998</v>
      </c>
      <c r="H360" s="180">
        <f>F360+G360</f>
        <v>322.98690699999997</v>
      </c>
      <c r="I360" s="177"/>
      <c r="J360" s="120"/>
      <c r="K360" s="120"/>
      <c r="L360" s="120"/>
      <c r="M360" s="120"/>
      <c r="N360" s="120"/>
    </row>
    <row r="361" spans="2:14"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</row>
    <row r="362" spans="2:14"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</row>
    <row r="363" spans="2:14">
      <c r="B363" s="175" t="s">
        <v>309</v>
      </c>
      <c r="C363" s="438" t="s">
        <v>363</v>
      </c>
      <c r="D363" s="439"/>
      <c r="E363" s="439"/>
      <c r="F363" s="439"/>
      <c r="G363" s="440"/>
      <c r="H363" s="175" t="s">
        <v>311</v>
      </c>
      <c r="I363" s="175" t="s">
        <v>312</v>
      </c>
      <c r="J363" s="120"/>
      <c r="K363" s="120"/>
      <c r="L363" s="120"/>
      <c r="M363" s="120"/>
      <c r="N363" s="120"/>
    </row>
    <row r="364" spans="2:14" ht="13.2" customHeight="1">
      <c r="B364" s="176" t="s">
        <v>177</v>
      </c>
      <c r="C364" s="441" t="s">
        <v>178</v>
      </c>
      <c r="D364" s="442"/>
      <c r="E364" s="442"/>
      <c r="F364" s="442"/>
      <c r="G364" s="443"/>
      <c r="H364" s="27" t="s">
        <v>154</v>
      </c>
      <c r="I364" s="176" t="s">
        <v>387</v>
      </c>
      <c r="J364" s="120"/>
      <c r="K364" s="120"/>
      <c r="L364" s="120"/>
      <c r="M364" s="120"/>
      <c r="N364" s="120"/>
    </row>
    <row r="365" spans="2:14">
      <c r="B365" s="177" t="s">
        <v>314</v>
      </c>
      <c r="C365" s="177" t="s">
        <v>315</v>
      </c>
      <c r="D365" s="177" t="s">
        <v>316</v>
      </c>
      <c r="E365" s="177" t="s">
        <v>317</v>
      </c>
      <c r="F365" s="177" t="s">
        <v>318</v>
      </c>
      <c r="G365" s="177" t="s">
        <v>319</v>
      </c>
      <c r="H365" s="177" t="s">
        <v>320</v>
      </c>
      <c r="I365" s="177"/>
      <c r="J365" s="120"/>
      <c r="K365" s="120"/>
      <c r="L365" s="120"/>
      <c r="M365" s="120"/>
      <c r="N365" s="120"/>
    </row>
    <row r="366" spans="2:14">
      <c r="B366" s="177"/>
      <c r="C366" s="177"/>
      <c r="D366" s="177"/>
      <c r="E366" s="178" t="s">
        <v>321</v>
      </c>
      <c r="F366" s="178" t="s">
        <v>321</v>
      </c>
      <c r="G366" s="178" t="s">
        <v>321</v>
      </c>
      <c r="H366" s="178" t="s">
        <v>321</v>
      </c>
      <c r="I366" s="177"/>
      <c r="J366" s="120"/>
      <c r="K366" s="120"/>
      <c r="L366" s="120"/>
      <c r="M366" s="120"/>
      <c r="N366" s="120"/>
    </row>
    <row r="367" spans="2:14" ht="26.4">
      <c r="B367" s="179" t="s">
        <v>417</v>
      </c>
      <c r="C367" s="177">
        <v>1.0210999999999999</v>
      </c>
      <c r="D367" s="177" t="s">
        <v>154</v>
      </c>
      <c r="E367" s="180">
        <f>E353</f>
        <v>170.78</v>
      </c>
      <c r="F367" s="180">
        <f>E367*C367</f>
        <v>174.38345799999999</v>
      </c>
      <c r="G367" s="180">
        <v>0</v>
      </c>
      <c r="H367" s="436"/>
      <c r="I367" s="177" t="s">
        <v>413</v>
      </c>
      <c r="J367" s="120"/>
      <c r="K367" s="120"/>
      <c r="L367" s="120"/>
      <c r="M367" s="120"/>
      <c r="N367" s="120"/>
    </row>
    <row r="368" spans="2:14" ht="39.6">
      <c r="B368" s="179" t="s">
        <v>418</v>
      </c>
      <c r="C368" s="177">
        <v>1.0210999999999999</v>
      </c>
      <c r="D368" s="177" t="s">
        <v>154</v>
      </c>
      <c r="E368" s="180">
        <f>E354</f>
        <v>115.59</v>
      </c>
      <c r="F368" s="180">
        <f>E368*C368</f>
        <v>118.028949</v>
      </c>
      <c r="G368" s="180">
        <v>0</v>
      </c>
      <c r="H368" s="444"/>
      <c r="I368" s="177" t="s">
        <v>415</v>
      </c>
      <c r="J368" s="120"/>
      <c r="K368" s="120"/>
      <c r="L368" s="120"/>
      <c r="M368" s="120"/>
      <c r="N368" s="120"/>
    </row>
    <row r="369" spans="2:14" ht="26.4">
      <c r="B369" s="179" t="s">
        <v>419</v>
      </c>
      <c r="C369" s="177">
        <v>0.3</v>
      </c>
      <c r="D369" s="177" t="s">
        <v>237</v>
      </c>
      <c r="E369" s="180">
        <v>45.41</v>
      </c>
      <c r="F369" s="180">
        <f>E369*C369</f>
        <v>13.622999999999999</v>
      </c>
      <c r="G369" s="180"/>
      <c r="H369" s="444"/>
      <c r="I369" s="177" t="s">
        <v>420</v>
      </c>
      <c r="J369" s="120"/>
      <c r="K369" s="120"/>
      <c r="L369" s="120"/>
      <c r="M369" s="120"/>
      <c r="N369" s="120"/>
    </row>
    <row r="370" spans="2:14" ht="26.4">
      <c r="B370" s="179" t="s">
        <v>392</v>
      </c>
      <c r="C370" s="177">
        <v>7.4999999999999997E-2</v>
      </c>
      <c r="D370" s="177" t="s">
        <v>33</v>
      </c>
      <c r="E370" s="157">
        <v>15.02</v>
      </c>
      <c r="F370" s="177"/>
      <c r="G370" s="180">
        <f>E370*C370</f>
        <v>1.1264999999999998</v>
      </c>
      <c r="H370" s="437"/>
      <c r="I370" s="177" t="s">
        <v>393</v>
      </c>
      <c r="J370" s="120"/>
      <c r="K370" s="120"/>
      <c r="L370" s="120"/>
      <c r="M370" s="120"/>
      <c r="N370" s="120"/>
    </row>
    <row r="371" spans="2:14">
      <c r="B371" s="177" t="s">
        <v>394</v>
      </c>
      <c r="C371" s="177">
        <v>7.4999999999999997E-2</v>
      </c>
      <c r="D371" s="177" t="s">
        <v>33</v>
      </c>
      <c r="E371" s="157">
        <v>19.920000000000002</v>
      </c>
      <c r="F371" s="177"/>
      <c r="G371" s="180">
        <f>E371*C371</f>
        <v>1.494</v>
      </c>
      <c r="H371" s="177"/>
      <c r="I371" s="177" t="s">
        <v>395</v>
      </c>
      <c r="J371" s="120"/>
      <c r="K371" s="120"/>
      <c r="L371" s="120"/>
      <c r="M371" s="120"/>
      <c r="N371" s="120"/>
    </row>
    <row r="372" spans="2:14">
      <c r="B372" s="177" t="s">
        <v>396</v>
      </c>
      <c r="C372" s="177">
        <v>0.4</v>
      </c>
      <c r="D372" s="177" t="s">
        <v>154</v>
      </c>
      <c r="E372" s="157">
        <v>38.01</v>
      </c>
      <c r="F372" s="180">
        <f>E372*C372</f>
        <v>15.204000000000001</v>
      </c>
      <c r="G372" s="180"/>
      <c r="H372" s="177"/>
      <c r="I372" s="177" t="s">
        <v>397</v>
      </c>
      <c r="J372" s="120"/>
      <c r="K372" s="120"/>
      <c r="L372" s="120"/>
      <c r="M372" s="120"/>
      <c r="N372" s="120"/>
    </row>
    <row r="373" spans="2:14">
      <c r="B373" s="177" t="s">
        <v>398</v>
      </c>
      <c r="C373" s="177">
        <v>2</v>
      </c>
      <c r="D373" s="177" t="s">
        <v>316</v>
      </c>
      <c r="E373" s="157">
        <v>2.91</v>
      </c>
      <c r="F373" s="180">
        <f>E373*C373</f>
        <v>5.82</v>
      </c>
      <c r="G373" s="180"/>
      <c r="H373" s="177"/>
      <c r="I373" s="177" t="s">
        <v>421</v>
      </c>
      <c r="J373" s="120"/>
      <c r="K373" s="120"/>
      <c r="L373" s="120"/>
      <c r="M373" s="120"/>
      <c r="N373" s="120"/>
    </row>
    <row r="374" spans="2:14">
      <c r="B374" s="177" t="s">
        <v>334</v>
      </c>
      <c r="C374" s="177"/>
      <c r="D374" s="177"/>
      <c r="E374" s="177"/>
      <c r="F374" s="180">
        <f>SUM(F367:F373)</f>
        <v>327.05940699999996</v>
      </c>
      <c r="G374" s="180">
        <f>SUM(G367:G371)</f>
        <v>2.6204999999999998</v>
      </c>
      <c r="H374" s="180">
        <f>F374+G374</f>
        <v>329.67990699999996</v>
      </c>
      <c r="I374" s="177"/>
      <c r="J374" s="120"/>
      <c r="K374" s="120"/>
      <c r="L374" s="120"/>
      <c r="M374" s="120"/>
      <c r="N374" s="120"/>
    </row>
    <row r="375" spans="2:14"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</row>
    <row r="376" spans="2:14"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</row>
    <row r="377" spans="2:14">
      <c r="B377" s="175" t="s">
        <v>309</v>
      </c>
      <c r="C377" s="438" t="s">
        <v>363</v>
      </c>
      <c r="D377" s="439"/>
      <c r="E377" s="439"/>
      <c r="F377" s="439"/>
      <c r="G377" s="440"/>
      <c r="H377" s="175" t="s">
        <v>311</v>
      </c>
      <c r="I377" s="175" t="s">
        <v>312</v>
      </c>
      <c r="J377" s="120"/>
      <c r="K377" s="120"/>
      <c r="L377" s="120"/>
      <c r="M377" s="120"/>
      <c r="N377" s="120"/>
    </row>
    <row r="378" spans="2:14" ht="13.2" customHeight="1">
      <c r="B378" s="176" t="s">
        <v>180</v>
      </c>
      <c r="C378" s="441" t="s">
        <v>181</v>
      </c>
      <c r="D378" s="442"/>
      <c r="E378" s="442"/>
      <c r="F378" s="442"/>
      <c r="G378" s="443"/>
      <c r="H378" s="27" t="s">
        <v>154</v>
      </c>
      <c r="I378" s="176" t="s">
        <v>387</v>
      </c>
      <c r="J378" s="120"/>
      <c r="K378" s="120"/>
      <c r="L378" s="120"/>
      <c r="M378" s="120"/>
      <c r="N378" s="120"/>
    </row>
    <row r="379" spans="2:14">
      <c r="B379" s="177" t="s">
        <v>314</v>
      </c>
      <c r="C379" s="177" t="s">
        <v>315</v>
      </c>
      <c r="D379" s="177" t="s">
        <v>316</v>
      </c>
      <c r="E379" s="177" t="s">
        <v>317</v>
      </c>
      <c r="F379" s="177" t="s">
        <v>318</v>
      </c>
      <c r="G379" s="177" t="s">
        <v>319</v>
      </c>
      <c r="H379" s="177" t="s">
        <v>320</v>
      </c>
      <c r="I379" s="177"/>
      <c r="J379" s="120"/>
      <c r="K379" s="120"/>
      <c r="L379" s="120"/>
      <c r="M379" s="120"/>
      <c r="N379" s="120"/>
    </row>
    <row r="380" spans="2:14">
      <c r="B380" s="177"/>
      <c r="C380" s="177"/>
      <c r="D380" s="177"/>
      <c r="E380" s="178" t="s">
        <v>321</v>
      </c>
      <c r="F380" s="178" t="s">
        <v>321</v>
      </c>
      <c r="G380" s="178" t="s">
        <v>321</v>
      </c>
      <c r="H380" s="178" t="s">
        <v>321</v>
      </c>
      <c r="I380" s="177"/>
      <c r="J380" s="120"/>
      <c r="K380" s="120"/>
      <c r="L380" s="120"/>
      <c r="M380" s="120"/>
      <c r="N380" s="120"/>
    </row>
    <row r="381" spans="2:14" ht="26.4">
      <c r="B381" s="179" t="s">
        <v>422</v>
      </c>
      <c r="C381" s="177">
        <v>1.0210999999999999</v>
      </c>
      <c r="D381" s="177" t="s">
        <v>154</v>
      </c>
      <c r="E381" s="180">
        <v>261.89999999999998</v>
      </c>
      <c r="F381" s="180">
        <f>E381*C381</f>
        <v>267.42608999999993</v>
      </c>
      <c r="G381" s="180">
        <v>0</v>
      </c>
      <c r="H381" s="436"/>
      <c r="I381" s="177" t="s">
        <v>423</v>
      </c>
      <c r="J381" s="120"/>
      <c r="K381" s="120"/>
      <c r="L381" s="120"/>
      <c r="M381" s="120"/>
      <c r="N381" s="120"/>
    </row>
    <row r="382" spans="2:14" ht="35.4" customHeight="1">
      <c r="B382" s="179" t="s">
        <v>424</v>
      </c>
      <c r="C382" s="177">
        <v>1.0210999999999999</v>
      </c>
      <c r="D382" s="177" t="s">
        <v>154</v>
      </c>
      <c r="E382" s="180">
        <v>156.47999999999999</v>
      </c>
      <c r="F382" s="180">
        <f>E382*C382</f>
        <v>159.78172799999999</v>
      </c>
      <c r="G382" s="180">
        <v>0</v>
      </c>
      <c r="H382" s="444"/>
      <c r="I382" s="177" t="s">
        <v>425</v>
      </c>
      <c r="J382" s="120"/>
      <c r="K382" s="120"/>
      <c r="L382" s="120"/>
      <c r="M382" s="120"/>
      <c r="N382" s="120"/>
    </row>
    <row r="383" spans="2:14" ht="35.4" customHeight="1">
      <c r="B383" s="179" t="s">
        <v>426</v>
      </c>
      <c r="C383" s="177">
        <v>0.3</v>
      </c>
      <c r="D383" s="177" t="s">
        <v>316</v>
      </c>
      <c r="E383" s="180">
        <v>69.7</v>
      </c>
      <c r="F383" s="180">
        <f>E383*C383</f>
        <v>20.91</v>
      </c>
      <c r="G383" s="180"/>
      <c r="H383" s="444"/>
      <c r="I383" s="177" t="s">
        <v>427</v>
      </c>
      <c r="J383" s="120"/>
      <c r="K383" s="120"/>
      <c r="L383" s="120"/>
      <c r="M383" s="120"/>
      <c r="N383" s="120"/>
    </row>
    <row r="384" spans="2:14" ht="26.4">
      <c r="B384" s="179" t="s">
        <v>392</v>
      </c>
      <c r="C384" s="177">
        <v>8.5000000000000006E-2</v>
      </c>
      <c r="D384" s="177" t="s">
        <v>33</v>
      </c>
      <c r="E384" s="157">
        <v>15.02</v>
      </c>
      <c r="F384" s="177"/>
      <c r="G384" s="180">
        <f>E384*C384</f>
        <v>1.2766999999999999</v>
      </c>
      <c r="H384" s="437"/>
      <c r="I384" s="177" t="s">
        <v>393</v>
      </c>
      <c r="J384" s="120"/>
      <c r="K384" s="120"/>
      <c r="L384" s="120"/>
      <c r="M384" s="120"/>
      <c r="N384" s="120"/>
    </row>
    <row r="385" spans="2:14">
      <c r="B385" s="177" t="s">
        <v>394</v>
      </c>
      <c r="C385" s="177">
        <v>8.5000000000000006E-2</v>
      </c>
      <c r="D385" s="177" t="s">
        <v>33</v>
      </c>
      <c r="E385" s="157">
        <v>19.920000000000002</v>
      </c>
      <c r="F385" s="177"/>
      <c r="G385" s="180">
        <f>E385*C385</f>
        <v>1.6932000000000003</v>
      </c>
      <c r="H385" s="177"/>
      <c r="I385" s="177" t="s">
        <v>395</v>
      </c>
      <c r="J385" s="120"/>
      <c r="K385" s="120"/>
      <c r="L385" s="120"/>
      <c r="M385" s="120"/>
      <c r="N385" s="120"/>
    </row>
    <row r="386" spans="2:14">
      <c r="B386" s="177" t="s">
        <v>396</v>
      </c>
      <c r="C386" s="177">
        <v>0.4</v>
      </c>
      <c r="D386" s="177" t="s">
        <v>154</v>
      </c>
      <c r="E386" s="157">
        <v>38.01</v>
      </c>
      <c r="F386" s="180">
        <f>E386*C386</f>
        <v>15.204000000000001</v>
      </c>
      <c r="G386" s="180"/>
      <c r="H386" s="177"/>
      <c r="I386" s="177" t="s">
        <v>397</v>
      </c>
      <c r="J386" s="120"/>
      <c r="K386" s="120"/>
      <c r="L386" s="120"/>
      <c r="M386" s="120"/>
      <c r="N386" s="120"/>
    </row>
    <row r="387" spans="2:14">
      <c r="B387" s="177" t="s">
        <v>398</v>
      </c>
      <c r="C387" s="177">
        <v>2</v>
      </c>
      <c r="D387" s="177" t="s">
        <v>316</v>
      </c>
      <c r="E387" s="157">
        <v>2.91</v>
      </c>
      <c r="F387" s="180">
        <f>E387*C387</f>
        <v>5.82</v>
      </c>
      <c r="G387" s="180"/>
      <c r="H387" s="177"/>
      <c r="I387" s="177" t="s">
        <v>421</v>
      </c>
      <c r="J387" s="120"/>
      <c r="K387" s="120"/>
      <c r="L387" s="120"/>
      <c r="M387" s="120"/>
      <c r="N387" s="120"/>
    </row>
    <row r="388" spans="2:14">
      <c r="B388" s="177" t="s">
        <v>334</v>
      </c>
      <c r="C388" s="177"/>
      <c r="D388" s="177"/>
      <c r="E388" s="177"/>
      <c r="F388" s="180">
        <f>SUM(F381:F387)</f>
        <v>469.14181799999994</v>
      </c>
      <c r="G388" s="180">
        <f>SUM(G381:G385)</f>
        <v>2.9699</v>
      </c>
      <c r="H388" s="180">
        <f>F388+G388</f>
        <v>472.11171799999994</v>
      </c>
      <c r="I388" s="177"/>
      <c r="J388" s="120"/>
      <c r="K388" s="120"/>
      <c r="L388" s="120"/>
      <c r="M388" s="120"/>
      <c r="N388" s="120"/>
    </row>
    <row r="389" spans="2:14"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</row>
    <row r="390" spans="2:14"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</row>
    <row r="391" spans="2:14">
      <c r="B391" s="175" t="s">
        <v>309</v>
      </c>
      <c r="C391" s="438" t="s">
        <v>363</v>
      </c>
      <c r="D391" s="439"/>
      <c r="E391" s="439"/>
      <c r="F391" s="439"/>
      <c r="G391" s="440"/>
      <c r="H391" s="175" t="s">
        <v>311</v>
      </c>
      <c r="I391" s="175" t="s">
        <v>312</v>
      </c>
      <c r="J391" s="120"/>
      <c r="K391" s="120"/>
      <c r="L391" s="120"/>
      <c r="M391" s="120"/>
      <c r="N391" s="120"/>
    </row>
    <row r="392" spans="2:14" ht="13.2" customHeight="1">
      <c r="B392" s="176" t="s">
        <v>183</v>
      </c>
      <c r="C392" s="441" t="str">
        <f>Geral!E81</f>
        <v>Tubo de cobre flexível 2'' inclusive conexões com isolamento térmico fornecimento e instalação</v>
      </c>
      <c r="D392" s="442"/>
      <c r="E392" s="442"/>
      <c r="F392" s="442"/>
      <c r="G392" s="443"/>
      <c r="H392" s="27" t="s">
        <v>154</v>
      </c>
      <c r="I392" s="176" t="s">
        <v>387</v>
      </c>
      <c r="J392" s="120"/>
      <c r="K392" s="120"/>
      <c r="L392" s="120"/>
      <c r="M392" s="120"/>
      <c r="N392" s="120"/>
    </row>
    <row r="393" spans="2:14">
      <c r="B393" s="177" t="s">
        <v>314</v>
      </c>
      <c r="C393" s="177" t="s">
        <v>315</v>
      </c>
      <c r="D393" s="177" t="s">
        <v>316</v>
      </c>
      <c r="E393" s="177" t="s">
        <v>317</v>
      </c>
      <c r="F393" s="177" t="s">
        <v>318</v>
      </c>
      <c r="G393" s="177" t="s">
        <v>319</v>
      </c>
      <c r="H393" s="177" t="s">
        <v>320</v>
      </c>
      <c r="I393" s="177"/>
      <c r="J393" s="120"/>
      <c r="K393" s="120"/>
      <c r="L393" s="120"/>
      <c r="M393" s="120"/>
      <c r="N393" s="120"/>
    </row>
    <row r="394" spans="2:14">
      <c r="B394" s="177"/>
      <c r="C394" s="177"/>
      <c r="D394" s="177"/>
      <c r="E394" s="178" t="s">
        <v>321</v>
      </c>
      <c r="F394" s="178" t="s">
        <v>321</v>
      </c>
      <c r="G394" s="178" t="s">
        <v>321</v>
      </c>
      <c r="H394" s="178" t="s">
        <v>321</v>
      </c>
      <c r="I394" s="177"/>
      <c r="J394" s="120"/>
      <c r="K394" s="120"/>
      <c r="L394" s="120"/>
      <c r="M394" s="120"/>
      <c r="N394" s="120"/>
    </row>
    <row r="395" spans="2:14" ht="26.4">
      <c r="B395" s="179" t="s">
        <v>428</v>
      </c>
      <c r="C395" s="177">
        <v>1.0210999999999999</v>
      </c>
      <c r="D395" s="177" t="s">
        <v>154</v>
      </c>
      <c r="E395" s="180">
        <v>362.68</v>
      </c>
      <c r="F395" s="180">
        <f>E395*C395</f>
        <v>370.33254799999997</v>
      </c>
      <c r="G395" s="180">
        <v>0</v>
      </c>
      <c r="H395" s="436"/>
      <c r="I395" s="177" t="s">
        <v>429</v>
      </c>
      <c r="J395" s="120"/>
      <c r="K395" s="120"/>
      <c r="L395" s="120"/>
      <c r="M395" s="120"/>
      <c r="N395" s="120"/>
    </row>
    <row r="396" spans="2:14" ht="39.6">
      <c r="B396" s="179" t="s">
        <v>430</v>
      </c>
      <c r="C396" s="177">
        <v>1.0210999999999999</v>
      </c>
      <c r="D396" s="177" t="s">
        <v>154</v>
      </c>
      <c r="E396" s="158">
        <v>187.26</v>
      </c>
      <c r="F396" s="180">
        <f>E396*C396</f>
        <v>191.21118599999997</v>
      </c>
      <c r="G396" s="180">
        <v>0</v>
      </c>
      <c r="H396" s="444"/>
      <c r="I396" s="177" t="s">
        <v>431</v>
      </c>
      <c r="J396" s="120"/>
      <c r="K396" s="120"/>
      <c r="L396" s="120"/>
      <c r="M396" s="120"/>
      <c r="N396" s="120"/>
    </row>
    <row r="397" spans="2:14" ht="26.4">
      <c r="B397" s="179" t="s">
        <v>432</v>
      </c>
      <c r="C397" s="177">
        <v>0.3</v>
      </c>
      <c r="D397" s="177" t="s">
        <v>316</v>
      </c>
      <c r="E397" s="157">
        <v>110.64</v>
      </c>
      <c r="F397" s="180">
        <f>E397*C397</f>
        <v>33.192</v>
      </c>
      <c r="G397" s="180"/>
      <c r="H397" s="444"/>
      <c r="I397" s="177" t="s">
        <v>433</v>
      </c>
      <c r="J397" s="120"/>
      <c r="K397" s="120"/>
      <c r="L397" s="120"/>
      <c r="M397" s="120"/>
      <c r="N397" s="120"/>
    </row>
    <row r="398" spans="2:14" ht="26.4">
      <c r="B398" s="179" t="s">
        <v>392</v>
      </c>
      <c r="C398" s="177">
        <v>8.5000000000000006E-2</v>
      </c>
      <c r="D398" s="177" t="s">
        <v>33</v>
      </c>
      <c r="E398" s="157">
        <v>15.02</v>
      </c>
      <c r="F398" s="177"/>
      <c r="G398" s="180">
        <f>E398*C398</f>
        <v>1.2766999999999999</v>
      </c>
      <c r="H398" s="437"/>
      <c r="I398" s="177" t="s">
        <v>393</v>
      </c>
      <c r="J398" s="120"/>
      <c r="K398" s="120"/>
      <c r="L398" s="120"/>
      <c r="M398" s="120"/>
      <c r="N398" s="120"/>
    </row>
    <row r="399" spans="2:14">
      <c r="B399" s="177" t="s">
        <v>394</v>
      </c>
      <c r="C399" s="177">
        <v>8.5000000000000006E-2</v>
      </c>
      <c r="D399" s="177" t="s">
        <v>33</v>
      </c>
      <c r="E399" s="157">
        <v>19.920000000000002</v>
      </c>
      <c r="F399" s="177"/>
      <c r="G399" s="180">
        <f>E399*C399</f>
        <v>1.6932000000000003</v>
      </c>
      <c r="H399" s="177"/>
      <c r="I399" s="177" t="s">
        <v>395</v>
      </c>
      <c r="J399" s="120"/>
      <c r="K399" s="120"/>
      <c r="L399" s="120"/>
      <c r="M399" s="120"/>
      <c r="N399" s="120"/>
    </row>
    <row r="400" spans="2:14">
      <c r="B400" s="177" t="s">
        <v>396</v>
      </c>
      <c r="C400" s="177">
        <v>0.4</v>
      </c>
      <c r="D400" s="177" t="s">
        <v>154</v>
      </c>
      <c r="E400" s="157">
        <v>38.01</v>
      </c>
      <c r="F400" s="180">
        <f>E400*C400</f>
        <v>15.204000000000001</v>
      </c>
      <c r="G400" s="180"/>
      <c r="H400" s="177"/>
      <c r="I400" s="177" t="s">
        <v>397</v>
      </c>
      <c r="J400" s="120"/>
      <c r="K400" s="120"/>
      <c r="L400" s="120"/>
      <c r="M400" s="120"/>
      <c r="N400" s="120"/>
    </row>
    <row r="401" spans="2:14">
      <c r="B401" s="177" t="s">
        <v>398</v>
      </c>
      <c r="C401" s="177">
        <v>2</v>
      </c>
      <c r="D401" s="177" t="s">
        <v>316</v>
      </c>
      <c r="E401" s="157">
        <v>2.91</v>
      </c>
      <c r="F401" s="180">
        <f>E401*C401</f>
        <v>5.82</v>
      </c>
      <c r="G401" s="180"/>
      <c r="H401" s="177"/>
      <c r="I401" s="177" t="s">
        <v>421</v>
      </c>
      <c r="J401" s="120"/>
      <c r="K401" s="120"/>
      <c r="L401" s="120"/>
      <c r="M401" s="120"/>
      <c r="N401" s="120"/>
    </row>
    <row r="402" spans="2:14">
      <c r="B402" s="177" t="s">
        <v>334</v>
      </c>
      <c r="C402" s="177"/>
      <c r="D402" s="177"/>
      <c r="E402" s="177"/>
      <c r="F402" s="180">
        <f>SUM(F395:F401)</f>
        <v>615.75973399999998</v>
      </c>
      <c r="G402" s="180">
        <f>SUM(G395:G401)</f>
        <v>2.9699</v>
      </c>
      <c r="H402" s="180">
        <f>F402+G402</f>
        <v>618.72963400000003</v>
      </c>
      <c r="I402" s="177"/>
      <c r="J402" s="120"/>
      <c r="K402" s="120"/>
      <c r="L402" s="120"/>
      <c r="M402" s="120"/>
      <c r="N402" s="120"/>
    </row>
    <row r="403" spans="2:14"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</row>
    <row r="404" spans="2:14"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</row>
    <row r="405" spans="2:14">
      <c r="B405" s="175" t="s">
        <v>309</v>
      </c>
      <c r="C405" s="438" t="s">
        <v>363</v>
      </c>
      <c r="D405" s="439"/>
      <c r="E405" s="439"/>
      <c r="F405" s="439"/>
      <c r="G405" s="440"/>
      <c r="H405" s="175" t="s">
        <v>311</v>
      </c>
      <c r="I405" s="175" t="s">
        <v>312</v>
      </c>
      <c r="J405" s="120"/>
      <c r="K405" s="120"/>
      <c r="L405" s="120"/>
      <c r="M405" s="120"/>
      <c r="N405" s="120"/>
    </row>
    <row r="406" spans="2:14" ht="13.2" customHeight="1">
      <c r="B406" s="176" t="s">
        <v>186</v>
      </c>
      <c r="C406" s="441" t="s">
        <v>187</v>
      </c>
      <c r="D406" s="442"/>
      <c r="E406" s="442"/>
      <c r="F406" s="442"/>
      <c r="G406" s="443"/>
      <c r="H406" s="27" t="s">
        <v>154</v>
      </c>
      <c r="I406" s="176" t="s">
        <v>387</v>
      </c>
      <c r="J406" s="120"/>
      <c r="K406" s="120"/>
      <c r="L406" s="120"/>
      <c r="M406" s="120"/>
      <c r="N406" s="120"/>
    </row>
    <row r="407" spans="2:14">
      <c r="B407" s="177" t="s">
        <v>314</v>
      </c>
      <c r="C407" s="177" t="s">
        <v>315</v>
      </c>
      <c r="D407" s="177" t="s">
        <v>316</v>
      </c>
      <c r="E407" s="177" t="s">
        <v>317</v>
      </c>
      <c r="F407" s="177" t="s">
        <v>318</v>
      </c>
      <c r="G407" s="177" t="s">
        <v>319</v>
      </c>
      <c r="H407" s="177" t="s">
        <v>320</v>
      </c>
      <c r="I407" s="177"/>
      <c r="J407" s="120"/>
      <c r="K407" s="120"/>
      <c r="L407" s="120"/>
      <c r="M407" s="120"/>
      <c r="N407" s="120"/>
    </row>
    <row r="408" spans="2:14">
      <c r="B408" s="177"/>
      <c r="C408" s="177"/>
      <c r="D408" s="177"/>
      <c r="E408" s="178" t="s">
        <v>321</v>
      </c>
      <c r="F408" s="178" t="s">
        <v>321</v>
      </c>
      <c r="G408" s="178" t="s">
        <v>321</v>
      </c>
      <c r="H408" s="178" t="s">
        <v>321</v>
      </c>
      <c r="I408" s="177"/>
      <c r="J408" s="120"/>
      <c r="K408" s="120"/>
      <c r="L408" s="120"/>
      <c r="M408" s="120"/>
      <c r="N408" s="120"/>
    </row>
    <row r="409" spans="2:14" ht="26.4">
      <c r="B409" s="179" t="s">
        <v>434</v>
      </c>
      <c r="C409" s="177">
        <v>1.0210999999999999</v>
      </c>
      <c r="D409" s="177" t="s">
        <v>154</v>
      </c>
      <c r="E409" s="180">
        <v>292.36</v>
      </c>
      <c r="F409" s="180">
        <f>E409*C409</f>
        <v>298.528796</v>
      </c>
      <c r="G409" s="180">
        <v>0</v>
      </c>
      <c r="H409" s="436"/>
      <c r="I409" s="177" t="s">
        <v>435</v>
      </c>
      <c r="J409" s="120"/>
      <c r="K409" s="120"/>
      <c r="L409" s="120"/>
      <c r="M409" s="120"/>
      <c r="N409" s="120"/>
    </row>
    <row r="410" spans="2:14" ht="39.6">
      <c r="B410" s="179" t="s">
        <v>436</v>
      </c>
      <c r="C410" s="177">
        <v>1.0210999999999999</v>
      </c>
      <c r="D410" s="177" t="s">
        <v>154</v>
      </c>
      <c r="E410" s="158">
        <v>156.47999999999999</v>
      </c>
      <c r="F410" s="180">
        <f>E410*C410</f>
        <v>159.78172799999999</v>
      </c>
      <c r="G410" s="180">
        <v>0</v>
      </c>
      <c r="H410" s="444"/>
      <c r="I410" s="177" t="s">
        <v>437</v>
      </c>
      <c r="J410" s="120"/>
      <c r="K410" s="120"/>
      <c r="L410" s="120"/>
      <c r="M410" s="120"/>
      <c r="N410" s="120"/>
    </row>
    <row r="411" spans="2:14" ht="26.4">
      <c r="B411" s="179" t="s">
        <v>438</v>
      </c>
      <c r="C411" s="177">
        <v>0.3</v>
      </c>
      <c r="D411" s="177" t="s">
        <v>316</v>
      </c>
      <c r="E411" s="157">
        <v>83.72</v>
      </c>
      <c r="F411" s="180">
        <f>E411*C411</f>
        <v>25.116</v>
      </c>
      <c r="G411" s="180"/>
      <c r="H411" s="444"/>
      <c r="I411" s="177" t="s">
        <v>439</v>
      </c>
      <c r="J411" s="120"/>
      <c r="K411" s="120"/>
      <c r="L411" s="120"/>
      <c r="M411" s="120"/>
      <c r="N411" s="120"/>
    </row>
    <row r="412" spans="2:14" ht="26.4">
      <c r="B412" s="179" t="s">
        <v>392</v>
      </c>
      <c r="C412" s="177">
        <v>8.5000000000000006E-2</v>
      </c>
      <c r="D412" s="177" t="s">
        <v>33</v>
      </c>
      <c r="E412" s="157">
        <v>15.02</v>
      </c>
      <c r="F412" s="177"/>
      <c r="G412" s="180">
        <f>E412*C412</f>
        <v>1.2766999999999999</v>
      </c>
      <c r="H412" s="437"/>
      <c r="I412" s="177" t="s">
        <v>393</v>
      </c>
      <c r="J412" s="120"/>
      <c r="K412" s="120"/>
      <c r="L412" s="120"/>
      <c r="M412" s="120"/>
      <c r="N412" s="120"/>
    </row>
    <row r="413" spans="2:14">
      <c r="B413" s="177" t="s">
        <v>394</v>
      </c>
      <c r="C413" s="177">
        <v>8.5000000000000006E-2</v>
      </c>
      <c r="D413" s="177" t="s">
        <v>33</v>
      </c>
      <c r="E413" s="157">
        <v>19.920000000000002</v>
      </c>
      <c r="F413" s="177"/>
      <c r="G413" s="180">
        <f>E413*C413</f>
        <v>1.6932000000000003</v>
      </c>
      <c r="H413" s="177"/>
      <c r="I413" s="177" t="s">
        <v>395</v>
      </c>
      <c r="J413" s="120"/>
      <c r="K413" s="120"/>
      <c r="L413" s="120"/>
      <c r="M413" s="120"/>
      <c r="N413" s="120"/>
    </row>
    <row r="414" spans="2:14">
      <c r="B414" s="177" t="s">
        <v>396</v>
      </c>
      <c r="C414" s="177">
        <v>0.4</v>
      </c>
      <c r="D414" s="177" t="s">
        <v>154</v>
      </c>
      <c r="E414" s="157">
        <v>38.01</v>
      </c>
      <c r="F414" s="180">
        <f>E414*C414</f>
        <v>15.204000000000001</v>
      </c>
      <c r="G414" s="180"/>
      <c r="H414" s="177"/>
      <c r="I414" s="177" t="s">
        <v>397</v>
      </c>
      <c r="J414" s="120"/>
      <c r="K414" s="120"/>
      <c r="L414" s="120"/>
      <c r="M414" s="120"/>
      <c r="N414" s="120"/>
    </row>
    <row r="415" spans="2:14">
      <c r="B415" s="177" t="s">
        <v>398</v>
      </c>
      <c r="C415" s="177">
        <v>2</v>
      </c>
      <c r="D415" s="177" t="s">
        <v>316</v>
      </c>
      <c r="E415" s="157">
        <v>2.91</v>
      </c>
      <c r="F415" s="180">
        <f>E415*C415</f>
        <v>5.82</v>
      </c>
      <c r="G415" s="180"/>
      <c r="H415" s="177"/>
      <c r="I415" s="177" t="s">
        <v>421</v>
      </c>
      <c r="J415" s="120"/>
      <c r="K415" s="120"/>
      <c r="L415" s="120"/>
      <c r="M415" s="120"/>
      <c r="N415" s="120"/>
    </row>
    <row r="416" spans="2:14">
      <c r="B416" s="177" t="s">
        <v>334</v>
      </c>
      <c r="C416" s="177"/>
      <c r="D416" s="177"/>
      <c r="E416" s="177"/>
      <c r="F416" s="180">
        <f>SUM(F409:F415)</f>
        <v>504.45052399999997</v>
      </c>
      <c r="G416" s="180">
        <f>SUM(G409:G415)</f>
        <v>2.9699</v>
      </c>
      <c r="H416" s="180">
        <f>F416+G416</f>
        <v>507.42042399999997</v>
      </c>
      <c r="I416" s="177"/>
      <c r="J416" s="120"/>
      <c r="K416" s="120"/>
      <c r="L416" s="120"/>
      <c r="M416" s="120"/>
      <c r="N416" s="120"/>
    </row>
    <row r="417" spans="2:14"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</row>
    <row r="418" spans="2:14"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</row>
    <row r="419" spans="2:14"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</row>
    <row r="420" spans="2:14"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</row>
    <row r="421" spans="2:14">
      <c r="B421" s="175" t="s">
        <v>309</v>
      </c>
      <c r="C421" s="438" t="s">
        <v>363</v>
      </c>
      <c r="D421" s="439"/>
      <c r="E421" s="439"/>
      <c r="F421" s="439"/>
      <c r="G421" s="440"/>
      <c r="H421" s="175" t="s">
        <v>311</v>
      </c>
      <c r="I421" s="175" t="s">
        <v>312</v>
      </c>
      <c r="J421" s="120"/>
      <c r="K421" s="455" t="s">
        <v>335</v>
      </c>
      <c r="L421" s="456"/>
      <c r="M421" s="456"/>
      <c r="N421" s="457"/>
    </row>
    <row r="422" spans="2:14" ht="13.2" customHeight="1">
      <c r="B422" s="176" t="s">
        <v>189</v>
      </c>
      <c r="C422" s="441" t="s">
        <v>190</v>
      </c>
      <c r="D422" s="442"/>
      <c r="E422" s="442"/>
      <c r="F422" s="442"/>
      <c r="G422" s="443"/>
      <c r="H422" s="27" t="s">
        <v>440</v>
      </c>
      <c r="I422" s="176" t="s">
        <v>387</v>
      </c>
      <c r="J422" s="120"/>
      <c r="K422" s="177"/>
      <c r="L422" s="175" t="s">
        <v>441</v>
      </c>
      <c r="M422" s="177" t="s">
        <v>311</v>
      </c>
      <c r="N422" s="177" t="s">
        <v>337</v>
      </c>
    </row>
    <row r="423" spans="2:14">
      <c r="B423" s="177" t="s">
        <v>314</v>
      </c>
      <c r="C423" s="177" t="s">
        <v>315</v>
      </c>
      <c r="D423" s="177" t="s">
        <v>316</v>
      </c>
      <c r="E423" s="177" t="s">
        <v>317</v>
      </c>
      <c r="F423" s="177" t="s">
        <v>318</v>
      </c>
      <c r="G423" s="177" t="s">
        <v>319</v>
      </c>
      <c r="H423" s="177" t="s">
        <v>320</v>
      </c>
      <c r="I423" s="177"/>
      <c r="J423" s="120"/>
      <c r="K423" s="177"/>
      <c r="L423" s="177" t="s">
        <v>442</v>
      </c>
      <c r="M423" s="177" t="s">
        <v>316</v>
      </c>
      <c r="N423" s="177">
        <v>159.99</v>
      </c>
    </row>
    <row r="424" spans="2:14">
      <c r="B424" s="177"/>
      <c r="C424" s="177"/>
      <c r="D424" s="177"/>
      <c r="E424" s="178" t="s">
        <v>321</v>
      </c>
      <c r="F424" s="178" t="s">
        <v>321</v>
      </c>
      <c r="G424" s="178" t="s">
        <v>321</v>
      </c>
      <c r="H424" s="178" t="s">
        <v>321</v>
      </c>
      <c r="I424" s="177"/>
      <c r="J424" s="120"/>
      <c r="K424" s="177"/>
      <c r="L424" s="177" t="s">
        <v>443</v>
      </c>
      <c r="M424" s="177" t="s">
        <v>316</v>
      </c>
      <c r="N424" s="177">
        <v>126.9</v>
      </c>
    </row>
    <row r="425" spans="2:14">
      <c r="B425" s="179" t="s">
        <v>190</v>
      </c>
      <c r="C425" s="177">
        <v>1</v>
      </c>
      <c r="D425" s="177" t="s">
        <v>440</v>
      </c>
      <c r="E425" s="180">
        <f>N426</f>
        <v>145.22999999999999</v>
      </c>
      <c r="F425" s="180">
        <f>E425*C425</f>
        <v>145.22999999999999</v>
      </c>
      <c r="G425" s="180">
        <v>0</v>
      </c>
      <c r="H425" s="436"/>
      <c r="I425" s="177" t="s">
        <v>444</v>
      </c>
      <c r="J425" s="120"/>
      <c r="K425" s="177"/>
      <c r="L425" s="177" t="s">
        <v>445</v>
      </c>
      <c r="M425" s="177" t="s">
        <v>316</v>
      </c>
      <c r="N425" s="177">
        <v>148.80000000000001</v>
      </c>
    </row>
    <row r="426" spans="2:14" ht="26.4">
      <c r="B426" s="179" t="s">
        <v>392</v>
      </c>
      <c r="C426" s="177">
        <v>0.3</v>
      </c>
      <c r="D426" s="177" t="s">
        <v>33</v>
      </c>
      <c r="E426" s="157">
        <v>15.02</v>
      </c>
      <c r="F426" s="177"/>
      <c r="G426" s="180">
        <f>E426*C426</f>
        <v>4.5059999999999993</v>
      </c>
      <c r="H426" s="437"/>
      <c r="I426" s="177" t="s">
        <v>393</v>
      </c>
      <c r="J426" s="120"/>
      <c r="K426" s="177"/>
      <c r="L426" s="177" t="s">
        <v>446</v>
      </c>
      <c r="M426" s="177"/>
      <c r="N426" s="180">
        <f>AVERAGE(N423:N425)</f>
        <v>145.22999999999999</v>
      </c>
    </row>
    <row r="427" spans="2:14">
      <c r="B427" s="177" t="s">
        <v>394</v>
      </c>
      <c r="C427" s="177">
        <v>0.3</v>
      </c>
      <c r="D427" s="177" t="s">
        <v>33</v>
      </c>
      <c r="E427" s="157">
        <v>19.920000000000002</v>
      </c>
      <c r="F427" s="177"/>
      <c r="G427" s="180">
        <f>E427*C427</f>
        <v>5.976</v>
      </c>
      <c r="H427" s="177"/>
      <c r="I427" s="177" t="s">
        <v>395</v>
      </c>
      <c r="J427" s="120"/>
      <c r="K427" s="120"/>
      <c r="L427" s="120"/>
      <c r="M427" s="120"/>
      <c r="N427" s="120"/>
    </row>
    <row r="428" spans="2:14">
      <c r="B428" s="177" t="s">
        <v>334</v>
      </c>
      <c r="C428" s="177"/>
      <c r="D428" s="177"/>
      <c r="E428" s="177"/>
      <c r="F428" s="180">
        <f>SUM(F425:F427)</f>
        <v>145.22999999999999</v>
      </c>
      <c r="G428" s="180">
        <f>SUM(G425:G427)</f>
        <v>10.481999999999999</v>
      </c>
      <c r="H428" s="180">
        <f>F428+G428</f>
        <v>155.71199999999999</v>
      </c>
      <c r="I428" s="177"/>
      <c r="J428" s="120"/>
      <c r="K428" s="120"/>
      <c r="L428" s="120"/>
      <c r="M428" s="120"/>
      <c r="N428" s="120"/>
    </row>
    <row r="429" spans="2:14"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</row>
    <row r="430" spans="2:14"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</row>
    <row r="431" spans="2:14">
      <c r="B431" s="175" t="s">
        <v>309</v>
      </c>
      <c r="C431" s="438" t="s">
        <v>363</v>
      </c>
      <c r="D431" s="439"/>
      <c r="E431" s="439"/>
      <c r="F431" s="439"/>
      <c r="G431" s="440"/>
      <c r="H431" s="175" t="s">
        <v>311</v>
      </c>
      <c r="I431" s="175" t="s">
        <v>312</v>
      </c>
      <c r="J431" s="120"/>
      <c r="K431" s="455" t="s">
        <v>335</v>
      </c>
      <c r="L431" s="456"/>
      <c r="M431" s="456"/>
      <c r="N431" s="457"/>
    </row>
    <row r="432" spans="2:14" ht="13.2" customHeight="1">
      <c r="B432" s="176" t="s">
        <v>193</v>
      </c>
      <c r="C432" s="441" t="s">
        <v>194</v>
      </c>
      <c r="D432" s="442"/>
      <c r="E432" s="442"/>
      <c r="F432" s="442"/>
      <c r="G432" s="443"/>
      <c r="H432" s="27" t="s">
        <v>440</v>
      </c>
      <c r="I432" s="176" t="s">
        <v>387</v>
      </c>
      <c r="J432" s="120"/>
      <c r="K432" s="177"/>
      <c r="L432" s="175" t="s">
        <v>447</v>
      </c>
      <c r="M432" s="177" t="s">
        <v>311</v>
      </c>
      <c r="N432" s="177" t="s">
        <v>337</v>
      </c>
    </row>
    <row r="433" spans="2:14">
      <c r="B433" s="177" t="s">
        <v>314</v>
      </c>
      <c r="C433" s="177" t="s">
        <v>315</v>
      </c>
      <c r="D433" s="177" t="s">
        <v>316</v>
      </c>
      <c r="E433" s="177" t="s">
        <v>317</v>
      </c>
      <c r="F433" s="177" t="s">
        <v>318</v>
      </c>
      <c r="G433" s="177" t="s">
        <v>319</v>
      </c>
      <c r="H433" s="177" t="s">
        <v>320</v>
      </c>
      <c r="I433" s="177"/>
      <c r="J433" s="120"/>
      <c r="K433" s="177"/>
      <c r="L433" s="177" t="s">
        <v>442</v>
      </c>
      <c r="M433" s="177" t="s">
        <v>316</v>
      </c>
      <c r="N433" s="177">
        <v>164.99</v>
      </c>
    </row>
    <row r="434" spans="2:14">
      <c r="B434" s="177"/>
      <c r="C434" s="177"/>
      <c r="D434" s="177"/>
      <c r="E434" s="178" t="s">
        <v>321</v>
      </c>
      <c r="F434" s="178" t="s">
        <v>321</v>
      </c>
      <c r="G434" s="178" t="s">
        <v>321</v>
      </c>
      <c r="H434" s="178" t="s">
        <v>321</v>
      </c>
      <c r="I434" s="177"/>
      <c r="J434" s="120"/>
      <c r="K434" s="177"/>
      <c r="L434" s="177" t="s">
        <v>443</v>
      </c>
      <c r="M434" s="177" t="s">
        <v>316</v>
      </c>
      <c r="N434" s="177">
        <v>151.11000000000001</v>
      </c>
    </row>
    <row r="435" spans="2:14">
      <c r="B435" s="179" t="s">
        <v>194</v>
      </c>
      <c r="C435" s="177">
        <v>1</v>
      </c>
      <c r="D435" s="177" t="s">
        <v>440</v>
      </c>
      <c r="E435" s="180">
        <f>N436</f>
        <v>156.79</v>
      </c>
      <c r="F435" s="180">
        <f>E435*C435</f>
        <v>156.79</v>
      </c>
      <c r="G435" s="180">
        <v>0</v>
      </c>
      <c r="H435" s="436"/>
      <c r="I435" s="177" t="s">
        <v>444</v>
      </c>
      <c r="J435" s="120"/>
      <c r="K435" s="177"/>
      <c r="L435" s="177" t="s">
        <v>445</v>
      </c>
      <c r="M435" s="177" t="s">
        <v>316</v>
      </c>
      <c r="N435" s="177">
        <v>154.27000000000001</v>
      </c>
    </row>
    <row r="436" spans="2:14" ht="26.4">
      <c r="B436" s="179" t="s">
        <v>392</v>
      </c>
      <c r="C436" s="177">
        <v>0.3</v>
      </c>
      <c r="D436" s="177" t="s">
        <v>33</v>
      </c>
      <c r="E436" s="157">
        <v>15.02</v>
      </c>
      <c r="F436" s="177"/>
      <c r="G436" s="180">
        <f>E436*C436</f>
        <v>4.5059999999999993</v>
      </c>
      <c r="H436" s="437"/>
      <c r="I436" s="177" t="s">
        <v>393</v>
      </c>
      <c r="J436" s="120"/>
      <c r="K436" s="177"/>
      <c r="L436" s="177" t="s">
        <v>446</v>
      </c>
      <c r="M436" s="177"/>
      <c r="N436" s="180">
        <f>AVERAGE(N433:N435)</f>
        <v>156.79</v>
      </c>
    </row>
    <row r="437" spans="2:14">
      <c r="B437" s="177" t="s">
        <v>394</v>
      </c>
      <c r="C437" s="177">
        <v>0.3</v>
      </c>
      <c r="D437" s="177" t="s">
        <v>33</v>
      </c>
      <c r="E437" s="157">
        <v>19.920000000000002</v>
      </c>
      <c r="F437" s="177"/>
      <c r="G437" s="180">
        <f>E437*C437</f>
        <v>5.976</v>
      </c>
      <c r="H437" s="177"/>
      <c r="I437" s="177" t="s">
        <v>395</v>
      </c>
      <c r="J437" s="120"/>
      <c r="K437" s="120"/>
      <c r="L437" s="120"/>
      <c r="M437" s="120"/>
      <c r="N437" s="120"/>
    </row>
    <row r="438" spans="2:14">
      <c r="B438" s="177" t="s">
        <v>334</v>
      </c>
      <c r="C438" s="177"/>
      <c r="D438" s="177"/>
      <c r="E438" s="177"/>
      <c r="F438" s="180">
        <f>SUM(F435:F437)</f>
        <v>156.79</v>
      </c>
      <c r="G438" s="180">
        <f>SUM(G435:G437)</f>
        <v>10.481999999999999</v>
      </c>
      <c r="H438" s="180">
        <f>F438+G438</f>
        <v>167.27199999999999</v>
      </c>
      <c r="I438" s="177"/>
      <c r="J438" s="120"/>
      <c r="K438" s="120"/>
      <c r="L438" s="120"/>
      <c r="M438" s="120"/>
      <c r="N438" s="120"/>
    </row>
    <row r="439" spans="2:14"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</row>
    <row r="440" spans="2:14"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</row>
    <row r="441" spans="2:14">
      <c r="B441" s="175" t="s">
        <v>309</v>
      </c>
      <c r="C441" s="438" t="s">
        <v>363</v>
      </c>
      <c r="D441" s="439"/>
      <c r="E441" s="439"/>
      <c r="F441" s="439"/>
      <c r="G441" s="440"/>
      <c r="H441" s="175" t="s">
        <v>311</v>
      </c>
      <c r="I441" s="175" t="s">
        <v>312</v>
      </c>
      <c r="J441" s="120"/>
      <c r="K441" s="455" t="s">
        <v>335</v>
      </c>
      <c r="L441" s="456"/>
      <c r="M441" s="456"/>
      <c r="N441" s="457"/>
    </row>
    <row r="442" spans="2:14" ht="13.2" customHeight="1">
      <c r="B442" s="176" t="s">
        <v>196</v>
      </c>
      <c r="C442" s="441" t="s">
        <v>197</v>
      </c>
      <c r="D442" s="442"/>
      <c r="E442" s="442"/>
      <c r="F442" s="442"/>
      <c r="G442" s="443"/>
      <c r="H442" s="27" t="s">
        <v>440</v>
      </c>
      <c r="I442" s="176" t="s">
        <v>387</v>
      </c>
      <c r="J442" s="120"/>
      <c r="K442" s="177"/>
      <c r="L442" s="175" t="s">
        <v>448</v>
      </c>
      <c r="M442" s="177" t="s">
        <v>311</v>
      </c>
      <c r="N442" s="177" t="s">
        <v>337</v>
      </c>
    </row>
    <row r="443" spans="2:14">
      <c r="B443" s="177" t="s">
        <v>314</v>
      </c>
      <c r="C443" s="177" t="s">
        <v>315</v>
      </c>
      <c r="D443" s="177" t="s">
        <v>316</v>
      </c>
      <c r="E443" s="177" t="s">
        <v>317</v>
      </c>
      <c r="F443" s="177" t="s">
        <v>318</v>
      </c>
      <c r="G443" s="177" t="s">
        <v>319</v>
      </c>
      <c r="H443" s="177" t="s">
        <v>320</v>
      </c>
      <c r="I443" s="177"/>
      <c r="J443" s="120"/>
      <c r="K443" s="177"/>
      <c r="L443" s="177" t="s">
        <v>442</v>
      </c>
      <c r="M443" s="177" t="s">
        <v>316</v>
      </c>
      <c r="N443" s="177">
        <v>155.99</v>
      </c>
    </row>
    <row r="444" spans="2:14">
      <c r="B444" s="177"/>
      <c r="C444" s="177"/>
      <c r="D444" s="177"/>
      <c r="E444" s="178" t="s">
        <v>321</v>
      </c>
      <c r="F444" s="178" t="s">
        <v>321</v>
      </c>
      <c r="G444" s="178" t="s">
        <v>321</v>
      </c>
      <c r="H444" s="178" t="s">
        <v>321</v>
      </c>
      <c r="I444" s="177"/>
      <c r="J444" s="120"/>
      <c r="K444" s="177"/>
      <c r="L444" s="177" t="s">
        <v>449</v>
      </c>
      <c r="M444" s="177" t="s">
        <v>316</v>
      </c>
      <c r="N444" s="177">
        <v>152.38</v>
      </c>
    </row>
    <row r="445" spans="2:14">
      <c r="B445" s="179" t="s">
        <v>197</v>
      </c>
      <c r="C445" s="177">
        <v>1</v>
      </c>
      <c r="D445" s="177" t="s">
        <v>440</v>
      </c>
      <c r="E445" s="180">
        <f>N446</f>
        <v>151.39333333333335</v>
      </c>
      <c r="F445" s="180">
        <f>E445*C445</f>
        <v>151.39333333333335</v>
      </c>
      <c r="G445" s="180">
        <v>0</v>
      </c>
      <c r="H445" s="436"/>
      <c r="I445" s="177" t="s">
        <v>444</v>
      </c>
      <c r="J445" s="120"/>
      <c r="K445" s="177"/>
      <c r="L445" s="177" t="s">
        <v>445</v>
      </c>
      <c r="M445" s="177" t="s">
        <v>316</v>
      </c>
      <c r="N445" s="177">
        <v>145.81</v>
      </c>
    </row>
    <row r="446" spans="2:14" ht="26.4">
      <c r="B446" s="179" t="s">
        <v>392</v>
      </c>
      <c r="C446" s="177">
        <v>0.3</v>
      </c>
      <c r="D446" s="177" t="s">
        <v>33</v>
      </c>
      <c r="E446" s="157">
        <v>15.02</v>
      </c>
      <c r="F446" s="177"/>
      <c r="G446" s="180">
        <f>E446*C446</f>
        <v>4.5059999999999993</v>
      </c>
      <c r="H446" s="437"/>
      <c r="I446" s="177" t="s">
        <v>393</v>
      </c>
      <c r="J446" s="120"/>
      <c r="K446" s="177"/>
      <c r="L446" s="177" t="s">
        <v>446</v>
      </c>
      <c r="M446" s="177"/>
      <c r="N446" s="180">
        <f>AVERAGE(N443:N445)</f>
        <v>151.39333333333335</v>
      </c>
    </row>
    <row r="447" spans="2:14">
      <c r="B447" s="177" t="s">
        <v>394</v>
      </c>
      <c r="C447" s="177">
        <v>0.3</v>
      </c>
      <c r="D447" s="177" t="s">
        <v>33</v>
      </c>
      <c r="E447" s="157">
        <v>19.920000000000002</v>
      </c>
      <c r="F447" s="177"/>
      <c r="G447" s="180">
        <f>E447*C447</f>
        <v>5.976</v>
      </c>
      <c r="H447" s="177"/>
      <c r="I447" s="177" t="s">
        <v>395</v>
      </c>
      <c r="J447" s="120"/>
      <c r="K447" s="120"/>
      <c r="L447" s="120"/>
      <c r="M447" s="120"/>
      <c r="N447" s="120"/>
    </row>
    <row r="448" spans="2:14">
      <c r="B448" s="177" t="s">
        <v>334</v>
      </c>
      <c r="C448" s="177"/>
      <c r="D448" s="177"/>
      <c r="E448" s="177"/>
      <c r="F448" s="180">
        <f>SUM(F445:F447)</f>
        <v>151.39333333333335</v>
      </c>
      <c r="G448" s="180">
        <f>SUM(G445:G447)</f>
        <v>10.481999999999999</v>
      </c>
      <c r="H448" s="180">
        <f>F448+G448</f>
        <v>161.87533333333334</v>
      </c>
      <c r="I448" s="177"/>
      <c r="J448" s="120"/>
      <c r="K448" s="120"/>
      <c r="L448" s="120"/>
      <c r="M448" s="120"/>
      <c r="N448" s="120"/>
    </row>
    <row r="449" spans="2:14"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</row>
    <row r="450" spans="2:14"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</row>
    <row r="451" spans="2:14">
      <c r="B451" s="175" t="s">
        <v>309</v>
      </c>
      <c r="C451" s="438" t="s">
        <v>363</v>
      </c>
      <c r="D451" s="439"/>
      <c r="E451" s="439"/>
      <c r="F451" s="439"/>
      <c r="G451" s="440"/>
      <c r="H451" s="175" t="s">
        <v>311</v>
      </c>
      <c r="I451" s="175" t="s">
        <v>312</v>
      </c>
      <c r="J451" s="120"/>
      <c r="K451" s="455" t="s">
        <v>335</v>
      </c>
      <c r="L451" s="456"/>
      <c r="M451" s="456"/>
      <c r="N451" s="457"/>
    </row>
    <row r="452" spans="2:14" ht="13.2" customHeight="1">
      <c r="B452" s="176" t="s">
        <v>199</v>
      </c>
      <c r="C452" s="441" t="s">
        <v>200</v>
      </c>
      <c r="D452" s="442"/>
      <c r="E452" s="442"/>
      <c r="F452" s="442"/>
      <c r="G452" s="443"/>
      <c r="H452" s="27" t="s">
        <v>440</v>
      </c>
      <c r="I452" s="176" t="s">
        <v>387</v>
      </c>
      <c r="J452" s="120"/>
      <c r="K452" s="177"/>
      <c r="L452" s="175" t="s">
        <v>450</v>
      </c>
      <c r="M452" s="177" t="s">
        <v>311</v>
      </c>
      <c r="N452" s="177" t="s">
        <v>337</v>
      </c>
    </row>
    <row r="453" spans="2:14">
      <c r="B453" s="177" t="s">
        <v>314</v>
      </c>
      <c r="C453" s="177" t="s">
        <v>315</v>
      </c>
      <c r="D453" s="177" t="s">
        <v>316</v>
      </c>
      <c r="E453" s="177" t="s">
        <v>317</v>
      </c>
      <c r="F453" s="177" t="s">
        <v>318</v>
      </c>
      <c r="G453" s="177" t="s">
        <v>319</v>
      </c>
      <c r="H453" s="177" t="s">
        <v>320</v>
      </c>
      <c r="I453" s="177"/>
      <c r="J453" s="120"/>
      <c r="K453" s="177"/>
      <c r="L453" s="177" t="s">
        <v>442</v>
      </c>
      <c r="M453" s="177" t="s">
        <v>316</v>
      </c>
      <c r="N453" s="177">
        <v>158.99</v>
      </c>
    </row>
    <row r="454" spans="2:14">
      <c r="B454" s="177"/>
      <c r="C454" s="177"/>
      <c r="D454" s="177"/>
      <c r="E454" s="178" t="s">
        <v>321</v>
      </c>
      <c r="F454" s="178" t="s">
        <v>321</v>
      </c>
      <c r="G454" s="178" t="s">
        <v>321</v>
      </c>
      <c r="H454" s="178" t="s">
        <v>321</v>
      </c>
      <c r="I454" s="177"/>
      <c r="J454" s="120"/>
      <c r="K454" s="177"/>
      <c r="L454" s="177" t="s">
        <v>443</v>
      </c>
      <c r="M454" s="177" t="s">
        <v>316</v>
      </c>
      <c r="N454" s="177">
        <v>134.55000000000001</v>
      </c>
    </row>
    <row r="455" spans="2:14">
      <c r="B455" s="179" t="s">
        <v>200</v>
      </c>
      <c r="C455" s="177">
        <v>1</v>
      </c>
      <c r="D455" s="177" t="s">
        <v>440</v>
      </c>
      <c r="E455" s="180">
        <f>N456</f>
        <v>149.4</v>
      </c>
      <c r="F455" s="180">
        <f>E455*C455</f>
        <v>149.4</v>
      </c>
      <c r="G455" s="180">
        <v>0</v>
      </c>
      <c r="H455" s="436"/>
      <c r="I455" s="177" t="s">
        <v>444</v>
      </c>
      <c r="J455" s="120"/>
      <c r="K455" s="177"/>
      <c r="L455" s="177" t="s">
        <v>445</v>
      </c>
      <c r="M455" s="177" t="s">
        <v>316</v>
      </c>
      <c r="N455" s="177">
        <v>154.66</v>
      </c>
    </row>
    <row r="456" spans="2:14" ht="26.4">
      <c r="B456" s="179" t="s">
        <v>392</v>
      </c>
      <c r="C456" s="177">
        <v>0.3</v>
      </c>
      <c r="D456" s="177" t="s">
        <v>33</v>
      </c>
      <c r="E456" s="157">
        <v>15.02</v>
      </c>
      <c r="F456" s="177"/>
      <c r="G456" s="180">
        <f>E456*C456</f>
        <v>4.5059999999999993</v>
      </c>
      <c r="H456" s="437"/>
      <c r="I456" s="177" t="s">
        <v>393</v>
      </c>
      <c r="J456" s="120"/>
      <c r="K456" s="177"/>
      <c r="L456" s="177" t="s">
        <v>446</v>
      </c>
      <c r="M456" s="177"/>
      <c r="N456" s="180">
        <f>AVERAGE(N453:N455)</f>
        <v>149.4</v>
      </c>
    </row>
    <row r="457" spans="2:14">
      <c r="B457" s="177" t="s">
        <v>394</v>
      </c>
      <c r="C457" s="177">
        <v>0.3</v>
      </c>
      <c r="D457" s="177" t="s">
        <v>33</v>
      </c>
      <c r="E457" s="157">
        <v>19.920000000000002</v>
      </c>
      <c r="F457" s="177"/>
      <c r="G457" s="180">
        <f>E457*C457</f>
        <v>5.976</v>
      </c>
      <c r="H457" s="177"/>
      <c r="I457" s="177" t="s">
        <v>395</v>
      </c>
      <c r="J457" s="120"/>
      <c r="K457" s="120"/>
      <c r="L457" s="120"/>
      <c r="M457" s="120"/>
      <c r="N457" s="120"/>
    </row>
    <row r="458" spans="2:14">
      <c r="B458" s="177" t="s">
        <v>334</v>
      </c>
      <c r="C458" s="177"/>
      <c r="D458" s="177"/>
      <c r="E458" s="177"/>
      <c r="F458" s="180">
        <f>SUM(F455:F457)</f>
        <v>149.4</v>
      </c>
      <c r="G458" s="180">
        <f>SUM(G455:G457)</f>
        <v>10.481999999999999</v>
      </c>
      <c r="H458" s="180">
        <f>F458+G458</f>
        <v>159.88200000000001</v>
      </c>
      <c r="I458" s="177"/>
      <c r="J458" s="120"/>
      <c r="K458" s="120"/>
      <c r="L458" s="120"/>
      <c r="M458" s="120"/>
      <c r="N458" s="120"/>
    </row>
    <row r="459" spans="2:14"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</row>
    <row r="460" spans="2:14" ht="13.2" customHeight="1"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</row>
    <row r="461" spans="2:14" ht="13.2" customHeight="1"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</row>
    <row r="462" spans="2:14">
      <c r="B462" s="175" t="s">
        <v>309</v>
      </c>
      <c r="C462" s="438" t="s">
        <v>363</v>
      </c>
      <c r="D462" s="439"/>
      <c r="E462" s="439"/>
      <c r="F462" s="439"/>
      <c r="G462" s="440"/>
      <c r="H462" s="175" t="s">
        <v>311</v>
      </c>
      <c r="I462" s="175" t="s">
        <v>312</v>
      </c>
      <c r="J462" s="120"/>
      <c r="K462" s="455" t="s">
        <v>335</v>
      </c>
      <c r="L462" s="456"/>
      <c r="M462" s="456"/>
      <c r="N462" s="457"/>
    </row>
    <row r="463" spans="2:14" ht="13.2" customHeight="1">
      <c r="B463" s="176" t="s">
        <v>202</v>
      </c>
      <c r="C463" s="441" t="str">
        <f>Geral!E87</f>
        <v>Derivação para tubulação frigorigena VRF, Ref: Multikit E-102SNB2</v>
      </c>
      <c r="D463" s="442"/>
      <c r="E463" s="442"/>
      <c r="F463" s="442"/>
      <c r="G463" s="443"/>
      <c r="H463" s="27" t="s">
        <v>440</v>
      </c>
      <c r="I463" s="176" t="s">
        <v>387</v>
      </c>
      <c r="J463" s="120"/>
      <c r="K463" s="177"/>
      <c r="L463" s="175" t="str">
        <f>C463</f>
        <v>Derivação para tubulação frigorigena VRF, Ref: Multikit E-102SNB2</v>
      </c>
      <c r="M463" s="177" t="s">
        <v>311</v>
      </c>
      <c r="N463" s="177" t="s">
        <v>337</v>
      </c>
    </row>
    <row r="464" spans="2:14">
      <c r="B464" s="177" t="s">
        <v>314</v>
      </c>
      <c r="C464" s="177" t="s">
        <v>315</v>
      </c>
      <c r="D464" s="177" t="s">
        <v>316</v>
      </c>
      <c r="E464" s="177" t="s">
        <v>317</v>
      </c>
      <c r="F464" s="177" t="s">
        <v>318</v>
      </c>
      <c r="G464" s="177" t="s">
        <v>319</v>
      </c>
      <c r="H464" s="177" t="s">
        <v>320</v>
      </c>
      <c r="I464" s="177"/>
      <c r="J464" s="120"/>
      <c r="K464" s="177"/>
      <c r="L464" s="177" t="s">
        <v>338</v>
      </c>
      <c r="M464" s="177" t="s">
        <v>316</v>
      </c>
      <c r="N464" s="177">
        <v>238.17</v>
      </c>
    </row>
    <row r="465" spans="2:14">
      <c r="B465" s="177"/>
      <c r="C465" s="177"/>
      <c r="D465" s="177"/>
      <c r="E465" s="178" t="s">
        <v>321</v>
      </c>
      <c r="F465" s="178" t="s">
        <v>321</v>
      </c>
      <c r="G465" s="178" t="s">
        <v>321</v>
      </c>
      <c r="H465" s="178" t="s">
        <v>321</v>
      </c>
      <c r="I465" s="177"/>
      <c r="J465" s="120"/>
      <c r="K465" s="177"/>
      <c r="L465" s="177" t="s">
        <v>339</v>
      </c>
      <c r="M465" s="177" t="s">
        <v>316</v>
      </c>
      <c r="N465" s="177">
        <v>821</v>
      </c>
    </row>
    <row r="466" spans="2:14">
      <c r="B466" s="179" t="str">
        <f>C463</f>
        <v>Derivação para tubulação frigorigena VRF, Ref: Multikit E-102SNB2</v>
      </c>
      <c r="C466" s="177">
        <v>1</v>
      </c>
      <c r="D466" s="177" t="s">
        <v>440</v>
      </c>
      <c r="E466" s="180">
        <f>N467</f>
        <v>629.72333333333336</v>
      </c>
      <c r="F466" s="180">
        <f>E466*C466</f>
        <v>629.72333333333336</v>
      </c>
      <c r="G466" s="180">
        <v>0</v>
      </c>
      <c r="H466" s="436"/>
      <c r="I466" s="177" t="s">
        <v>444</v>
      </c>
      <c r="J466" s="120"/>
      <c r="K466" s="177"/>
      <c r="L466" s="177" t="s">
        <v>344</v>
      </c>
      <c r="M466" s="177" t="s">
        <v>316</v>
      </c>
      <c r="N466" s="177">
        <v>830</v>
      </c>
    </row>
    <row r="467" spans="2:14" ht="26.4">
      <c r="B467" s="179" t="s">
        <v>392</v>
      </c>
      <c r="C467" s="177">
        <v>0.3</v>
      </c>
      <c r="D467" s="177" t="s">
        <v>33</v>
      </c>
      <c r="E467" s="157">
        <v>15.02</v>
      </c>
      <c r="F467" s="177"/>
      <c r="G467" s="180">
        <f>E467*C467</f>
        <v>4.5059999999999993</v>
      </c>
      <c r="H467" s="437"/>
      <c r="I467" s="177" t="s">
        <v>393</v>
      </c>
      <c r="J467" s="120"/>
      <c r="K467" s="177"/>
      <c r="L467" s="177" t="s">
        <v>446</v>
      </c>
      <c r="M467" s="177"/>
      <c r="N467" s="180">
        <f>AVERAGE(N464:N466)</f>
        <v>629.72333333333336</v>
      </c>
    </row>
    <row r="468" spans="2:14">
      <c r="B468" s="177" t="s">
        <v>394</v>
      </c>
      <c r="C468" s="177">
        <v>0.3</v>
      </c>
      <c r="D468" s="177" t="s">
        <v>33</v>
      </c>
      <c r="E468" s="157">
        <v>19.920000000000002</v>
      </c>
      <c r="F468" s="177"/>
      <c r="G468" s="180">
        <f>E468*C468</f>
        <v>5.976</v>
      </c>
      <c r="H468" s="177"/>
      <c r="I468" s="177" t="s">
        <v>395</v>
      </c>
      <c r="J468" s="120"/>
      <c r="K468" s="120"/>
      <c r="L468" s="120"/>
      <c r="M468" s="120"/>
      <c r="N468" s="120"/>
    </row>
    <row r="469" spans="2:14">
      <c r="B469" s="177" t="s">
        <v>334</v>
      </c>
      <c r="C469" s="177"/>
      <c r="D469" s="177"/>
      <c r="E469" s="177"/>
      <c r="F469" s="180">
        <f>SUM(F466:F468)</f>
        <v>629.72333333333336</v>
      </c>
      <c r="G469" s="180">
        <f>SUM(G466:G468)</f>
        <v>10.481999999999999</v>
      </c>
      <c r="H469" s="180">
        <f>F469+G469</f>
        <v>640.20533333333333</v>
      </c>
      <c r="I469" s="177"/>
      <c r="J469" s="120"/>
      <c r="K469" s="120"/>
      <c r="L469" s="120"/>
      <c r="M469" s="120"/>
      <c r="N469" s="120"/>
    </row>
    <row r="470" spans="2:14"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</row>
    <row r="471" spans="2:14" ht="13.2" customHeight="1"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</row>
    <row r="472" spans="2:14">
      <c r="B472" s="175" t="s">
        <v>309</v>
      </c>
      <c r="C472" s="438" t="s">
        <v>363</v>
      </c>
      <c r="D472" s="439"/>
      <c r="E472" s="439"/>
      <c r="F472" s="439"/>
      <c r="G472" s="440"/>
      <c r="H472" s="175" t="s">
        <v>311</v>
      </c>
      <c r="I472" s="175" t="s">
        <v>312</v>
      </c>
      <c r="J472" s="120"/>
      <c r="K472" s="455" t="s">
        <v>335</v>
      </c>
      <c r="L472" s="456"/>
      <c r="M472" s="456"/>
      <c r="N472" s="457"/>
    </row>
    <row r="473" spans="2:14" ht="13.2" customHeight="1">
      <c r="B473" s="176" t="s">
        <v>205</v>
      </c>
      <c r="C473" s="441" t="str">
        <f>Geral!E88</f>
        <v>Derivação para tubulação frigorigena VRF, Ref: Multikit E-962SNB2</v>
      </c>
      <c r="D473" s="442"/>
      <c r="E473" s="442"/>
      <c r="F473" s="442"/>
      <c r="G473" s="443"/>
      <c r="H473" s="27" t="s">
        <v>440</v>
      </c>
      <c r="I473" s="176" t="s">
        <v>387</v>
      </c>
      <c r="J473" s="120"/>
      <c r="K473" s="177"/>
      <c r="L473" s="175" t="str">
        <f>C473</f>
        <v>Derivação para tubulação frigorigena VRF, Ref: Multikit E-962SNB2</v>
      </c>
      <c r="M473" s="177" t="s">
        <v>311</v>
      </c>
      <c r="N473" s="177" t="s">
        <v>337</v>
      </c>
    </row>
    <row r="474" spans="2:14">
      <c r="B474" s="177" t="s">
        <v>314</v>
      </c>
      <c r="C474" s="177" t="s">
        <v>315</v>
      </c>
      <c r="D474" s="177" t="s">
        <v>316</v>
      </c>
      <c r="E474" s="177" t="s">
        <v>317</v>
      </c>
      <c r="F474" s="177" t="s">
        <v>318</v>
      </c>
      <c r="G474" s="177" t="s">
        <v>319</v>
      </c>
      <c r="H474" s="177" t="s">
        <v>320</v>
      </c>
      <c r="I474" s="177"/>
      <c r="J474" s="120"/>
      <c r="K474" s="177"/>
      <c r="L474" s="177" t="s">
        <v>338</v>
      </c>
      <c r="M474" s="177" t="s">
        <v>316</v>
      </c>
      <c r="N474" s="177">
        <v>3008.85</v>
      </c>
    </row>
    <row r="475" spans="2:14">
      <c r="B475" s="177"/>
      <c r="C475" s="177"/>
      <c r="D475" s="177"/>
      <c r="E475" s="178" t="s">
        <v>321</v>
      </c>
      <c r="F475" s="178" t="s">
        <v>321</v>
      </c>
      <c r="G475" s="178" t="s">
        <v>321</v>
      </c>
      <c r="H475" s="178" t="s">
        <v>321</v>
      </c>
      <c r="I475" s="177"/>
      <c r="J475" s="120"/>
      <c r="K475" s="177"/>
      <c r="L475" s="177" t="s">
        <v>339</v>
      </c>
      <c r="M475" s="177" t="s">
        <v>316</v>
      </c>
      <c r="N475" s="177">
        <v>3205</v>
      </c>
    </row>
    <row r="476" spans="2:14">
      <c r="B476" s="179" t="str">
        <f>C473</f>
        <v>Derivação para tubulação frigorigena VRF, Ref: Multikit E-962SNB2</v>
      </c>
      <c r="C476" s="177">
        <v>1</v>
      </c>
      <c r="D476" s="177" t="s">
        <v>440</v>
      </c>
      <c r="E476" s="180">
        <f>N477</f>
        <v>2683.9500000000003</v>
      </c>
      <c r="F476" s="180">
        <f>E476*C476</f>
        <v>2683.9500000000003</v>
      </c>
      <c r="G476" s="180">
        <v>0</v>
      </c>
      <c r="H476" s="436"/>
      <c r="I476" s="177" t="s">
        <v>444</v>
      </c>
      <c r="J476" s="120"/>
      <c r="K476" s="177"/>
      <c r="L476" s="177" t="s">
        <v>344</v>
      </c>
      <c r="M476" s="177" t="s">
        <v>316</v>
      </c>
      <c r="N476" s="177">
        <v>1838</v>
      </c>
    </row>
    <row r="477" spans="2:14" ht="26.4">
      <c r="B477" s="179" t="s">
        <v>392</v>
      </c>
      <c r="C477" s="177">
        <v>0.3</v>
      </c>
      <c r="D477" s="177" t="s">
        <v>33</v>
      </c>
      <c r="E477" s="157">
        <v>15.02</v>
      </c>
      <c r="F477" s="177"/>
      <c r="G477" s="180">
        <f>E477*C477</f>
        <v>4.5059999999999993</v>
      </c>
      <c r="H477" s="437"/>
      <c r="I477" s="177" t="s">
        <v>393</v>
      </c>
      <c r="J477" s="120"/>
      <c r="K477" s="177"/>
      <c r="L477" s="177" t="s">
        <v>446</v>
      </c>
      <c r="M477" s="177"/>
      <c r="N477" s="180">
        <f>AVERAGE(N474:N476)</f>
        <v>2683.9500000000003</v>
      </c>
    </row>
    <row r="478" spans="2:14">
      <c r="B478" s="177" t="s">
        <v>394</v>
      </c>
      <c r="C478" s="177">
        <v>0.3</v>
      </c>
      <c r="D478" s="177" t="s">
        <v>33</v>
      </c>
      <c r="E478" s="157">
        <v>19.920000000000002</v>
      </c>
      <c r="F478" s="177"/>
      <c r="G478" s="180">
        <f>E478*C478</f>
        <v>5.976</v>
      </c>
      <c r="H478" s="177"/>
      <c r="I478" s="177" t="s">
        <v>395</v>
      </c>
      <c r="J478" s="120"/>
      <c r="K478" s="120"/>
      <c r="L478" s="120"/>
      <c r="M478" s="120"/>
      <c r="N478" s="120"/>
    </row>
    <row r="479" spans="2:14">
      <c r="B479" s="177" t="s">
        <v>334</v>
      </c>
      <c r="C479" s="177"/>
      <c r="D479" s="177"/>
      <c r="E479" s="177"/>
      <c r="F479" s="180">
        <f>SUM(F476:F478)</f>
        <v>2683.9500000000003</v>
      </c>
      <c r="G479" s="180">
        <f>SUM(G476:G478)</f>
        <v>10.481999999999999</v>
      </c>
      <c r="H479" s="180">
        <f>F479+G479</f>
        <v>2694.4320000000002</v>
      </c>
      <c r="I479" s="177"/>
      <c r="J479" s="120"/>
      <c r="K479" s="120"/>
      <c r="L479" s="120"/>
      <c r="M479" s="120"/>
      <c r="N479" s="120"/>
    </row>
    <row r="480" spans="2:14"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</row>
    <row r="481" spans="2:14" ht="13.2" customHeight="1"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</row>
    <row r="482" spans="2:14">
      <c r="B482" s="175" t="s">
        <v>309</v>
      </c>
      <c r="C482" s="438" t="s">
        <v>363</v>
      </c>
      <c r="D482" s="439"/>
      <c r="E482" s="439"/>
      <c r="F482" s="439"/>
      <c r="G482" s="440"/>
      <c r="H482" s="175" t="s">
        <v>311</v>
      </c>
      <c r="I482" s="175" t="s">
        <v>312</v>
      </c>
      <c r="J482" s="120"/>
      <c r="K482" s="455" t="s">
        <v>335</v>
      </c>
      <c r="L482" s="456"/>
      <c r="M482" s="456"/>
      <c r="N482" s="457"/>
    </row>
    <row r="483" spans="2:14" ht="13.2" customHeight="1">
      <c r="B483" s="176" t="s">
        <v>208</v>
      </c>
      <c r="C483" s="441" t="str">
        <f>Geral!E89</f>
        <v>Derivação para tubulação frigorigena VRF, Ref: Multikit E-302SNB2</v>
      </c>
      <c r="D483" s="442"/>
      <c r="E483" s="442"/>
      <c r="F483" s="442"/>
      <c r="G483" s="443"/>
      <c r="H483" s="27" t="s">
        <v>440</v>
      </c>
      <c r="I483" s="176" t="s">
        <v>387</v>
      </c>
      <c r="J483" s="120"/>
      <c r="K483" s="177"/>
      <c r="L483" s="175" t="str">
        <f>C483</f>
        <v>Derivação para tubulação frigorigena VRF, Ref: Multikit E-302SNB2</v>
      </c>
      <c r="M483" s="177" t="s">
        <v>311</v>
      </c>
      <c r="N483" s="177" t="s">
        <v>337</v>
      </c>
    </row>
    <row r="484" spans="2:14">
      <c r="B484" s="177" t="s">
        <v>314</v>
      </c>
      <c r="C484" s="177" t="s">
        <v>315</v>
      </c>
      <c r="D484" s="177" t="s">
        <v>316</v>
      </c>
      <c r="E484" s="177" t="s">
        <v>317</v>
      </c>
      <c r="F484" s="177" t="s">
        <v>318</v>
      </c>
      <c r="G484" s="177" t="s">
        <v>319</v>
      </c>
      <c r="H484" s="177" t="s">
        <v>320</v>
      </c>
      <c r="I484" s="177"/>
      <c r="J484" s="120"/>
      <c r="K484" s="177"/>
      <c r="L484" s="177" t="s">
        <v>338</v>
      </c>
      <c r="M484" s="177" t="s">
        <v>316</v>
      </c>
      <c r="N484" s="177">
        <v>689.76</v>
      </c>
    </row>
    <row r="485" spans="2:14">
      <c r="B485" s="177"/>
      <c r="C485" s="177"/>
      <c r="D485" s="177"/>
      <c r="E485" s="178" t="s">
        <v>321</v>
      </c>
      <c r="F485" s="178" t="s">
        <v>321</v>
      </c>
      <c r="G485" s="178" t="s">
        <v>321</v>
      </c>
      <c r="H485" s="178" t="s">
        <v>321</v>
      </c>
      <c r="I485" s="177"/>
      <c r="J485" s="120"/>
      <c r="K485" s="177"/>
      <c r="L485" s="177" t="s">
        <v>339</v>
      </c>
      <c r="M485" s="177" t="s">
        <v>316</v>
      </c>
      <c r="N485" s="177">
        <v>821</v>
      </c>
    </row>
    <row r="486" spans="2:14">
      <c r="B486" s="179" t="str">
        <f>C483</f>
        <v>Derivação para tubulação frigorigena VRF, Ref: Multikit E-302SNB2</v>
      </c>
      <c r="C486" s="177">
        <v>1</v>
      </c>
      <c r="D486" s="177" t="s">
        <v>440</v>
      </c>
      <c r="E486" s="180">
        <f>N487</f>
        <v>1116.2533333333333</v>
      </c>
      <c r="F486" s="180">
        <f>E486*C486</f>
        <v>1116.2533333333333</v>
      </c>
      <c r="G486" s="180">
        <v>0</v>
      </c>
      <c r="H486" s="436"/>
      <c r="I486" s="177" t="s">
        <v>444</v>
      </c>
      <c r="J486" s="120"/>
      <c r="K486" s="177"/>
      <c r="L486" s="177" t="s">
        <v>344</v>
      </c>
      <c r="M486" s="177" t="s">
        <v>316</v>
      </c>
      <c r="N486" s="177">
        <v>1838</v>
      </c>
    </row>
    <row r="487" spans="2:14" ht="26.4">
      <c r="B487" s="179" t="s">
        <v>392</v>
      </c>
      <c r="C487" s="177">
        <v>0.3</v>
      </c>
      <c r="D487" s="177" t="s">
        <v>33</v>
      </c>
      <c r="E487" s="157">
        <v>15.02</v>
      </c>
      <c r="F487" s="177"/>
      <c r="G487" s="180">
        <f>E487*C487</f>
        <v>4.5059999999999993</v>
      </c>
      <c r="H487" s="437"/>
      <c r="I487" s="177" t="s">
        <v>393</v>
      </c>
      <c r="J487" s="120"/>
      <c r="K487" s="177"/>
      <c r="L487" s="177" t="s">
        <v>446</v>
      </c>
      <c r="M487" s="177"/>
      <c r="N487" s="180">
        <f>AVERAGE(N484:N486)</f>
        <v>1116.2533333333333</v>
      </c>
    </row>
    <row r="488" spans="2:14">
      <c r="B488" s="177" t="s">
        <v>394</v>
      </c>
      <c r="C488" s="177">
        <v>0.3</v>
      </c>
      <c r="D488" s="177" t="s">
        <v>33</v>
      </c>
      <c r="E488" s="157">
        <v>19.920000000000002</v>
      </c>
      <c r="F488" s="177"/>
      <c r="G488" s="180">
        <f>E488*C488</f>
        <v>5.976</v>
      </c>
      <c r="H488" s="177"/>
      <c r="I488" s="177" t="s">
        <v>395</v>
      </c>
      <c r="J488" s="120"/>
      <c r="K488" s="120"/>
      <c r="L488" s="120"/>
      <c r="M488" s="120"/>
      <c r="N488" s="120"/>
    </row>
    <row r="489" spans="2:14">
      <c r="B489" s="177" t="s">
        <v>334</v>
      </c>
      <c r="C489" s="177"/>
      <c r="D489" s="177"/>
      <c r="E489" s="177"/>
      <c r="F489" s="180">
        <f>SUM(F486:F488)</f>
        <v>1116.2533333333333</v>
      </c>
      <c r="G489" s="180">
        <f>SUM(G486:G488)</f>
        <v>10.481999999999999</v>
      </c>
      <c r="H489" s="180">
        <f>F489+G489</f>
        <v>1126.7353333333333</v>
      </c>
      <c r="I489" s="177"/>
      <c r="J489" s="120"/>
      <c r="K489" s="120"/>
      <c r="L489" s="120"/>
      <c r="M489" s="120"/>
      <c r="N489" s="120"/>
    </row>
    <row r="490" spans="2:14"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</row>
    <row r="491" spans="2:14" ht="13.2" customHeight="1"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</row>
    <row r="492" spans="2:14">
      <c r="B492" s="175" t="s">
        <v>309</v>
      </c>
      <c r="C492" s="438" t="s">
        <v>363</v>
      </c>
      <c r="D492" s="439"/>
      <c r="E492" s="439"/>
      <c r="F492" s="439"/>
      <c r="G492" s="440"/>
      <c r="H492" s="175" t="s">
        <v>311</v>
      </c>
      <c r="I492" s="175" t="s">
        <v>312</v>
      </c>
      <c r="J492" s="120"/>
      <c r="K492" s="455" t="s">
        <v>335</v>
      </c>
      <c r="L492" s="456"/>
      <c r="M492" s="456"/>
      <c r="N492" s="457"/>
    </row>
    <row r="493" spans="2:14" ht="13.2" customHeight="1">
      <c r="B493" s="176" t="s">
        <v>211</v>
      </c>
      <c r="C493" s="441" t="str">
        <f>Geral!E90</f>
        <v>Derivação para tubulação frigorigena VRF, Ref: Multikit E-242SNB2</v>
      </c>
      <c r="D493" s="442"/>
      <c r="E493" s="442"/>
      <c r="F493" s="442"/>
      <c r="G493" s="443"/>
      <c r="H493" s="27" t="s">
        <v>440</v>
      </c>
      <c r="I493" s="176" t="s">
        <v>387</v>
      </c>
      <c r="J493" s="120"/>
      <c r="K493" s="177"/>
      <c r="L493" s="175" t="str">
        <f>C493</f>
        <v>Derivação para tubulação frigorigena VRF, Ref: Multikit E-242SNB2</v>
      </c>
      <c r="M493" s="177" t="s">
        <v>311</v>
      </c>
      <c r="N493" s="177" t="s">
        <v>337</v>
      </c>
    </row>
    <row r="494" spans="2:14">
      <c r="B494" s="177" t="s">
        <v>314</v>
      </c>
      <c r="C494" s="177" t="s">
        <v>315</v>
      </c>
      <c r="D494" s="177" t="s">
        <v>316</v>
      </c>
      <c r="E494" s="177" t="s">
        <v>317</v>
      </c>
      <c r="F494" s="177" t="s">
        <v>318</v>
      </c>
      <c r="G494" s="177" t="s">
        <v>319</v>
      </c>
      <c r="H494" s="177" t="s">
        <v>320</v>
      </c>
      <c r="I494" s="177"/>
      <c r="J494" s="120"/>
      <c r="K494" s="177"/>
      <c r="L494" s="177" t="s">
        <v>338</v>
      </c>
      <c r="M494" s="177" t="s">
        <v>316</v>
      </c>
      <c r="N494" s="177">
        <v>463.17</v>
      </c>
    </row>
    <row r="495" spans="2:14">
      <c r="B495" s="177"/>
      <c r="C495" s="177"/>
      <c r="D495" s="177"/>
      <c r="E495" s="178" t="s">
        <v>321</v>
      </c>
      <c r="F495" s="178" t="s">
        <v>321</v>
      </c>
      <c r="G495" s="178" t="s">
        <v>321</v>
      </c>
      <c r="H495" s="178" t="s">
        <v>321</v>
      </c>
      <c r="I495" s="177"/>
      <c r="J495" s="120"/>
      <c r="K495" s="177"/>
      <c r="L495" s="177" t="s">
        <v>339</v>
      </c>
      <c r="M495" s="177" t="s">
        <v>316</v>
      </c>
      <c r="N495" s="177">
        <v>821</v>
      </c>
    </row>
    <row r="496" spans="2:14">
      <c r="B496" s="179" t="str">
        <f>C493</f>
        <v>Derivação para tubulação frigorigena VRF, Ref: Multikit E-242SNB2</v>
      </c>
      <c r="C496" s="177">
        <v>1</v>
      </c>
      <c r="D496" s="177" t="s">
        <v>440</v>
      </c>
      <c r="E496" s="180">
        <f>N497</f>
        <v>1040.7233333333334</v>
      </c>
      <c r="F496" s="180">
        <f>E496*C496</f>
        <v>1040.7233333333334</v>
      </c>
      <c r="G496" s="180">
        <v>0</v>
      </c>
      <c r="H496" s="436"/>
      <c r="I496" s="177" t="s">
        <v>444</v>
      </c>
      <c r="J496" s="120"/>
      <c r="K496" s="177"/>
      <c r="L496" s="177" t="s">
        <v>344</v>
      </c>
      <c r="M496" s="177" t="s">
        <v>316</v>
      </c>
      <c r="N496" s="177">
        <v>1838</v>
      </c>
    </row>
    <row r="497" spans="2:14" ht="26.4">
      <c r="B497" s="179" t="s">
        <v>392</v>
      </c>
      <c r="C497" s="177">
        <v>0.3</v>
      </c>
      <c r="D497" s="177" t="s">
        <v>33</v>
      </c>
      <c r="E497" s="157">
        <v>15.02</v>
      </c>
      <c r="F497" s="177"/>
      <c r="G497" s="180">
        <f>E497*C497</f>
        <v>4.5059999999999993</v>
      </c>
      <c r="H497" s="437"/>
      <c r="I497" s="177" t="s">
        <v>393</v>
      </c>
      <c r="J497" s="120"/>
      <c r="K497" s="177"/>
      <c r="L497" s="177" t="s">
        <v>446</v>
      </c>
      <c r="M497" s="177"/>
      <c r="N497" s="180">
        <f>AVERAGE(N494:N496)</f>
        <v>1040.7233333333334</v>
      </c>
    </row>
    <row r="498" spans="2:14">
      <c r="B498" s="177" t="s">
        <v>394</v>
      </c>
      <c r="C498" s="177">
        <v>0.3</v>
      </c>
      <c r="D498" s="177" t="s">
        <v>33</v>
      </c>
      <c r="E498" s="157">
        <v>19.920000000000002</v>
      </c>
      <c r="F498" s="177"/>
      <c r="G498" s="180">
        <f>E498*C498</f>
        <v>5.976</v>
      </c>
      <c r="H498" s="177"/>
      <c r="I498" s="177" t="s">
        <v>395</v>
      </c>
      <c r="J498" s="120"/>
      <c r="K498" s="120"/>
      <c r="L498" s="120"/>
      <c r="M498" s="120"/>
      <c r="N498" s="120"/>
    </row>
    <row r="499" spans="2:14">
      <c r="B499" s="177" t="s">
        <v>334</v>
      </c>
      <c r="C499" s="177"/>
      <c r="D499" s="177"/>
      <c r="E499" s="177"/>
      <c r="F499" s="180">
        <f>SUM(F496:F498)</f>
        <v>1040.7233333333334</v>
      </c>
      <c r="G499" s="180">
        <f>SUM(G496:G498)</f>
        <v>10.481999999999999</v>
      </c>
      <c r="H499" s="180">
        <f>F499+G499</f>
        <v>1051.2053333333333</v>
      </c>
      <c r="I499" s="177"/>
      <c r="J499" s="120"/>
      <c r="K499" s="120"/>
      <c r="L499" s="120"/>
      <c r="M499" s="120"/>
      <c r="N499" s="120"/>
    </row>
    <row r="500" spans="2:14"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</row>
    <row r="501" spans="2:14" ht="13.2" customHeight="1"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</row>
    <row r="502" spans="2:14">
      <c r="B502" s="175" t="s">
        <v>309</v>
      </c>
      <c r="C502" s="438" t="s">
        <v>363</v>
      </c>
      <c r="D502" s="439"/>
      <c r="E502" s="439"/>
      <c r="F502" s="439"/>
      <c r="G502" s="440"/>
      <c r="H502" s="175" t="s">
        <v>311</v>
      </c>
      <c r="I502" s="175" t="s">
        <v>312</v>
      </c>
      <c r="J502" s="120"/>
      <c r="K502" s="455" t="s">
        <v>335</v>
      </c>
      <c r="L502" s="456"/>
      <c r="M502" s="456"/>
      <c r="N502" s="457"/>
    </row>
    <row r="503" spans="2:14" ht="13.2" customHeight="1">
      <c r="B503" s="176" t="s">
        <v>214</v>
      </c>
      <c r="C503" s="441" t="str">
        <f>Geral!E91</f>
        <v>Derivação para tubulação frigorigena VRF, Ref: Multikit E-165SNB2</v>
      </c>
      <c r="D503" s="442"/>
      <c r="E503" s="442"/>
      <c r="F503" s="442"/>
      <c r="G503" s="443"/>
      <c r="H503" s="27" t="s">
        <v>440</v>
      </c>
      <c r="I503" s="176" t="s">
        <v>387</v>
      </c>
      <c r="J503" s="120"/>
      <c r="K503" s="177"/>
      <c r="L503" s="175" t="str">
        <f>C503</f>
        <v>Derivação para tubulação frigorigena VRF, Ref: Multikit E-165SNB2</v>
      </c>
      <c r="M503" s="177" t="s">
        <v>311</v>
      </c>
      <c r="N503" s="177" t="s">
        <v>337</v>
      </c>
    </row>
    <row r="504" spans="2:14">
      <c r="B504" s="177" t="s">
        <v>314</v>
      </c>
      <c r="C504" s="177" t="s">
        <v>315</v>
      </c>
      <c r="D504" s="177" t="s">
        <v>316</v>
      </c>
      <c r="E504" s="177" t="s">
        <v>317</v>
      </c>
      <c r="F504" s="177" t="s">
        <v>318</v>
      </c>
      <c r="G504" s="177" t="s">
        <v>319</v>
      </c>
      <c r="H504" s="177" t="s">
        <v>320</v>
      </c>
      <c r="I504" s="177"/>
      <c r="J504" s="120"/>
      <c r="K504" s="177"/>
      <c r="L504" s="177" t="s">
        <v>338</v>
      </c>
      <c r="M504" s="177" t="s">
        <v>316</v>
      </c>
      <c r="N504" s="177">
        <v>338.81</v>
      </c>
    </row>
    <row r="505" spans="2:14">
      <c r="B505" s="177"/>
      <c r="C505" s="177"/>
      <c r="D505" s="177"/>
      <c r="E505" s="178" t="s">
        <v>321</v>
      </c>
      <c r="F505" s="178" t="s">
        <v>321</v>
      </c>
      <c r="G505" s="178" t="s">
        <v>321</v>
      </c>
      <c r="H505" s="178" t="s">
        <v>321</v>
      </c>
      <c r="I505" s="177"/>
      <c r="J505" s="120"/>
      <c r="K505" s="177"/>
      <c r="L505" s="177" t="s">
        <v>339</v>
      </c>
      <c r="M505" s="177" t="s">
        <v>316</v>
      </c>
      <c r="N505" s="177">
        <v>821</v>
      </c>
    </row>
    <row r="506" spans="2:14">
      <c r="B506" s="179" t="str">
        <f>C503</f>
        <v>Derivação para tubulação frigorigena VRF, Ref: Multikit E-165SNB2</v>
      </c>
      <c r="C506" s="177">
        <v>1</v>
      </c>
      <c r="D506" s="177" t="s">
        <v>440</v>
      </c>
      <c r="E506" s="180">
        <f>N507</f>
        <v>999.27</v>
      </c>
      <c r="F506" s="180">
        <f>E506*C506</f>
        <v>999.27</v>
      </c>
      <c r="G506" s="180">
        <v>0</v>
      </c>
      <c r="H506" s="436"/>
      <c r="I506" s="177" t="s">
        <v>444</v>
      </c>
      <c r="J506" s="120"/>
      <c r="K506" s="177"/>
      <c r="L506" s="177" t="s">
        <v>344</v>
      </c>
      <c r="M506" s="177" t="s">
        <v>316</v>
      </c>
      <c r="N506" s="177">
        <v>1838</v>
      </c>
    </row>
    <row r="507" spans="2:14" ht="26.4">
      <c r="B507" s="179" t="s">
        <v>392</v>
      </c>
      <c r="C507" s="177">
        <v>0.3</v>
      </c>
      <c r="D507" s="177" t="s">
        <v>33</v>
      </c>
      <c r="E507" s="157">
        <v>15.02</v>
      </c>
      <c r="F507" s="177"/>
      <c r="G507" s="180">
        <f>E507*C507</f>
        <v>4.5059999999999993</v>
      </c>
      <c r="H507" s="437"/>
      <c r="I507" s="177" t="s">
        <v>393</v>
      </c>
      <c r="J507" s="120"/>
      <c r="K507" s="177"/>
      <c r="L507" s="177" t="s">
        <v>446</v>
      </c>
      <c r="M507" s="177"/>
      <c r="N507" s="180">
        <f>AVERAGE(N504:N506)</f>
        <v>999.27</v>
      </c>
    </row>
    <row r="508" spans="2:14">
      <c r="B508" s="177" t="s">
        <v>394</v>
      </c>
      <c r="C508" s="177">
        <v>0.3</v>
      </c>
      <c r="D508" s="177" t="s">
        <v>33</v>
      </c>
      <c r="E508" s="157">
        <v>19.920000000000002</v>
      </c>
      <c r="F508" s="177"/>
      <c r="G508" s="180">
        <f>E508*C508</f>
        <v>5.976</v>
      </c>
      <c r="H508" s="177"/>
      <c r="I508" s="177" t="s">
        <v>395</v>
      </c>
      <c r="J508" s="120"/>
      <c r="K508" s="120"/>
      <c r="L508" s="120"/>
      <c r="M508" s="120"/>
      <c r="N508" s="120"/>
    </row>
    <row r="509" spans="2:14">
      <c r="B509" s="177" t="s">
        <v>334</v>
      </c>
      <c r="C509" s="177"/>
      <c r="D509" s="177"/>
      <c r="E509" s="177"/>
      <c r="F509" s="180">
        <f>SUM(F506:F508)</f>
        <v>999.27</v>
      </c>
      <c r="G509" s="180">
        <f>SUM(G506:G508)</f>
        <v>10.481999999999999</v>
      </c>
      <c r="H509" s="180">
        <f>F509+G509</f>
        <v>1009.752</v>
      </c>
      <c r="I509" s="177"/>
      <c r="J509" s="120"/>
      <c r="K509" s="120"/>
      <c r="L509" s="120"/>
      <c r="M509" s="120"/>
      <c r="N509" s="120"/>
    </row>
    <row r="510" spans="2:14"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</row>
    <row r="511" spans="2:14" ht="13.2" customHeight="1"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</row>
    <row r="512" spans="2:14">
      <c r="B512" s="175" t="s">
        <v>309</v>
      </c>
      <c r="C512" s="438" t="s">
        <v>363</v>
      </c>
      <c r="D512" s="439"/>
      <c r="E512" s="439"/>
      <c r="F512" s="439"/>
      <c r="G512" s="440"/>
      <c r="H512" s="175" t="s">
        <v>311</v>
      </c>
      <c r="I512" s="175" t="s">
        <v>312</v>
      </c>
      <c r="J512" s="120"/>
      <c r="K512" s="120"/>
      <c r="L512" s="120"/>
      <c r="M512" s="120"/>
      <c r="N512" s="120"/>
    </row>
    <row r="513" spans="2:14" ht="13.2" customHeight="1">
      <c r="B513" s="176" t="s">
        <v>217</v>
      </c>
      <c r="C513" s="441" t="str">
        <f>Geral!E92</f>
        <v xml:space="preserve">TUBO PVC, SOLDAVEL, DN 22 MM, AGUA FRIA (NBR-5648) </v>
      </c>
      <c r="D513" s="442"/>
      <c r="E513" s="442"/>
      <c r="F513" s="442"/>
      <c r="G513" s="443"/>
      <c r="H513" s="27" t="s">
        <v>154</v>
      </c>
      <c r="I513" s="176" t="s">
        <v>387</v>
      </c>
      <c r="J513" s="120"/>
      <c r="K513" s="120"/>
      <c r="L513" s="120"/>
      <c r="M513" s="120"/>
      <c r="N513" s="120"/>
    </row>
    <row r="514" spans="2:14">
      <c r="B514" s="177" t="s">
        <v>314</v>
      </c>
      <c r="C514" s="177" t="s">
        <v>315</v>
      </c>
      <c r="D514" s="177" t="s">
        <v>316</v>
      </c>
      <c r="E514" s="177" t="s">
        <v>317</v>
      </c>
      <c r="F514" s="177" t="s">
        <v>318</v>
      </c>
      <c r="G514" s="177" t="s">
        <v>319</v>
      </c>
      <c r="H514" s="177" t="s">
        <v>320</v>
      </c>
      <c r="I514" s="177"/>
      <c r="J514" s="120"/>
      <c r="K514" s="120"/>
      <c r="L514" s="120"/>
      <c r="M514" s="120"/>
      <c r="N514" s="120"/>
    </row>
    <row r="515" spans="2:14">
      <c r="B515" s="177"/>
      <c r="C515" s="177"/>
      <c r="D515" s="177"/>
      <c r="E515" s="178" t="s">
        <v>321</v>
      </c>
      <c r="F515" s="178" t="s">
        <v>321</v>
      </c>
      <c r="G515" s="178" t="s">
        <v>321</v>
      </c>
      <c r="H515" s="178" t="s">
        <v>321</v>
      </c>
      <c r="I515" s="177"/>
      <c r="J515" s="120"/>
      <c r="K515" s="120"/>
      <c r="L515" s="120"/>
      <c r="M515" s="120"/>
      <c r="N515" s="120"/>
    </row>
    <row r="516" spans="2:14">
      <c r="B516" s="179" t="s">
        <v>451</v>
      </c>
      <c r="C516" s="177">
        <v>1.0210999999999999</v>
      </c>
      <c r="D516" s="177" t="s">
        <v>154</v>
      </c>
      <c r="E516" s="180">
        <v>4.2300000000000004</v>
      </c>
      <c r="F516" s="180">
        <f>E516*C516</f>
        <v>4.3192529999999998</v>
      </c>
      <c r="G516" s="180">
        <v>0</v>
      </c>
      <c r="H516" s="436"/>
      <c r="I516" s="177" t="s">
        <v>452</v>
      </c>
      <c r="J516" s="120"/>
      <c r="K516" s="120"/>
      <c r="L516" s="120"/>
      <c r="M516" s="120"/>
      <c r="N516" s="120"/>
    </row>
    <row r="517" spans="2:14">
      <c r="B517" s="179" t="s">
        <v>453</v>
      </c>
      <c r="C517" s="177">
        <v>0.5</v>
      </c>
      <c r="D517" s="177" t="s">
        <v>191</v>
      </c>
      <c r="E517" s="180">
        <v>3.48</v>
      </c>
      <c r="F517" s="180">
        <f>E517*C517</f>
        <v>1.74</v>
      </c>
      <c r="G517" s="180"/>
      <c r="H517" s="444"/>
      <c r="I517" s="177" t="s">
        <v>454</v>
      </c>
      <c r="J517" s="120"/>
      <c r="K517" s="120"/>
      <c r="L517" s="120"/>
      <c r="M517" s="120"/>
      <c r="N517" s="120"/>
    </row>
    <row r="518" spans="2:14">
      <c r="B518" s="179" t="s">
        <v>455</v>
      </c>
      <c r="C518" s="177">
        <v>0.3</v>
      </c>
      <c r="D518" s="177" t="s">
        <v>191</v>
      </c>
      <c r="E518" s="180">
        <v>1.38</v>
      </c>
      <c r="F518" s="180">
        <f>E518*C518</f>
        <v>0.41399999999999998</v>
      </c>
      <c r="G518" s="180"/>
      <c r="H518" s="444"/>
      <c r="I518" s="177" t="s">
        <v>456</v>
      </c>
      <c r="J518" s="120"/>
      <c r="K518" s="120"/>
      <c r="L518" s="120"/>
      <c r="M518" s="120"/>
      <c r="N518" s="120"/>
    </row>
    <row r="519" spans="2:14" ht="26.4">
      <c r="B519" s="179" t="s">
        <v>457</v>
      </c>
      <c r="C519" s="177">
        <v>1.0210999999999999</v>
      </c>
      <c r="D519" s="177" t="s">
        <v>154</v>
      </c>
      <c r="E519" s="158">
        <v>2.86</v>
      </c>
      <c r="F519" s="180">
        <f>E519*C519</f>
        <v>2.9203459999999994</v>
      </c>
      <c r="G519" s="180">
        <v>0</v>
      </c>
      <c r="H519" s="444"/>
      <c r="I519" s="177" t="s">
        <v>458</v>
      </c>
      <c r="J519" s="120"/>
      <c r="K519" s="120"/>
      <c r="L519" s="120"/>
      <c r="M519" s="120"/>
      <c r="N519" s="120"/>
    </row>
    <row r="520" spans="2:14" ht="26.4">
      <c r="B520" s="179" t="s">
        <v>392</v>
      </c>
      <c r="C520" s="177">
        <v>6.4000000000000001E-2</v>
      </c>
      <c r="D520" s="177" t="s">
        <v>33</v>
      </c>
      <c r="E520" s="157">
        <v>15.02</v>
      </c>
      <c r="F520" s="177"/>
      <c r="G520" s="180">
        <f>E520*C520</f>
        <v>0.96128000000000002</v>
      </c>
      <c r="H520" s="437"/>
      <c r="I520" s="177" t="s">
        <v>393</v>
      </c>
      <c r="J520" s="120"/>
      <c r="K520" s="120"/>
      <c r="L520" s="120"/>
      <c r="M520" s="120"/>
      <c r="N520" s="120"/>
    </row>
    <row r="521" spans="2:14">
      <c r="B521" s="177" t="s">
        <v>394</v>
      </c>
      <c r="C521" s="177">
        <v>6.4000000000000001E-2</v>
      </c>
      <c r="D521" s="177" t="s">
        <v>33</v>
      </c>
      <c r="E521" s="157">
        <v>19.920000000000002</v>
      </c>
      <c r="F521" s="177"/>
      <c r="G521" s="180">
        <f>E521*C521</f>
        <v>1.2748800000000002</v>
      </c>
      <c r="H521" s="177"/>
      <c r="I521" s="177" t="s">
        <v>395</v>
      </c>
      <c r="J521" s="120"/>
      <c r="K521" s="120"/>
      <c r="L521" s="120"/>
      <c r="M521" s="120"/>
      <c r="N521" s="120"/>
    </row>
    <row r="522" spans="2:14">
      <c r="B522" s="177" t="s">
        <v>459</v>
      </c>
      <c r="C522" s="177">
        <v>1</v>
      </c>
      <c r="D522" s="177" t="s">
        <v>191</v>
      </c>
      <c r="E522" s="177">
        <v>4.1399999999999997</v>
      </c>
      <c r="F522" s="180">
        <f>E522*C522</f>
        <v>4.1399999999999997</v>
      </c>
      <c r="G522" s="180"/>
      <c r="H522" s="177"/>
      <c r="I522" s="177" t="s">
        <v>460</v>
      </c>
      <c r="J522" s="120"/>
      <c r="K522" s="120"/>
      <c r="L522" s="120"/>
      <c r="M522" s="120"/>
      <c r="N522" s="120"/>
    </row>
    <row r="523" spans="2:14">
      <c r="B523" s="177"/>
      <c r="C523" s="177"/>
      <c r="D523" s="177"/>
      <c r="E523" s="157"/>
      <c r="F523" s="180"/>
      <c r="G523" s="180"/>
      <c r="H523" s="177"/>
      <c r="I523" s="177"/>
      <c r="J523" s="120"/>
      <c r="K523" s="120"/>
      <c r="L523" s="120"/>
      <c r="M523" s="120"/>
      <c r="N523" s="120"/>
    </row>
    <row r="524" spans="2:14">
      <c r="B524" s="177" t="s">
        <v>334</v>
      </c>
      <c r="C524" s="177"/>
      <c r="D524" s="177"/>
      <c r="E524" s="177"/>
      <c r="F524" s="180">
        <f>SUM(F516:F523)</f>
        <v>13.533598999999999</v>
      </c>
      <c r="G524" s="180">
        <f>SUM(G516:G521)</f>
        <v>2.2361600000000004</v>
      </c>
      <c r="H524" s="180">
        <f>F524+G524</f>
        <v>15.769758999999999</v>
      </c>
      <c r="I524" s="177"/>
      <c r="J524" s="120"/>
      <c r="K524" s="120"/>
      <c r="L524" s="120"/>
      <c r="M524" s="120"/>
      <c r="N524" s="120"/>
    </row>
    <row r="525" spans="2:14"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</row>
    <row r="526" spans="2:14"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</row>
    <row r="527" spans="2:14">
      <c r="B527" s="175" t="s">
        <v>309</v>
      </c>
      <c r="C527" s="438" t="s">
        <v>363</v>
      </c>
      <c r="D527" s="439"/>
      <c r="E527" s="439"/>
      <c r="F527" s="439"/>
      <c r="G527" s="440"/>
      <c r="H527" s="175" t="s">
        <v>311</v>
      </c>
      <c r="I527" s="175" t="s">
        <v>312</v>
      </c>
      <c r="J527" s="120"/>
      <c r="K527" s="120"/>
      <c r="L527" s="120"/>
      <c r="M527" s="120"/>
      <c r="N527" s="120"/>
    </row>
    <row r="528" spans="2:14" ht="13.2" customHeight="1">
      <c r="B528" s="176" t="s">
        <v>220</v>
      </c>
      <c r="C528" s="441" t="s">
        <v>461</v>
      </c>
      <c r="D528" s="442"/>
      <c r="E528" s="442"/>
      <c r="F528" s="442"/>
      <c r="G528" s="443"/>
      <c r="H528" s="27" t="s">
        <v>154</v>
      </c>
      <c r="I528" s="176" t="s">
        <v>387</v>
      </c>
      <c r="J528" s="120"/>
      <c r="K528" s="120"/>
      <c r="L528" s="120"/>
      <c r="M528" s="120"/>
      <c r="N528" s="120"/>
    </row>
    <row r="529" spans="2:14">
      <c r="B529" s="177" t="s">
        <v>314</v>
      </c>
      <c r="C529" s="177" t="s">
        <v>315</v>
      </c>
      <c r="D529" s="177" t="s">
        <v>316</v>
      </c>
      <c r="E529" s="177" t="s">
        <v>317</v>
      </c>
      <c r="F529" s="177" t="s">
        <v>318</v>
      </c>
      <c r="G529" s="177" t="s">
        <v>319</v>
      </c>
      <c r="H529" s="177" t="s">
        <v>320</v>
      </c>
      <c r="I529" s="177"/>
      <c r="J529" s="120"/>
      <c r="K529" s="120"/>
      <c r="L529" s="120"/>
      <c r="M529" s="120"/>
      <c r="N529" s="120"/>
    </row>
    <row r="530" spans="2:14">
      <c r="B530" s="177"/>
      <c r="C530" s="177"/>
      <c r="D530" s="177"/>
      <c r="E530" s="178" t="s">
        <v>321</v>
      </c>
      <c r="F530" s="178" t="s">
        <v>321</v>
      </c>
      <c r="G530" s="178" t="s">
        <v>321</v>
      </c>
      <c r="H530" s="178" t="s">
        <v>321</v>
      </c>
      <c r="I530" s="177"/>
      <c r="J530" s="120"/>
      <c r="K530" s="120"/>
      <c r="L530" s="120"/>
      <c r="M530" s="120"/>
      <c r="N530" s="120"/>
    </row>
    <row r="531" spans="2:14">
      <c r="B531" s="179" t="s">
        <v>461</v>
      </c>
      <c r="C531" s="177">
        <v>1.0210999999999999</v>
      </c>
      <c r="D531" s="177" t="s">
        <v>154</v>
      </c>
      <c r="E531" s="180">
        <v>12.17</v>
      </c>
      <c r="F531" s="180">
        <f>E531*C531</f>
        <v>12.426786999999999</v>
      </c>
      <c r="G531" s="180">
        <v>0</v>
      </c>
      <c r="H531" s="436"/>
      <c r="I531" s="177" t="s">
        <v>462</v>
      </c>
      <c r="J531" s="120"/>
      <c r="K531" s="120"/>
      <c r="L531" s="120"/>
      <c r="M531" s="120"/>
      <c r="N531" s="120"/>
    </row>
    <row r="532" spans="2:14">
      <c r="B532" s="179" t="s">
        <v>463</v>
      </c>
      <c r="C532" s="177">
        <v>0.5</v>
      </c>
      <c r="D532" s="177" t="s">
        <v>191</v>
      </c>
      <c r="E532" s="180">
        <v>10.199999999999999</v>
      </c>
      <c r="F532" s="180">
        <f>E532*C532</f>
        <v>5.0999999999999996</v>
      </c>
      <c r="G532" s="180"/>
      <c r="H532" s="444"/>
      <c r="I532" s="177" t="s">
        <v>464</v>
      </c>
      <c r="J532" s="120"/>
      <c r="K532" s="120"/>
      <c r="L532" s="120"/>
      <c r="M532" s="120"/>
      <c r="N532" s="120"/>
    </row>
    <row r="533" spans="2:14">
      <c r="B533" s="179" t="s">
        <v>465</v>
      </c>
      <c r="C533" s="177">
        <v>0.3</v>
      </c>
      <c r="D533" s="177" t="s">
        <v>191</v>
      </c>
      <c r="E533" s="180">
        <v>6.03</v>
      </c>
      <c r="F533" s="180">
        <f>E533*C533</f>
        <v>1.8089999999999999</v>
      </c>
      <c r="G533" s="180"/>
      <c r="H533" s="444"/>
      <c r="I533" s="177" t="s">
        <v>466</v>
      </c>
      <c r="J533" s="120"/>
      <c r="K533" s="120"/>
      <c r="L533" s="120"/>
      <c r="M533" s="120"/>
      <c r="N533" s="120"/>
    </row>
    <row r="534" spans="2:14" ht="26.4">
      <c r="B534" s="179" t="s">
        <v>467</v>
      </c>
      <c r="C534" s="177">
        <v>1.0210999999999999</v>
      </c>
      <c r="D534" s="177" t="s">
        <v>154</v>
      </c>
      <c r="E534" s="158">
        <v>4.37</v>
      </c>
      <c r="F534" s="180">
        <f>E534*C534</f>
        <v>4.4622069999999994</v>
      </c>
      <c r="G534" s="180">
        <v>0</v>
      </c>
      <c r="H534" s="444"/>
      <c r="I534" s="177" t="s">
        <v>468</v>
      </c>
      <c r="J534" s="120"/>
      <c r="K534" s="120"/>
      <c r="L534" s="120"/>
      <c r="M534" s="120"/>
      <c r="N534" s="120"/>
    </row>
    <row r="535" spans="2:14" ht="26.4">
      <c r="B535" s="179" t="s">
        <v>392</v>
      </c>
      <c r="C535" s="177">
        <v>6.4000000000000001E-2</v>
      </c>
      <c r="D535" s="177" t="s">
        <v>33</v>
      </c>
      <c r="E535" s="157">
        <v>15.02</v>
      </c>
      <c r="F535" s="177"/>
      <c r="G535" s="180">
        <f>E535*C535</f>
        <v>0.96128000000000002</v>
      </c>
      <c r="H535" s="437"/>
      <c r="I535" s="177" t="s">
        <v>393</v>
      </c>
      <c r="J535" s="120"/>
      <c r="K535" s="120"/>
      <c r="L535" s="120"/>
      <c r="M535" s="120"/>
      <c r="N535" s="120"/>
    </row>
    <row r="536" spans="2:14">
      <c r="B536" s="177" t="s">
        <v>394</v>
      </c>
      <c r="C536" s="177">
        <v>6.4000000000000001E-2</v>
      </c>
      <c r="D536" s="177" t="s">
        <v>33</v>
      </c>
      <c r="E536" s="157">
        <v>19.920000000000002</v>
      </c>
      <c r="F536" s="177"/>
      <c r="G536" s="180">
        <f>E536*C536</f>
        <v>1.2748800000000002</v>
      </c>
      <c r="H536" s="177"/>
      <c r="I536" s="177" t="s">
        <v>395</v>
      </c>
      <c r="J536" s="120"/>
      <c r="K536" s="120"/>
      <c r="L536" s="120"/>
      <c r="M536" s="120"/>
      <c r="N536" s="120"/>
    </row>
    <row r="537" spans="2:14">
      <c r="B537" s="177" t="s">
        <v>459</v>
      </c>
      <c r="C537" s="177">
        <v>1</v>
      </c>
      <c r="D537" s="177" t="s">
        <v>191</v>
      </c>
      <c r="E537" s="177">
        <v>4.1399999999999997</v>
      </c>
      <c r="F537" s="180">
        <f>E537*C537</f>
        <v>4.1399999999999997</v>
      </c>
      <c r="G537" s="180"/>
      <c r="H537" s="177"/>
      <c r="I537" s="177" t="s">
        <v>460</v>
      </c>
      <c r="J537" s="120"/>
      <c r="K537" s="120"/>
      <c r="L537" s="120"/>
      <c r="M537" s="120"/>
      <c r="N537" s="120"/>
    </row>
    <row r="538" spans="2:14">
      <c r="B538" s="177"/>
      <c r="C538" s="177"/>
      <c r="D538" s="177"/>
      <c r="E538" s="157"/>
      <c r="F538" s="180"/>
      <c r="G538" s="180"/>
      <c r="H538" s="177"/>
      <c r="I538" s="177"/>
      <c r="J538" s="120"/>
      <c r="K538" s="120"/>
      <c r="L538" s="120"/>
      <c r="M538" s="120"/>
      <c r="N538" s="120"/>
    </row>
    <row r="539" spans="2:14">
      <c r="B539" s="177" t="s">
        <v>334</v>
      </c>
      <c r="C539" s="177"/>
      <c r="D539" s="177"/>
      <c r="E539" s="177"/>
      <c r="F539" s="180">
        <f>SUM(F531:F538)</f>
        <v>27.937994</v>
      </c>
      <c r="G539" s="180">
        <f>SUM(G531:G536)</f>
        <v>2.2361600000000004</v>
      </c>
      <c r="H539" s="180">
        <f>F539+G539</f>
        <v>30.174154000000001</v>
      </c>
      <c r="I539" s="177"/>
      <c r="J539" s="120"/>
      <c r="K539" s="120"/>
      <c r="L539" s="120"/>
      <c r="M539" s="120"/>
      <c r="N539" s="120"/>
    </row>
    <row r="540" spans="2:14"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</row>
    <row r="541" spans="2:14"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</row>
    <row r="542" spans="2:14"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</row>
    <row r="543" spans="2:14"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</row>
    <row r="544" spans="2:14">
      <c r="B544" s="175" t="s">
        <v>309</v>
      </c>
      <c r="C544" s="438" t="s">
        <v>469</v>
      </c>
      <c r="D544" s="439"/>
      <c r="E544" s="439"/>
      <c r="F544" s="439"/>
      <c r="G544" s="440"/>
      <c r="H544" s="175" t="s">
        <v>311</v>
      </c>
      <c r="I544" s="175" t="s">
        <v>312</v>
      </c>
      <c r="J544" s="120"/>
      <c r="K544" s="120"/>
      <c r="L544" s="120"/>
      <c r="M544" s="120"/>
      <c r="N544" s="120"/>
    </row>
    <row r="545" spans="2:14" ht="13.2" customHeight="1">
      <c r="B545" s="176" t="s">
        <v>235</v>
      </c>
      <c r="C545" s="441" t="str">
        <f>Geral!E145</f>
        <v>Remoção de Equipamentos Existente - Condensadoras</v>
      </c>
      <c r="D545" s="442"/>
      <c r="E545" s="442"/>
      <c r="F545" s="442"/>
      <c r="G545" s="443"/>
      <c r="H545" s="27" t="s">
        <v>237</v>
      </c>
      <c r="I545" s="176" t="s">
        <v>387</v>
      </c>
      <c r="J545" s="120"/>
      <c r="K545" s="120"/>
      <c r="L545" s="120"/>
      <c r="M545" s="120"/>
      <c r="N545" s="120"/>
    </row>
    <row r="546" spans="2:14">
      <c r="B546" s="177" t="s">
        <v>314</v>
      </c>
      <c r="C546" s="177" t="s">
        <v>315</v>
      </c>
      <c r="D546" s="177" t="s">
        <v>316</v>
      </c>
      <c r="E546" s="177" t="s">
        <v>317</v>
      </c>
      <c r="F546" s="177" t="s">
        <v>318</v>
      </c>
      <c r="G546" s="177" t="s">
        <v>319</v>
      </c>
      <c r="H546" s="177" t="s">
        <v>320</v>
      </c>
      <c r="I546" s="177"/>
      <c r="J546" s="120"/>
      <c r="K546" s="120"/>
      <c r="L546" s="120"/>
      <c r="M546" s="120"/>
      <c r="N546" s="120"/>
    </row>
    <row r="547" spans="2:14">
      <c r="B547" s="177"/>
      <c r="C547" s="177"/>
      <c r="D547" s="177"/>
      <c r="E547" s="178" t="s">
        <v>321</v>
      </c>
      <c r="F547" s="178" t="s">
        <v>321</v>
      </c>
      <c r="G547" s="178" t="s">
        <v>321</v>
      </c>
      <c r="H547" s="178" t="s">
        <v>321</v>
      </c>
      <c r="I547" s="177"/>
      <c r="J547" s="120"/>
      <c r="K547" s="120"/>
      <c r="L547" s="120"/>
      <c r="M547" s="120"/>
      <c r="N547" s="120"/>
    </row>
    <row r="548" spans="2:14">
      <c r="B548" s="179" t="s">
        <v>370</v>
      </c>
      <c r="C548" s="177">
        <v>14</v>
      </c>
      <c r="D548" s="177" t="s">
        <v>33</v>
      </c>
      <c r="E548" s="157">
        <v>28.49</v>
      </c>
      <c r="F548" s="180">
        <v>0</v>
      </c>
      <c r="G548" s="180">
        <f>E548*C548</f>
        <v>398.85999999999996</v>
      </c>
      <c r="H548" s="436"/>
      <c r="I548" s="177" t="s">
        <v>470</v>
      </c>
      <c r="J548" s="120"/>
      <c r="K548" s="120"/>
      <c r="L548" s="120"/>
      <c r="M548" s="120"/>
      <c r="N548" s="120"/>
    </row>
    <row r="549" spans="2:14">
      <c r="B549" s="179" t="s">
        <v>372</v>
      </c>
      <c r="C549" s="177">
        <v>16</v>
      </c>
      <c r="D549" s="177" t="s">
        <v>33</v>
      </c>
      <c r="E549" s="158">
        <v>17.62</v>
      </c>
      <c r="F549" s="180">
        <v>0</v>
      </c>
      <c r="G549" s="180">
        <f>E549*C549</f>
        <v>281.92</v>
      </c>
      <c r="H549" s="444"/>
      <c r="I549" s="177" t="s">
        <v>471</v>
      </c>
      <c r="J549" s="120"/>
      <c r="K549" s="120"/>
      <c r="L549" s="120"/>
      <c r="M549" s="120"/>
      <c r="N549" s="120"/>
    </row>
    <row r="550" spans="2:14">
      <c r="B550" s="179" t="s">
        <v>472</v>
      </c>
      <c r="C550" s="177">
        <v>16</v>
      </c>
      <c r="D550" s="177" t="s">
        <v>33</v>
      </c>
      <c r="E550" s="157">
        <v>23.04</v>
      </c>
      <c r="F550" s="177"/>
      <c r="G550" s="180">
        <f>E550*C550</f>
        <v>368.64</v>
      </c>
      <c r="H550" s="437"/>
      <c r="I550" s="177" t="s">
        <v>473</v>
      </c>
      <c r="J550" s="120"/>
      <c r="K550" s="120"/>
      <c r="L550" s="120"/>
      <c r="M550" s="120"/>
      <c r="N550" s="120"/>
    </row>
    <row r="551" spans="2:14">
      <c r="B551" s="179"/>
      <c r="C551" s="177"/>
      <c r="D551" s="177"/>
      <c r="E551" s="180"/>
      <c r="F551" s="177"/>
      <c r="G551" s="180"/>
      <c r="H551" s="177"/>
      <c r="I551" s="177"/>
      <c r="J551" s="120"/>
      <c r="K551" s="120"/>
      <c r="L551" s="120"/>
      <c r="M551" s="120"/>
      <c r="N551" s="120"/>
    </row>
    <row r="552" spans="2:14">
      <c r="B552" s="177" t="s">
        <v>334</v>
      </c>
      <c r="C552" s="177"/>
      <c r="D552" s="177"/>
      <c r="E552" s="177"/>
      <c r="F552" s="180">
        <f>SUM(F548:F551)</f>
        <v>0</v>
      </c>
      <c r="G552" s="180">
        <f>SUM(G548:G550)</f>
        <v>1049.42</v>
      </c>
      <c r="H552" s="180">
        <f>F552+G552</f>
        <v>1049.42</v>
      </c>
      <c r="I552" s="177"/>
      <c r="J552" s="120"/>
      <c r="K552" s="120"/>
      <c r="L552" s="120"/>
      <c r="M552" s="120"/>
      <c r="N552" s="120"/>
    </row>
    <row r="553" spans="2:14"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</row>
    <row r="554" spans="2:14"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</row>
    <row r="555" spans="2:14">
      <c r="B555" s="175" t="s">
        <v>309</v>
      </c>
      <c r="C555" s="438" t="s">
        <v>469</v>
      </c>
      <c r="D555" s="439"/>
      <c r="E555" s="439"/>
      <c r="F555" s="439"/>
      <c r="G555" s="440"/>
      <c r="H555" s="175" t="s">
        <v>311</v>
      </c>
      <c r="I555" s="175" t="s">
        <v>312</v>
      </c>
      <c r="J555" s="120"/>
      <c r="K555" s="120"/>
      <c r="L555" s="120"/>
      <c r="M555" s="120"/>
      <c r="N555" s="120"/>
    </row>
    <row r="556" spans="2:14" ht="13.2" customHeight="1">
      <c r="B556" s="176" t="s">
        <v>239</v>
      </c>
      <c r="C556" s="441" t="str">
        <f>Geral!E146</f>
        <v>Remoção de Equipamentos Existente - Evaporadoras</v>
      </c>
      <c r="D556" s="442"/>
      <c r="E556" s="442"/>
      <c r="F556" s="442"/>
      <c r="G556" s="443"/>
      <c r="H556" s="27" t="s">
        <v>237</v>
      </c>
      <c r="I556" s="176" t="s">
        <v>387</v>
      </c>
      <c r="J556" s="120"/>
      <c r="K556" s="120"/>
      <c r="L556" s="120"/>
      <c r="M556" s="120"/>
      <c r="N556" s="120"/>
    </row>
    <row r="557" spans="2:14">
      <c r="B557" s="177" t="s">
        <v>314</v>
      </c>
      <c r="C557" s="177" t="s">
        <v>315</v>
      </c>
      <c r="D557" s="177" t="s">
        <v>316</v>
      </c>
      <c r="E557" s="177" t="s">
        <v>317</v>
      </c>
      <c r="F557" s="177" t="s">
        <v>318</v>
      </c>
      <c r="G557" s="177" t="s">
        <v>319</v>
      </c>
      <c r="H557" s="177" t="s">
        <v>320</v>
      </c>
      <c r="I557" s="177"/>
      <c r="J557" s="120"/>
      <c r="K557" s="120"/>
      <c r="L557" s="120"/>
      <c r="M557" s="120"/>
      <c r="N557" s="120"/>
    </row>
    <row r="558" spans="2:14">
      <c r="B558" s="177"/>
      <c r="C558" s="177"/>
      <c r="D558" s="177"/>
      <c r="E558" s="178" t="s">
        <v>321</v>
      </c>
      <c r="F558" s="178" t="s">
        <v>321</v>
      </c>
      <c r="G558" s="178" t="s">
        <v>321</v>
      </c>
      <c r="H558" s="178" t="s">
        <v>321</v>
      </c>
      <c r="I558" s="177"/>
      <c r="J558" s="120"/>
      <c r="K558" s="120"/>
      <c r="L558" s="120"/>
      <c r="M558" s="120"/>
      <c r="N558" s="120"/>
    </row>
    <row r="559" spans="2:14">
      <c r="B559" s="179" t="s">
        <v>370</v>
      </c>
      <c r="C559" s="177">
        <v>4</v>
      </c>
      <c r="D559" s="177" t="s">
        <v>33</v>
      </c>
      <c r="E559" s="157">
        <v>28.49</v>
      </c>
      <c r="F559" s="180">
        <v>0</v>
      </c>
      <c r="G559" s="180">
        <f>E559*C559</f>
        <v>113.96</v>
      </c>
      <c r="H559" s="436"/>
      <c r="I559" s="177" t="s">
        <v>470</v>
      </c>
      <c r="J559" s="120"/>
      <c r="K559" s="120"/>
      <c r="L559" s="120"/>
      <c r="M559" s="120"/>
      <c r="N559" s="120"/>
    </row>
    <row r="560" spans="2:14">
      <c r="B560" s="179" t="s">
        <v>372</v>
      </c>
      <c r="C560" s="177">
        <v>5</v>
      </c>
      <c r="D560" s="177" t="s">
        <v>33</v>
      </c>
      <c r="E560" s="158">
        <v>17.62</v>
      </c>
      <c r="F560" s="180">
        <v>0</v>
      </c>
      <c r="G560" s="180">
        <f>E560*C560</f>
        <v>88.100000000000009</v>
      </c>
      <c r="H560" s="444"/>
      <c r="I560" s="177" t="s">
        <v>471</v>
      </c>
      <c r="J560" s="120"/>
      <c r="K560" s="120"/>
      <c r="L560" s="120"/>
      <c r="M560" s="120"/>
      <c r="N560" s="120"/>
    </row>
    <row r="561" spans="2:14">
      <c r="B561" s="179" t="s">
        <v>472</v>
      </c>
      <c r="C561" s="177">
        <v>5</v>
      </c>
      <c r="D561" s="177" t="s">
        <v>33</v>
      </c>
      <c r="E561" s="157">
        <v>23.04</v>
      </c>
      <c r="F561" s="177"/>
      <c r="G561" s="180">
        <f>E561*C561</f>
        <v>115.19999999999999</v>
      </c>
      <c r="H561" s="437"/>
      <c r="I561" s="177" t="s">
        <v>473</v>
      </c>
      <c r="J561" s="120"/>
      <c r="K561" s="120"/>
      <c r="L561" s="120"/>
      <c r="M561" s="120"/>
      <c r="N561" s="120"/>
    </row>
    <row r="562" spans="2:14">
      <c r="B562" s="179"/>
      <c r="C562" s="177"/>
      <c r="D562" s="177"/>
      <c r="E562" s="180"/>
      <c r="F562" s="177"/>
      <c r="G562" s="180"/>
      <c r="H562" s="177"/>
      <c r="I562" s="177"/>
      <c r="J562" s="120"/>
      <c r="K562" s="120"/>
      <c r="L562" s="120"/>
      <c r="M562" s="120"/>
      <c r="N562" s="120"/>
    </row>
    <row r="563" spans="2:14">
      <c r="B563" s="177" t="s">
        <v>334</v>
      </c>
      <c r="C563" s="177"/>
      <c r="D563" s="177"/>
      <c r="E563" s="177"/>
      <c r="F563" s="180">
        <f>SUM(F559:F562)</f>
        <v>0</v>
      </c>
      <c r="G563" s="180">
        <f>SUM(G559:G561)</f>
        <v>317.26</v>
      </c>
      <c r="H563" s="180">
        <f>F563+G563</f>
        <v>317.26</v>
      </c>
      <c r="I563" s="177"/>
      <c r="J563" s="120"/>
      <c r="K563" s="120"/>
      <c r="L563" s="120"/>
      <c r="M563" s="120"/>
      <c r="N563" s="120"/>
    </row>
    <row r="564" spans="2:14"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</row>
    <row r="565" spans="2:14"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</row>
    <row r="566" spans="2:14">
      <c r="B566" s="175" t="s">
        <v>309</v>
      </c>
      <c r="C566" s="438" t="s">
        <v>243</v>
      </c>
      <c r="D566" s="439"/>
      <c r="E566" s="439"/>
      <c r="F566" s="439"/>
      <c r="G566" s="440"/>
      <c r="H566" s="175" t="s">
        <v>311</v>
      </c>
      <c r="I566" s="175" t="s">
        <v>312</v>
      </c>
      <c r="J566" s="120"/>
      <c r="K566" s="120"/>
      <c r="L566" s="120"/>
      <c r="M566" s="120"/>
      <c r="N566" s="120"/>
    </row>
    <row r="567" spans="2:14" ht="13.2" customHeight="1">
      <c r="B567" s="176" t="s">
        <v>242</v>
      </c>
      <c r="C567" s="441" t="s">
        <v>243</v>
      </c>
      <c r="D567" s="442"/>
      <c r="E567" s="442"/>
      <c r="F567" s="442"/>
      <c r="G567" s="443"/>
      <c r="H567" s="27" t="s">
        <v>154</v>
      </c>
      <c r="I567" s="176" t="s">
        <v>387</v>
      </c>
      <c r="J567" s="120"/>
      <c r="K567" s="120"/>
      <c r="L567" s="120"/>
      <c r="M567" s="120"/>
      <c r="N567" s="120"/>
    </row>
    <row r="568" spans="2:14">
      <c r="B568" s="177" t="s">
        <v>314</v>
      </c>
      <c r="C568" s="177" t="s">
        <v>315</v>
      </c>
      <c r="D568" s="177" t="s">
        <v>316</v>
      </c>
      <c r="E568" s="177" t="s">
        <v>317</v>
      </c>
      <c r="F568" s="177" t="s">
        <v>318</v>
      </c>
      <c r="G568" s="177" t="s">
        <v>319</v>
      </c>
      <c r="H568" s="177" t="s">
        <v>320</v>
      </c>
      <c r="I568" s="177"/>
      <c r="J568" s="120"/>
      <c r="K568" s="120"/>
      <c r="L568" s="120"/>
      <c r="M568" s="120"/>
      <c r="N568" s="120"/>
    </row>
    <row r="569" spans="2:14">
      <c r="B569" s="177"/>
      <c r="C569" s="177"/>
      <c r="D569" s="177"/>
      <c r="E569" s="178" t="s">
        <v>321</v>
      </c>
      <c r="F569" s="178" t="s">
        <v>321</v>
      </c>
      <c r="G569" s="178" t="s">
        <v>321</v>
      </c>
      <c r="H569" s="178" t="s">
        <v>321</v>
      </c>
      <c r="I569" s="177"/>
      <c r="J569" s="120"/>
      <c r="K569" s="120"/>
      <c r="L569" s="120"/>
      <c r="M569" s="120"/>
      <c r="N569" s="120"/>
    </row>
    <row r="570" spans="2:14">
      <c r="B570" s="120" t="s">
        <v>370</v>
      </c>
      <c r="C570" s="177">
        <v>0.6</v>
      </c>
      <c r="D570" s="177" t="s">
        <v>33</v>
      </c>
      <c r="E570" s="157">
        <v>28.49</v>
      </c>
      <c r="F570" s="180">
        <v>0</v>
      </c>
      <c r="G570" s="180">
        <f>E570*C570</f>
        <v>17.093999999999998</v>
      </c>
      <c r="H570" s="436"/>
      <c r="I570" s="177" t="s">
        <v>371</v>
      </c>
      <c r="J570" s="120"/>
      <c r="K570" s="120"/>
      <c r="L570" s="120"/>
      <c r="M570" s="120"/>
      <c r="N570" s="120"/>
    </row>
    <row r="571" spans="2:14">
      <c r="B571" s="177" t="s">
        <v>372</v>
      </c>
      <c r="C571" s="177">
        <v>0.6</v>
      </c>
      <c r="D571" s="177" t="s">
        <v>33</v>
      </c>
      <c r="E571" s="158">
        <v>17.62</v>
      </c>
      <c r="F571" s="180">
        <v>0</v>
      </c>
      <c r="G571" s="180">
        <f>E571*C571</f>
        <v>10.572000000000001</v>
      </c>
      <c r="H571" s="444"/>
      <c r="I571" s="177" t="s">
        <v>373</v>
      </c>
      <c r="J571" s="120"/>
      <c r="K571" s="120"/>
      <c r="L571" s="120"/>
      <c r="M571" s="120"/>
      <c r="N571" s="120"/>
    </row>
    <row r="572" spans="2:14">
      <c r="B572" s="179"/>
      <c r="C572" s="177"/>
      <c r="D572" s="177"/>
      <c r="E572" s="180"/>
      <c r="F572" s="177"/>
      <c r="G572" s="180"/>
      <c r="H572" s="177"/>
      <c r="I572" s="177"/>
      <c r="J572" s="120"/>
      <c r="K572" s="120"/>
      <c r="L572" s="120"/>
      <c r="M572" s="120"/>
      <c r="N572" s="120"/>
    </row>
    <row r="573" spans="2:14">
      <c r="B573" s="179"/>
      <c r="C573" s="177"/>
      <c r="D573" s="177"/>
      <c r="E573" s="180"/>
      <c r="F573" s="177"/>
      <c r="G573" s="180"/>
      <c r="H573" s="177"/>
      <c r="I573" s="177"/>
      <c r="J573" s="120"/>
      <c r="K573" s="120"/>
      <c r="L573" s="120"/>
      <c r="M573" s="120"/>
      <c r="N573" s="120"/>
    </row>
    <row r="574" spans="2:14">
      <c r="B574" s="177" t="s">
        <v>334</v>
      </c>
      <c r="C574" s="177"/>
      <c r="D574" s="177"/>
      <c r="E574" s="177"/>
      <c r="F574" s="180">
        <f>SUM(F570:F573)</f>
        <v>0</v>
      </c>
      <c r="G574" s="180">
        <f>SUM(G570:G572)</f>
        <v>27.665999999999997</v>
      </c>
      <c r="H574" s="180">
        <f>F574+G574</f>
        <v>27.665999999999997</v>
      </c>
      <c r="I574" s="177"/>
      <c r="J574" s="120"/>
      <c r="K574" s="120"/>
      <c r="L574" s="120"/>
      <c r="M574" s="120"/>
      <c r="N574" s="120"/>
    </row>
    <row r="575" spans="2:14"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</row>
    <row r="576" spans="2:14"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</row>
    <row r="577" spans="2:14">
      <c r="B577" s="120"/>
      <c r="C577" s="120"/>
      <c r="D577" s="120"/>
      <c r="E577" s="120"/>
      <c r="F577" s="121"/>
      <c r="G577" s="121"/>
      <c r="H577" s="121"/>
      <c r="I577" s="120"/>
      <c r="J577" s="120"/>
      <c r="K577" s="120"/>
      <c r="L577" s="120"/>
      <c r="M577" s="120"/>
      <c r="N577" s="120"/>
    </row>
    <row r="578" spans="2:14">
      <c r="B578" s="175" t="s">
        <v>309</v>
      </c>
      <c r="C578" s="438" t="s">
        <v>597</v>
      </c>
      <c r="D578" s="439"/>
      <c r="E578" s="439"/>
      <c r="F578" s="439"/>
      <c r="G578" s="440"/>
      <c r="H578" s="175" t="s">
        <v>311</v>
      </c>
      <c r="I578" s="175" t="s">
        <v>312</v>
      </c>
      <c r="J578" s="120"/>
      <c r="K578" s="120"/>
      <c r="L578" s="120"/>
      <c r="M578" s="120"/>
      <c r="N578" s="120"/>
    </row>
    <row r="579" spans="2:14" ht="13.2" customHeight="1">
      <c r="B579" s="176" t="s">
        <v>245</v>
      </c>
      <c r="C579" s="441" t="s">
        <v>597</v>
      </c>
      <c r="D579" s="442"/>
      <c r="E579" s="442"/>
      <c r="F579" s="442"/>
      <c r="G579" s="443"/>
      <c r="H579" s="27" t="s">
        <v>154</v>
      </c>
      <c r="I579" s="176" t="s">
        <v>387</v>
      </c>
      <c r="J579" s="120"/>
      <c r="K579" s="120"/>
      <c r="L579" s="120"/>
      <c r="M579" s="120"/>
      <c r="N579" s="120"/>
    </row>
    <row r="580" spans="2:14">
      <c r="B580" s="177" t="s">
        <v>314</v>
      </c>
      <c r="C580" s="177" t="s">
        <v>315</v>
      </c>
      <c r="D580" s="177" t="s">
        <v>316</v>
      </c>
      <c r="E580" s="177" t="s">
        <v>317</v>
      </c>
      <c r="F580" s="177" t="s">
        <v>318</v>
      </c>
      <c r="G580" s="177" t="s">
        <v>319</v>
      </c>
      <c r="H580" s="177" t="s">
        <v>320</v>
      </c>
      <c r="I580" s="177"/>
      <c r="J580" s="120"/>
      <c r="K580" s="120"/>
      <c r="L580" s="120"/>
      <c r="M580" s="120"/>
      <c r="N580" s="120"/>
    </row>
    <row r="581" spans="2:14">
      <c r="B581" s="177"/>
      <c r="C581" s="177"/>
      <c r="D581" s="177"/>
      <c r="E581" s="177"/>
      <c r="F581" s="177"/>
      <c r="G581" s="177"/>
      <c r="H581" s="240"/>
      <c r="I581" s="177"/>
      <c r="J581" s="120"/>
      <c r="K581" s="120"/>
      <c r="L581" s="120"/>
      <c r="M581" s="120"/>
      <c r="N581" s="120"/>
    </row>
    <row r="582" spans="2:14" ht="26.4">
      <c r="B582" s="179" t="s">
        <v>392</v>
      </c>
      <c r="C582" s="177">
        <v>6.4000000000000001E-2</v>
      </c>
      <c r="D582" s="177" t="s">
        <v>33</v>
      </c>
      <c r="E582" s="157">
        <v>15.02</v>
      </c>
      <c r="F582" s="177"/>
      <c r="G582" s="180">
        <f>E582*C582</f>
        <v>0.96128000000000002</v>
      </c>
      <c r="H582" s="436"/>
      <c r="I582" s="177" t="s">
        <v>371</v>
      </c>
      <c r="J582" s="120"/>
      <c r="K582" s="120"/>
      <c r="L582" s="120"/>
      <c r="M582" s="120"/>
      <c r="N582" s="120"/>
    </row>
    <row r="583" spans="2:14" ht="20.399999999999999" customHeight="1">
      <c r="B583" s="177" t="s">
        <v>394</v>
      </c>
      <c r="C583" s="177">
        <v>6.4000000000000001E-2</v>
      </c>
      <c r="D583" s="177" t="s">
        <v>33</v>
      </c>
      <c r="E583" s="157">
        <v>19.920000000000002</v>
      </c>
      <c r="F583" s="177"/>
      <c r="G583" s="180">
        <f>E583*C583</f>
        <v>1.2748800000000002</v>
      </c>
      <c r="H583" s="444"/>
      <c r="I583" s="177" t="s">
        <v>373</v>
      </c>
      <c r="J583" s="120"/>
      <c r="K583" s="120"/>
      <c r="L583" s="120"/>
      <c r="M583" s="120"/>
      <c r="N583" s="120"/>
    </row>
    <row r="584" spans="2:14" ht="15" customHeight="1">
      <c r="B584" s="179"/>
      <c r="C584" s="177"/>
      <c r="D584" s="177"/>
      <c r="E584" s="180"/>
      <c r="F584" s="177"/>
      <c r="G584" s="180"/>
      <c r="H584" s="177"/>
      <c r="I584" s="177"/>
      <c r="J584" s="120"/>
      <c r="K584" s="120"/>
      <c r="L584" s="120"/>
      <c r="M584" s="120"/>
      <c r="N584" s="120"/>
    </row>
    <row r="585" spans="2:14">
      <c r="B585" s="177" t="s">
        <v>334</v>
      </c>
      <c r="C585" s="177"/>
      <c r="D585" s="177"/>
      <c r="E585" s="177"/>
      <c r="F585" s="180">
        <f>SUM(F582:F584)</f>
        <v>0</v>
      </c>
      <c r="G585" s="180">
        <f>SUM(G582:G583)</f>
        <v>2.2361600000000004</v>
      </c>
      <c r="H585" s="180">
        <f>F585+G585</f>
        <v>2.2361600000000004</v>
      </c>
      <c r="I585" s="177"/>
      <c r="J585" s="120"/>
      <c r="K585" s="120"/>
      <c r="L585" s="120"/>
      <c r="M585" s="120"/>
      <c r="N585" s="120"/>
    </row>
    <row r="586" spans="2:14"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</row>
    <row r="587" spans="2:14"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</row>
    <row r="588" spans="2:14">
      <c r="B588" s="175" t="s">
        <v>309</v>
      </c>
      <c r="C588" s="438" t="s">
        <v>602</v>
      </c>
      <c r="D588" s="439"/>
      <c r="E588" s="439"/>
      <c r="F588" s="439"/>
      <c r="G588" s="440"/>
      <c r="H588" s="175" t="s">
        <v>311</v>
      </c>
      <c r="I588" s="175" t="s">
        <v>312</v>
      </c>
      <c r="J588" s="120"/>
      <c r="K588" s="120"/>
      <c r="L588" s="120"/>
      <c r="M588" s="120"/>
      <c r="N588" s="120"/>
    </row>
    <row r="589" spans="2:14" ht="24.6" customHeight="1">
      <c r="B589" s="176" t="s">
        <v>248</v>
      </c>
      <c r="C589" s="441" t="s">
        <v>601</v>
      </c>
      <c r="D589" s="442"/>
      <c r="E589" s="442"/>
      <c r="F589" s="442"/>
      <c r="G589" s="443"/>
      <c r="H589" s="27" t="s">
        <v>237</v>
      </c>
      <c r="I589" s="176" t="s">
        <v>387</v>
      </c>
      <c r="J589" s="120"/>
      <c r="K589" s="120"/>
      <c r="L589" s="120"/>
      <c r="M589" s="120"/>
      <c r="N589" s="120"/>
    </row>
    <row r="590" spans="2:14">
      <c r="B590" s="177" t="s">
        <v>314</v>
      </c>
      <c r="C590" s="177" t="s">
        <v>315</v>
      </c>
      <c r="D590" s="177" t="s">
        <v>316</v>
      </c>
      <c r="E590" s="177" t="s">
        <v>317</v>
      </c>
      <c r="F590" s="177" t="s">
        <v>318</v>
      </c>
      <c r="G590" s="177" t="s">
        <v>319</v>
      </c>
      <c r="H590" s="177" t="s">
        <v>320</v>
      </c>
      <c r="I590" s="177"/>
      <c r="J590" s="120"/>
      <c r="K590" s="120"/>
      <c r="L590" s="120"/>
      <c r="M590" s="120"/>
      <c r="N590" s="120"/>
    </row>
    <row r="591" spans="2:14">
      <c r="B591" s="177"/>
      <c r="C591" s="177"/>
      <c r="D591" s="177"/>
      <c r="E591" s="178" t="s">
        <v>321</v>
      </c>
      <c r="F591" s="178" t="s">
        <v>321</v>
      </c>
      <c r="G591" s="178" t="s">
        <v>321</v>
      </c>
      <c r="H591" s="178" t="s">
        <v>321</v>
      </c>
      <c r="I591" s="177"/>
      <c r="J591" s="120"/>
      <c r="K591" s="120"/>
      <c r="L591" s="120"/>
      <c r="M591" s="120"/>
      <c r="N591" s="120"/>
    </row>
    <row r="592" spans="2:14">
      <c r="B592" s="179" t="s">
        <v>370</v>
      </c>
      <c r="C592" s="177">
        <v>0.1</v>
      </c>
      <c r="D592" s="177" t="s">
        <v>33</v>
      </c>
      <c r="E592" s="157">
        <v>28.49</v>
      </c>
      <c r="F592" s="180">
        <v>0</v>
      </c>
      <c r="G592" s="180">
        <f>E592*C592</f>
        <v>2.8490000000000002</v>
      </c>
      <c r="H592" s="436"/>
      <c r="I592" s="177" t="s">
        <v>470</v>
      </c>
      <c r="J592" s="120"/>
      <c r="K592" s="120"/>
      <c r="L592" s="120"/>
      <c r="M592" s="120"/>
      <c r="N592" s="120"/>
    </row>
    <row r="593" spans="2:14">
      <c r="B593" s="179" t="s">
        <v>372</v>
      </c>
      <c r="C593" s="177">
        <v>0.15</v>
      </c>
      <c r="D593" s="177" t="s">
        <v>33</v>
      </c>
      <c r="E593" s="158">
        <v>17.62</v>
      </c>
      <c r="F593" s="180">
        <v>0</v>
      </c>
      <c r="G593" s="180">
        <f>E593*C593</f>
        <v>2.6430000000000002</v>
      </c>
      <c r="H593" s="444"/>
      <c r="I593" s="177" t="s">
        <v>471</v>
      </c>
      <c r="J593" s="120"/>
      <c r="K593" s="120"/>
      <c r="L593" s="120"/>
      <c r="M593" s="120"/>
      <c r="N593" s="120"/>
    </row>
    <row r="594" spans="2:14">
      <c r="B594" s="179"/>
      <c r="C594" s="177"/>
      <c r="D594" s="177"/>
      <c r="E594" s="180"/>
      <c r="F594" s="177"/>
      <c r="G594" s="180"/>
      <c r="H594" s="177"/>
      <c r="I594" s="177"/>
      <c r="J594" s="120"/>
      <c r="K594" s="120"/>
      <c r="L594" s="120"/>
      <c r="M594" s="120"/>
      <c r="N594" s="120"/>
    </row>
    <row r="595" spans="2:14">
      <c r="B595" s="177" t="s">
        <v>334</v>
      </c>
      <c r="C595" s="177"/>
      <c r="D595" s="177"/>
      <c r="E595" s="177"/>
      <c r="F595" s="180">
        <f>SUM(F592:F594)</f>
        <v>0</v>
      </c>
      <c r="G595" s="180">
        <f>SUM(G592:G593)</f>
        <v>5.4920000000000009</v>
      </c>
      <c r="H595" s="180">
        <f>F595+G595</f>
        <v>5.4920000000000009</v>
      </c>
      <c r="I595" s="177"/>
      <c r="J595" s="120"/>
      <c r="K595" s="120"/>
      <c r="L595" s="120"/>
      <c r="M595" s="120"/>
      <c r="N595" s="120"/>
    </row>
    <row r="596" spans="2:14">
      <c r="B596" s="120"/>
      <c r="C596" s="120"/>
      <c r="D596" s="120"/>
      <c r="E596" s="120"/>
      <c r="F596" s="121"/>
      <c r="G596" s="121"/>
      <c r="H596" s="121"/>
      <c r="I596" s="120"/>
      <c r="J596" s="120"/>
      <c r="K596" s="120"/>
      <c r="L596" s="120"/>
      <c r="M596" s="120"/>
      <c r="N596" s="120"/>
    </row>
    <row r="597" spans="2:14"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</row>
    <row r="598" spans="2:14">
      <c r="B598" s="175" t="s">
        <v>309</v>
      </c>
      <c r="C598" s="438" t="s">
        <v>469</v>
      </c>
      <c r="D598" s="439"/>
      <c r="E598" s="439"/>
      <c r="F598" s="439"/>
      <c r="G598" s="440"/>
      <c r="H598" s="175" t="s">
        <v>311</v>
      </c>
      <c r="I598" s="175" t="s">
        <v>312</v>
      </c>
      <c r="J598" s="120"/>
      <c r="K598" s="120"/>
      <c r="L598" s="120"/>
      <c r="M598" s="120"/>
      <c r="N598" s="120"/>
    </row>
    <row r="599" spans="2:14" ht="19.95" customHeight="1">
      <c r="B599" s="176" t="s">
        <v>251</v>
      </c>
      <c r="C599" s="441" t="str">
        <f>Geral!E150</f>
        <v>Instalação Equipamentos de Climatização Condensadora 8 HP (Item 2.1.1)</v>
      </c>
      <c r="D599" s="442"/>
      <c r="E599" s="442"/>
      <c r="F599" s="442"/>
      <c r="G599" s="443"/>
      <c r="H599" s="27" t="s">
        <v>237</v>
      </c>
      <c r="I599" s="176" t="s">
        <v>387</v>
      </c>
      <c r="J599" s="120"/>
      <c r="K599" s="120"/>
      <c r="L599" s="120"/>
      <c r="M599" s="120"/>
      <c r="N599" s="120"/>
    </row>
    <row r="600" spans="2:14">
      <c r="B600" s="177" t="s">
        <v>314</v>
      </c>
      <c r="C600" s="177" t="s">
        <v>315</v>
      </c>
      <c r="D600" s="177" t="s">
        <v>316</v>
      </c>
      <c r="E600" s="177" t="s">
        <v>317</v>
      </c>
      <c r="F600" s="177" t="s">
        <v>318</v>
      </c>
      <c r="G600" s="177" t="s">
        <v>319</v>
      </c>
      <c r="H600" s="177" t="s">
        <v>320</v>
      </c>
      <c r="I600" s="177"/>
      <c r="J600" s="120"/>
      <c r="K600" s="120"/>
      <c r="L600" s="120"/>
      <c r="M600" s="120"/>
      <c r="N600" s="120"/>
    </row>
    <row r="601" spans="2:14">
      <c r="B601" s="177"/>
      <c r="C601" s="177"/>
      <c r="D601" s="177"/>
      <c r="E601" s="178" t="s">
        <v>321</v>
      </c>
      <c r="F601" s="178" t="s">
        <v>321</v>
      </c>
      <c r="G601" s="178" t="s">
        <v>321</v>
      </c>
      <c r="H601" s="178" t="s">
        <v>321</v>
      </c>
      <c r="I601" s="177"/>
      <c r="J601" s="120"/>
      <c r="K601" s="120"/>
      <c r="L601" s="120"/>
      <c r="M601" s="120"/>
      <c r="N601" s="120"/>
    </row>
    <row r="602" spans="2:14">
      <c r="B602" s="179" t="s">
        <v>370</v>
      </c>
      <c r="C602" s="177">
        <v>16</v>
      </c>
      <c r="D602" s="177" t="s">
        <v>33</v>
      </c>
      <c r="E602" s="157">
        <v>28.49</v>
      </c>
      <c r="F602" s="180">
        <v>0</v>
      </c>
      <c r="G602" s="180">
        <f t="shared" ref="G602:G607" si="0">E602*C602</f>
        <v>455.84</v>
      </c>
      <c r="H602" s="436"/>
      <c r="I602" s="177" t="s">
        <v>470</v>
      </c>
      <c r="J602" s="120"/>
      <c r="K602" s="120"/>
      <c r="L602" s="120"/>
      <c r="M602" s="120"/>
      <c r="N602" s="120"/>
    </row>
    <row r="603" spans="2:14">
      <c r="B603" s="179" t="s">
        <v>372</v>
      </c>
      <c r="C603" s="177">
        <v>18</v>
      </c>
      <c r="D603" s="177" t="s">
        <v>33</v>
      </c>
      <c r="E603" s="158">
        <v>17.62</v>
      </c>
      <c r="F603" s="180">
        <v>0</v>
      </c>
      <c r="G603" s="180">
        <f t="shared" si="0"/>
        <v>317.16000000000003</v>
      </c>
      <c r="H603" s="444"/>
      <c r="I603" s="177" t="s">
        <v>471</v>
      </c>
      <c r="J603" s="120"/>
      <c r="K603" s="120"/>
      <c r="L603" s="120"/>
      <c r="M603" s="120"/>
      <c r="N603" s="120"/>
    </row>
    <row r="604" spans="2:14">
      <c r="B604" s="179" t="s">
        <v>472</v>
      </c>
      <c r="C604" s="177">
        <v>16</v>
      </c>
      <c r="D604" s="177" t="s">
        <v>33</v>
      </c>
      <c r="E604" s="157">
        <v>23.04</v>
      </c>
      <c r="F604" s="177"/>
      <c r="G604" s="180">
        <f t="shared" si="0"/>
        <v>368.64</v>
      </c>
      <c r="H604" s="437"/>
      <c r="I604" s="177" t="s">
        <v>473</v>
      </c>
      <c r="J604" s="120"/>
      <c r="K604" s="120"/>
      <c r="L604" s="120"/>
      <c r="M604" s="120"/>
      <c r="N604" s="120"/>
    </row>
    <row r="605" spans="2:14" ht="26.4">
      <c r="B605" s="179" t="s">
        <v>474</v>
      </c>
      <c r="C605" s="177">
        <v>2</v>
      </c>
      <c r="D605" s="177" t="s">
        <v>33</v>
      </c>
      <c r="E605" s="157">
        <v>0.81</v>
      </c>
      <c r="F605" s="177"/>
      <c r="G605" s="180">
        <f t="shared" si="0"/>
        <v>1.62</v>
      </c>
      <c r="H605" s="177"/>
      <c r="I605" s="177" t="s">
        <v>475</v>
      </c>
      <c r="J605" s="120"/>
      <c r="K605" s="120"/>
      <c r="L605" s="120"/>
      <c r="M605" s="120"/>
      <c r="N605" s="120"/>
    </row>
    <row r="606" spans="2:14">
      <c r="B606" s="179" t="s">
        <v>476</v>
      </c>
      <c r="C606" s="177">
        <v>2</v>
      </c>
      <c r="D606" s="177" t="s">
        <v>33</v>
      </c>
      <c r="E606" s="157">
        <v>21.06</v>
      </c>
      <c r="F606" s="177"/>
      <c r="G606" s="180">
        <f t="shared" si="0"/>
        <v>42.12</v>
      </c>
      <c r="H606" s="177"/>
      <c r="I606" s="177" t="s">
        <v>477</v>
      </c>
      <c r="J606" s="120"/>
      <c r="K606" s="120"/>
      <c r="L606" s="120"/>
      <c r="M606" s="120"/>
      <c r="N606" s="120"/>
    </row>
    <row r="607" spans="2:14">
      <c r="B607" s="177" t="s">
        <v>32</v>
      </c>
      <c r="C607" s="177">
        <v>2</v>
      </c>
      <c r="D607" s="177" t="s">
        <v>33</v>
      </c>
      <c r="E607" s="216">
        <f>H15</f>
        <v>71.000000000000014</v>
      </c>
      <c r="F607" s="177"/>
      <c r="G607" s="180">
        <f t="shared" si="0"/>
        <v>142.00000000000003</v>
      </c>
      <c r="H607" s="177"/>
      <c r="I607" s="177" t="s">
        <v>29</v>
      </c>
      <c r="J607" s="120"/>
      <c r="K607" s="120"/>
      <c r="L607" s="120"/>
      <c r="M607" s="120"/>
      <c r="N607" s="120"/>
    </row>
    <row r="608" spans="2:14">
      <c r="B608" s="179"/>
      <c r="C608" s="177"/>
      <c r="D608" s="177"/>
      <c r="E608" s="180"/>
      <c r="F608" s="177"/>
      <c r="G608" s="180"/>
      <c r="H608" s="177"/>
      <c r="I608" s="177"/>
      <c r="J608" s="120"/>
      <c r="K608" s="120"/>
      <c r="L608" s="120"/>
      <c r="M608" s="120"/>
      <c r="N608" s="120"/>
    </row>
    <row r="609" spans="2:14">
      <c r="B609" s="177" t="s">
        <v>334</v>
      </c>
      <c r="C609" s="177"/>
      <c r="D609" s="177"/>
      <c r="E609" s="177"/>
      <c r="F609" s="180">
        <f>SUM(F602:F608)</f>
        <v>0</v>
      </c>
      <c r="G609" s="180">
        <f>SUM(G602:G604)</f>
        <v>1141.6399999999999</v>
      </c>
      <c r="H609" s="180">
        <f>F609+G609</f>
        <v>1141.6399999999999</v>
      </c>
      <c r="I609" s="177"/>
      <c r="J609" s="120"/>
      <c r="K609" s="120"/>
      <c r="L609" s="120"/>
      <c r="M609" s="120"/>
      <c r="N609" s="120"/>
    </row>
    <row r="610" spans="2:14"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</row>
    <row r="611" spans="2:14"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</row>
    <row r="612" spans="2:14">
      <c r="B612" s="175" t="s">
        <v>309</v>
      </c>
      <c r="C612" s="438" t="s">
        <v>469</v>
      </c>
      <c r="D612" s="439"/>
      <c r="E612" s="439"/>
      <c r="F612" s="439"/>
      <c r="G612" s="440"/>
      <c r="H612" s="175" t="s">
        <v>311</v>
      </c>
      <c r="I612" s="175" t="s">
        <v>312</v>
      </c>
      <c r="J612" s="120"/>
      <c r="K612" s="120"/>
      <c r="L612" s="120"/>
      <c r="M612" s="120"/>
      <c r="N612" s="120"/>
    </row>
    <row r="613" spans="2:14" ht="13.2" customHeight="1">
      <c r="B613" s="176" t="s">
        <v>254</v>
      </c>
      <c r="C613" s="441" t="str">
        <f>Geral!E151</f>
        <v>Instalação Equipamentos de Climatização Condensadora 50 HP (Item 2.1.2)</v>
      </c>
      <c r="D613" s="442"/>
      <c r="E613" s="442"/>
      <c r="F613" s="442"/>
      <c r="G613" s="443"/>
      <c r="H613" s="27" t="s">
        <v>237</v>
      </c>
      <c r="I613" s="176" t="s">
        <v>387</v>
      </c>
      <c r="J613" s="120"/>
      <c r="K613" s="120"/>
      <c r="L613" s="120"/>
      <c r="M613" s="120"/>
      <c r="N613" s="120"/>
    </row>
    <row r="614" spans="2:14">
      <c r="B614" s="177" t="s">
        <v>314</v>
      </c>
      <c r="C614" s="177" t="s">
        <v>315</v>
      </c>
      <c r="D614" s="177" t="s">
        <v>316</v>
      </c>
      <c r="E614" s="177" t="s">
        <v>317</v>
      </c>
      <c r="F614" s="177" t="s">
        <v>318</v>
      </c>
      <c r="G614" s="177" t="s">
        <v>319</v>
      </c>
      <c r="H614" s="177" t="s">
        <v>320</v>
      </c>
      <c r="I614" s="177"/>
      <c r="J614" s="120"/>
      <c r="K614" s="120"/>
      <c r="L614" s="120"/>
      <c r="M614" s="120"/>
      <c r="N614" s="120"/>
    </row>
    <row r="615" spans="2:14">
      <c r="B615" s="177"/>
      <c r="C615" s="177"/>
      <c r="D615" s="177"/>
      <c r="E615" s="178" t="s">
        <v>321</v>
      </c>
      <c r="F615" s="178" t="s">
        <v>321</v>
      </c>
      <c r="G615" s="178" t="s">
        <v>321</v>
      </c>
      <c r="H615" s="178" t="s">
        <v>321</v>
      </c>
      <c r="I615" s="177"/>
      <c r="J615" s="120"/>
      <c r="K615" s="120"/>
      <c r="L615" s="120"/>
      <c r="M615" s="120"/>
      <c r="N615" s="120"/>
    </row>
    <row r="616" spans="2:14">
      <c r="B616" s="179" t="s">
        <v>370</v>
      </c>
      <c r="C616" s="177">
        <v>35</v>
      </c>
      <c r="D616" s="177" t="s">
        <v>33</v>
      </c>
      <c r="E616" s="157">
        <v>28.49</v>
      </c>
      <c r="F616" s="180">
        <v>0</v>
      </c>
      <c r="G616" s="180">
        <f t="shared" ref="G616:G621" si="1">E616*C616</f>
        <v>997.15</v>
      </c>
      <c r="H616" s="436"/>
      <c r="I616" s="177" t="s">
        <v>470</v>
      </c>
      <c r="J616" s="120"/>
      <c r="K616" s="120"/>
      <c r="L616" s="120"/>
      <c r="M616" s="120"/>
      <c r="N616" s="120"/>
    </row>
    <row r="617" spans="2:14">
      <c r="B617" s="179" t="s">
        <v>372</v>
      </c>
      <c r="C617" s="177">
        <v>45</v>
      </c>
      <c r="D617" s="177" t="s">
        <v>33</v>
      </c>
      <c r="E617" s="158">
        <v>17.62</v>
      </c>
      <c r="F617" s="180">
        <v>0</v>
      </c>
      <c r="G617" s="180">
        <f t="shared" si="1"/>
        <v>792.90000000000009</v>
      </c>
      <c r="H617" s="444"/>
      <c r="I617" s="177" t="s">
        <v>471</v>
      </c>
      <c r="J617" s="120"/>
      <c r="K617" s="120"/>
      <c r="L617" s="120"/>
      <c r="M617" s="120"/>
      <c r="N617" s="120"/>
    </row>
    <row r="618" spans="2:14">
      <c r="B618" s="179" t="s">
        <v>472</v>
      </c>
      <c r="C618" s="177">
        <v>35</v>
      </c>
      <c r="D618" s="177" t="s">
        <v>33</v>
      </c>
      <c r="E618" s="157">
        <v>23.04</v>
      </c>
      <c r="F618" s="177"/>
      <c r="G618" s="180">
        <f t="shared" si="1"/>
        <v>806.4</v>
      </c>
      <c r="H618" s="437"/>
      <c r="I618" s="177" t="s">
        <v>473</v>
      </c>
      <c r="J618" s="120"/>
      <c r="K618" s="120"/>
      <c r="L618" s="120"/>
      <c r="M618" s="120"/>
      <c r="N618" s="120"/>
    </row>
    <row r="619" spans="2:14" ht="26.4">
      <c r="B619" s="179" t="s">
        <v>474</v>
      </c>
      <c r="C619" s="177">
        <v>3</v>
      </c>
      <c r="D619" s="177" t="s">
        <v>33</v>
      </c>
      <c r="E619" s="157">
        <v>0.81</v>
      </c>
      <c r="F619" s="177"/>
      <c r="G619" s="180">
        <f t="shared" si="1"/>
        <v>2.4300000000000002</v>
      </c>
      <c r="H619" s="177"/>
      <c r="I619" s="177" t="s">
        <v>475</v>
      </c>
      <c r="J619" s="120"/>
      <c r="K619" s="120"/>
      <c r="L619" s="120"/>
      <c r="M619" s="120"/>
      <c r="N619" s="120"/>
    </row>
    <row r="620" spans="2:14">
      <c r="B620" s="179" t="s">
        <v>476</v>
      </c>
      <c r="C620" s="177">
        <v>3</v>
      </c>
      <c r="D620" s="177" t="s">
        <v>33</v>
      </c>
      <c r="E620" s="157">
        <v>21.06</v>
      </c>
      <c r="F620" s="177"/>
      <c r="G620" s="180">
        <f t="shared" si="1"/>
        <v>63.179999999999993</v>
      </c>
      <c r="H620" s="177"/>
      <c r="I620" s="177" t="s">
        <v>477</v>
      </c>
      <c r="J620" s="120"/>
      <c r="K620" s="120"/>
      <c r="L620" s="120"/>
      <c r="M620" s="120"/>
      <c r="N620" s="120"/>
    </row>
    <row r="621" spans="2:14">
      <c r="B621" s="177" t="s">
        <v>32</v>
      </c>
      <c r="C621" s="177">
        <v>5</v>
      </c>
      <c r="D621" s="177" t="s">
        <v>33</v>
      </c>
      <c r="E621" s="216">
        <f>H15</f>
        <v>71.000000000000014</v>
      </c>
      <c r="F621" s="177"/>
      <c r="G621" s="180">
        <f t="shared" si="1"/>
        <v>355.00000000000006</v>
      </c>
      <c r="H621" s="177"/>
      <c r="I621" s="177" t="s">
        <v>29</v>
      </c>
      <c r="J621" s="120"/>
      <c r="K621" s="120"/>
      <c r="L621" s="120"/>
      <c r="M621" s="120"/>
      <c r="N621" s="120"/>
    </row>
    <row r="622" spans="2:14">
      <c r="B622" s="177" t="s">
        <v>334</v>
      </c>
      <c r="C622" s="177"/>
      <c r="D622" s="177"/>
      <c r="E622" s="177"/>
      <c r="F622" s="180">
        <f>SUM(F616:F621)</f>
        <v>0</v>
      </c>
      <c r="G622" s="180">
        <f>SUM(G616:G621)</f>
        <v>3017.06</v>
      </c>
      <c r="H622" s="180">
        <f>F622+G622</f>
        <v>3017.06</v>
      </c>
      <c r="I622" s="177"/>
      <c r="J622" s="120"/>
      <c r="K622" s="120"/>
      <c r="L622" s="120"/>
      <c r="M622" s="120"/>
      <c r="N622" s="120"/>
    </row>
    <row r="623" spans="2:14"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</row>
    <row r="624" spans="2:14"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</row>
    <row r="625" spans="2:14">
      <c r="B625" s="175" t="s">
        <v>309</v>
      </c>
      <c r="C625" s="438" t="s">
        <v>469</v>
      </c>
      <c r="D625" s="439"/>
      <c r="E625" s="439"/>
      <c r="F625" s="439"/>
      <c r="G625" s="440"/>
      <c r="H625" s="175" t="s">
        <v>311</v>
      </c>
      <c r="I625" s="175" t="s">
        <v>312</v>
      </c>
      <c r="J625" s="120"/>
      <c r="K625" s="120"/>
      <c r="L625" s="120"/>
      <c r="M625" s="120"/>
      <c r="N625" s="120"/>
    </row>
    <row r="626" spans="2:14" ht="13.2" customHeight="1">
      <c r="B626" s="176" t="s">
        <v>257</v>
      </c>
      <c r="C626" s="441" t="str">
        <f>Geral!E152</f>
        <v>Instalação Equipamentos de Climatização Condensadora 52 HP (Item 2.1.3)</v>
      </c>
      <c r="D626" s="442"/>
      <c r="E626" s="442"/>
      <c r="F626" s="442"/>
      <c r="G626" s="443"/>
      <c r="H626" s="27" t="s">
        <v>237</v>
      </c>
      <c r="I626" s="176" t="s">
        <v>387</v>
      </c>
      <c r="J626" s="120"/>
      <c r="K626" s="120"/>
      <c r="L626" s="120"/>
      <c r="M626" s="120"/>
      <c r="N626" s="120"/>
    </row>
    <row r="627" spans="2:14">
      <c r="B627" s="177" t="s">
        <v>314</v>
      </c>
      <c r="C627" s="177" t="s">
        <v>315</v>
      </c>
      <c r="D627" s="177" t="s">
        <v>316</v>
      </c>
      <c r="E627" s="177" t="s">
        <v>317</v>
      </c>
      <c r="F627" s="177" t="s">
        <v>318</v>
      </c>
      <c r="G627" s="177" t="s">
        <v>319</v>
      </c>
      <c r="H627" s="177" t="s">
        <v>320</v>
      </c>
      <c r="I627" s="177"/>
      <c r="J627" s="120"/>
      <c r="K627" s="120"/>
      <c r="L627" s="120"/>
      <c r="M627" s="120"/>
      <c r="N627" s="120"/>
    </row>
    <row r="628" spans="2:14">
      <c r="B628" s="177"/>
      <c r="C628" s="177"/>
      <c r="D628" s="177"/>
      <c r="E628" s="178" t="s">
        <v>321</v>
      </c>
      <c r="F628" s="178" t="s">
        <v>321</v>
      </c>
      <c r="G628" s="178" t="s">
        <v>321</v>
      </c>
      <c r="H628" s="178" t="s">
        <v>321</v>
      </c>
      <c r="I628" s="177"/>
      <c r="J628" s="120"/>
      <c r="K628" s="120"/>
      <c r="L628" s="120"/>
      <c r="M628" s="120"/>
      <c r="N628" s="120"/>
    </row>
    <row r="629" spans="2:14">
      <c r="B629" s="179" t="s">
        <v>370</v>
      </c>
      <c r="C629" s="177">
        <v>35</v>
      </c>
      <c r="D629" s="177" t="s">
        <v>33</v>
      </c>
      <c r="E629" s="157">
        <v>28.49</v>
      </c>
      <c r="F629" s="180">
        <v>0</v>
      </c>
      <c r="G629" s="180">
        <f t="shared" ref="G629:G634" si="2">E629*C629</f>
        <v>997.15</v>
      </c>
      <c r="H629" s="436"/>
      <c r="I629" s="177" t="s">
        <v>470</v>
      </c>
      <c r="J629" s="120"/>
      <c r="K629" s="120"/>
      <c r="L629" s="120"/>
      <c r="M629" s="120"/>
      <c r="N629" s="120"/>
    </row>
    <row r="630" spans="2:14">
      <c r="B630" s="179" t="s">
        <v>372</v>
      </c>
      <c r="C630" s="177">
        <v>45</v>
      </c>
      <c r="D630" s="177" t="s">
        <v>33</v>
      </c>
      <c r="E630" s="158">
        <v>17.62</v>
      </c>
      <c r="F630" s="180">
        <v>0</v>
      </c>
      <c r="G630" s="180">
        <f t="shared" si="2"/>
        <v>792.90000000000009</v>
      </c>
      <c r="H630" s="444"/>
      <c r="I630" s="177" t="s">
        <v>471</v>
      </c>
      <c r="J630" s="120"/>
      <c r="K630" s="120"/>
      <c r="L630" s="120"/>
      <c r="M630" s="120"/>
      <c r="N630" s="120"/>
    </row>
    <row r="631" spans="2:14">
      <c r="B631" s="179" t="s">
        <v>472</v>
      </c>
      <c r="C631" s="177">
        <v>35</v>
      </c>
      <c r="D631" s="177" t="s">
        <v>33</v>
      </c>
      <c r="E631" s="157">
        <v>23.04</v>
      </c>
      <c r="F631" s="177"/>
      <c r="G631" s="180">
        <f t="shared" si="2"/>
        <v>806.4</v>
      </c>
      <c r="H631" s="437"/>
      <c r="I631" s="177" t="s">
        <v>473</v>
      </c>
      <c r="J631" s="120"/>
      <c r="K631" s="120"/>
      <c r="L631" s="120"/>
      <c r="M631" s="120"/>
      <c r="N631" s="120"/>
    </row>
    <row r="632" spans="2:14" ht="26.4">
      <c r="B632" s="179" t="s">
        <v>474</v>
      </c>
      <c r="C632" s="177">
        <v>3</v>
      </c>
      <c r="D632" s="177" t="s">
        <v>33</v>
      </c>
      <c r="E632" s="157">
        <v>0.81</v>
      </c>
      <c r="F632" s="177"/>
      <c r="G632" s="180">
        <f t="shared" si="2"/>
        <v>2.4300000000000002</v>
      </c>
      <c r="H632" s="177"/>
      <c r="I632" s="177" t="s">
        <v>475</v>
      </c>
      <c r="J632" s="120"/>
      <c r="K632" s="120"/>
      <c r="L632" s="120"/>
      <c r="M632" s="120"/>
      <c r="N632" s="120"/>
    </row>
    <row r="633" spans="2:14">
      <c r="B633" s="179" t="s">
        <v>476</v>
      </c>
      <c r="C633" s="177">
        <v>3</v>
      </c>
      <c r="D633" s="177" t="s">
        <v>33</v>
      </c>
      <c r="E633" s="157">
        <v>21.06</v>
      </c>
      <c r="F633" s="177"/>
      <c r="G633" s="180">
        <f t="shared" si="2"/>
        <v>63.179999999999993</v>
      </c>
      <c r="H633" s="177"/>
      <c r="I633" s="177" t="s">
        <v>477</v>
      </c>
      <c r="J633" s="120"/>
      <c r="K633" s="120"/>
      <c r="L633" s="120"/>
      <c r="M633" s="120"/>
      <c r="N633" s="120"/>
    </row>
    <row r="634" spans="2:14">
      <c r="B634" s="177" t="s">
        <v>32</v>
      </c>
      <c r="C634" s="177">
        <v>5</v>
      </c>
      <c r="D634" s="177" t="s">
        <v>33</v>
      </c>
      <c r="E634" s="216">
        <f>H15</f>
        <v>71.000000000000014</v>
      </c>
      <c r="F634" s="177"/>
      <c r="G634" s="180">
        <f t="shared" si="2"/>
        <v>355.00000000000006</v>
      </c>
      <c r="H634" s="177"/>
      <c r="I634" s="177" t="s">
        <v>29</v>
      </c>
      <c r="J634" s="120"/>
      <c r="K634" s="120"/>
      <c r="L634" s="120"/>
      <c r="M634" s="120"/>
      <c r="N634" s="120"/>
    </row>
    <row r="635" spans="2:14">
      <c r="B635" s="177" t="s">
        <v>334</v>
      </c>
      <c r="C635" s="177"/>
      <c r="D635" s="177"/>
      <c r="E635" s="177"/>
      <c r="F635" s="180">
        <f>SUM(F629:F634)</f>
        <v>0</v>
      </c>
      <c r="G635" s="180">
        <f>SUM(G629:G634)</f>
        <v>3017.06</v>
      </c>
      <c r="H635" s="180">
        <f>F635+G635</f>
        <v>3017.06</v>
      </c>
      <c r="I635" s="177"/>
      <c r="J635" s="120"/>
      <c r="K635" s="120"/>
      <c r="L635" s="120"/>
      <c r="M635" s="120"/>
      <c r="N635" s="120"/>
    </row>
    <row r="636" spans="2:14"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</row>
    <row r="637" spans="2:14"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</row>
    <row r="638" spans="2:14">
      <c r="B638" s="175" t="s">
        <v>309</v>
      </c>
      <c r="C638" s="438" t="s">
        <v>469</v>
      </c>
      <c r="D638" s="439"/>
      <c r="E638" s="439"/>
      <c r="F638" s="439"/>
      <c r="G638" s="440"/>
      <c r="H638" s="175" t="s">
        <v>311</v>
      </c>
      <c r="I638" s="175" t="s">
        <v>312</v>
      </c>
      <c r="J638" s="120"/>
      <c r="K638" s="120"/>
      <c r="L638" s="120"/>
      <c r="M638" s="120"/>
      <c r="N638" s="120"/>
    </row>
    <row r="639" spans="2:14" ht="13.2" customHeight="1">
      <c r="B639" s="176" t="s">
        <v>260</v>
      </c>
      <c r="C639" s="441" t="str">
        <f>Geral!E153</f>
        <v>Instalação Equipamentos de Climatização Condensadora 58 HP (Item 2.1.4)</v>
      </c>
      <c r="D639" s="442"/>
      <c r="E639" s="442"/>
      <c r="F639" s="442"/>
      <c r="G639" s="443"/>
      <c r="H639" s="27" t="s">
        <v>237</v>
      </c>
      <c r="I639" s="176" t="s">
        <v>387</v>
      </c>
      <c r="J639" s="120"/>
      <c r="K639" s="120"/>
      <c r="L639" s="120"/>
      <c r="M639" s="120"/>
      <c r="N639" s="120"/>
    </row>
    <row r="640" spans="2:14">
      <c r="B640" s="177" t="s">
        <v>314</v>
      </c>
      <c r="C640" s="177" t="s">
        <v>315</v>
      </c>
      <c r="D640" s="177" t="s">
        <v>316</v>
      </c>
      <c r="E640" s="177" t="s">
        <v>317</v>
      </c>
      <c r="F640" s="177" t="s">
        <v>318</v>
      </c>
      <c r="G640" s="177" t="s">
        <v>319</v>
      </c>
      <c r="H640" s="177" t="s">
        <v>320</v>
      </c>
      <c r="I640" s="177"/>
      <c r="J640" s="120"/>
      <c r="K640" s="120"/>
      <c r="L640" s="120"/>
      <c r="M640" s="120"/>
      <c r="N640" s="120"/>
    </row>
    <row r="641" spans="2:14">
      <c r="B641" s="177"/>
      <c r="C641" s="177"/>
      <c r="D641" s="177"/>
      <c r="E641" s="178" t="s">
        <v>321</v>
      </c>
      <c r="F641" s="178" t="s">
        <v>321</v>
      </c>
      <c r="G641" s="178" t="s">
        <v>321</v>
      </c>
      <c r="H641" s="178" t="s">
        <v>321</v>
      </c>
      <c r="I641" s="177"/>
      <c r="J641" s="120"/>
      <c r="K641" s="120"/>
      <c r="L641" s="120"/>
      <c r="M641" s="120"/>
      <c r="N641" s="120"/>
    </row>
    <row r="642" spans="2:14">
      <c r="B642" s="179" t="s">
        <v>370</v>
      </c>
      <c r="C642" s="177">
        <v>40</v>
      </c>
      <c r="D642" s="177" t="s">
        <v>33</v>
      </c>
      <c r="E642" s="157">
        <v>28.49</v>
      </c>
      <c r="F642" s="180">
        <v>0</v>
      </c>
      <c r="G642" s="180">
        <f t="shared" ref="G642:G647" si="3">E642*C642</f>
        <v>1139.5999999999999</v>
      </c>
      <c r="H642" s="436"/>
      <c r="I642" s="177" t="s">
        <v>470</v>
      </c>
      <c r="J642" s="120"/>
      <c r="K642" s="120"/>
      <c r="L642" s="120"/>
      <c r="M642" s="120"/>
      <c r="N642" s="120"/>
    </row>
    <row r="643" spans="2:14">
      <c r="B643" s="179" t="s">
        <v>372</v>
      </c>
      <c r="C643" s="177">
        <v>55</v>
      </c>
      <c r="D643" s="177" t="s">
        <v>33</v>
      </c>
      <c r="E643" s="158">
        <v>17.62</v>
      </c>
      <c r="F643" s="180">
        <v>0</v>
      </c>
      <c r="G643" s="180">
        <f t="shared" si="3"/>
        <v>969.1</v>
      </c>
      <c r="H643" s="444"/>
      <c r="I643" s="177" t="s">
        <v>471</v>
      </c>
      <c r="J643" s="120"/>
      <c r="K643" s="120"/>
      <c r="L643" s="120"/>
      <c r="M643" s="120"/>
      <c r="N643" s="120"/>
    </row>
    <row r="644" spans="2:14">
      <c r="B644" s="179" t="s">
        <v>472</v>
      </c>
      <c r="C644" s="177">
        <v>40</v>
      </c>
      <c r="D644" s="177" t="s">
        <v>33</v>
      </c>
      <c r="E644" s="157">
        <v>23.04</v>
      </c>
      <c r="F644" s="177"/>
      <c r="G644" s="180">
        <f t="shared" si="3"/>
        <v>921.59999999999991</v>
      </c>
      <c r="H644" s="437"/>
      <c r="I644" s="177" t="s">
        <v>473</v>
      </c>
      <c r="J644" s="120"/>
      <c r="K644" s="120"/>
      <c r="L644" s="120"/>
      <c r="M644" s="120"/>
      <c r="N644" s="120"/>
    </row>
    <row r="645" spans="2:14" ht="26.4">
      <c r="B645" s="179" t="s">
        <v>474</v>
      </c>
      <c r="C645" s="177">
        <v>4</v>
      </c>
      <c r="D645" s="177" t="s">
        <v>33</v>
      </c>
      <c r="E645" s="157">
        <v>0.81</v>
      </c>
      <c r="F645" s="177"/>
      <c r="G645" s="180">
        <f t="shared" si="3"/>
        <v>3.24</v>
      </c>
      <c r="H645" s="177"/>
      <c r="I645" s="177" t="s">
        <v>475</v>
      </c>
      <c r="J645" s="120"/>
      <c r="K645" s="120"/>
      <c r="L645" s="120"/>
      <c r="M645" s="120"/>
      <c r="N645" s="120"/>
    </row>
    <row r="646" spans="2:14">
      <c r="B646" s="179" t="s">
        <v>476</v>
      </c>
      <c r="C646" s="177">
        <v>4</v>
      </c>
      <c r="D646" s="177" t="s">
        <v>33</v>
      </c>
      <c r="E646" s="157">
        <v>21.06</v>
      </c>
      <c r="F646" s="177"/>
      <c r="G646" s="180">
        <f t="shared" si="3"/>
        <v>84.24</v>
      </c>
      <c r="H646" s="177"/>
      <c r="I646" s="177" t="s">
        <v>477</v>
      </c>
      <c r="J646" s="120"/>
      <c r="K646" s="120"/>
      <c r="L646" s="120"/>
      <c r="M646" s="120"/>
      <c r="N646" s="120"/>
    </row>
    <row r="647" spans="2:14">
      <c r="B647" s="177" t="s">
        <v>32</v>
      </c>
      <c r="C647" s="177">
        <v>8</v>
      </c>
      <c r="D647" s="177" t="s">
        <v>33</v>
      </c>
      <c r="E647" s="216">
        <f>H15</f>
        <v>71.000000000000014</v>
      </c>
      <c r="F647" s="177"/>
      <c r="G647" s="180">
        <f t="shared" si="3"/>
        <v>568.00000000000011</v>
      </c>
      <c r="H647" s="177"/>
      <c r="I647" s="177" t="s">
        <v>29</v>
      </c>
      <c r="J647" s="120"/>
      <c r="K647" s="120"/>
      <c r="L647" s="120"/>
      <c r="M647" s="120"/>
      <c r="N647" s="120"/>
    </row>
    <row r="648" spans="2:14">
      <c r="B648" s="177" t="s">
        <v>334</v>
      </c>
      <c r="C648" s="177"/>
      <c r="D648" s="177"/>
      <c r="E648" s="177"/>
      <c r="F648" s="180">
        <f>SUM(F642:F647)</f>
        <v>0</v>
      </c>
      <c r="G648" s="180">
        <f>SUM(G642:G647)</f>
        <v>3685.7799999999993</v>
      </c>
      <c r="H648" s="180">
        <f>F648+G648</f>
        <v>3685.7799999999993</v>
      </c>
      <c r="I648" s="177"/>
      <c r="J648" s="120"/>
      <c r="K648" s="120"/>
      <c r="L648" s="120"/>
      <c r="M648" s="120"/>
      <c r="N648" s="120"/>
    </row>
    <row r="649" spans="2:14">
      <c r="B649" s="120"/>
      <c r="C649" s="120"/>
      <c r="D649" s="120"/>
      <c r="E649" s="120"/>
      <c r="F649" s="121"/>
      <c r="G649" s="121"/>
      <c r="H649" s="121"/>
      <c r="I649" s="120"/>
      <c r="J649" s="120"/>
      <c r="K649" s="120"/>
      <c r="L649" s="120"/>
      <c r="M649" s="120"/>
      <c r="N649" s="120"/>
    </row>
    <row r="650" spans="2:14">
      <c r="B650" s="120"/>
      <c r="C650" s="120"/>
      <c r="D650" s="120"/>
      <c r="E650" s="120"/>
      <c r="F650" s="121"/>
      <c r="G650" s="121"/>
      <c r="H650" s="121"/>
      <c r="I650" s="120"/>
      <c r="J650" s="120"/>
      <c r="K650" s="120"/>
      <c r="L650" s="120"/>
      <c r="M650" s="120"/>
      <c r="N650" s="120"/>
    </row>
    <row r="651" spans="2:14">
      <c r="B651" s="175" t="s">
        <v>309</v>
      </c>
      <c r="C651" s="438" t="s">
        <v>469</v>
      </c>
      <c r="D651" s="439"/>
      <c r="E651" s="439"/>
      <c r="F651" s="439"/>
      <c r="G651" s="440"/>
      <c r="H651" s="175" t="s">
        <v>311</v>
      </c>
      <c r="I651" s="175" t="s">
        <v>312</v>
      </c>
      <c r="J651" s="120"/>
      <c r="K651" s="120"/>
      <c r="L651" s="120"/>
      <c r="M651" s="120"/>
      <c r="N651" s="120"/>
    </row>
    <row r="652" spans="2:14" ht="13.2" customHeight="1">
      <c r="B652" s="176" t="s">
        <v>263</v>
      </c>
      <c r="C652" s="441" t="str">
        <f>Geral!E154</f>
        <v>Instalação Equipamentos de Climatização Condensadora 60 HP (Item 2.1.5)</v>
      </c>
      <c r="D652" s="442"/>
      <c r="E652" s="442"/>
      <c r="F652" s="442"/>
      <c r="G652" s="443"/>
      <c r="H652" s="27" t="s">
        <v>237</v>
      </c>
      <c r="I652" s="176" t="s">
        <v>387</v>
      </c>
      <c r="J652" s="120"/>
      <c r="K652" s="120"/>
      <c r="L652" s="120"/>
      <c r="M652" s="120"/>
      <c r="N652" s="120"/>
    </row>
    <row r="653" spans="2:14">
      <c r="B653" s="177" t="s">
        <v>314</v>
      </c>
      <c r="C653" s="177" t="s">
        <v>315</v>
      </c>
      <c r="D653" s="177" t="s">
        <v>316</v>
      </c>
      <c r="E653" s="177" t="s">
        <v>317</v>
      </c>
      <c r="F653" s="177" t="s">
        <v>318</v>
      </c>
      <c r="G653" s="177" t="s">
        <v>319</v>
      </c>
      <c r="H653" s="177" t="s">
        <v>320</v>
      </c>
      <c r="I653" s="177"/>
      <c r="J653" s="120"/>
      <c r="K653" s="120"/>
      <c r="L653" s="120"/>
      <c r="M653" s="120"/>
      <c r="N653" s="120"/>
    </row>
    <row r="654" spans="2:14">
      <c r="B654" s="177"/>
      <c r="C654" s="177"/>
      <c r="D654" s="177"/>
      <c r="E654" s="178" t="s">
        <v>321</v>
      </c>
      <c r="F654" s="178" t="s">
        <v>321</v>
      </c>
      <c r="G654" s="178" t="s">
        <v>321</v>
      </c>
      <c r="H654" s="178" t="s">
        <v>321</v>
      </c>
      <c r="I654" s="177"/>
      <c r="J654" s="120"/>
      <c r="K654" s="120"/>
      <c r="L654" s="120"/>
      <c r="M654" s="120"/>
      <c r="N654" s="120"/>
    </row>
    <row r="655" spans="2:14">
      <c r="B655" s="179" t="s">
        <v>370</v>
      </c>
      <c r="C655" s="177">
        <v>40</v>
      </c>
      <c r="D655" s="177" t="s">
        <v>33</v>
      </c>
      <c r="E655" s="157">
        <v>28.49</v>
      </c>
      <c r="F655" s="180">
        <v>0</v>
      </c>
      <c r="G655" s="180">
        <f t="shared" ref="G655:G660" si="4">E655*C655</f>
        <v>1139.5999999999999</v>
      </c>
      <c r="H655" s="436"/>
      <c r="I655" s="177" t="s">
        <v>470</v>
      </c>
      <c r="J655" s="120"/>
      <c r="K655" s="120"/>
      <c r="L655" s="120"/>
      <c r="M655" s="120"/>
      <c r="N655" s="120"/>
    </row>
    <row r="656" spans="2:14">
      <c r="B656" s="179" t="s">
        <v>372</v>
      </c>
      <c r="C656" s="177">
        <v>55</v>
      </c>
      <c r="D656" s="177" t="s">
        <v>33</v>
      </c>
      <c r="E656" s="158">
        <v>17.62</v>
      </c>
      <c r="F656" s="180">
        <v>0</v>
      </c>
      <c r="G656" s="180">
        <f t="shared" si="4"/>
        <v>969.1</v>
      </c>
      <c r="H656" s="444"/>
      <c r="I656" s="177" t="s">
        <v>471</v>
      </c>
      <c r="J656" s="120"/>
      <c r="K656" s="120"/>
      <c r="L656" s="120"/>
      <c r="M656" s="120"/>
      <c r="N656" s="120"/>
    </row>
    <row r="657" spans="2:14">
      <c r="B657" s="179" t="s">
        <v>472</v>
      </c>
      <c r="C657" s="177">
        <v>40</v>
      </c>
      <c r="D657" s="177" t="s">
        <v>33</v>
      </c>
      <c r="E657" s="157">
        <v>23.04</v>
      </c>
      <c r="F657" s="177"/>
      <c r="G657" s="180">
        <f t="shared" si="4"/>
        <v>921.59999999999991</v>
      </c>
      <c r="H657" s="437"/>
      <c r="I657" s="177" t="s">
        <v>473</v>
      </c>
      <c r="J657" s="120"/>
      <c r="K657" s="120"/>
      <c r="L657" s="120"/>
      <c r="M657" s="120"/>
      <c r="N657" s="120"/>
    </row>
    <row r="658" spans="2:14" ht="26.4">
      <c r="B658" s="179" t="s">
        <v>474</v>
      </c>
      <c r="C658" s="177">
        <v>4</v>
      </c>
      <c r="D658" s="177" t="s">
        <v>33</v>
      </c>
      <c r="E658" s="157">
        <v>0.81</v>
      </c>
      <c r="F658" s="177"/>
      <c r="G658" s="180">
        <f t="shared" si="4"/>
        <v>3.24</v>
      </c>
      <c r="H658" s="177"/>
      <c r="I658" s="177" t="s">
        <v>475</v>
      </c>
      <c r="J658" s="120"/>
      <c r="K658" s="120"/>
      <c r="L658" s="120"/>
      <c r="M658" s="120"/>
      <c r="N658" s="120"/>
    </row>
    <row r="659" spans="2:14">
      <c r="B659" s="179" t="s">
        <v>476</v>
      </c>
      <c r="C659" s="177">
        <v>4</v>
      </c>
      <c r="D659" s="177" t="s">
        <v>33</v>
      </c>
      <c r="E659" s="157">
        <v>21.06</v>
      </c>
      <c r="F659" s="177"/>
      <c r="G659" s="180">
        <f t="shared" si="4"/>
        <v>84.24</v>
      </c>
      <c r="H659" s="177"/>
      <c r="I659" s="177" t="s">
        <v>477</v>
      </c>
      <c r="J659" s="120"/>
      <c r="K659" s="120"/>
      <c r="L659" s="120"/>
      <c r="M659" s="120"/>
      <c r="N659" s="120"/>
    </row>
    <row r="660" spans="2:14">
      <c r="B660" s="177" t="s">
        <v>32</v>
      </c>
      <c r="C660" s="177">
        <v>8</v>
      </c>
      <c r="D660" s="177" t="s">
        <v>33</v>
      </c>
      <c r="E660" s="216">
        <f>H15</f>
        <v>71.000000000000014</v>
      </c>
      <c r="F660" s="177"/>
      <c r="G660" s="180">
        <f t="shared" si="4"/>
        <v>568.00000000000011</v>
      </c>
      <c r="H660" s="177"/>
      <c r="I660" s="177" t="s">
        <v>29</v>
      </c>
      <c r="J660" s="120"/>
      <c r="K660" s="120"/>
      <c r="L660" s="120"/>
      <c r="M660" s="120"/>
      <c r="N660" s="120"/>
    </row>
    <row r="661" spans="2:14">
      <c r="B661" s="177" t="s">
        <v>334</v>
      </c>
      <c r="C661" s="177"/>
      <c r="D661" s="177"/>
      <c r="E661" s="177"/>
      <c r="F661" s="180">
        <f>SUM(F655:F660)</f>
        <v>0</v>
      </c>
      <c r="G661" s="180">
        <f>SUM(G655:G660)</f>
        <v>3685.7799999999993</v>
      </c>
      <c r="H661" s="180">
        <f>F661+G661</f>
        <v>3685.7799999999993</v>
      </c>
      <c r="I661" s="177"/>
      <c r="J661" s="120"/>
      <c r="K661" s="120"/>
      <c r="L661" s="120"/>
      <c r="M661" s="120"/>
      <c r="N661" s="120"/>
    </row>
    <row r="662" spans="2:14">
      <c r="B662" s="120"/>
      <c r="C662" s="120"/>
      <c r="D662" s="120"/>
      <c r="E662" s="120"/>
      <c r="F662" s="121"/>
      <c r="G662" s="121"/>
      <c r="H662" s="121"/>
      <c r="I662" s="120"/>
      <c r="J662" s="120"/>
      <c r="K662" s="120"/>
      <c r="L662" s="120"/>
      <c r="M662" s="120"/>
      <c r="N662" s="120"/>
    </row>
    <row r="663" spans="2:14">
      <c r="B663" s="120"/>
      <c r="C663" s="120"/>
      <c r="D663" s="120"/>
      <c r="E663" s="120"/>
      <c r="F663" s="121"/>
      <c r="G663" s="121"/>
      <c r="H663" s="121"/>
      <c r="I663" s="120"/>
      <c r="J663" s="120"/>
      <c r="K663" s="120"/>
      <c r="L663" s="120"/>
      <c r="M663" s="120"/>
      <c r="N663" s="120"/>
    </row>
    <row r="664" spans="2:14">
      <c r="B664" s="175" t="s">
        <v>309</v>
      </c>
      <c r="C664" s="438" t="s">
        <v>469</v>
      </c>
      <c r="D664" s="439"/>
      <c r="E664" s="439"/>
      <c r="F664" s="439"/>
      <c r="G664" s="440"/>
      <c r="H664" s="175" t="s">
        <v>311</v>
      </c>
      <c r="I664" s="175" t="s">
        <v>312</v>
      </c>
      <c r="J664" s="120"/>
      <c r="K664" s="120"/>
      <c r="L664" s="120"/>
      <c r="M664" s="120"/>
      <c r="N664" s="120"/>
    </row>
    <row r="665" spans="2:14" ht="24.6" customHeight="1">
      <c r="B665" s="176" t="s">
        <v>266</v>
      </c>
      <c r="C665" s="441" t="s">
        <v>261</v>
      </c>
      <c r="D665" s="442"/>
      <c r="E665" s="442"/>
      <c r="F665" s="442"/>
      <c r="G665" s="443"/>
      <c r="H665" s="27" t="s">
        <v>237</v>
      </c>
      <c r="I665" s="176" t="s">
        <v>387</v>
      </c>
      <c r="J665" s="120"/>
      <c r="K665" s="120"/>
      <c r="L665" s="120"/>
      <c r="M665" s="120"/>
      <c r="N665" s="120"/>
    </row>
    <row r="666" spans="2:14">
      <c r="B666" s="177" t="s">
        <v>314</v>
      </c>
      <c r="C666" s="177" t="s">
        <v>315</v>
      </c>
      <c r="D666" s="177" t="s">
        <v>316</v>
      </c>
      <c r="E666" s="177" t="s">
        <v>317</v>
      </c>
      <c r="F666" s="177" t="s">
        <v>318</v>
      </c>
      <c r="G666" s="177" t="s">
        <v>319</v>
      </c>
      <c r="H666" s="177" t="s">
        <v>320</v>
      </c>
      <c r="I666" s="177"/>
      <c r="J666" s="120"/>
      <c r="K666" s="120"/>
      <c r="L666" s="120"/>
      <c r="M666" s="120"/>
      <c r="N666" s="120"/>
    </row>
    <row r="667" spans="2:14">
      <c r="B667" s="177"/>
      <c r="C667" s="177"/>
      <c r="D667" s="177"/>
      <c r="E667" s="178" t="s">
        <v>321</v>
      </c>
      <c r="F667" s="178" t="s">
        <v>321</v>
      </c>
      <c r="G667" s="178" t="s">
        <v>321</v>
      </c>
      <c r="H667" s="178" t="s">
        <v>321</v>
      </c>
      <c r="I667" s="177"/>
      <c r="J667" s="120"/>
      <c r="K667" s="120"/>
      <c r="L667" s="120"/>
      <c r="M667" s="120"/>
      <c r="N667" s="120"/>
    </row>
    <row r="668" spans="2:14">
      <c r="B668" s="179" t="s">
        <v>370</v>
      </c>
      <c r="C668" s="177">
        <v>10</v>
      </c>
      <c r="D668" s="177" t="s">
        <v>33</v>
      </c>
      <c r="E668" s="157">
        <v>28.49</v>
      </c>
      <c r="F668" s="180">
        <v>0</v>
      </c>
      <c r="G668" s="180">
        <f>E668*C668</f>
        <v>284.89999999999998</v>
      </c>
      <c r="H668" s="436"/>
      <c r="I668" s="177" t="s">
        <v>470</v>
      </c>
      <c r="J668" s="120"/>
      <c r="K668" s="120"/>
      <c r="L668" s="120"/>
      <c r="M668" s="120"/>
      <c r="N668" s="120"/>
    </row>
    <row r="669" spans="2:14">
      <c r="B669" s="179" t="s">
        <v>372</v>
      </c>
      <c r="C669" s="177">
        <v>15</v>
      </c>
      <c r="D669" s="177" t="s">
        <v>33</v>
      </c>
      <c r="E669" s="158">
        <v>17.62</v>
      </c>
      <c r="F669" s="180">
        <v>0</v>
      </c>
      <c r="G669" s="180">
        <f>E669*C669</f>
        <v>264.3</v>
      </c>
      <c r="H669" s="444"/>
      <c r="I669" s="177" t="s">
        <v>471</v>
      </c>
      <c r="J669" s="120"/>
      <c r="K669" s="120"/>
      <c r="L669" s="120"/>
      <c r="M669" s="120"/>
      <c r="N669" s="120"/>
    </row>
    <row r="670" spans="2:14">
      <c r="B670" s="179" t="s">
        <v>472</v>
      </c>
      <c r="C670" s="177">
        <v>10</v>
      </c>
      <c r="D670" s="177" t="s">
        <v>33</v>
      </c>
      <c r="E670" s="157">
        <v>23.04</v>
      </c>
      <c r="F670" s="177"/>
      <c r="G670" s="180">
        <f>E670*C670</f>
        <v>230.39999999999998</v>
      </c>
      <c r="H670" s="437"/>
      <c r="I670" s="177" t="s">
        <v>473</v>
      </c>
      <c r="J670" s="120"/>
      <c r="K670" s="120"/>
      <c r="L670" s="120"/>
      <c r="M670" s="120"/>
      <c r="N670" s="120"/>
    </row>
    <row r="671" spans="2:14">
      <c r="B671" s="179"/>
      <c r="C671" s="177"/>
      <c r="D671" s="177"/>
      <c r="E671" s="180"/>
      <c r="F671" s="177"/>
      <c r="G671" s="180"/>
      <c r="H671" s="177"/>
      <c r="I671" s="177"/>
      <c r="J671" s="120"/>
      <c r="K671" s="120"/>
      <c r="L671" s="120"/>
      <c r="M671" s="120"/>
      <c r="N671" s="120"/>
    </row>
    <row r="672" spans="2:14">
      <c r="B672" s="177" t="s">
        <v>334</v>
      </c>
      <c r="C672" s="177"/>
      <c r="D672" s="177"/>
      <c r="E672" s="177"/>
      <c r="F672" s="180">
        <f>SUM(F668:F671)</f>
        <v>0</v>
      </c>
      <c r="G672" s="180">
        <f>SUM(G668:G670)</f>
        <v>779.6</v>
      </c>
      <c r="H672" s="180">
        <f>F672+G672</f>
        <v>779.6</v>
      </c>
      <c r="I672" s="177"/>
      <c r="J672" s="120"/>
      <c r="K672" s="120"/>
      <c r="L672" s="120"/>
      <c r="M672" s="120"/>
      <c r="N672" s="120"/>
    </row>
    <row r="673" spans="2:14">
      <c r="B673" s="120"/>
      <c r="C673" s="120"/>
      <c r="D673" s="120"/>
      <c r="E673" s="120"/>
      <c r="F673" s="121"/>
      <c r="G673" s="121"/>
      <c r="H673" s="121"/>
      <c r="I673" s="120"/>
      <c r="J673" s="120"/>
      <c r="K673" s="120"/>
      <c r="L673" s="120"/>
      <c r="M673" s="120"/>
      <c r="N673" s="120"/>
    </row>
    <row r="674" spans="2:14">
      <c r="B674" s="120"/>
      <c r="C674" s="120"/>
      <c r="D674" s="120"/>
      <c r="E674" s="120"/>
      <c r="F674" s="121"/>
      <c r="G674" s="121"/>
      <c r="H674" s="121"/>
      <c r="I674" s="120"/>
      <c r="J674" s="120"/>
      <c r="K674" s="120"/>
      <c r="L674" s="120"/>
      <c r="M674" s="120"/>
      <c r="N674" s="120"/>
    </row>
    <row r="675" spans="2:14">
      <c r="B675" s="175" t="s">
        <v>309</v>
      </c>
      <c r="C675" s="438" t="s">
        <v>469</v>
      </c>
      <c r="D675" s="439"/>
      <c r="E675" s="439"/>
      <c r="F675" s="439"/>
      <c r="G675" s="440"/>
      <c r="H675" s="175" t="s">
        <v>311</v>
      </c>
      <c r="I675" s="175" t="s">
        <v>312</v>
      </c>
      <c r="J675" s="120"/>
      <c r="K675" s="120"/>
      <c r="L675" s="120"/>
      <c r="M675" s="120"/>
      <c r="N675" s="120"/>
    </row>
    <row r="676" spans="2:14" ht="24.6" customHeight="1">
      <c r="B676" s="176" t="s">
        <v>269</v>
      </c>
      <c r="C676" s="441" t="s">
        <v>264</v>
      </c>
      <c r="D676" s="442"/>
      <c r="E676" s="442"/>
      <c r="F676" s="442"/>
      <c r="G676" s="443"/>
      <c r="H676" s="27" t="s">
        <v>237</v>
      </c>
      <c r="I676" s="176" t="s">
        <v>387</v>
      </c>
      <c r="J676" s="120"/>
      <c r="K676" s="120"/>
      <c r="L676" s="120"/>
      <c r="M676" s="120"/>
      <c r="N676" s="120"/>
    </row>
    <row r="677" spans="2:14">
      <c r="B677" s="177" t="s">
        <v>314</v>
      </c>
      <c r="C677" s="177" t="s">
        <v>315</v>
      </c>
      <c r="D677" s="177" t="s">
        <v>316</v>
      </c>
      <c r="E677" s="177" t="s">
        <v>317</v>
      </c>
      <c r="F677" s="177" t="s">
        <v>318</v>
      </c>
      <c r="G677" s="177" t="s">
        <v>319</v>
      </c>
      <c r="H677" s="177" t="s">
        <v>320</v>
      </c>
      <c r="I677" s="177"/>
      <c r="J677" s="120"/>
      <c r="K677" s="120"/>
      <c r="L677" s="120"/>
      <c r="M677" s="120"/>
      <c r="N677" s="120"/>
    </row>
    <row r="678" spans="2:14">
      <c r="B678" s="177"/>
      <c r="C678" s="177"/>
      <c r="D678" s="177"/>
      <c r="E678" s="178" t="s">
        <v>321</v>
      </c>
      <c r="F678" s="178" t="s">
        <v>321</v>
      </c>
      <c r="G678" s="178" t="s">
        <v>321</v>
      </c>
      <c r="H678" s="178" t="s">
        <v>321</v>
      </c>
      <c r="I678" s="177"/>
      <c r="J678" s="120"/>
      <c r="K678" s="120"/>
      <c r="L678" s="120"/>
      <c r="M678" s="120"/>
      <c r="N678" s="120"/>
    </row>
    <row r="679" spans="2:14">
      <c r="B679" s="179" t="s">
        <v>370</v>
      </c>
      <c r="C679" s="177">
        <v>10</v>
      </c>
      <c r="D679" s="177" t="s">
        <v>33</v>
      </c>
      <c r="E679" s="157">
        <v>28.49</v>
      </c>
      <c r="F679" s="180">
        <v>0</v>
      </c>
      <c r="G679" s="180">
        <f>E679*C679</f>
        <v>284.89999999999998</v>
      </c>
      <c r="H679" s="436"/>
      <c r="I679" s="177" t="s">
        <v>470</v>
      </c>
      <c r="J679" s="120"/>
      <c r="K679" s="120"/>
      <c r="L679" s="120"/>
      <c r="M679" s="120"/>
      <c r="N679" s="120"/>
    </row>
    <row r="680" spans="2:14">
      <c r="B680" s="179" t="s">
        <v>372</v>
      </c>
      <c r="C680" s="177">
        <v>15</v>
      </c>
      <c r="D680" s="177" t="s">
        <v>33</v>
      </c>
      <c r="E680" s="158">
        <v>17.62</v>
      </c>
      <c r="F680" s="180">
        <v>0</v>
      </c>
      <c r="G680" s="180">
        <f>E680*C680</f>
        <v>264.3</v>
      </c>
      <c r="H680" s="444"/>
      <c r="I680" s="177" t="s">
        <v>471</v>
      </c>
      <c r="J680" s="120"/>
      <c r="K680" s="120"/>
      <c r="L680" s="120"/>
      <c r="M680" s="120"/>
      <c r="N680" s="120"/>
    </row>
    <row r="681" spans="2:14">
      <c r="B681" s="179" t="s">
        <v>472</v>
      </c>
      <c r="C681" s="177">
        <v>10</v>
      </c>
      <c r="D681" s="177" t="s">
        <v>33</v>
      </c>
      <c r="E681" s="157">
        <v>23.04</v>
      </c>
      <c r="F681" s="177"/>
      <c r="G681" s="180">
        <f>E681*C681</f>
        <v>230.39999999999998</v>
      </c>
      <c r="H681" s="437"/>
      <c r="I681" s="177" t="s">
        <v>473</v>
      </c>
      <c r="J681" s="120"/>
      <c r="K681" s="120"/>
      <c r="L681" s="120"/>
      <c r="M681" s="120"/>
      <c r="N681" s="120"/>
    </row>
    <row r="682" spans="2:14">
      <c r="B682" s="179"/>
      <c r="C682" s="177"/>
      <c r="D682" s="177"/>
      <c r="E682" s="180"/>
      <c r="F682" s="177"/>
      <c r="G682" s="180"/>
      <c r="H682" s="177"/>
      <c r="I682" s="177"/>
      <c r="J682" s="120"/>
      <c r="K682" s="120"/>
      <c r="L682" s="120"/>
      <c r="M682" s="120"/>
      <c r="N682" s="120"/>
    </row>
    <row r="683" spans="2:14">
      <c r="B683" s="177" t="s">
        <v>334</v>
      </c>
      <c r="C683" s="177"/>
      <c r="D683" s="177"/>
      <c r="E683" s="177"/>
      <c r="F683" s="180">
        <f>SUM(F679:F682)</f>
        <v>0</v>
      </c>
      <c r="G683" s="180">
        <f>SUM(G679:G681)</f>
        <v>779.6</v>
      </c>
      <c r="H683" s="180">
        <f>F683+G683</f>
        <v>779.6</v>
      </c>
      <c r="I683" s="177"/>
      <c r="J683" s="120"/>
      <c r="K683" s="120"/>
      <c r="L683" s="120"/>
      <c r="M683" s="120"/>
      <c r="N683" s="120"/>
    </row>
    <row r="684" spans="2:14"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</row>
    <row r="685" spans="2:14"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</row>
    <row r="686" spans="2:14">
      <c r="B686" s="175" t="s">
        <v>309</v>
      </c>
      <c r="C686" s="438" t="s">
        <v>469</v>
      </c>
      <c r="D686" s="439"/>
      <c r="E686" s="439"/>
      <c r="F686" s="439"/>
      <c r="G686" s="440"/>
      <c r="H686" s="175" t="s">
        <v>311</v>
      </c>
      <c r="I686" s="175" t="s">
        <v>312</v>
      </c>
      <c r="J686" s="120"/>
      <c r="K686" s="120"/>
      <c r="L686" s="120"/>
      <c r="M686" s="120"/>
      <c r="N686" s="120"/>
    </row>
    <row r="687" spans="2:14" ht="24.6" customHeight="1">
      <c r="B687" s="176" t="s">
        <v>272</v>
      </c>
      <c r="C687" s="441" t="s">
        <v>267</v>
      </c>
      <c r="D687" s="442"/>
      <c r="E687" s="442"/>
      <c r="F687" s="442"/>
      <c r="G687" s="443"/>
      <c r="H687" s="27" t="s">
        <v>237</v>
      </c>
      <c r="I687" s="176" t="s">
        <v>387</v>
      </c>
      <c r="J687" s="120"/>
      <c r="K687" s="120"/>
      <c r="L687" s="120"/>
      <c r="M687" s="120"/>
      <c r="N687" s="120"/>
    </row>
    <row r="688" spans="2:14">
      <c r="B688" s="177" t="s">
        <v>314</v>
      </c>
      <c r="C688" s="177" t="s">
        <v>315</v>
      </c>
      <c r="D688" s="177" t="s">
        <v>316</v>
      </c>
      <c r="E688" s="177" t="s">
        <v>317</v>
      </c>
      <c r="F688" s="177" t="s">
        <v>318</v>
      </c>
      <c r="G688" s="177" t="s">
        <v>319</v>
      </c>
      <c r="H688" s="177" t="s">
        <v>320</v>
      </c>
      <c r="I688" s="177"/>
      <c r="J688" s="120"/>
      <c r="K688" s="120"/>
      <c r="L688" s="120"/>
      <c r="M688" s="120"/>
      <c r="N688" s="120"/>
    </row>
    <row r="689" spans="2:14">
      <c r="B689" s="177"/>
      <c r="C689" s="177"/>
      <c r="D689" s="177"/>
      <c r="E689" s="178" t="s">
        <v>321</v>
      </c>
      <c r="F689" s="178" t="s">
        <v>321</v>
      </c>
      <c r="G689" s="178" t="s">
        <v>321</v>
      </c>
      <c r="H689" s="178" t="s">
        <v>321</v>
      </c>
      <c r="I689" s="177"/>
      <c r="J689" s="120"/>
      <c r="K689" s="120"/>
      <c r="L689" s="120"/>
      <c r="M689" s="120"/>
      <c r="N689" s="120"/>
    </row>
    <row r="690" spans="2:14">
      <c r="B690" s="179" t="s">
        <v>370</v>
      </c>
      <c r="C690" s="177">
        <v>12</v>
      </c>
      <c r="D690" s="177" t="s">
        <v>33</v>
      </c>
      <c r="E690" s="157">
        <v>28.49</v>
      </c>
      <c r="F690" s="180">
        <v>0</v>
      </c>
      <c r="G690" s="180">
        <f>E690*C690</f>
        <v>341.88</v>
      </c>
      <c r="H690" s="436"/>
      <c r="I690" s="177" t="s">
        <v>470</v>
      </c>
      <c r="J690" s="120"/>
      <c r="K690" s="120"/>
      <c r="L690" s="120"/>
      <c r="M690" s="120"/>
      <c r="N690" s="120"/>
    </row>
    <row r="691" spans="2:14">
      <c r="B691" s="179" t="s">
        <v>372</v>
      </c>
      <c r="C691" s="177">
        <v>16</v>
      </c>
      <c r="D691" s="177" t="s">
        <v>33</v>
      </c>
      <c r="E691" s="158">
        <v>17.62</v>
      </c>
      <c r="F691" s="180">
        <v>0</v>
      </c>
      <c r="G691" s="180">
        <f>E691*C691</f>
        <v>281.92</v>
      </c>
      <c r="H691" s="444"/>
      <c r="I691" s="177" t="s">
        <v>471</v>
      </c>
      <c r="J691" s="120"/>
      <c r="K691" s="120"/>
      <c r="L691" s="120"/>
      <c r="M691" s="120"/>
      <c r="N691" s="120"/>
    </row>
    <row r="692" spans="2:14">
      <c r="B692" s="179" t="s">
        <v>472</v>
      </c>
      <c r="C692" s="177">
        <v>12</v>
      </c>
      <c r="D692" s="177" t="s">
        <v>33</v>
      </c>
      <c r="E692" s="157">
        <v>23.04</v>
      </c>
      <c r="F692" s="177"/>
      <c r="G692" s="180">
        <f>E692*C692</f>
        <v>276.48</v>
      </c>
      <c r="H692" s="437"/>
      <c r="I692" s="177" t="s">
        <v>473</v>
      </c>
      <c r="J692" s="120"/>
      <c r="K692" s="120"/>
      <c r="L692" s="120"/>
      <c r="M692" s="120"/>
      <c r="N692" s="120"/>
    </row>
    <row r="693" spans="2:14">
      <c r="B693" s="179"/>
      <c r="C693" s="177"/>
      <c r="D693" s="177"/>
      <c r="E693" s="180"/>
      <c r="F693" s="177"/>
      <c r="G693" s="180"/>
      <c r="H693" s="177"/>
      <c r="I693" s="177"/>
      <c r="J693" s="120"/>
      <c r="K693" s="120"/>
      <c r="L693" s="120"/>
      <c r="M693" s="120"/>
      <c r="N693" s="120"/>
    </row>
    <row r="694" spans="2:14">
      <c r="B694" s="177" t="s">
        <v>334</v>
      </c>
      <c r="C694" s="177"/>
      <c r="D694" s="177"/>
      <c r="E694" s="177"/>
      <c r="F694" s="180">
        <f>SUM(F690:F693)</f>
        <v>0</v>
      </c>
      <c r="G694" s="180">
        <f>SUM(G690:G692)</f>
        <v>900.28</v>
      </c>
      <c r="H694" s="180">
        <f>F694+G694</f>
        <v>900.28</v>
      </c>
      <c r="I694" s="177"/>
      <c r="J694" s="120"/>
      <c r="K694" s="120"/>
      <c r="L694" s="120"/>
      <c r="M694" s="120"/>
      <c r="N694" s="120"/>
    </row>
    <row r="695" spans="2:14">
      <c r="B695" s="120"/>
      <c r="C695" s="120"/>
      <c r="D695" s="120"/>
      <c r="E695" s="120"/>
      <c r="F695" s="121"/>
      <c r="G695" s="121"/>
      <c r="H695" s="121"/>
      <c r="I695" s="120"/>
      <c r="J695" s="120"/>
      <c r="K695" s="120"/>
      <c r="L695" s="120"/>
      <c r="M695" s="120"/>
      <c r="N695" s="120"/>
    </row>
    <row r="696" spans="2:14"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</row>
    <row r="697" spans="2:14">
      <c r="B697" s="175" t="s">
        <v>309</v>
      </c>
      <c r="C697" s="438" t="s">
        <v>469</v>
      </c>
      <c r="D697" s="439"/>
      <c r="E697" s="439"/>
      <c r="F697" s="439"/>
      <c r="G697" s="440"/>
      <c r="H697" s="175" t="s">
        <v>311</v>
      </c>
      <c r="I697" s="175" t="s">
        <v>312</v>
      </c>
      <c r="J697" s="120"/>
      <c r="K697" s="120"/>
      <c r="L697" s="120"/>
      <c r="M697" s="120"/>
      <c r="N697" s="120"/>
    </row>
    <row r="698" spans="2:14" ht="24.6" customHeight="1">
      <c r="B698" s="176" t="s">
        <v>275</v>
      </c>
      <c r="C698" s="441" t="s">
        <v>270</v>
      </c>
      <c r="D698" s="442"/>
      <c r="E698" s="442"/>
      <c r="F698" s="442"/>
      <c r="G698" s="443"/>
      <c r="H698" s="27" t="s">
        <v>237</v>
      </c>
      <c r="I698" s="176" t="s">
        <v>387</v>
      </c>
      <c r="J698" s="120"/>
      <c r="K698" s="120"/>
      <c r="L698" s="120"/>
      <c r="M698" s="120"/>
      <c r="N698" s="120"/>
    </row>
    <row r="699" spans="2:14">
      <c r="B699" s="177" t="s">
        <v>314</v>
      </c>
      <c r="C699" s="177" t="s">
        <v>315</v>
      </c>
      <c r="D699" s="177" t="s">
        <v>316</v>
      </c>
      <c r="E699" s="177" t="s">
        <v>317</v>
      </c>
      <c r="F699" s="177" t="s">
        <v>318</v>
      </c>
      <c r="G699" s="177" t="s">
        <v>319</v>
      </c>
      <c r="H699" s="177" t="s">
        <v>320</v>
      </c>
      <c r="I699" s="177"/>
      <c r="J699" s="120"/>
      <c r="K699" s="120"/>
      <c r="L699" s="120"/>
      <c r="M699" s="120"/>
      <c r="N699" s="120"/>
    </row>
    <row r="700" spans="2:14">
      <c r="B700" s="177"/>
      <c r="C700" s="177"/>
      <c r="D700" s="177"/>
      <c r="E700" s="178" t="s">
        <v>321</v>
      </c>
      <c r="F700" s="178" t="s">
        <v>321</v>
      </c>
      <c r="G700" s="178" t="s">
        <v>321</v>
      </c>
      <c r="H700" s="178" t="s">
        <v>321</v>
      </c>
      <c r="I700" s="177"/>
      <c r="J700" s="120"/>
      <c r="K700" s="120"/>
      <c r="L700" s="120"/>
      <c r="M700" s="120"/>
      <c r="N700" s="120"/>
    </row>
    <row r="701" spans="2:14">
      <c r="B701" s="179" t="s">
        <v>370</v>
      </c>
      <c r="C701" s="177">
        <v>12</v>
      </c>
      <c r="D701" s="177" t="s">
        <v>33</v>
      </c>
      <c r="E701" s="157">
        <v>28.49</v>
      </c>
      <c r="F701" s="180">
        <v>0</v>
      </c>
      <c r="G701" s="180">
        <f>E701*C701</f>
        <v>341.88</v>
      </c>
      <c r="H701" s="436"/>
      <c r="I701" s="177" t="s">
        <v>470</v>
      </c>
      <c r="J701" s="120"/>
      <c r="K701" s="120"/>
      <c r="L701" s="120"/>
      <c r="M701" s="120"/>
      <c r="N701" s="120"/>
    </row>
    <row r="702" spans="2:14">
      <c r="B702" s="179" t="s">
        <v>372</v>
      </c>
      <c r="C702" s="177">
        <v>16</v>
      </c>
      <c r="D702" s="177" t="s">
        <v>33</v>
      </c>
      <c r="E702" s="158">
        <v>17.62</v>
      </c>
      <c r="F702" s="180">
        <v>0</v>
      </c>
      <c r="G702" s="180">
        <f>E702*C702</f>
        <v>281.92</v>
      </c>
      <c r="H702" s="444"/>
      <c r="I702" s="177" t="s">
        <v>471</v>
      </c>
      <c r="J702" s="120"/>
      <c r="K702" s="120"/>
      <c r="L702" s="120"/>
      <c r="M702" s="120"/>
      <c r="N702" s="120"/>
    </row>
    <row r="703" spans="2:14">
      <c r="B703" s="179" t="s">
        <v>472</v>
      </c>
      <c r="C703" s="177">
        <v>12</v>
      </c>
      <c r="D703" s="177" t="s">
        <v>33</v>
      </c>
      <c r="E703" s="157">
        <v>23.04</v>
      </c>
      <c r="F703" s="177"/>
      <c r="G703" s="180">
        <f>E703*C703</f>
        <v>276.48</v>
      </c>
      <c r="H703" s="437"/>
      <c r="I703" s="177" t="s">
        <v>473</v>
      </c>
      <c r="J703" s="120"/>
      <c r="K703" s="120"/>
      <c r="L703" s="120"/>
      <c r="M703" s="120"/>
      <c r="N703" s="120"/>
    </row>
    <row r="704" spans="2:14">
      <c r="B704" s="179"/>
      <c r="C704" s="177"/>
      <c r="D704" s="177"/>
      <c r="E704" s="180"/>
      <c r="F704" s="177"/>
      <c r="G704" s="180"/>
      <c r="H704" s="177"/>
      <c r="I704" s="177"/>
      <c r="J704" s="120"/>
      <c r="K704" s="120"/>
      <c r="L704" s="120"/>
      <c r="M704" s="120"/>
      <c r="N704" s="120"/>
    </row>
    <row r="705" spans="2:14">
      <c r="B705" s="177" t="s">
        <v>334</v>
      </c>
      <c r="C705" s="177"/>
      <c r="D705" s="177"/>
      <c r="E705" s="177"/>
      <c r="F705" s="180">
        <f>SUM(F701:F704)</f>
        <v>0</v>
      </c>
      <c r="G705" s="180">
        <f>SUM(G701:G703)</f>
        <v>900.28</v>
      </c>
      <c r="H705" s="180">
        <f>F705+G705</f>
        <v>900.28</v>
      </c>
      <c r="I705" s="177"/>
      <c r="J705" s="120"/>
      <c r="K705" s="120"/>
      <c r="L705" s="120"/>
      <c r="M705" s="120"/>
      <c r="N705" s="120"/>
    </row>
    <row r="706" spans="2:14">
      <c r="B706" s="120"/>
      <c r="C706" s="120"/>
      <c r="D706" s="120"/>
      <c r="E706" s="120"/>
      <c r="F706" s="121"/>
      <c r="G706" s="121"/>
      <c r="H706" s="121"/>
      <c r="I706" s="120"/>
      <c r="J706" s="120"/>
      <c r="K706" s="120"/>
      <c r="L706" s="120"/>
      <c r="M706" s="120"/>
      <c r="N706" s="120"/>
    </row>
    <row r="707" spans="2:14"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</row>
    <row r="708" spans="2:14">
      <c r="B708" s="175" t="s">
        <v>309</v>
      </c>
      <c r="C708" s="438" t="s">
        <v>469</v>
      </c>
      <c r="D708" s="439"/>
      <c r="E708" s="439"/>
      <c r="F708" s="439"/>
      <c r="G708" s="440"/>
      <c r="H708" s="175" t="s">
        <v>311</v>
      </c>
      <c r="I708" s="175" t="s">
        <v>312</v>
      </c>
      <c r="J708" s="120"/>
      <c r="K708" s="120"/>
      <c r="L708" s="120"/>
      <c r="M708" s="120"/>
      <c r="N708" s="120"/>
    </row>
    <row r="709" spans="2:14" ht="24.6" customHeight="1">
      <c r="B709" s="176" t="s">
        <v>278</v>
      </c>
      <c r="C709" s="441" t="s">
        <v>273</v>
      </c>
      <c r="D709" s="442"/>
      <c r="E709" s="442"/>
      <c r="F709" s="442"/>
      <c r="G709" s="443"/>
      <c r="H709" s="27" t="s">
        <v>237</v>
      </c>
      <c r="I709" s="176" t="s">
        <v>387</v>
      </c>
      <c r="J709" s="120"/>
      <c r="K709" s="120"/>
      <c r="L709" s="120"/>
      <c r="M709" s="120"/>
      <c r="N709" s="120"/>
    </row>
    <row r="710" spans="2:14">
      <c r="B710" s="177" t="s">
        <v>314</v>
      </c>
      <c r="C710" s="177" t="s">
        <v>315</v>
      </c>
      <c r="D710" s="177" t="s">
        <v>316</v>
      </c>
      <c r="E710" s="177" t="s">
        <v>317</v>
      </c>
      <c r="F710" s="177" t="s">
        <v>318</v>
      </c>
      <c r="G710" s="177" t="s">
        <v>319</v>
      </c>
      <c r="H710" s="177" t="s">
        <v>320</v>
      </c>
      <c r="I710" s="177"/>
      <c r="J710" s="120"/>
      <c r="K710" s="120"/>
      <c r="L710" s="120"/>
      <c r="M710" s="120"/>
      <c r="N710" s="120"/>
    </row>
    <row r="711" spans="2:14">
      <c r="B711" s="177"/>
      <c r="C711" s="177"/>
      <c r="D711" s="177"/>
      <c r="E711" s="178" t="s">
        <v>321</v>
      </c>
      <c r="F711" s="178" t="s">
        <v>321</v>
      </c>
      <c r="G711" s="178" t="s">
        <v>321</v>
      </c>
      <c r="H711" s="178" t="s">
        <v>321</v>
      </c>
      <c r="I711" s="177"/>
      <c r="J711" s="120"/>
      <c r="K711" s="120"/>
      <c r="L711" s="120"/>
      <c r="M711" s="120"/>
      <c r="N711" s="120"/>
    </row>
    <row r="712" spans="2:14">
      <c r="B712" s="179" t="s">
        <v>370</v>
      </c>
      <c r="C712" s="177">
        <v>14</v>
      </c>
      <c r="D712" s="177" t="s">
        <v>33</v>
      </c>
      <c r="E712" s="157">
        <v>28.49</v>
      </c>
      <c r="F712" s="180">
        <v>0</v>
      </c>
      <c r="G712" s="180">
        <f>E712*C712</f>
        <v>398.85999999999996</v>
      </c>
      <c r="H712" s="436"/>
      <c r="I712" s="177" t="s">
        <v>470</v>
      </c>
      <c r="J712" s="120"/>
      <c r="K712" s="120"/>
      <c r="L712" s="120"/>
      <c r="M712" s="120"/>
      <c r="N712" s="120"/>
    </row>
    <row r="713" spans="2:14">
      <c r="B713" s="179" t="s">
        <v>372</v>
      </c>
      <c r="C713" s="177">
        <v>20</v>
      </c>
      <c r="D713" s="177" t="s">
        <v>33</v>
      </c>
      <c r="E713" s="158">
        <v>17.62</v>
      </c>
      <c r="F713" s="180">
        <v>0</v>
      </c>
      <c r="G713" s="180">
        <f>E713*C713</f>
        <v>352.40000000000003</v>
      </c>
      <c r="H713" s="444"/>
      <c r="I713" s="177" t="s">
        <v>471</v>
      </c>
      <c r="J713" s="120"/>
      <c r="K713" s="120"/>
      <c r="L713" s="120"/>
      <c r="M713" s="120"/>
      <c r="N713" s="120"/>
    </row>
    <row r="714" spans="2:14">
      <c r="B714" s="179" t="s">
        <v>472</v>
      </c>
      <c r="C714" s="177">
        <v>14</v>
      </c>
      <c r="D714" s="177" t="s">
        <v>33</v>
      </c>
      <c r="E714" s="157">
        <v>23.04</v>
      </c>
      <c r="F714" s="177"/>
      <c r="G714" s="180">
        <f>E714*C714</f>
        <v>322.56</v>
      </c>
      <c r="H714" s="437"/>
      <c r="I714" s="177" t="s">
        <v>473</v>
      </c>
      <c r="J714" s="120"/>
      <c r="K714" s="120"/>
      <c r="L714" s="120"/>
      <c r="M714" s="120"/>
      <c r="N714" s="120"/>
    </row>
    <row r="715" spans="2:14">
      <c r="B715" s="179"/>
      <c r="C715" s="177"/>
      <c r="D715" s="177"/>
      <c r="E715" s="180"/>
      <c r="F715" s="177"/>
      <c r="G715" s="180"/>
      <c r="H715" s="177"/>
      <c r="I715" s="177"/>
      <c r="J715" s="120"/>
      <c r="K715" s="120"/>
      <c r="L715" s="120"/>
      <c r="M715" s="120"/>
      <c r="N715" s="120"/>
    </row>
    <row r="716" spans="2:14">
      <c r="B716" s="177" t="s">
        <v>334</v>
      </c>
      <c r="C716" s="177"/>
      <c r="D716" s="177"/>
      <c r="E716" s="177"/>
      <c r="F716" s="180">
        <f>SUM(F712:F715)</f>
        <v>0</v>
      </c>
      <c r="G716" s="180">
        <f>SUM(G712:G714)</f>
        <v>1073.82</v>
      </c>
      <c r="H716" s="180">
        <f>F716+G716</f>
        <v>1073.82</v>
      </c>
      <c r="I716" s="177"/>
      <c r="J716" s="120"/>
      <c r="K716" s="120"/>
      <c r="L716" s="120"/>
      <c r="M716" s="120"/>
      <c r="N716" s="120"/>
    </row>
    <row r="717" spans="2:14">
      <c r="B717" s="120"/>
      <c r="C717" s="120"/>
      <c r="D717" s="120"/>
      <c r="E717" s="120"/>
      <c r="F717" s="121"/>
      <c r="G717" s="121"/>
      <c r="H717" s="121"/>
      <c r="I717" s="120"/>
      <c r="J717" s="120"/>
      <c r="K717" s="120"/>
      <c r="L717" s="120"/>
      <c r="M717" s="120"/>
      <c r="N717" s="120"/>
    </row>
    <row r="718" spans="2:14"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</row>
    <row r="719" spans="2:14">
      <c r="B719" s="175" t="s">
        <v>309</v>
      </c>
      <c r="C719" s="438" t="s">
        <v>469</v>
      </c>
      <c r="D719" s="439"/>
      <c r="E719" s="439"/>
      <c r="F719" s="439"/>
      <c r="G719" s="440"/>
      <c r="H719" s="175" t="s">
        <v>311</v>
      </c>
      <c r="I719" s="175" t="s">
        <v>312</v>
      </c>
      <c r="J719" s="120"/>
      <c r="K719" s="120"/>
      <c r="L719" s="120"/>
      <c r="M719" s="120"/>
      <c r="N719" s="120"/>
    </row>
    <row r="720" spans="2:14" ht="24.6" customHeight="1">
      <c r="B720" s="176" t="s">
        <v>281</v>
      </c>
      <c r="C720" s="441" t="s">
        <v>276</v>
      </c>
      <c r="D720" s="442"/>
      <c r="E720" s="442"/>
      <c r="F720" s="442"/>
      <c r="G720" s="443"/>
      <c r="H720" s="27" t="s">
        <v>237</v>
      </c>
      <c r="I720" s="176" t="s">
        <v>387</v>
      </c>
      <c r="J720" s="120"/>
      <c r="K720" s="120"/>
      <c r="L720" s="120"/>
      <c r="M720" s="120"/>
      <c r="N720" s="120"/>
    </row>
    <row r="721" spans="2:14">
      <c r="B721" s="177" t="s">
        <v>314</v>
      </c>
      <c r="C721" s="177" t="s">
        <v>315</v>
      </c>
      <c r="D721" s="177" t="s">
        <v>316</v>
      </c>
      <c r="E721" s="177" t="s">
        <v>317</v>
      </c>
      <c r="F721" s="177" t="s">
        <v>318</v>
      </c>
      <c r="G721" s="177" t="s">
        <v>319</v>
      </c>
      <c r="H721" s="177" t="s">
        <v>320</v>
      </c>
      <c r="I721" s="177"/>
      <c r="J721" s="120"/>
      <c r="K721" s="120"/>
      <c r="L721" s="120"/>
      <c r="M721" s="120"/>
      <c r="N721" s="120"/>
    </row>
    <row r="722" spans="2:14">
      <c r="B722" s="177"/>
      <c r="C722" s="177"/>
      <c r="D722" s="177"/>
      <c r="E722" s="178" t="s">
        <v>321</v>
      </c>
      <c r="F722" s="178" t="s">
        <v>321</v>
      </c>
      <c r="G722" s="178" t="s">
        <v>321</v>
      </c>
      <c r="H722" s="178" t="s">
        <v>321</v>
      </c>
      <c r="I722" s="177"/>
      <c r="J722" s="120"/>
      <c r="K722" s="120"/>
      <c r="L722" s="120"/>
      <c r="M722" s="120"/>
      <c r="N722" s="120"/>
    </row>
    <row r="723" spans="2:14">
      <c r="B723" s="179" t="s">
        <v>370</v>
      </c>
      <c r="C723" s="177">
        <v>16</v>
      </c>
      <c r="D723" s="177" t="s">
        <v>33</v>
      </c>
      <c r="E723" s="157">
        <v>28.49</v>
      </c>
      <c r="F723" s="180">
        <v>0</v>
      </c>
      <c r="G723" s="180">
        <f>E723*C723</f>
        <v>455.84</v>
      </c>
      <c r="H723" s="436"/>
      <c r="I723" s="177" t="s">
        <v>470</v>
      </c>
      <c r="J723" s="120"/>
      <c r="K723" s="120"/>
      <c r="L723" s="120"/>
      <c r="M723" s="120"/>
      <c r="N723" s="120"/>
    </row>
    <row r="724" spans="2:14">
      <c r="B724" s="179" t="s">
        <v>372</v>
      </c>
      <c r="C724" s="177">
        <v>20</v>
      </c>
      <c r="D724" s="177" t="s">
        <v>33</v>
      </c>
      <c r="E724" s="158">
        <v>17.62</v>
      </c>
      <c r="F724" s="180">
        <v>0</v>
      </c>
      <c r="G724" s="180">
        <f>E724*C724</f>
        <v>352.40000000000003</v>
      </c>
      <c r="H724" s="444"/>
      <c r="I724" s="177" t="s">
        <v>471</v>
      </c>
      <c r="J724" s="120"/>
      <c r="K724" s="120"/>
      <c r="L724" s="120"/>
      <c r="M724" s="120"/>
      <c r="N724" s="120"/>
    </row>
    <row r="725" spans="2:14">
      <c r="B725" s="179" t="s">
        <v>472</v>
      </c>
      <c r="C725" s="177">
        <v>16</v>
      </c>
      <c r="D725" s="177" t="s">
        <v>33</v>
      </c>
      <c r="E725" s="157">
        <v>23.04</v>
      </c>
      <c r="F725" s="177"/>
      <c r="G725" s="180">
        <f>E725*C725</f>
        <v>368.64</v>
      </c>
      <c r="H725" s="437"/>
      <c r="I725" s="177" t="s">
        <v>473</v>
      </c>
      <c r="J725" s="120"/>
      <c r="K725" s="120"/>
      <c r="L725" s="120"/>
      <c r="M725" s="120"/>
      <c r="N725" s="120"/>
    </row>
    <row r="726" spans="2:14">
      <c r="B726" s="179"/>
      <c r="C726" s="177"/>
      <c r="D726" s="177"/>
      <c r="E726" s="180"/>
      <c r="F726" s="177"/>
      <c r="G726" s="180"/>
      <c r="H726" s="177"/>
      <c r="I726" s="177"/>
      <c r="J726" s="120"/>
      <c r="K726" s="120"/>
      <c r="L726" s="120"/>
      <c r="M726" s="120"/>
      <c r="N726" s="120"/>
    </row>
    <row r="727" spans="2:14">
      <c r="B727" s="177" t="s">
        <v>334</v>
      </c>
      <c r="C727" s="177"/>
      <c r="D727" s="177"/>
      <c r="E727" s="177"/>
      <c r="F727" s="180">
        <f>SUM(F723:F726)</f>
        <v>0</v>
      </c>
      <c r="G727" s="180">
        <f>SUM(G723:G725)</f>
        <v>1176.8800000000001</v>
      </c>
      <c r="H727" s="180">
        <f>F727+G727</f>
        <v>1176.8800000000001</v>
      </c>
      <c r="I727" s="177"/>
      <c r="J727" s="120"/>
      <c r="K727" s="120"/>
      <c r="L727" s="120"/>
      <c r="M727" s="120"/>
      <c r="N727" s="120"/>
    </row>
    <row r="728" spans="2:14">
      <c r="B728" s="120"/>
      <c r="C728" s="120"/>
      <c r="D728" s="120"/>
      <c r="E728" s="120"/>
      <c r="F728" s="121"/>
      <c r="G728" s="121"/>
      <c r="H728" s="121"/>
      <c r="I728" s="120"/>
      <c r="J728" s="120"/>
      <c r="K728" s="120"/>
      <c r="L728" s="120"/>
      <c r="M728" s="120"/>
      <c r="N728" s="120"/>
    </row>
    <row r="729" spans="2:14"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</row>
    <row r="730" spans="2:14">
      <c r="B730" s="175" t="s">
        <v>309</v>
      </c>
      <c r="C730" s="438" t="s">
        <v>469</v>
      </c>
      <c r="D730" s="439"/>
      <c r="E730" s="439"/>
      <c r="F730" s="439"/>
      <c r="G730" s="440"/>
      <c r="H730" s="175" t="s">
        <v>311</v>
      </c>
      <c r="I730" s="175" t="s">
        <v>312</v>
      </c>
      <c r="J730" s="120"/>
      <c r="K730" s="120"/>
      <c r="L730" s="120"/>
      <c r="M730" s="120"/>
      <c r="N730" s="120"/>
    </row>
    <row r="731" spans="2:14" ht="24.6" customHeight="1">
      <c r="B731" s="176" t="s">
        <v>284</v>
      </c>
      <c r="C731" s="441" t="str">
        <f>Geral!E161</f>
        <v>Instalação Equipamentos de Climatização Evaporadora do tipo Cassete Quatro Vias, Sistema VRF, capacidade 47.000 BTU/h</v>
      </c>
      <c r="D731" s="442"/>
      <c r="E731" s="442"/>
      <c r="F731" s="442"/>
      <c r="G731" s="443"/>
      <c r="H731" s="27" t="s">
        <v>237</v>
      </c>
      <c r="I731" s="176" t="s">
        <v>387</v>
      </c>
      <c r="J731" s="120"/>
      <c r="K731" s="120"/>
      <c r="L731" s="120"/>
      <c r="M731" s="120"/>
      <c r="N731" s="120"/>
    </row>
    <row r="732" spans="2:14">
      <c r="B732" s="177" t="s">
        <v>314</v>
      </c>
      <c r="C732" s="177" t="s">
        <v>315</v>
      </c>
      <c r="D732" s="177" t="s">
        <v>316</v>
      </c>
      <c r="E732" s="177" t="s">
        <v>317</v>
      </c>
      <c r="F732" s="177" t="s">
        <v>318</v>
      </c>
      <c r="G732" s="177" t="s">
        <v>319</v>
      </c>
      <c r="H732" s="177" t="s">
        <v>320</v>
      </c>
      <c r="I732" s="177"/>
      <c r="J732" s="120"/>
      <c r="K732" s="120"/>
      <c r="L732" s="120"/>
      <c r="M732" s="120"/>
      <c r="N732" s="120"/>
    </row>
    <row r="733" spans="2:14">
      <c r="B733" s="177"/>
      <c r="C733" s="177"/>
      <c r="D733" s="177"/>
      <c r="E733" s="178" t="s">
        <v>321</v>
      </c>
      <c r="F733" s="178" t="s">
        <v>321</v>
      </c>
      <c r="G733" s="178" t="s">
        <v>321</v>
      </c>
      <c r="H733" s="178" t="s">
        <v>321</v>
      </c>
      <c r="I733" s="177"/>
      <c r="J733" s="120"/>
      <c r="K733" s="120"/>
      <c r="L733" s="120"/>
      <c r="M733" s="120"/>
      <c r="N733" s="120"/>
    </row>
    <row r="734" spans="2:14">
      <c r="B734" s="179" t="s">
        <v>370</v>
      </c>
      <c r="C734" s="177">
        <v>16</v>
      </c>
      <c r="D734" s="177" t="s">
        <v>33</v>
      </c>
      <c r="E734" s="157">
        <v>28.49</v>
      </c>
      <c r="F734" s="180">
        <v>0</v>
      </c>
      <c r="G734" s="180">
        <f>E734*C734</f>
        <v>455.84</v>
      </c>
      <c r="H734" s="436"/>
      <c r="I734" s="177" t="s">
        <v>470</v>
      </c>
      <c r="J734" s="120"/>
      <c r="K734" s="120"/>
      <c r="L734" s="120"/>
      <c r="M734" s="120"/>
      <c r="N734" s="120"/>
    </row>
    <row r="735" spans="2:14">
      <c r="B735" s="179" t="s">
        <v>372</v>
      </c>
      <c r="C735" s="177">
        <v>20</v>
      </c>
      <c r="D735" s="177" t="s">
        <v>33</v>
      </c>
      <c r="E735" s="158">
        <v>17.62</v>
      </c>
      <c r="F735" s="180">
        <v>0</v>
      </c>
      <c r="G735" s="180">
        <f>E735*C735</f>
        <v>352.40000000000003</v>
      </c>
      <c r="H735" s="444"/>
      <c r="I735" s="177" t="s">
        <v>471</v>
      </c>
      <c r="J735" s="120"/>
      <c r="K735" s="120"/>
      <c r="L735" s="120"/>
      <c r="M735" s="120"/>
      <c r="N735" s="120"/>
    </row>
    <row r="736" spans="2:14">
      <c r="B736" s="179" t="s">
        <v>472</v>
      </c>
      <c r="C736" s="177">
        <v>16</v>
      </c>
      <c r="D736" s="177" t="s">
        <v>33</v>
      </c>
      <c r="E736" s="157">
        <v>23.04</v>
      </c>
      <c r="F736" s="177"/>
      <c r="G736" s="180">
        <f>E736*C736</f>
        <v>368.64</v>
      </c>
      <c r="H736" s="437"/>
      <c r="I736" s="177" t="s">
        <v>473</v>
      </c>
      <c r="J736" s="120"/>
      <c r="K736" s="120"/>
      <c r="L736" s="120"/>
      <c r="M736" s="120"/>
      <c r="N736" s="120"/>
    </row>
    <row r="737" spans="2:14">
      <c r="B737" s="179"/>
      <c r="C737" s="177"/>
      <c r="D737" s="177"/>
      <c r="E737" s="180"/>
      <c r="F737" s="177"/>
      <c r="G737" s="180"/>
      <c r="H737" s="177"/>
      <c r="I737" s="177"/>
      <c r="J737" s="120"/>
      <c r="K737" s="120"/>
      <c r="L737" s="120"/>
      <c r="M737" s="120"/>
      <c r="N737" s="120"/>
    </row>
    <row r="738" spans="2:14">
      <c r="B738" s="177" t="s">
        <v>334</v>
      </c>
      <c r="C738" s="177"/>
      <c r="D738" s="177"/>
      <c r="E738" s="177"/>
      <c r="F738" s="180">
        <f>SUM(F734:F737)</f>
        <v>0</v>
      </c>
      <c r="G738" s="180">
        <f>SUM(G734:G736)</f>
        <v>1176.8800000000001</v>
      </c>
      <c r="H738" s="180">
        <f>F738+G738</f>
        <v>1176.8800000000001</v>
      </c>
      <c r="I738" s="177"/>
      <c r="J738" s="120"/>
      <c r="K738" s="120"/>
      <c r="L738" s="120"/>
      <c r="M738" s="120"/>
      <c r="N738" s="120"/>
    </row>
    <row r="739" spans="2:14">
      <c r="B739" s="120"/>
      <c r="C739" s="120"/>
      <c r="D739" s="120"/>
      <c r="E739" s="120"/>
      <c r="F739" s="121"/>
      <c r="G739" s="121"/>
      <c r="H739" s="121"/>
      <c r="I739" s="120"/>
      <c r="J739" s="120"/>
      <c r="K739" s="120"/>
      <c r="L739" s="120"/>
      <c r="M739" s="120"/>
      <c r="N739" s="120"/>
    </row>
    <row r="740" spans="2:14"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</row>
    <row r="741" spans="2:14">
      <c r="B741" s="175" t="s">
        <v>309</v>
      </c>
      <c r="C741" s="438" t="s">
        <v>469</v>
      </c>
      <c r="D741" s="439"/>
      <c r="E741" s="439"/>
      <c r="F741" s="439"/>
      <c r="G741" s="440"/>
      <c r="H741" s="175" t="s">
        <v>311</v>
      </c>
      <c r="I741" s="175" t="s">
        <v>312</v>
      </c>
      <c r="J741" s="120"/>
      <c r="K741" s="120"/>
      <c r="L741" s="120"/>
      <c r="M741" s="120"/>
      <c r="N741" s="120"/>
    </row>
    <row r="742" spans="2:14" ht="13.2" customHeight="1">
      <c r="B742" s="176" t="s">
        <v>287</v>
      </c>
      <c r="C742" s="441" t="str">
        <f>Geral!E162</f>
        <v>Instalação Equipamentos de Ventilação TD SILENT 250/100 conforme descrição (Item 2.1.13)</v>
      </c>
      <c r="D742" s="442"/>
      <c r="E742" s="442"/>
      <c r="F742" s="442"/>
      <c r="G742" s="443"/>
      <c r="H742" s="27" t="s">
        <v>237</v>
      </c>
      <c r="I742" s="176" t="s">
        <v>387</v>
      </c>
      <c r="J742" s="120"/>
      <c r="K742" s="120"/>
      <c r="L742" s="120"/>
      <c r="M742" s="120"/>
      <c r="N742" s="120"/>
    </row>
    <row r="743" spans="2:14">
      <c r="B743" s="177" t="s">
        <v>314</v>
      </c>
      <c r="C743" s="177" t="s">
        <v>315</v>
      </c>
      <c r="D743" s="177" t="s">
        <v>316</v>
      </c>
      <c r="E743" s="177" t="s">
        <v>317</v>
      </c>
      <c r="F743" s="177" t="s">
        <v>318</v>
      </c>
      <c r="G743" s="177" t="s">
        <v>319</v>
      </c>
      <c r="H743" s="177" t="s">
        <v>320</v>
      </c>
      <c r="I743" s="177"/>
      <c r="J743" s="120"/>
      <c r="K743" s="120"/>
      <c r="L743" s="120"/>
      <c r="M743" s="120"/>
      <c r="N743" s="120"/>
    </row>
    <row r="744" spans="2:14">
      <c r="B744" s="177"/>
      <c r="C744" s="177"/>
      <c r="D744" s="177"/>
      <c r="E744" s="178" t="s">
        <v>321</v>
      </c>
      <c r="F744" s="178" t="s">
        <v>321</v>
      </c>
      <c r="G744" s="178" t="s">
        <v>321</v>
      </c>
      <c r="H744" s="178" t="s">
        <v>321</v>
      </c>
      <c r="I744" s="177"/>
      <c r="J744" s="120"/>
      <c r="K744" s="120"/>
      <c r="L744" s="120"/>
      <c r="M744" s="120"/>
      <c r="N744" s="120"/>
    </row>
    <row r="745" spans="2:14">
      <c r="B745" s="177" t="s">
        <v>370</v>
      </c>
      <c r="C745" s="177">
        <v>6</v>
      </c>
      <c r="D745" s="177" t="s">
        <v>33</v>
      </c>
      <c r="E745" s="157">
        <v>28.49</v>
      </c>
      <c r="F745" s="180">
        <v>0</v>
      </c>
      <c r="G745" s="180">
        <f>E745*C745</f>
        <v>170.94</v>
      </c>
      <c r="H745" s="436"/>
      <c r="I745" s="177" t="s">
        <v>371</v>
      </c>
      <c r="J745" s="120"/>
      <c r="K745" s="120"/>
      <c r="L745" s="120"/>
      <c r="M745" s="120"/>
      <c r="N745" s="120"/>
    </row>
    <row r="746" spans="2:14">
      <c r="B746" s="177" t="s">
        <v>372</v>
      </c>
      <c r="C746" s="177">
        <v>6</v>
      </c>
      <c r="D746" s="177" t="s">
        <v>33</v>
      </c>
      <c r="E746" s="158">
        <v>17.62</v>
      </c>
      <c r="F746" s="180">
        <v>0</v>
      </c>
      <c r="G746" s="180">
        <f>E746*C746</f>
        <v>105.72</v>
      </c>
      <c r="H746" s="444"/>
      <c r="I746" s="177" t="s">
        <v>373</v>
      </c>
      <c r="J746" s="120"/>
      <c r="K746" s="120"/>
      <c r="L746" s="120"/>
      <c r="M746" s="120"/>
      <c r="N746" s="120"/>
    </row>
    <row r="747" spans="2:14">
      <c r="B747" s="177" t="s">
        <v>472</v>
      </c>
      <c r="C747" s="177">
        <v>4</v>
      </c>
      <c r="D747" s="177" t="s">
        <v>33</v>
      </c>
      <c r="E747" s="157">
        <v>23.04</v>
      </c>
      <c r="F747" s="177"/>
      <c r="G747" s="180">
        <f>E747*C747</f>
        <v>92.16</v>
      </c>
      <c r="H747" s="437"/>
      <c r="I747" s="177" t="s">
        <v>473</v>
      </c>
      <c r="J747" s="120"/>
      <c r="K747" s="120"/>
      <c r="L747" s="120"/>
      <c r="M747" s="120"/>
      <c r="N747" s="120"/>
    </row>
    <row r="748" spans="2:14">
      <c r="B748" s="177"/>
      <c r="C748" s="177"/>
      <c r="D748" s="177"/>
      <c r="E748" s="180"/>
      <c r="F748" s="177"/>
      <c r="G748" s="180"/>
      <c r="H748" s="177"/>
      <c r="I748" s="177"/>
      <c r="J748" s="120"/>
      <c r="K748" s="120"/>
      <c r="L748" s="120"/>
      <c r="M748" s="120"/>
      <c r="N748" s="120"/>
    </row>
    <row r="749" spans="2:14">
      <c r="B749" s="179"/>
      <c r="C749" s="177"/>
      <c r="D749" s="177"/>
      <c r="E749" s="180"/>
      <c r="F749" s="177"/>
      <c r="G749" s="180"/>
      <c r="H749" s="177"/>
      <c r="I749" s="177"/>
      <c r="J749" s="120"/>
      <c r="K749" s="120"/>
      <c r="L749" s="120"/>
      <c r="M749" s="120"/>
      <c r="N749" s="120"/>
    </row>
    <row r="750" spans="2:14">
      <c r="B750" s="179"/>
      <c r="C750" s="177"/>
      <c r="D750" s="177"/>
      <c r="E750" s="180"/>
      <c r="F750" s="177"/>
      <c r="G750" s="180"/>
      <c r="H750" s="177"/>
      <c r="I750" s="177"/>
      <c r="J750" s="120"/>
      <c r="K750" s="120"/>
      <c r="L750" s="120"/>
      <c r="M750" s="120"/>
      <c r="N750" s="120"/>
    </row>
    <row r="751" spans="2:14">
      <c r="B751" s="177" t="s">
        <v>334</v>
      </c>
      <c r="C751" s="177"/>
      <c r="D751" s="177"/>
      <c r="E751" s="177"/>
      <c r="F751" s="180">
        <f>SUM(F745:F750)</f>
        <v>0</v>
      </c>
      <c r="G751" s="180">
        <f>SUM(G745:G749)</f>
        <v>368.81999999999994</v>
      </c>
      <c r="H751" s="180">
        <f>F751+G751</f>
        <v>368.81999999999994</v>
      </c>
      <c r="I751" s="177"/>
      <c r="J751" s="120"/>
      <c r="K751" s="120"/>
      <c r="L751" s="120"/>
      <c r="M751" s="120"/>
      <c r="N751" s="120"/>
    </row>
    <row r="752" spans="2:14"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</row>
    <row r="753" spans="2:14"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</row>
    <row r="754" spans="2:14">
      <c r="B754" s="175" t="s">
        <v>309</v>
      </c>
      <c r="C754" s="438" t="s">
        <v>469</v>
      </c>
      <c r="D754" s="439"/>
      <c r="E754" s="439"/>
      <c r="F754" s="439"/>
      <c r="G754" s="440"/>
      <c r="H754" s="175" t="s">
        <v>311</v>
      </c>
      <c r="I754" s="175" t="s">
        <v>312</v>
      </c>
      <c r="J754" s="120"/>
      <c r="K754" s="120"/>
      <c r="L754" s="120"/>
      <c r="M754" s="120"/>
      <c r="N754" s="120"/>
    </row>
    <row r="755" spans="2:14" ht="13.2" customHeight="1">
      <c r="B755" s="176" t="s">
        <v>290</v>
      </c>
      <c r="C755" s="441" t="str">
        <f>Geral!E163</f>
        <v>Instalação Equipamentos de Ventilação TD SILENT 500/150 conforme descrição (Item 2.1.14)</v>
      </c>
      <c r="D755" s="442"/>
      <c r="E755" s="442"/>
      <c r="F755" s="442"/>
      <c r="G755" s="443"/>
      <c r="H755" s="27" t="s">
        <v>237</v>
      </c>
      <c r="I755" s="176" t="s">
        <v>387</v>
      </c>
      <c r="J755" s="120"/>
      <c r="K755" s="120"/>
      <c r="L755" s="120"/>
      <c r="M755" s="120"/>
      <c r="N755" s="120"/>
    </row>
    <row r="756" spans="2:14">
      <c r="B756" s="177" t="s">
        <v>314</v>
      </c>
      <c r="C756" s="177" t="s">
        <v>315</v>
      </c>
      <c r="D756" s="177" t="s">
        <v>316</v>
      </c>
      <c r="E756" s="177" t="s">
        <v>317</v>
      </c>
      <c r="F756" s="177" t="s">
        <v>318</v>
      </c>
      <c r="G756" s="177" t="s">
        <v>319</v>
      </c>
      <c r="H756" s="177" t="s">
        <v>320</v>
      </c>
      <c r="I756" s="177"/>
      <c r="J756" s="120"/>
      <c r="K756" s="120"/>
      <c r="L756" s="120"/>
      <c r="M756" s="120"/>
      <c r="N756" s="120"/>
    </row>
    <row r="757" spans="2:14">
      <c r="B757" s="177"/>
      <c r="C757" s="177"/>
      <c r="D757" s="177"/>
      <c r="E757" s="178" t="s">
        <v>321</v>
      </c>
      <c r="F757" s="178" t="s">
        <v>321</v>
      </c>
      <c r="G757" s="178" t="s">
        <v>321</v>
      </c>
      <c r="H757" s="178" t="s">
        <v>321</v>
      </c>
      <c r="I757" s="177"/>
      <c r="J757" s="120"/>
      <c r="K757" s="120"/>
      <c r="L757" s="120"/>
      <c r="M757" s="120"/>
      <c r="N757" s="120"/>
    </row>
    <row r="758" spans="2:14">
      <c r="B758" s="177" t="s">
        <v>370</v>
      </c>
      <c r="C758" s="177">
        <v>6</v>
      </c>
      <c r="D758" s="177" t="s">
        <v>33</v>
      </c>
      <c r="E758" s="157">
        <v>28.49</v>
      </c>
      <c r="F758" s="180">
        <v>0</v>
      </c>
      <c r="G758" s="180">
        <f>E758*C758</f>
        <v>170.94</v>
      </c>
      <c r="H758" s="436"/>
      <c r="I758" s="177" t="s">
        <v>371</v>
      </c>
      <c r="J758" s="120"/>
      <c r="K758" s="120"/>
      <c r="L758" s="120"/>
      <c r="M758" s="120"/>
      <c r="N758" s="120"/>
    </row>
    <row r="759" spans="2:14">
      <c r="B759" s="177" t="s">
        <v>372</v>
      </c>
      <c r="C759" s="177">
        <v>6</v>
      </c>
      <c r="D759" s="177" t="s">
        <v>33</v>
      </c>
      <c r="E759" s="158">
        <v>17.62</v>
      </c>
      <c r="F759" s="180">
        <v>0</v>
      </c>
      <c r="G759" s="180">
        <f>E759*C759</f>
        <v>105.72</v>
      </c>
      <c r="H759" s="444"/>
      <c r="I759" s="177" t="s">
        <v>373</v>
      </c>
      <c r="J759" s="120"/>
      <c r="K759" s="120"/>
      <c r="L759" s="120"/>
      <c r="M759" s="120"/>
      <c r="N759" s="120"/>
    </row>
    <row r="760" spans="2:14">
      <c r="B760" s="177" t="s">
        <v>472</v>
      </c>
      <c r="C760" s="177">
        <v>4</v>
      </c>
      <c r="D760" s="177" t="s">
        <v>33</v>
      </c>
      <c r="E760" s="157">
        <v>23.04</v>
      </c>
      <c r="F760" s="177"/>
      <c r="G760" s="180">
        <f>E760*C760</f>
        <v>92.16</v>
      </c>
      <c r="H760" s="437"/>
      <c r="I760" s="177" t="s">
        <v>473</v>
      </c>
      <c r="J760" s="120"/>
      <c r="K760" s="120"/>
      <c r="L760" s="120"/>
      <c r="M760" s="120"/>
      <c r="N760" s="120"/>
    </row>
    <row r="761" spans="2:14">
      <c r="B761" s="177"/>
      <c r="C761" s="177"/>
      <c r="D761" s="177"/>
      <c r="E761" s="180"/>
      <c r="F761" s="177"/>
      <c r="G761" s="180"/>
      <c r="H761" s="177"/>
      <c r="I761" s="177"/>
      <c r="J761" s="120"/>
      <c r="K761" s="120"/>
      <c r="L761" s="120"/>
      <c r="M761" s="120"/>
      <c r="N761" s="120"/>
    </row>
    <row r="762" spans="2:14">
      <c r="B762" s="179"/>
      <c r="C762" s="177"/>
      <c r="D762" s="177"/>
      <c r="E762" s="180"/>
      <c r="F762" s="177"/>
      <c r="G762" s="180"/>
      <c r="H762" s="177"/>
      <c r="I762" s="177"/>
      <c r="J762" s="120"/>
      <c r="K762" s="120"/>
      <c r="L762" s="120"/>
      <c r="M762" s="120"/>
      <c r="N762" s="120"/>
    </row>
    <row r="763" spans="2:14">
      <c r="B763" s="179"/>
      <c r="C763" s="177"/>
      <c r="D763" s="177"/>
      <c r="E763" s="180"/>
      <c r="F763" s="177"/>
      <c r="G763" s="180"/>
      <c r="H763" s="177"/>
      <c r="I763" s="177"/>
      <c r="J763" s="120"/>
      <c r="K763" s="120"/>
      <c r="L763" s="120"/>
      <c r="M763" s="120"/>
      <c r="N763" s="120"/>
    </row>
    <row r="764" spans="2:14">
      <c r="B764" s="177" t="s">
        <v>334</v>
      </c>
      <c r="C764" s="177"/>
      <c r="D764" s="177"/>
      <c r="E764" s="177"/>
      <c r="F764" s="180">
        <f>SUM(F758:F763)</f>
        <v>0</v>
      </c>
      <c r="G764" s="180">
        <f>SUM(G758:G762)</f>
        <v>368.81999999999994</v>
      </c>
      <c r="H764" s="180">
        <f>F764+G764</f>
        <v>368.81999999999994</v>
      </c>
      <c r="I764" s="177"/>
      <c r="J764" s="120"/>
      <c r="K764" s="120"/>
      <c r="L764" s="120"/>
      <c r="M764" s="120"/>
      <c r="N764" s="120"/>
    </row>
    <row r="765" spans="2:14"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</row>
    <row r="766" spans="2:14"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</row>
    <row r="767" spans="2:14">
      <c r="B767" s="175" t="s">
        <v>309</v>
      </c>
      <c r="C767" s="438" t="s">
        <v>469</v>
      </c>
      <c r="D767" s="439"/>
      <c r="E767" s="439"/>
      <c r="F767" s="439"/>
      <c r="G767" s="440"/>
      <c r="H767" s="175" t="s">
        <v>311</v>
      </c>
      <c r="I767" s="175" t="s">
        <v>312</v>
      </c>
      <c r="J767" s="120"/>
      <c r="K767" s="120"/>
      <c r="L767" s="120"/>
      <c r="M767" s="120"/>
      <c r="N767" s="120"/>
    </row>
    <row r="768" spans="2:14" ht="13.2" customHeight="1">
      <c r="B768" s="176" t="s">
        <v>293</v>
      </c>
      <c r="C768" s="441" t="str">
        <f>Geral!E164</f>
        <v>Instalação Equipamentos de Ventilação TD SILENT 800/200 conforme descrição (Item 2.1.15)</v>
      </c>
      <c r="D768" s="442"/>
      <c r="E768" s="442"/>
      <c r="F768" s="442"/>
      <c r="G768" s="443"/>
      <c r="H768" s="27" t="s">
        <v>237</v>
      </c>
      <c r="I768" s="176" t="s">
        <v>387</v>
      </c>
      <c r="J768" s="120"/>
      <c r="K768" s="120"/>
      <c r="L768" s="120"/>
      <c r="M768" s="120"/>
      <c r="N768" s="120"/>
    </row>
    <row r="769" spans="2:14">
      <c r="B769" s="177" t="s">
        <v>314</v>
      </c>
      <c r="C769" s="177" t="s">
        <v>315</v>
      </c>
      <c r="D769" s="177" t="s">
        <v>316</v>
      </c>
      <c r="E769" s="177" t="s">
        <v>317</v>
      </c>
      <c r="F769" s="177" t="s">
        <v>318</v>
      </c>
      <c r="G769" s="177" t="s">
        <v>319</v>
      </c>
      <c r="H769" s="177" t="s">
        <v>320</v>
      </c>
      <c r="I769" s="177"/>
      <c r="J769" s="120"/>
      <c r="K769" s="120"/>
      <c r="L769" s="120"/>
      <c r="M769" s="120"/>
      <c r="N769" s="120"/>
    </row>
    <row r="770" spans="2:14">
      <c r="B770" s="177"/>
      <c r="C770" s="177"/>
      <c r="D770" s="177"/>
      <c r="E770" s="178" t="s">
        <v>321</v>
      </c>
      <c r="F770" s="178" t="s">
        <v>321</v>
      </c>
      <c r="G770" s="178" t="s">
        <v>321</v>
      </c>
      <c r="H770" s="178" t="s">
        <v>321</v>
      </c>
      <c r="I770" s="177"/>
      <c r="J770" s="120"/>
      <c r="K770" s="120"/>
      <c r="L770" s="120"/>
      <c r="M770" s="120"/>
      <c r="N770" s="120"/>
    </row>
    <row r="771" spans="2:14">
      <c r="B771" s="177" t="s">
        <v>370</v>
      </c>
      <c r="C771" s="177">
        <v>7</v>
      </c>
      <c r="D771" s="177" t="s">
        <v>33</v>
      </c>
      <c r="E771" s="157">
        <v>28.49</v>
      </c>
      <c r="F771" s="180">
        <v>0</v>
      </c>
      <c r="G771" s="180">
        <f>E771*C771</f>
        <v>199.42999999999998</v>
      </c>
      <c r="H771" s="436"/>
      <c r="I771" s="177" t="s">
        <v>371</v>
      </c>
      <c r="J771" s="120"/>
      <c r="K771" s="120"/>
      <c r="L771" s="120"/>
      <c r="M771" s="120"/>
      <c r="N771" s="120"/>
    </row>
    <row r="772" spans="2:14">
      <c r="B772" s="177" t="s">
        <v>372</v>
      </c>
      <c r="C772" s="177">
        <v>7</v>
      </c>
      <c r="D772" s="177" t="s">
        <v>33</v>
      </c>
      <c r="E772" s="158">
        <v>17.62</v>
      </c>
      <c r="F772" s="180">
        <v>0</v>
      </c>
      <c r="G772" s="180">
        <f>E772*C772</f>
        <v>123.34</v>
      </c>
      <c r="H772" s="444"/>
      <c r="I772" s="177" t="s">
        <v>373</v>
      </c>
      <c r="J772" s="120"/>
      <c r="K772" s="120"/>
      <c r="L772" s="120"/>
      <c r="M772" s="120"/>
      <c r="N772" s="120"/>
    </row>
    <row r="773" spans="2:14">
      <c r="B773" s="177" t="s">
        <v>472</v>
      </c>
      <c r="C773" s="177">
        <v>5</v>
      </c>
      <c r="D773" s="177" t="s">
        <v>33</v>
      </c>
      <c r="E773" s="157">
        <v>23.04</v>
      </c>
      <c r="F773" s="177"/>
      <c r="G773" s="180">
        <f>E773*C773</f>
        <v>115.19999999999999</v>
      </c>
      <c r="H773" s="437"/>
      <c r="I773" s="177" t="s">
        <v>473</v>
      </c>
      <c r="J773" s="120"/>
      <c r="K773" s="120"/>
      <c r="L773" s="120"/>
      <c r="M773" s="120"/>
      <c r="N773" s="120"/>
    </row>
    <row r="774" spans="2:14">
      <c r="B774" s="177"/>
      <c r="C774" s="177"/>
      <c r="D774" s="177"/>
      <c r="E774" s="180"/>
      <c r="F774" s="177"/>
      <c r="G774" s="180"/>
      <c r="H774" s="177"/>
      <c r="I774" s="177"/>
      <c r="J774" s="120"/>
      <c r="K774" s="120"/>
      <c r="L774" s="120"/>
      <c r="M774" s="120"/>
      <c r="N774" s="120"/>
    </row>
    <row r="775" spans="2:14">
      <c r="B775" s="179"/>
      <c r="C775" s="177"/>
      <c r="D775" s="177"/>
      <c r="E775" s="180"/>
      <c r="F775" s="177"/>
      <c r="G775" s="180"/>
      <c r="H775" s="177"/>
      <c r="I775" s="177"/>
      <c r="J775" s="120"/>
      <c r="K775" s="120"/>
      <c r="L775" s="120"/>
      <c r="M775" s="120"/>
      <c r="N775" s="120"/>
    </row>
    <row r="776" spans="2:14">
      <c r="B776" s="179"/>
      <c r="C776" s="177"/>
      <c r="D776" s="177"/>
      <c r="E776" s="180"/>
      <c r="F776" s="177"/>
      <c r="G776" s="180"/>
      <c r="H776" s="177"/>
      <c r="I776" s="177"/>
      <c r="J776" s="120"/>
      <c r="K776" s="120"/>
      <c r="L776" s="120"/>
      <c r="M776" s="120"/>
      <c r="N776" s="120"/>
    </row>
    <row r="777" spans="2:14">
      <c r="B777" s="177" t="s">
        <v>334</v>
      </c>
      <c r="C777" s="177"/>
      <c r="D777" s="177"/>
      <c r="E777" s="177"/>
      <c r="F777" s="180">
        <f>SUM(F771:F776)</f>
        <v>0</v>
      </c>
      <c r="G777" s="180">
        <f>SUM(G771:G775)</f>
        <v>437.96999999999997</v>
      </c>
      <c r="H777" s="180">
        <f>F777+G777</f>
        <v>437.96999999999997</v>
      </c>
      <c r="I777" s="177"/>
      <c r="J777" s="120"/>
      <c r="K777" s="120"/>
      <c r="L777" s="120"/>
      <c r="M777" s="120"/>
      <c r="N777" s="120"/>
    </row>
    <row r="778" spans="2:14"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</row>
    <row r="779" spans="2:14"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</row>
    <row r="780" spans="2:14">
      <c r="B780" s="175" t="s">
        <v>309</v>
      </c>
      <c r="C780" s="438" t="s">
        <v>469</v>
      </c>
      <c r="D780" s="439"/>
      <c r="E780" s="439"/>
      <c r="F780" s="439"/>
      <c r="G780" s="440"/>
      <c r="H780" s="175" t="s">
        <v>311</v>
      </c>
      <c r="I780" s="175" t="s">
        <v>312</v>
      </c>
      <c r="J780" s="120"/>
      <c r="K780" s="120"/>
      <c r="L780" s="120"/>
      <c r="M780" s="120"/>
      <c r="N780" s="120"/>
    </row>
    <row r="781" spans="2:14" ht="13.2" customHeight="1">
      <c r="B781" s="176" t="s">
        <v>296</v>
      </c>
      <c r="C781" s="441" t="s">
        <v>478</v>
      </c>
      <c r="D781" s="442"/>
      <c r="E781" s="442"/>
      <c r="F781" s="442"/>
      <c r="G781" s="443"/>
      <c r="H781" s="27" t="s">
        <v>237</v>
      </c>
      <c r="I781" s="176" t="s">
        <v>387</v>
      </c>
      <c r="J781" s="120"/>
      <c r="K781" s="120"/>
      <c r="L781" s="120"/>
      <c r="M781" s="120"/>
      <c r="N781" s="120"/>
    </row>
    <row r="782" spans="2:14">
      <c r="B782" s="177" t="s">
        <v>314</v>
      </c>
      <c r="C782" s="177" t="s">
        <v>315</v>
      </c>
      <c r="D782" s="177" t="s">
        <v>316</v>
      </c>
      <c r="E782" s="177" t="s">
        <v>317</v>
      </c>
      <c r="F782" s="177" t="s">
        <v>318</v>
      </c>
      <c r="G782" s="177" t="s">
        <v>319</v>
      </c>
      <c r="H782" s="177" t="s">
        <v>320</v>
      </c>
      <c r="I782" s="177"/>
      <c r="J782" s="120"/>
      <c r="K782" s="120"/>
      <c r="L782" s="120"/>
      <c r="M782" s="120"/>
      <c r="N782" s="120"/>
    </row>
    <row r="783" spans="2:14">
      <c r="B783" s="177"/>
      <c r="C783" s="177"/>
      <c r="D783" s="177"/>
      <c r="E783" s="178" t="s">
        <v>321</v>
      </c>
      <c r="F783" s="178" t="s">
        <v>321</v>
      </c>
      <c r="G783" s="178" t="s">
        <v>321</v>
      </c>
      <c r="H783" s="178" t="s">
        <v>321</v>
      </c>
      <c r="I783" s="177"/>
      <c r="J783" s="120"/>
      <c r="K783" s="120"/>
      <c r="L783" s="120"/>
      <c r="M783" s="120"/>
      <c r="N783" s="120"/>
    </row>
    <row r="784" spans="2:14">
      <c r="B784" s="177" t="s">
        <v>370</v>
      </c>
      <c r="C784" s="177">
        <v>8</v>
      </c>
      <c r="D784" s="177" t="s">
        <v>33</v>
      </c>
      <c r="E784" s="157">
        <v>28.49</v>
      </c>
      <c r="F784" s="180">
        <v>0</v>
      </c>
      <c r="G784" s="180">
        <f>E784*C784</f>
        <v>227.92</v>
      </c>
      <c r="H784" s="436"/>
      <c r="I784" s="177" t="s">
        <v>371</v>
      </c>
      <c r="J784" s="120"/>
      <c r="K784" s="120"/>
      <c r="L784" s="120"/>
      <c r="M784" s="120"/>
      <c r="N784" s="120"/>
    </row>
    <row r="785" spans="2:14">
      <c r="B785" s="177" t="s">
        <v>372</v>
      </c>
      <c r="C785" s="177">
        <v>8</v>
      </c>
      <c r="D785" s="177" t="s">
        <v>33</v>
      </c>
      <c r="E785" s="158">
        <v>17.62</v>
      </c>
      <c r="F785" s="180">
        <v>0</v>
      </c>
      <c r="G785" s="180">
        <f>E785*C785</f>
        <v>140.96</v>
      </c>
      <c r="H785" s="444"/>
      <c r="I785" s="177" t="s">
        <v>373</v>
      </c>
      <c r="J785" s="120"/>
      <c r="K785" s="120"/>
      <c r="L785" s="120"/>
      <c r="M785" s="120"/>
      <c r="N785" s="120"/>
    </row>
    <row r="786" spans="2:14">
      <c r="B786" s="177" t="s">
        <v>472</v>
      </c>
      <c r="C786" s="177">
        <v>6</v>
      </c>
      <c r="D786" s="177" t="s">
        <v>33</v>
      </c>
      <c r="E786" s="157">
        <v>23.04</v>
      </c>
      <c r="F786" s="177"/>
      <c r="G786" s="180">
        <f>E786*C786</f>
        <v>138.24</v>
      </c>
      <c r="H786" s="437"/>
      <c r="I786" s="177" t="s">
        <v>473</v>
      </c>
      <c r="J786" s="120"/>
      <c r="K786" s="120"/>
      <c r="L786" s="120"/>
      <c r="M786" s="120"/>
      <c r="N786" s="120"/>
    </row>
    <row r="787" spans="2:14">
      <c r="B787" s="177"/>
      <c r="C787" s="177"/>
      <c r="D787" s="177"/>
      <c r="E787" s="180"/>
      <c r="F787" s="177"/>
      <c r="G787" s="180"/>
      <c r="H787" s="177"/>
      <c r="I787" s="177"/>
      <c r="J787" s="120"/>
      <c r="K787" s="120"/>
      <c r="L787" s="120"/>
      <c r="M787" s="120"/>
      <c r="N787" s="120"/>
    </row>
    <row r="788" spans="2:14">
      <c r="B788" s="179"/>
      <c r="C788" s="177"/>
      <c r="D788" s="177"/>
      <c r="E788" s="180"/>
      <c r="F788" s="177"/>
      <c r="G788" s="180"/>
      <c r="H788" s="177"/>
      <c r="I788" s="177"/>
      <c r="J788" s="120"/>
      <c r="K788" s="120"/>
      <c r="L788" s="120"/>
      <c r="M788" s="120"/>
      <c r="N788" s="120"/>
    </row>
    <row r="789" spans="2:14">
      <c r="B789" s="179"/>
      <c r="C789" s="177"/>
      <c r="D789" s="177"/>
      <c r="E789" s="180"/>
      <c r="F789" s="177"/>
      <c r="G789" s="180"/>
      <c r="H789" s="177"/>
      <c r="I789" s="177"/>
      <c r="J789" s="120"/>
      <c r="K789" s="120"/>
      <c r="L789" s="120"/>
      <c r="M789" s="120"/>
      <c r="N789" s="120"/>
    </row>
    <row r="790" spans="2:14">
      <c r="B790" s="177" t="s">
        <v>334</v>
      </c>
      <c r="C790" s="177"/>
      <c r="D790" s="177"/>
      <c r="E790" s="177"/>
      <c r="F790" s="180">
        <f>SUM(F784:F789)</f>
        <v>0</v>
      </c>
      <c r="G790" s="180">
        <f>SUM(G784:G788)</f>
        <v>507.12</v>
      </c>
      <c r="H790" s="180">
        <f>F790+G790</f>
        <v>507.12</v>
      </c>
      <c r="I790" s="177"/>
      <c r="J790" s="120"/>
      <c r="K790" s="120"/>
      <c r="L790" s="120"/>
      <c r="M790" s="120"/>
      <c r="N790" s="120"/>
    </row>
    <row r="791" spans="2:14"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</row>
    <row r="792" spans="2:14"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</row>
    <row r="793" spans="2:14">
      <c r="B793" s="175" t="s">
        <v>309</v>
      </c>
      <c r="C793" s="438" t="s">
        <v>469</v>
      </c>
      <c r="D793" s="439"/>
      <c r="E793" s="439"/>
      <c r="F793" s="439"/>
      <c r="G793" s="440"/>
      <c r="H793" s="175" t="s">
        <v>311</v>
      </c>
      <c r="I793" s="175" t="s">
        <v>312</v>
      </c>
      <c r="J793" s="120"/>
      <c r="K793" s="120"/>
      <c r="L793" s="120"/>
      <c r="M793" s="120"/>
      <c r="N793" s="120"/>
    </row>
    <row r="794" spans="2:14" ht="13.2" customHeight="1">
      <c r="B794" s="176" t="s">
        <v>299</v>
      </c>
      <c r="C794" s="441" t="s">
        <v>479</v>
      </c>
      <c r="D794" s="442"/>
      <c r="E794" s="442"/>
      <c r="F794" s="442"/>
      <c r="G794" s="443"/>
      <c r="H794" s="27" t="s">
        <v>237</v>
      </c>
      <c r="I794" s="176" t="s">
        <v>387</v>
      </c>
      <c r="J794" s="120"/>
      <c r="K794" s="120"/>
      <c r="L794" s="120"/>
      <c r="M794" s="120"/>
      <c r="N794" s="120"/>
    </row>
    <row r="795" spans="2:14">
      <c r="B795" s="177" t="s">
        <v>314</v>
      </c>
      <c r="C795" s="177" t="s">
        <v>315</v>
      </c>
      <c r="D795" s="177" t="s">
        <v>316</v>
      </c>
      <c r="E795" s="177" t="s">
        <v>317</v>
      </c>
      <c r="F795" s="177" t="s">
        <v>318</v>
      </c>
      <c r="G795" s="177" t="s">
        <v>319</v>
      </c>
      <c r="H795" s="177" t="s">
        <v>320</v>
      </c>
      <c r="I795" s="177"/>
      <c r="J795" s="120"/>
      <c r="K795" s="120"/>
      <c r="L795" s="120"/>
      <c r="M795" s="120"/>
      <c r="N795" s="120"/>
    </row>
    <row r="796" spans="2:14">
      <c r="B796" s="177"/>
      <c r="C796" s="177"/>
      <c r="D796" s="177"/>
      <c r="E796" s="178" t="s">
        <v>321</v>
      </c>
      <c r="F796" s="178" t="s">
        <v>321</v>
      </c>
      <c r="G796" s="178" t="s">
        <v>321</v>
      </c>
      <c r="H796" s="178" t="s">
        <v>321</v>
      </c>
      <c r="I796" s="177"/>
      <c r="J796" s="120"/>
      <c r="K796" s="120"/>
      <c r="L796" s="120"/>
      <c r="M796" s="120"/>
      <c r="N796" s="120"/>
    </row>
    <row r="797" spans="2:14">
      <c r="B797" s="177" t="s">
        <v>370</v>
      </c>
      <c r="C797" s="177">
        <v>10</v>
      </c>
      <c r="D797" s="177" t="s">
        <v>33</v>
      </c>
      <c r="E797" s="157">
        <v>28.49</v>
      </c>
      <c r="F797" s="180">
        <v>0</v>
      </c>
      <c r="G797" s="180">
        <f>E797*C797</f>
        <v>284.89999999999998</v>
      </c>
      <c r="H797" s="436"/>
      <c r="I797" s="177" t="s">
        <v>371</v>
      </c>
      <c r="J797" s="120"/>
      <c r="K797" s="120"/>
      <c r="L797" s="120"/>
      <c r="M797" s="120"/>
      <c r="N797" s="120"/>
    </row>
    <row r="798" spans="2:14">
      <c r="B798" s="177" t="s">
        <v>372</v>
      </c>
      <c r="C798" s="177">
        <v>10</v>
      </c>
      <c r="D798" s="177" t="s">
        <v>33</v>
      </c>
      <c r="E798" s="158">
        <v>17.62</v>
      </c>
      <c r="F798" s="180">
        <v>0</v>
      </c>
      <c r="G798" s="180">
        <f>E798*C798</f>
        <v>176.20000000000002</v>
      </c>
      <c r="H798" s="444"/>
      <c r="I798" s="177" t="s">
        <v>373</v>
      </c>
      <c r="J798" s="120"/>
      <c r="K798" s="120"/>
      <c r="L798" s="120"/>
      <c r="M798" s="120"/>
      <c r="N798" s="120"/>
    </row>
    <row r="799" spans="2:14">
      <c r="B799" s="177" t="s">
        <v>472</v>
      </c>
      <c r="C799" s="177">
        <v>8</v>
      </c>
      <c r="D799" s="177" t="s">
        <v>33</v>
      </c>
      <c r="E799" s="157">
        <v>23.04</v>
      </c>
      <c r="F799" s="177"/>
      <c r="G799" s="180">
        <f>E799*C799</f>
        <v>184.32</v>
      </c>
      <c r="H799" s="437"/>
      <c r="I799" s="177" t="s">
        <v>473</v>
      </c>
      <c r="J799" s="120"/>
      <c r="K799" s="120"/>
      <c r="L799" s="120"/>
      <c r="M799" s="120"/>
      <c r="N799" s="120"/>
    </row>
    <row r="800" spans="2:14">
      <c r="B800" s="177"/>
      <c r="C800" s="177"/>
      <c r="D800" s="177"/>
      <c r="E800" s="180"/>
      <c r="F800" s="177"/>
      <c r="G800" s="180"/>
      <c r="H800" s="177"/>
      <c r="I800" s="177"/>
      <c r="J800" s="120"/>
      <c r="K800" s="120"/>
      <c r="L800" s="120"/>
      <c r="M800" s="120"/>
      <c r="N800" s="120"/>
    </row>
    <row r="801" spans="2:14">
      <c r="B801" s="179"/>
      <c r="C801" s="177"/>
      <c r="D801" s="177"/>
      <c r="E801" s="180"/>
      <c r="F801" s="177"/>
      <c r="G801" s="180"/>
      <c r="H801" s="177"/>
      <c r="I801" s="177"/>
      <c r="J801" s="120"/>
      <c r="K801" s="120"/>
      <c r="L801" s="120"/>
      <c r="M801" s="120"/>
      <c r="N801" s="120"/>
    </row>
    <row r="802" spans="2:14">
      <c r="B802" s="179"/>
      <c r="C802" s="177"/>
      <c r="D802" s="177"/>
      <c r="E802" s="180"/>
      <c r="F802" s="177"/>
      <c r="G802" s="180"/>
      <c r="H802" s="177"/>
      <c r="I802" s="177"/>
      <c r="J802" s="120"/>
      <c r="K802" s="120"/>
      <c r="L802" s="120"/>
      <c r="M802" s="120"/>
      <c r="N802" s="120"/>
    </row>
    <row r="803" spans="2:14">
      <c r="B803" s="177" t="s">
        <v>334</v>
      </c>
      <c r="C803" s="177"/>
      <c r="D803" s="177"/>
      <c r="E803" s="177"/>
      <c r="F803" s="180">
        <f>SUM(F797:F802)</f>
        <v>0</v>
      </c>
      <c r="G803" s="180">
        <f>SUM(G797:G801)</f>
        <v>645.42000000000007</v>
      </c>
      <c r="H803" s="180">
        <f>F803+G803</f>
        <v>645.42000000000007</v>
      </c>
      <c r="I803" s="177"/>
      <c r="J803" s="120"/>
      <c r="K803" s="120"/>
      <c r="L803" s="120"/>
      <c r="M803" s="120"/>
      <c r="N803" s="120"/>
    </row>
    <row r="804" spans="2:14"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</row>
    <row r="805" spans="2:14"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</row>
    <row r="806" spans="2:14"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</row>
    <row r="807" spans="2:14">
      <c r="B807" s="175" t="s">
        <v>309</v>
      </c>
      <c r="C807" s="438" t="s">
        <v>598</v>
      </c>
      <c r="D807" s="439"/>
      <c r="E807" s="439"/>
      <c r="F807" s="439"/>
      <c r="G807" s="440"/>
      <c r="H807" s="175" t="s">
        <v>311</v>
      </c>
      <c r="I807" s="175" t="s">
        <v>312</v>
      </c>
      <c r="J807" s="120"/>
      <c r="K807" s="120"/>
      <c r="L807" s="120"/>
      <c r="M807" s="120"/>
      <c r="N807" s="120"/>
    </row>
    <row r="808" spans="2:14" ht="13.2" customHeight="1">
      <c r="B808" s="176" t="s">
        <v>302</v>
      </c>
      <c r="C808" s="441" t="s">
        <v>480</v>
      </c>
      <c r="D808" s="442"/>
      <c r="E808" s="442"/>
      <c r="F808" s="442"/>
      <c r="G808" s="443"/>
      <c r="H808" s="27" t="s">
        <v>237</v>
      </c>
      <c r="I808" s="176" t="s">
        <v>387</v>
      </c>
      <c r="J808" s="120"/>
      <c r="K808" s="120"/>
      <c r="L808" s="120"/>
      <c r="M808" s="120"/>
      <c r="N808" s="120"/>
    </row>
    <row r="809" spans="2:14">
      <c r="B809" s="177" t="s">
        <v>314</v>
      </c>
      <c r="C809" s="177" t="s">
        <v>315</v>
      </c>
      <c r="D809" s="177" t="s">
        <v>316</v>
      </c>
      <c r="E809" s="177" t="s">
        <v>317</v>
      </c>
      <c r="F809" s="177" t="s">
        <v>318</v>
      </c>
      <c r="G809" s="177" t="s">
        <v>319</v>
      </c>
      <c r="H809" s="177" t="s">
        <v>320</v>
      </c>
      <c r="I809" s="177"/>
      <c r="J809" s="120"/>
      <c r="K809" s="120"/>
      <c r="L809" s="120"/>
      <c r="M809" s="120"/>
      <c r="N809" s="120"/>
    </row>
    <row r="810" spans="2:14">
      <c r="B810" s="177"/>
      <c r="C810" s="177"/>
      <c r="D810" s="177"/>
      <c r="E810" s="178" t="s">
        <v>321</v>
      </c>
      <c r="F810" s="178" t="s">
        <v>321</v>
      </c>
      <c r="G810" s="178" t="s">
        <v>321</v>
      </c>
      <c r="H810" s="178" t="s">
        <v>321</v>
      </c>
      <c r="I810" s="177"/>
      <c r="J810" s="120"/>
      <c r="K810" s="120"/>
      <c r="L810" s="120"/>
      <c r="M810" s="120"/>
      <c r="N810" s="120"/>
    </row>
    <row r="811" spans="2:14">
      <c r="B811" s="177" t="s">
        <v>370</v>
      </c>
      <c r="C811" s="177">
        <v>160</v>
      </c>
      <c r="D811" s="177" t="s">
        <v>33</v>
      </c>
      <c r="E811" s="157">
        <v>28.49</v>
      </c>
      <c r="F811" s="180">
        <v>0</v>
      </c>
      <c r="G811" s="180">
        <f>E811*C811</f>
        <v>4558.3999999999996</v>
      </c>
      <c r="H811" s="436"/>
      <c r="I811" s="177" t="s">
        <v>371</v>
      </c>
      <c r="J811" s="120"/>
      <c r="K811" s="120"/>
      <c r="L811" s="120"/>
      <c r="M811" s="120"/>
      <c r="N811" s="120"/>
    </row>
    <row r="812" spans="2:14">
      <c r="B812" s="177" t="s">
        <v>372</v>
      </c>
      <c r="C812" s="177">
        <v>160</v>
      </c>
      <c r="D812" s="177" t="s">
        <v>33</v>
      </c>
      <c r="E812" s="158">
        <v>17.62</v>
      </c>
      <c r="F812" s="180">
        <v>0</v>
      </c>
      <c r="G812" s="180">
        <f>E812*C812</f>
        <v>2819.2000000000003</v>
      </c>
      <c r="H812" s="444"/>
      <c r="I812" s="177" t="s">
        <v>373</v>
      </c>
      <c r="J812" s="120"/>
      <c r="K812" s="120"/>
      <c r="L812" s="120"/>
      <c r="M812" s="120"/>
      <c r="N812" s="120"/>
    </row>
    <row r="813" spans="2:14">
      <c r="B813" s="177" t="s">
        <v>472</v>
      </c>
      <c r="C813" s="177">
        <v>160</v>
      </c>
      <c r="D813" s="177" t="s">
        <v>33</v>
      </c>
      <c r="E813" s="157">
        <v>23.04</v>
      </c>
      <c r="F813" s="177"/>
      <c r="G813" s="180">
        <f>E813*C813</f>
        <v>3686.3999999999996</v>
      </c>
      <c r="H813" s="437"/>
      <c r="I813" s="177" t="s">
        <v>473</v>
      </c>
      <c r="J813" s="120"/>
      <c r="K813" s="120"/>
      <c r="L813" s="120"/>
      <c r="M813" s="120"/>
      <c r="N813" s="120"/>
    </row>
    <row r="814" spans="2:14">
      <c r="B814" s="177" t="s">
        <v>32</v>
      </c>
      <c r="C814" s="177">
        <v>30</v>
      </c>
      <c r="D814" s="177" t="s">
        <v>33</v>
      </c>
      <c r="E814" s="216">
        <f>H15</f>
        <v>71.000000000000014</v>
      </c>
      <c r="F814" s="177"/>
      <c r="G814" s="180">
        <f>E814*C814</f>
        <v>2130.0000000000005</v>
      </c>
      <c r="H814" s="177"/>
      <c r="I814" s="177" t="s">
        <v>29</v>
      </c>
      <c r="J814" s="120"/>
      <c r="K814" s="120"/>
      <c r="L814" s="120"/>
      <c r="M814" s="120"/>
      <c r="N814" s="120"/>
    </row>
    <row r="815" spans="2:14">
      <c r="B815" s="179"/>
      <c r="C815" s="177"/>
      <c r="D815" s="177"/>
      <c r="E815" s="180"/>
      <c r="F815" s="177"/>
      <c r="G815" s="180"/>
      <c r="H815" s="177"/>
      <c r="I815" s="177"/>
      <c r="J815" s="120"/>
      <c r="K815" s="120"/>
      <c r="L815" s="120"/>
      <c r="M815" s="120"/>
      <c r="N815" s="120"/>
    </row>
    <row r="816" spans="2:14">
      <c r="B816" s="179"/>
      <c r="C816" s="177"/>
      <c r="D816" s="177"/>
      <c r="E816" s="180"/>
      <c r="F816" s="177"/>
      <c r="G816" s="180"/>
      <c r="H816" s="177"/>
      <c r="I816" s="177"/>
      <c r="J816" s="120"/>
      <c r="K816" s="120"/>
      <c r="L816" s="120"/>
      <c r="M816" s="120"/>
      <c r="N816" s="120"/>
    </row>
    <row r="817" spans="2:14">
      <c r="B817" s="177" t="s">
        <v>334</v>
      </c>
      <c r="C817" s="177"/>
      <c r="D817" s="177"/>
      <c r="E817" s="177"/>
      <c r="F817" s="180">
        <f>SUM(F811:F816)</f>
        <v>0</v>
      </c>
      <c r="G817" s="180">
        <f>SUM(G811:G815)</f>
        <v>13194</v>
      </c>
      <c r="H817" s="180">
        <f>F817+G817</f>
        <v>13194</v>
      </c>
      <c r="I817" s="177"/>
      <c r="J817" s="120"/>
      <c r="K817" s="120"/>
      <c r="L817" s="120"/>
      <c r="M817" s="120"/>
      <c r="N817" s="120"/>
    </row>
    <row r="818" spans="2:14"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</row>
    <row r="819" spans="2:14"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</row>
    <row r="820" spans="2:14">
      <c r="B820" s="175" t="s">
        <v>309</v>
      </c>
      <c r="C820" s="438" t="s">
        <v>303</v>
      </c>
      <c r="D820" s="439"/>
      <c r="E820" s="439"/>
      <c r="F820" s="439"/>
      <c r="G820" s="440"/>
      <c r="H820" s="175" t="s">
        <v>311</v>
      </c>
      <c r="I820" s="175" t="s">
        <v>312</v>
      </c>
      <c r="J820" s="120"/>
      <c r="K820" s="120"/>
      <c r="L820" s="120"/>
      <c r="M820" s="120"/>
      <c r="N820" s="120"/>
    </row>
    <row r="821" spans="2:14" ht="13.2" customHeight="1">
      <c r="B821" s="176" t="s">
        <v>600</v>
      </c>
      <c r="C821" s="441" t="s">
        <v>303</v>
      </c>
      <c r="D821" s="442"/>
      <c r="E821" s="442"/>
      <c r="F821" s="442"/>
      <c r="G821" s="443"/>
      <c r="H821" s="27" t="s">
        <v>237</v>
      </c>
      <c r="I821" s="176" t="s">
        <v>387</v>
      </c>
    </row>
    <row r="822" spans="2:14">
      <c r="B822" s="177" t="s">
        <v>314</v>
      </c>
      <c r="C822" s="177" t="s">
        <v>315</v>
      </c>
      <c r="D822" s="177" t="s">
        <v>316</v>
      </c>
      <c r="E822" s="177" t="s">
        <v>317</v>
      </c>
      <c r="F822" s="177" t="s">
        <v>318</v>
      </c>
      <c r="G822" s="177" t="s">
        <v>319</v>
      </c>
      <c r="H822" s="177" t="s">
        <v>320</v>
      </c>
      <c r="I822" s="177"/>
    </row>
    <row r="823" spans="2:14">
      <c r="B823" s="177"/>
      <c r="C823" s="177"/>
      <c r="D823" s="177"/>
      <c r="E823" s="178" t="s">
        <v>321</v>
      </c>
      <c r="F823" s="178" t="s">
        <v>321</v>
      </c>
      <c r="G823" s="178" t="s">
        <v>321</v>
      </c>
      <c r="H823" s="178" t="s">
        <v>321</v>
      </c>
      <c r="I823" s="177"/>
    </row>
    <row r="824" spans="2:14">
      <c r="B824" s="177" t="s">
        <v>370</v>
      </c>
      <c r="C824" s="177">
        <v>40</v>
      </c>
      <c r="D824" s="177" t="s">
        <v>33</v>
      </c>
      <c r="E824" s="157">
        <v>28.49</v>
      </c>
      <c r="F824" s="180">
        <v>0</v>
      </c>
      <c r="G824" s="180">
        <f>E824*C824</f>
        <v>1139.5999999999999</v>
      </c>
      <c r="H824" s="436"/>
      <c r="I824" s="177" t="s">
        <v>371</v>
      </c>
    </row>
    <row r="825" spans="2:14">
      <c r="B825" s="177" t="s">
        <v>372</v>
      </c>
      <c r="C825" s="177">
        <v>40</v>
      </c>
      <c r="D825" s="177" t="s">
        <v>33</v>
      </c>
      <c r="E825" s="158">
        <v>17.62</v>
      </c>
      <c r="F825" s="180">
        <v>0</v>
      </c>
      <c r="G825" s="180">
        <f>E825*C825</f>
        <v>704.80000000000007</v>
      </c>
      <c r="H825" s="444"/>
      <c r="I825" s="177" t="s">
        <v>373</v>
      </c>
    </row>
    <row r="826" spans="2:14">
      <c r="B826" s="177" t="s">
        <v>472</v>
      </c>
      <c r="C826" s="177">
        <v>32</v>
      </c>
      <c r="D826" s="177" t="s">
        <v>33</v>
      </c>
      <c r="E826" s="157">
        <v>23.04</v>
      </c>
      <c r="F826" s="177"/>
      <c r="G826" s="180">
        <f>E826*C826</f>
        <v>737.28</v>
      </c>
      <c r="H826" s="437"/>
      <c r="I826" s="177" t="s">
        <v>473</v>
      </c>
    </row>
    <row r="827" spans="2:14">
      <c r="B827" s="177" t="s">
        <v>32</v>
      </c>
      <c r="C827" s="177">
        <v>24</v>
      </c>
      <c r="D827" s="177" t="s">
        <v>33</v>
      </c>
      <c r="E827" s="216">
        <f>H15</f>
        <v>71.000000000000014</v>
      </c>
      <c r="F827" s="177"/>
      <c r="G827" s="180">
        <f>E827*C827</f>
        <v>1704.0000000000005</v>
      </c>
      <c r="H827" s="177"/>
      <c r="I827" s="177" t="s">
        <v>29</v>
      </c>
    </row>
    <row r="828" spans="2:14">
      <c r="B828" s="179"/>
      <c r="C828" s="177"/>
      <c r="D828" s="177"/>
      <c r="E828" s="180"/>
      <c r="F828" s="177"/>
      <c r="G828" s="180"/>
      <c r="H828" s="177"/>
      <c r="I828" s="177"/>
    </row>
    <row r="829" spans="2:14">
      <c r="B829" s="179"/>
      <c r="C829" s="177"/>
      <c r="D829" s="177"/>
      <c r="E829" s="180"/>
      <c r="F829" s="177"/>
      <c r="G829" s="180"/>
      <c r="H829" s="177"/>
      <c r="I829" s="177"/>
    </row>
    <row r="830" spans="2:14">
      <c r="B830" s="177" t="s">
        <v>334</v>
      </c>
      <c r="C830" s="177"/>
      <c r="D830" s="177"/>
      <c r="E830" s="177"/>
      <c r="F830" s="180">
        <f>SUM(F824:F829)</f>
        <v>0</v>
      </c>
      <c r="G830" s="180">
        <f>SUM(G824:G828)</f>
        <v>4285.68</v>
      </c>
      <c r="H830" s="180">
        <f>F830+G830</f>
        <v>4285.68</v>
      </c>
      <c r="I830" s="177"/>
    </row>
  </sheetData>
  <mergeCells count="256">
    <mergeCell ref="C578:G578"/>
    <mergeCell ref="C579:G579"/>
    <mergeCell ref="H582:H583"/>
    <mergeCell ref="C588:G588"/>
    <mergeCell ref="C589:G589"/>
    <mergeCell ref="H592:H593"/>
    <mergeCell ref="C20:G20"/>
    <mergeCell ref="H23:H25"/>
    <mergeCell ref="H758:H760"/>
    <mergeCell ref="C85:G85"/>
    <mergeCell ref="H88:H89"/>
    <mergeCell ref="C75:G75"/>
    <mergeCell ref="C252:G252"/>
    <mergeCell ref="H339:H342"/>
    <mergeCell ref="C285:G285"/>
    <mergeCell ref="C286:G286"/>
    <mergeCell ref="H289:H292"/>
    <mergeCell ref="C296:G296"/>
    <mergeCell ref="C297:G297"/>
    <mergeCell ref="H300:H303"/>
    <mergeCell ref="H395:H398"/>
    <mergeCell ref="C421:G421"/>
    <mergeCell ref="C406:G406"/>
    <mergeCell ref="H409:H412"/>
    <mergeCell ref="C767:G767"/>
    <mergeCell ref="C768:G768"/>
    <mergeCell ref="H771:H773"/>
    <mergeCell ref="C555:G555"/>
    <mergeCell ref="H516:H520"/>
    <mergeCell ref="C741:G741"/>
    <mergeCell ref="H353:H356"/>
    <mergeCell ref="C545:G545"/>
    <mergeCell ref="C472:G472"/>
    <mergeCell ref="C502:G502"/>
    <mergeCell ref="C405:G405"/>
    <mergeCell ref="C742:G742"/>
    <mergeCell ref="C651:G651"/>
    <mergeCell ref="C652:G652"/>
    <mergeCell ref="H655:H657"/>
    <mergeCell ref="C731:G731"/>
    <mergeCell ref="C709:G709"/>
    <mergeCell ref="H712:H714"/>
    <mergeCell ref="H668:H670"/>
    <mergeCell ref="H734:H736"/>
    <mergeCell ref="C566:G566"/>
    <mergeCell ref="H559:H561"/>
    <mergeCell ref="C719:G719"/>
    <mergeCell ref="C392:G392"/>
    <mergeCell ref="K75:N75"/>
    <mergeCell ref="K93:N93"/>
    <mergeCell ref="C121:G121"/>
    <mergeCell ref="C322:G322"/>
    <mergeCell ref="C335:G335"/>
    <mergeCell ref="C231:G231"/>
    <mergeCell ref="C111:G111"/>
    <mergeCell ref="K285:N285"/>
    <mergeCell ref="K296:N296"/>
    <mergeCell ref="K176:N176"/>
    <mergeCell ref="C274:G274"/>
    <mergeCell ref="K274:N274"/>
    <mergeCell ref="C275:G275"/>
    <mergeCell ref="H245:H248"/>
    <mergeCell ref="C198:G198"/>
    <mergeCell ref="C208:G208"/>
    <mergeCell ref="C209:G209"/>
    <mergeCell ref="K263:N263"/>
    <mergeCell ref="K230:N230"/>
    <mergeCell ref="K252:N252"/>
    <mergeCell ref="C264:G264"/>
    <mergeCell ref="H212:H215"/>
    <mergeCell ref="C242:G242"/>
    <mergeCell ref="C219:G219"/>
    <mergeCell ref="C5:G5"/>
    <mergeCell ref="C6:G6"/>
    <mergeCell ref="H9:H14"/>
    <mergeCell ref="H97:H98"/>
    <mergeCell ref="C84:G84"/>
    <mergeCell ref="C76:G76"/>
    <mergeCell ref="H79:H80"/>
    <mergeCell ref="C40:G40"/>
    <mergeCell ref="C30:G30"/>
    <mergeCell ref="C48:G48"/>
    <mergeCell ref="C49:G49"/>
    <mergeCell ref="H52:H53"/>
    <mergeCell ref="C19:G19"/>
    <mergeCell ref="K30:N30"/>
    <mergeCell ref="C39:G39"/>
    <mergeCell ref="C31:G31"/>
    <mergeCell ref="H34:H35"/>
    <mergeCell ref="K39:N39"/>
    <mergeCell ref="H43:H44"/>
    <mergeCell ref="C177:G177"/>
    <mergeCell ref="H180:H181"/>
    <mergeCell ref="K57:N57"/>
    <mergeCell ref="H61:H62"/>
    <mergeCell ref="C66:G66"/>
    <mergeCell ref="K66:N66"/>
    <mergeCell ref="C167:G167"/>
    <mergeCell ref="K167:N167"/>
    <mergeCell ref="K158:N158"/>
    <mergeCell ref="C159:G159"/>
    <mergeCell ref="H162:H163"/>
    <mergeCell ref="K140:N140"/>
    <mergeCell ref="K129:N129"/>
    <mergeCell ref="K149:N149"/>
    <mergeCell ref="C140:G140"/>
    <mergeCell ref="K111:N111"/>
    <mergeCell ref="C112:G112"/>
    <mergeCell ref="C103:G103"/>
    <mergeCell ref="K431:N431"/>
    <mergeCell ref="C432:G432"/>
    <mergeCell ref="H435:H436"/>
    <mergeCell ref="C441:G441"/>
    <mergeCell ref="K441:N441"/>
    <mergeCell ref="C493:G493"/>
    <mergeCell ref="K462:N462"/>
    <mergeCell ref="K472:N472"/>
    <mergeCell ref="C473:G473"/>
    <mergeCell ref="K451:N451"/>
    <mergeCell ref="H466:H467"/>
    <mergeCell ref="C463:G463"/>
    <mergeCell ref="C462:G462"/>
    <mergeCell ref="C442:G442"/>
    <mergeCell ref="H445:H446"/>
    <mergeCell ref="C452:G452"/>
    <mergeCell ref="H455:H456"/>
    <mergeCell ref="K502:N502"/>
    <mergeCell ref="C503:G503"/>
    <mergeCell ref="H506:H507"/>
    <mergeCell ref="C512:G512"/>
    <mergeCell ref="C513:G513"/>
    <mergeCell ref="K482:N482"/>
    <mergeCell ref="H496:H497"/>
    <mergeCell ref="C527:G527"/>
    <mergeCell ref="C556:G556"/>
    <mergeCell ref="C483:G483"/>
    <mergeCell ref="H486:H487"/>
    <mergeCell ref="C492:G492"/>
    <mergeCell ref="K492:N492"/>
    <mergeCell ref="H548:H550"/>
    <mergeCell ref="C544:G544"/>
    <mergeCell ref="H824:H826"/>
    <mergeCell ref="C781:G781"/>
    <mergeCell ref="H784:H786"/>
    <mergeCell ref="C793:G793"/>
    <mergeCell ref="C794:G794"/>
    <mergeCell ref="C93:G93"/>
    <mergeCell ref="C150:G150"/>
    <mergeCell ref="C378:G378"/>
    <mergeCell ref="C377:G377"/>
    <mergeCell ref="C528:G528"/>
    <mergeCell ref="C821:G821"/>
    <mergeCell ref="H531:H535"/>
    <mergeCell ref="C567:G567"/>
    <mergeCell ref="H476:H477"/>
    <mergeCell ref="C482:G482"/>
    <mergeCell ref="C720:G720"/>
    <mergeCell ref="H723:H725"/>
    <mergeCell ref="C686:G686"/>
    <mergeCell ref="C675:G675"/>
    <mergeCell ref="C708:G708"/>
    <mergeCell ref="C820:G820"/>
    <mergeCell ref="C807:G807"/>
    <mergeCell ref="H811:H813"/>
    <mergeCell ref="H267:H270"/>
    <mergeCell ref="K421:N421"/>
    <mergeCell ref="K219:N219"/>
    <mergeCell ref="K48:N48"/>
    <mergeCell ref="H190:H193"/>
    <mergeCell ref="C197:G197"/>
    <mergeCell ref="K102:N102"/>
    <mergeCell ref="C186:G186"/>
    <mergeCell ref="C187:G187"/>
    <mergeCell ref="K186:N186"/>
    <mergeCell ref="K197:N197"/>
    <mergeCell ref="C220:G220"/>
    <mergeCell ref="H234:H237"/>
    <mergeCell ref="H223:H226"/>
    <mergeCell ref="C363:G363"/>
    <mergeCell ref="C364:G364"/>
    <mergeCell ref="H367:H370"/>
    <mergeCell ref="K208:N208"/>
    <mergeCell ref="K241:N241"/>
    <mergeCell ref="H256:H259"/>
    <mergeCell ref="C309:G309"/>
    <mergeCell ref="H312:H314"/>
    <mergeCell ref="H153:H154"/>
    <mergeCell ref="C158:G158"/>
    <mergeCell ref="C308:G308"/>
    <mergeCell ref="C808:G808"/>
    <mergeCell ref="C687:G687"/>
    <mergeCell ref="H690:H692"/>
    <mergeCell ref="C697:G697"/>
    <mergeCell ref="C698:G698"/>
    <mergeCell ref="H701:H703"/>
    <mergeCell ref="C780:G780"/>
    <mergeCell ref="H679:H681"/>
    <mergeCell ref="H570:H571"/>
    <mergeCell ref="H642:H644"/>
    <mergeCell ref="C676:G676"/>
    <mergeCell ref="C665:G665"/>
    <mergeCell ref="C613:G613"/>
    <mergeCell ref="H616:H618"/>
    <mergeCell ref="C626:G626"/>
    <mergeCell ref="H629:H631"/>
    <mergeCell ref="C638:G638"/>
    <mergeCell ref="C639:G639"/>
    <mergeCell ref="C598:G598"/>
    <mergeCell ref="H602:H604"/>
    <mergeCell ref="C599:G599"/>
    <mergeCell ref="H745:H747"/>
    <mergeCell ref="C754:G754"/>
    <mergeCell ref="C755:G755"/>
    <mergeCell ref="H797:H799"/>
    <mergeCell ref="C730:G730"/>
    <mergeCell ref="C67:G67"/>
    <mergeCell ref="H70:H71"/>
    <mergeCell ref="C57:G57"/>
    <mergeCell ref="C168:G168"/>
    <mergeCell ref="H171:H172"/>
    <mergeCell ref="C176:G176"/>
    <mergeCell ref="H278:H281"/>
    <mergeCell ref="C664:G664"/>
    <mergeCell ref="C625:G625"/>
    <mergeCell ref="C612:G612"/>
    <mergeCell ref="C241:G241"/>
    <mergeCell ref="C253:G253"/>
    <mergeCell ref="C263:G263"/>
    <mergeCell ref="C230:G230"/>
    <mergeCell ref="H201:H204"/>
    <mergeCell ref="C141:G141"/>
    <mergeCell ref="H144:H145"/>
    <mergeCell ref="C149:G149"/>
    <mergeCell ref="C129:G129"/>
    <mergeCell ref="C130:G130"/>
    <mergeCell ref="H133:H134"/>
    <mergeCell ref="C58:G58"/>
    <mergeCell ref="K120:N120"/>
    <mergeCell ref="H115:H116"/>
    <mergeCell ref="H124:H125"/>
    <mergeCell ref="H106:H107"/>
    <mergeCell ref="C120:G120"/>
    <mergeCell ref="C94:G94"/>
    <mergeCell ref="C102:G102"/>
    <mergeCell ref="K84:N84"/>
    <mergeCell ref="C391:G391"/>
    <mergeCell ref="C321:G321"/>
    <mergeCell ref="H425:H426"/>
    <mergeCell ref="C431:G431"/>
    <mergeCell ref="C422:G422"/>
    <mergeCell ref="C451:G451"/>
    <mergeCell ref="H381:H384"/>
    <mergeCell ref="H325:H328"/>
    <mergeCell ref="C336:G336"/>
    <mergeCell ref="C349:G349"/>
    <mergeCell ref="C350:G350"/>
  </mergeCells>
  <pageMargins left="0.25" right="0.25" top="0.75" bottom="0.75" header="0.3" footer="0.3"/>
  <pageSetup paperSize="9" scale="4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4"/>
  <sheetViews>
    <sheetView topLeftCell="B40" workbookViewId="0">
      <selection activeCell="D39" sqref="D39"/>
    </sheetView>
  </sheetViews>
  <sheetFormatPr defaultRowHeight="13.2"/>
  <cols>
    <col min="3" max="3" width="25.6640625" bestFit="1" customWidth="1"/>
    <col min="4" max="4" width="12.5546875" bestFit="1" customWidth="1"/>
    <col min="5" max="5" width="15" customWidth="1"/>
    <col min="8" max="8" width="25.6640625" bestFit="1" customWidth="1"/>
    <col min="9" max="9" width="9.44140625" bestFit="1" customWidth="1"/>
    <col min="10" max="10" width="9.6640625" bestFit="1" customWidth="1"/>
    <col min="12" max="12" width="65.6640625" customWidth="1"/>
    <col min="13" max="13" width="15.33203125" bestFit="1" customWidth="1"/>
    <col min="14" max="14" width="9.33203125" bestFit="1" customWidth="1"/>
    <col min="15" max="16" width="9" bestFit="1" customWidth="1"/>
  </cols>
  <sheetData>
    <row r="1" spans="1:18">
      <c r="A1" s="483" t="s">
        <v>481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5"/>
    </row>
    <row r="2" spans="1:18">
      <c r="A2" s="486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8"/>
    </row>
    <row r="3" spans="1:18" ht="13.8" thickBot="1">
      <c r="A3" s="489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1"/>
    </row>
    <row r="5" spans="1:18" ht="14.4">
      <c r="B5" s="482" t="s">
        <v>482</v>
      </c>
      <c r="C5" s="482"/>
      <c r="D5" s="482"/>
      <c r="E5" s="482"/>
      <c r="G5" s="37"/>
      <c r="H5" s="37"/>
      <c r="I5" s="37"/>
      <c r="J5" s="37"/>
    </row>
    <row r="6" spans="1:18" ht="13.8" thickBot="1">
      <c r="G6" s="37"/>
      <c r="H6" s="37"/>
      <c r="I6" s="37"/>
      <c r="J6" s="37"/>
    </row>
    <row r="7" spans="1:18">
      <c r="A7" s="37"/>
      <c r="B7" s="492" t="s">
        <v>309</v>
      </c>
      <c r="C7" s="494" t="s">
        <v>483</v>
      </c>
      <c r="D7" s="38" t="s">
        <v>484</v>
      </c>
      <c r="E7" s="39" t="s">
        <v>484</v>
      </c>
      <c r="F7" s="40"/>
      <c r="G7" s="37"/>
      <c r="H7" s="37"/>
      <c r="I7" s="37"/>
      <c r="J7" s="37"/>
    </row>
    <row r="8" spans="1:18" ht="13.8" thickBot="1">
      <c r="A8" s="37"/>
      <c r="B8" s="493"/>
      <c r="C8" s="495"/>
      <c r="D8" s="43" t="s">
        <v>485</v>
      </c>
      <c r="E8" s="44" t="s">
        <v>486</v>
      </c>
      <c r="F8" s="40"/>
      <c r="G8" s="37"/>
      <c r="H8" s="37"/>
      <c r="I8" s="37"/>
      <c r="J8" s="37"/>
    </row>
    <row r="9" spans="1:18" ht="14.4">
      <c r="A9" s="37"/>
      <c r="B9" s="47"/>
      <c r="C9" s="48"/>
      <c r="D9" s="49"/>
      <c r="E9" s="50"/>
      <c r="F9" s="40"/>
      <c r="G9" s="37"/>
      <c r="H9" s="37"/>
      <c r="I9" s="37"/>
      <c r="J9" s="37"/>
      <c r="L9" s="78" t="s">
        <v>487</v>
      </c>
      <c r="M9" s="36"/>
      <c r="N9" s="36"/>
      <c r="O9" s="36"/>
    </row>
    <row r="10" spans="1:18" ht="13.8" thickBot="1">
      <c r="A10" s="37"/>
      <c r="B10" s="51">
        <v>1</v>
      </c>
      <c r="C10" s="52" t="s">
        <v>488</v>
      </c>
      <c r="D10" s="53" t="s">
        <v>489</v>
      </c>
      <c r="E10" s="54">
        <v>4</v>
      </c>
      <c r="F10" s="55"/>
      <c r="G10" s="37"/>
      <c r="H10" s="37"/>
      <c r="I10" s="37"/>
      <c r="J10" s="37"/>
    </row>
    <row r="11" spans="1:18">
      <c r="A11" s="37"/>
      <c r="B11" s="56" t="s">
        <v>27</v>
      </c>
      <c r="C11" s="57" t="s">
        <v>490</v>
      </c>
      <c r="D11" s="58" t="s">
        <v>489</v>
      </c>
      <c r="E11" s="59" t="s">
        <v>489</v>
      </c>
      <c r="F11" s="60"/>
      <c r="G11" s="37"/>
      <c r="H11" s="37"/>
      <c r="I11" s="37"/>
      <c r="J11" s="37"/>
      <c r="L11" s="79"/>
      <c r="M11" s="41"/>
      <c r="N11" s="41"/>
      <c r="O11" s="42"/>
    </row>
    <row r="12" spans="1:18">
      <c r="A12" s="37"/>
      <c r="B12" s="56" t="s">
        <v>38</v>
      </c>
      <c r="C12" s="57" t="s">
        <v>491</v>
      </c>
      <c r="D12" s="58" t="s">
        <v>489</v>
      </c>
      <c r="E12" s="59" t="s">
        <v>489</v>
      </c>
      <c r="F12" s="60"/>
      <c r="G12" s="37"/>
      <c r="H12" s="37"/>
      <c r="I12" s="37"/>
      <c r="J12" s="37"/>
      <c r="L12" s="80"/>
      <c r="M12" s="45"/>
      <c r="N12" s="45"/>
      <c r="O12" s="46"/>
    </row>
    <row r="13" spans="1:18">
      <c r="A13" s="37"/>
      <c r="B13" s="56" t="s">
        <v>492</v>
      </c>
      <c r="C13" s="57" t="s">
        <v>493</v>
      </c>
      <c r="D13" s="58" t="s">
        <v>489</v>
      </c>
      <c r="E13" s="59" t="s">
        <v>489</v>
      </c>
      <c r="F13" s="60"/>
      <c r="G13" s="37"/>
      <c r="H13" s="37"/>
      <c r="I13" s="37"/>
      <c r="J13" s="37"/>
      <c r="L13" s="80"/>
      <c r="M13" s="45"/>
      <c r="N13" s="45"/>
      <c r="O13" s="46"/>
    </row>
    <row r="14" spans="1:18">
      <c r="A14" s="37"/>
      <c r="B14" s="61" t="s">
        <v>489</v>
      </c>
      <c r="C14" s="57" t="s">
        <v>489</v>
      </c>
      <c r="D14" s="58" t="s">
        <v>489</v>
      </c>
      <c r="E14" s="59" t="s">
        <v>489</v>
      </c>
      <c r="F14" s="60"/>
      <c r="G14" s="37"/>
      <c r="H14" s="37"/>
      <c r="I14" s="37"/>
      <c r="J14" s="37"/>
      <c r="L14" s="80"/>
      <c r="M14" s="45"/>
      <c r="N14" s="45"/>
      <c r="O14" s="46"/>
    </row>
    <row r="15" spans="1:18">
      <c r="A15" s="37"/>
      <c r="B15" s="51">
        <v>2</v>
      </c>
      <c r="C15" s="52" t="s">
        <v>494</v>
      </c>
      <c r="D15" s="62">
        <f>SUM(D16:D19)</f>
        <v>5.65</v>
      </c>
      <c r="E15" s="63"/>
      <c r="F15" s="60"/>
      <c r="G15" s="37"/>
      <c r="H15" s="37"/>
      <c r="I15" s="37"/>
      <c r="J15" s="37"/>
      <c r="L15" s="81" t="s">
        <v>495</v>
      </c>
      <c r="M15" s="45"/>
      <c r="N15" s="45"/>
      <c r="O15" s="46"/>
    </row>
    <row r="16" spans="1:18">
      <c r="A16" s="37"/>
      <c r="B16" s="56" t="s">
        <v>47</v>
      </c>
      <c r="C16" s="64" t="s">
        <v>496</v>
      </c>
      <c r="D16" s="58">
        <v>2</v>
      </c>
      <c r="E16" s="59"/>
      <c r="F16" s="60"/>
      <c r="G16" s="37"/>
      <c r="H16" s="37"/>
      <c r="I16" s="37"/>
      <c r="J16" s="37"/>
      <c r="L16" s="81" t="s">
        <v>497</v>
      </c>
      <c r="M16" s="45"/>
      <c r="N16" s="45"/>
      <c r="O16" s="46"/>
    </row>
    <row r="17" spans="1:21">
      <c r="A17" s="37"/>
      <c r="B17" s="56" t="s">
        <v>498</v>
      </c>
      <c r="C17" s="57" t="s">
        <v>499</v>
      </c>
      <c r="D17" s="58">
        <v>0.65</v>
      </c>
      <c r="E17" s="59"/>
      <c r="F17" s="60"/>
      <c r="G17" s="37"/>
      <c r="H17" s="37"/>
      <c r="I17" s="37"/>
      <c r="J17" s="37"/>
      <c r="L17" s="81" t="s">
        <v>500</v>
      </c>
      <c r="M17" s="45"/>
      <c r="N17" s="45"/>
      <c r="O17" s="46"/>
    </row>
    <row r="18" spans="1:21">
      <c r="A18" s="37"/>
      <c r="B18" s="56" t="s">
        <v>501</v>
      </c>
      <c r="C18" s="57" t="s">
        <v>502</v>
      </c>
      <c r="D18" s="67">
        <v>3</v>
      </c>
      <c r="E18" s="59"/>
      <c r="F18" s="60"/>
      <c r="G18" s="37"/>
      <c r="H18" s="37"/>
      <c r="I18" s="37"/>
      <c r="J18" s="37"/>
      <c r="L18" s="81" t="s">
        <v>503</v>
      </c>
      <c r="M18" s="45"/>
      <c r="N18" s="45"/>
      <c r="O18" s="46"/>
    </row>
    <row r="19" spans="1:21">
      <c r="A19" s="37"/>
      <c r="B19" s="56" t="s">
        <v>504</v>
      </c>
      <c r="C19" s="57" t="s">
        <v>505</v>
      </c>
      <c r="D19" s="237">
        <v>0</v>
      </c>
      <c r="E19" s="59"/>
      <c r="F19" s="60"/>
      <c r="G19" s="37"/>
      <c r="H19" s="37"/>
      <c r="I19" s="37"/>
      <c r="J19" s="37"/>
      <c r="L19" s="81" t="s">
        <v>506</v>
      </c>
      <c r="M19" s="45"/>
      <c r="N19" s="45"/>
      <c r="O19" s="46"/>
    </row>
    <row r="20" spans="1:21">
      <c r="A20" s="37"/>
      <c r="B20" s="51">
        <v>3</v>
      </c>
      <c r="C20" s="52" t="s">
        <v>507</v>
      </c>
      <c r="D20" s="68" t="s">
        <v>489</v>
      </c>
      <c r="E20" s="63">
        <f>SUM(E21:E23)</f>
        <v>2.0699999999999998</v>
      </c>
      <c r="F20" s="60"/>
      <c r="G20" s="37"/>
      <c r="H20" s="37"/>
      <c r="I20" s="37"/>
      <c r="J20" s="37"/>
      <c r="L20" s="81" t="s">
        <v>508</v>
      </c>
      <c r="M20" s="45"/>
      <c r="N20" s="45"/>
      <c r="O20" s="46"/>
    </row>
    <row r="21" spans="1:21" ht="13.8" thickBot="1">
      <c r="A21" s="37"/>
      <c r="B21" s="56" t="s">
        <v>107</v>
      </c>
      <c r="C21" s="57" t="s">
        <v>509</v>
      </c>
      <c r="D21" s="58"/>
      <c r="E21" s="59">
        <v>0.4</v>
      </c>
      <c r="F21" s="60"/>
      <c r="G21" s="37"/>
      <c r="H21" s="37"/>
      <c r="I21" s="37"/>
      <c r="J21" s="37"/>
      <c r="L21" s="82" t="s">
        <v>510</v>
      </c>
      <c r="M21" s="65"/>
      <c r="N21" s="65"/>
      <c r="O21" s="66"/>
    </row>
    <row r="22" spans="1:21">
      <c r="A22" s="37"/>
      <c r="B22" s="56" t="s">
        <v>511</v>
      </c>
      <c r="C22" s="57" t="s">
        <v>512</v>
      </c>
      <c r="D22" s="58"/>
      <c r="E22" s="59">
        <v>1.27</v>
      </c>
      <c r="F22" s="60"/>
      <c r="G22" s="37"/>
      <c r="H22" s="37"/>
      <c r="I22" s="37"/>
      <c r="J22" s="37"/>
    </row>
    <row r="23" spans="1:21">
      <c r="A23" s="37"/>
      <c r="B23" s="56" t="s">
        <v>511</v>
      </c>
      <c r="C23" s="57" t="s">
        <v>513</v>
      </c>
      <c r="D23" s="58"/>
      <c r="E23" s="59">
        <v>0.4</v>
      </c>
      <c r="F23" s="60"/>
      <c r="G23" s="37"/>
      <c r="H23" s="37"/>
      <c r="I23" s="37"/>
      <c r="J23" s="37"/>
    </row>
    <row r="24" spans="1:21">
      <c r="A24" s="37"/>
      <c r="B24" s="61"/>
      <c r="C24" s="57"/>
      <c r="D24" s="58"/>
      <c r="E24" s="59"/>
      <c r="F24" s="60"/>
      <c r="G24" s="37"/>
      <c r="H24" s="37"/>
      <c r="I24" s="37"/>
      <c r="J24" s="37"/>
    </row>
    <row r="25" spans="1:21" ht="13.8" thickBot="1">
      <c r="A25" s="37"/>
      <c r="B25" s="51">
        <v>4</v>
      </c>
      <c r="C25" s="52" t="s">
        <v>514</v>
      </c>
      <c r="D25" s="68" t="s">
        <v>489</v>
      </c>
      <c r="E25" s="63">
        <v>1.23</v>
      </c>
      <c r="F25" s="60"/>
      <c r="G25" s="37"/>
      <c r="H25" s="37"/>
      <c r="I25" s="37"/>
      <c r="J25" s="37"/>
    </row>
    <row r="26" spans="1:21" ht="15" thickBot="1">
      <c r="A26" s="37"/>
      <c r="B26" s="61"/>
      <c r="C26" s="57"/>
      <c r="D26" s="58"/>
      <c r="E26" s="59"/>
      <c r="F26" s="60"/>
      <c r="G26" s="37"/>
      <c r="H26" s="37"/>
      <c r="I26" s="37"/>
      <c r="J26" s="37"/>
      <c r="L26" s="497" t="s">
        <v>515</v>
      </c>
      <c r="M26" s="481" t="s">
        <v>488</v>
      </c>
      <c r="N26" s="475"/>
      <c r="O26" s="476"/>
      <c r="P26" s="481" t="s">
        <v>516</v>
      </c>
      <c r="Q26" s="475"/>
      <c r="R26" s="476"/>
      <c r="S26" s="475" t="s">
        <v>512</v>
      </c>
      <c r="T26" s="475"/>
      <c r="U26" s="476"/>
    </row>
    <row r="27" spans="1:21" ht="15" thickBot="1">
      <c r="A27" s="37"/>
      <c r="B27" s="51">
        <v>5</v>
      </c>
      <c r="C27" s="52" t="s">
        <v>517</v>
      </c>
      <c r="D27" s="69"/>
      <c r="E27" s="63">
        <v>7.4</v>
      </c>
      <c r="F27" s="60"/>
      <c r="G27" s="37"/>
      <c r="H27" s="37"/>
      <c r="I27" s="37"/>
      <c r="J27" s="37"/>
      <c r="L27" s="498"/>
      <c r="M27" s="83" t="s">
        <v>518</v>
      </c>
      <c r="N27" s="84" t="s">
        <v>519</v>
      </c>
      <c r="O27" s="85" t="s">
        <v>520</v>
      </c>
      <c r="P27" s="83" t="s">
        <v>518</v>
      </c>
      <c r="Q27" s="84" t="s">
        <v>519</v>
      </c>
      <c r="R27" s="85" t="s">
        <v>520</v>
      </c>
      <c r="S27" s="83" t="s">
        <v>518</v>
      </c>
      <c r="T27" s="84" t="s">
        <v>519</v>
      </c>
      <c r="U27" s="85" t="s">
        <v>520</v>
      </c>
    </row>
    <row r="28" spans="1:21" ht="13.8" thickBot="1">
      <c r="A28" s="37"/>
      <c r="B28" s="61"/>
      <c r="C28" s="57"/>
      <c r="D28" s="70"/>
      <c r="E28" s="71"/>
      <c r="F28" s="60"/>
      <c r="G28" s="37"/>
      <c r="H28" s="37"/>
      <c r="I28" s="37"/>
      <c r="J28" s="37"/>
      <c r="L28" s="86" t="s">
        <v>521</v>
      </c>
      <c r="M28" s="87">
        <v>0.03</v>
      </c>
      <c r="N28" s="88">
        <v>0.04</v>
      </c>
      <c r="O28" s="89">
        <v>5.5E-2</v>
      </c>
      <c r="P28" s="90">
        <v>8.0000000000000002E-3</v>
      </c>
      <c r="Q28" s="88">
        <v>8.0000000000000002E-3</v>
      </c>
      <c r="R28" s="89">
        <v>0.01</v>
      </c>
      <c r="S28" s="90">
        <v>9.7000000000000003E-3</v>
      </c>
      <c r="T28" s="91">
        <v>1.2699999999999999E-2</v>
      </c>
      <c r="U28" s="89">
        <v>1.2699999999999999E-2</v>
      </c>
    </row>
    <row r="29" spans="1:21">
      <c r="A29" s="37"/>
      <c r="B29" s="72" t="s">
        <v>489</v>
      </c>
      <c r="C29" s="73" t="s">
        <v>522</v>
      </c>
      <c r="D29" s="74" t="s">
        <v>489</v>
      </c>
      <c r="E29" s="238">
        <f>ROUND((((1+(E10%+E21%+E22%+E23%))*(1+E25%)*(1+E27%)/(1-D15%))-(1))*100,2)</f>
        <v>22.23</v>
      </c>
      <c r="F29" s="60"/>
      <c r="G29" s="37"/>
      <c r="H29" s="37"/>
      <c r="I29" s="37"/>
      <c r="J29" s="37"/>
      <c r="L29" s="86" t="s">
        <v>523</v>
      </c>
      <c r="M29" s="87">
        <v>3.7999999999999999E-2</v>
      </c>
      <c r="N29" s="88">
        <v>4.0099999999999997E-2</v>
      </c>
      <c r="O29" s="89">
        <v>4.6699999999999998E-2</v>
      </c>
      <c r="P29" s="90">
        <v>3.2000000000000002E-3</v>
      </c>
      <c r="Q29" s="88">
        <v>4.0000000000000001E-3</v>
      </c>
      <c r="R29" s="89">
        <v>7.4000000000000003E-3</v>
      </c>
      <c r="S29" s="90">
        <v>5.0000000000000001E-3</v>
      </c>
      <c r="T29" s="91">
        <v>5.5999999999999999E-3</v>
      </c>
      <c r="U29" s="89">
        <v>9.7000000000000003E-3</v>
      </c>
    </row>
    <row r="30" spans="1:21" ht="27" thickBot="1">
      <c r="A30" s="37"/>
      <c r="B30" s="37"/>
      <c r="C30" s="37"/>
      <c r="D30" s="37"/>
      <c r="E30" s="37"/>
      <c r="F30" s="37"/>
      <c r="G30" s="37"/>
      <c r="H30" s="37"/>
      <c r="I30" s="37"/>
      <c r="J30" s="37"/>
      <c r="L30" s="92" t="s">
        <v>524</v>
      </c>
      <c r="M30" s="93">
        <v>3.4299999999999997E-2</v>
      </c>
      <c r="N30" s="94">
        <v>4.9299999999999997E-2</v>
      </c>
      <c r="O30" s="95">
        <v>6.7100000000000007E-2</v>
      </c>
      <c r="P30" s="93">
        <v>2.8E-3</v>
      </c>
      <c r="Q30" s="94">
        <v>4.8999999999999998E-3</v>
      </c>
      <c r="R30" s="95">
        <v>7.4999999999999997E-3</v>
      </c>
      <c r="S30" s="93">
        <v>0.01</v>
      </c>
      <c r="T30" s="94">
        <v>1.3899999999999999E-2</v>
      </c>
      <c r="U30" s="95">
        <v>1.7399999999999999E-2</v>
      </c>
    </row>
    <row r="31" spans="1:21" ht="27" thickBot="1">
      <c r="A31" s="37"/>
      <c r="B31" s="496"/>
      <c r="C31" s="496"/>
      <c r="D31" s="496"/>
      <c r="E31" s="496"/>
      <c r="F31" s="75"/>
      <c r="G31" s="496"/>
      <c r="H31" s="496"/>
      <c r="I31" s="496"/>
      <c r="J31" s="496"/>
      <c r="L31" s="96" t="s">
        <v>525</v>
      </c>
      <c r="M31" s="93">
        <v>5.2900000000000003E-2</v>
      </c>
      <c r="N31" s="94">
        <v>5.9200000000000003E-2</v>
      </c>
      <c r="O31" s="95">
        <v>7.9299999999999995E-2</v>
      </c>
      <c r="P31" s="93">
        <v>2.5000000000000001E-3</v>
      </c>
      <c r="Q31" s="94">
        <v>5.1000000000000004E-3</v>
      </c>
      <c r="R31" s="95">
        <v>5.5999999999999999E-3</v>
      </c>
      <c r="S31" s="93">
        <v>0.01</v>
      </c>
      <c r="T31" s="94">
        <v>1.4800000000000001E-2</v>
      </c>
      <c r="U31" s="95">
        <v>1.9699999999999999E-2</v>
      </c>
    </row>
    <row r="32" spans="1:21" ht="18" thickBot="1">
      <c r="A32" s="37"/>
      <c r="B32" s="496" t="s">
        <v>526</v>
      </c>
      <c r="C32" s="496"/>
      <c r="D32" s="76">
        <f>ROUND((((1+((E10+E20)/100))*(1+E25/100)*(1+E27/100))/(1-D15/100)-1)*100,2)</f>
        <v>22.23</v>
      </c>
      <c r="E32" s="104">
        <f>D32/100</f>
        <v>0.2223</v>
      </c>
      <c r="F32" s="37"/>
      <c r="G32" s="496"/>
      <c r="H32" s="496"/>
      <c r="I32" s="76"/>
      <c r="J32" s="104"/>
      <c r="L32" s="86" t="s">
        <v>527</v>
      </c>
      <c r="M32" s="90">
        <v>0.04</v>
      </c>
      <c r="N32" s="88">
        <v>5.5199999999999999E-2</v>
      </c>
      <c r="O32" s="89">
        <v>7.85E-2</v>
      </c>
      <c r="P32" s="97">
        <v>0.81</v>
      </c>
      <c r="Q32" s="91">
        <v>1.2200000000000001E-2</v>
      </c>
      <c r="R32" s="89">
        <v>1.9900000000000001E-2</v>
      </c>
      <c r="S32" s="90">
        <v>1.46E-2</v>
      </c>
      <c r="T32" s="91">
        <v>2.3199999999999998E-2</v>
      </c>
      <c r="U32" s="89">
        <v>3.1600000000000003E-2</v>
      </c>
    </row>
    <row r="33" spans="1:19" ht="13.8" thickBot="1">
      <c r="A33" s="37"/>
      <c r="B33" s="499" t="s">
        <v>489</v>
      </c>
      <c r="C33" s="499"/>
      <c r="D33" s="37"/>
      <c r="E33" s="37"/>
      <c r="F33" s="37"/>
      <c r="G33" s="37"/>
      <c r="H33" s="37"/>
      <c r="I33" s="37"/>
      <c r="J33" s="37"/>
    </row>
    <row r="34" spans="1:19" ht="15" thickBot="1">
      <c r="A34" s="37"/>
      <c r="B34" s="500" t="s">
        <v>528</v>
      </c>
      <c r="C34" s="500"/>
      <c r="D34" s="500"/>
      <c r="E34" s="500"/>
      <c r="F34" s="500"/>
      <c r="G34" s="500"/>
      <c r="H34" s="500"/>
      <c r="I34" s="500"/>
      <c r="J34" s="500"/>
      <c r="L34" s="477" t="s">
        <v>515</v>
      </c>
      <c r="M34" s="478"/>
      <c r="N34" s="481" t="s">
        <v>529</v>
      </c>
      <c r="O34" s="475"/>
      <c r="P34" s="475"/>
      <c r="Q34" s="481" t="s">
        <v>517</v>
      </c>
      <c r="R34" s="475"/>
      <c r="S34" s="476"/>
    </row>
    <row r="35" spans="1:19" ht="15" thickBot="1">
      <c r="A35" s="37"/>
      <c r="B35" s="37"/>
      <c r="C35" s="37"/>
      <c r="D35" s="37"/>
      <c r="E35" s="37"/>
      <c r="F35" s="37"/>
      <c r="G35" s="37"/>
      <c r="H35" s="37"/>
      <c r="I35" s="37"/>
      <c r="J35" s="37"/>
      <c r="L35" s="479"/>
      <c r="M35" s="480"/>
      <c r="N35" s="98" t="s">
        <v>518</v>
      </c>
      <c r="O35" s="99" t="s">
        <v>519</v>
      </c>
      <c r="P35" s="100" t="s">
        <v>520</v>
      </c>
      <c r="Q35" s="98" t="s">
        <v>518</v>
      </c>
      <c r="R35" s="99" t="s">
        <v>519</v>
      </c>
      <c r="S35" s="101" t="s">
        <v>520</v>
      </c>
    </row>
    <row r="36" spans="1:19" ht="16.2" thickBot="1">
      <c r="A36" s="37"/>
      <c r="B36" s="77" t="s">
        <v>530</v>
      </c>
      <c r="C36" s="37"/>
      <c r="D36" s="37"/>
      <c r="E36" s="37"/>
      <c r="F36" s="37"/>
      <c r="G36" s="37"/>
      <c r="H36" s="37"/>
      <c r="I36" s="37"/>
      <c r="J36" s="37"/>
      <c r="L36" s="464" t="s">
        <v>521</v>
      </c>
      <c r="M36" s="465"/>
      <c r="N36" s="90">
        <v>5.8999999999999999E-3</v>
      </c>
      <c r="O36" s="91">
        <v>1.23E-2</v>
      </c>
      <c r="P36" s="102">
        <v>1.3899999999999999E-2</v>
      </c>
      <c r="Q36" s="90">
        <v>6.1600000000000002E-2</v>
      </c>
      <c r="R36" s="91">
        <v>7.3999999999999996E-2</v>
      </c>
      <c r="S36" s="89">
        <v>8.9599999999999999E-2</v>
      </c>
    </row>
    <row r="37" spans="1:19" ht="13.8" thickBot="1">
      <c r="L37" s="464" t="s">
        <v>523</v>
      </c>
      <c r="M37" s="465"/>
      <c r="N37" s="90">
        <v>1.0200000000000001E-2</v>
      </c>
      <c r="O37" s="91">
        <v>1.11E-2</v>
      </c>
      <c r="P37" s="102">
        <v>1.21E-2</v>
      </c>
      <c r="Q37" s="90">
        <v>6.6400000000000001E-2</v>
      </c>
      <c r="R37" s="91">
        <v>7.2999999999999995E-2</v>
      </c>
      <c r="S37" s="89">
        <v>8.6900000000000005E-2</v>
      </c>
    </row>
    <row r="38" spans="1:19" ht="13.8" thickBot="1">
      <c r="L38" s="462" t="s">
        <v>524</v>
      </c>
      <c r="M38" s="463"/>
      <c r="N38" s="93">
        <v>9.4000000000000004E-3</v>
      </c>
      <c r="O38" s="94">
        <v>9.9000000000000008E-3</v>
      </c>
      <c r="P38" s="103">
        <v>1.17E-2</v>
      </c>
      <c r="Q38" s="93">
        <v>6.7400000000000002E-2</v>
      </c>
      <c r="R38" s="94">
        <v>8.0399999999999999E-2</v>
      </c>
      <c r="S38" s="95">
        <v>9.4E-2</v>
      </c>
    </row>
    <row r="39" spans="1:19" ht="18" thickBot="1">
      <c r="B39" s="496" t="s">
        <v>12</v>
      </c>
      <c r="C39" s="496"/>
      <c r="D39" s="104">
        <f>E104/100</f>
        <v>0.15279999999999999</v>
      </c>
      <c r="L39" s="462" t="s">
        <v>525</v>
      </c>
      <c r="M39" s="463"/>
      <c r="N39" s="93">
        <v>1.01E-2</v>
      </c>
      <c r="O39" s="94">
        <v>1.0699999999999999E-2</v>
      </c>
      <c r="P39" s="103">
        <v>1.11E-2</v>
      </c>
      <c r="Q39" s="93">
        <v>0.08</v>
      </c>
      <c r="R39" s="94">
        <v>8.3099999999999993E-2</v>
      </c>
      <c r="S39" s="95">
        <v>9.5100000000000004E-2</v>
      </c>
    </row>
    <row r="40" spans="1:19" ht="15" thickBot="1">
      <c r="C40" s="105" t="s">
        <v>531</v>
      </c>
      <c r="L40" s="464" t="s">
        <v>527</v>
      </c>
      <c r="M40" s="465"/>
      <c r="N40" s="90">
        <v>9.4000000000000004E-3</v>
      </c>
      <c r="O40" s="91">
        <v>1.0200000000000001E-2</v>
      </c>
      <c r="P40" s="102">
        <v>1.3299999999999999E-2</v>
      </c>
      <c r="Q40" s="90">
        <v>7.1400000000000005E-2</v>
      </c>
      <c r="R40" s="91">
        <v>8.4000000000000005E-2</v>
      </c>
      <c r="S40" s="89">
        <v>0.1043</v>
      </c>
    </row>
    <row r="42" spans="1:19" ht="13.8" thickBot="1"/>
    <row r="43" spans="1:19">
      <c r="L43" s="466" t="s">
        <v>532</v>
      </c>
      <c r="M43" s="467"/>
      <c r="N43" s="467"/>
      <c r="O43" s="467"/>
      <c r="P43" s="467"/>
      <c r="Q43" s="467"/>
      <c r="R43" s="467"/>
      <c r="S43" s="468"/>
    </row>
    <row r="44" spans="1:19">
      <c r="L44" s="469"/>
      <c r="M44" s="470"/>
      <c r="N44" s="470"/>
      <c r="O44" s="470"/>
      <c r="P44" s="470"/>
      <c r="Q44" s="470"/>
      <c r="R44" s="470"/>
      <c r="S44" s="471"/>
    </row>
    <row r="45" spans="1:19" ht="13.8" thickBot="1">
      <c r="L45" s="472"/>
      <c r="M45" s="473"/>
      <c r="N45" s="473"/>
      <c r="O45" s="473"/>
      <c r="P45" s="473"/>
      <c r="Q45" s="473"/>
      <c r="R45" s="473"/>
      <c r="S45" s="474"/>
    </row>
    <row r="48" spans="1:19" ht="15.6">
      <c r="L48" s="460" t="s">
        <v>533</v>
      </c>
      <c r="M48" s="460"/>
      <c r="N48" s="460"/>
      <c r="O48" s="460"/>
      <c r="P48" s="460"/>
      <c r="Q48" s="460"/>
      <c r="R48" s="460"/>
      <c r="S48" s="460"/>
    </row>
    <row r="57" spans="12:14">
      <c r="L57" t="s">
        <v>534</v>
      </c>
    </row>
    <row r="59" spans="12:14">
      <c r="L59" t="s">
        <v>535</v>
      </c>
    </row>
    <row r="61" spans="12:14">
      <c r="L61" s="461" t="s">
        <v>536</v>
      </c>
      <c r="M61" s="461"/>
      <c r="N61" s="461"/>
    </row>
    <row r="62" spans="12:14">
      <c r="L62" s="14" t="s">
        <v>336</v>
      </c>
      <c r="M62" s="112">
        <f>Geral!I28*(1+Geral!$I$5)</f>
        <v>39127.277024000003</v>
      </c>
      <c r="N62" s="116">
        <f>M62/Geral!$I$176</f>
        <v>1.323763985198351E-2</v>
      </c>
    </row>
    <row r="63" spans="12:14">
      <c r="L63" s="14" t="s">
        <v>343</v>
      </c>
      <c r="M63" s="112">
        <f>Geral!I29*(1+Geral!$I$5)</f>
        <v>161545.01114400002</v>
      </c>
      <c r="N63" s="116">
        <f>M63/Geral!$I$176</f>
        <v>5.4654318931962251E-2</v>
      </c>
    </row>
    <row r="64" spans="12:14">
      <c r="L64" s="14" t="s">
        <v>345</v>
      </c>
      <c r="M64" s="112">
        <f>Geral!I30*(1+Geral!$I$5)</f>
        <v>164498.31950933335</v>
      </c>
      <c r="N64" s="116">
        <f>M64/Geral!$I$176</f>
        <v>5.5653489727521384E-2</v>
      </c>
    </row>
    <row r="65" spans="2:14">
      <c r="L65" s="14" t="s">
        <v>346</v>
      </c>
      <c r="M65" s="112">
        <f>Geral!I31*(1+Geral!$I$5)</f>
        <v>189738.54504000003</v>
      </c>
      <c r="N65" s="116">
        <f>M65/Geral!$I$176</f>
        <v>6.4192827007569286E-2</v>
      </c>
    </row>
    <row r="66" spans="2:14">
      <c r="L66" s="14" t="s">
        <v>347</v>
      </c>
      <c r="M66" s="112">
        <f>Geral!I32*(1+Geral!$I$5)</f>
        <v>192713.62979733333</v>
      </c>
      <c r="N66" s="116">
        <f>M66/Geral!$I$176</f>
        <v>6.5199365247440855E-2</v>
      </c>
    </row>
    <row r="67" spans="2:14">
      <c r="L67" s="14" t="s">
        <v>348</v>
      </c>
      <c r="M67" s="112">
        <f>Geral!I33*(1+Geral!$I$5)</f>
        <v>12036.131184000002</v>
      </c>
      <c r="N67" s="116">
        <f>M67/Geral!$I$176</f>
        <v>4.0720945065328626E-3</v>
      </c>
    </row>
    <row r="68" spans="2:14">
      <c r="L68" s="14" t="s">
        <v>349</v>
      </c>
      <c r="M68" s="112">
        <f>Geral!I34*(1+Geral!$I$5)</f>
        <v>25183.008224000005</v>
      </c>
      <c r="N68" s="116">
        <f>M68/Geral!$I$176</f>
        <v>8.5199793753695519E-3</v>
      </c>
    </row>
    <row r="69" spans="2:14" ht="13.95" customHeight="1">
      <c r="L69" s="14" t="s">
        <v>350</v>
      </c>
      <c r="M69" s="112">
        <f>Geral!I35*(1+Geral!$I$5)</f>
        <v>396204.59081866668</v>
      </c>
      <c r="N69" s="116">
        <f>M69/Geral!$I$176</f>
        <v>0.13404494459818717</v>
      </c>
    </row>
    <row r="70" spans="2:14" ht="13.95" customHeight="1">
      <c r="L70" s="14" t="s">
        <v>351</v>
      </c>
      <c r="M70" s="112">
        <f>Geral!I36*(1+Geral!$I$5)</f>
        <v>141870.692304</v>
      </c>
      <c r="N70" s="116">
        <f>M70/Geral!$I$176</f>
        <v>4.7998053355973819E-2</v>
      </c>
    </row>
    <row r="71" spans="2:14" ht="13.95" customHeight="1">
      <c r="L71" s="14" t="s">
        <v>352</v>
      </c>
      <c r="M71" s="112">
        <f>Geral!I37*(1+Geral!$I$5)</f>
        <v>179925.74620533336</v>
      </c>
      <c r="N71" s="116">
        <f>M71/Geral!$I$176</f>
        <v>6.0872935954746889E-2</v>
      </c>
    </row>
    <row r="72" spans="2:14" ht="13.95" customHeight="1">
      <c r="L72" s="14" t="s">
        <v>353</v>
      </c>
      <c r="M72" s="112">
        <f>Geral!I38*(1+Geral!$I$5)</f>
        <v>52161.802175999997</v>
      </c>
      <c r="N72" s="116">
        <f>M72/Geral!$I$176</f>
        <v>1.764751354439404E-2</v>
      </c>
    </row>
    <row r="73" spans="2:14" ht="13.95" customHeight="1">
      <c r="L73" s="14" t="s">
        <v>354</v>
      </c>
      <c r="M73" s="112">
        <f>Geral!I39*(1+Geral!$I$5)</f>
        <v>27230.138935999999</v>
      </c>
      <c r="N73" s="116">
        <f>M73/Geral!$I$176</f>
        <v>9.2125698431081652E-3</v>
      </c>
    </row>
    <row r="74" spans="2:14">
      <c r="L74" s="14" t="s">
        <v>355</v>
      </c>
      <c r="M74" s="112">
        <f>Geral!I43*(1+Geral!$I$5)</f>
        <v>895.16457066666669</v>
      </c>
      <c r="N74" s="116">
        <f>M74/Geral!$I$176</f>
        <v>3.0285435368968482E-4</v>
      </c>
    </row>
    <row r="75" spans="2:14">
      <c r="L75" s="14" t="s">
        <v>359</v>
      </c>
      <c r="M75" s="112">
        <f>Geral!I44*(1+Geral!$I$5)</f>
        <v>975.77218933333336</v>
      </c>
      <c r="N75" s="116">
        <f>M75/Geral!$I$176</f>
        <v>3.3012572819859443E-4</v>
      </c>
    </row>
    <row r="76" spans="2:14">
      <c r="L76" s="14" t="s">
        <v>360</v>
      </c>
      <c r="M76" s="112">
        <f>Geral!I45*(1+Geral!$I$5)</f>
        <v>1631.9651626666669</v>
      </c>
      <c r="N76" s="116">
        <f>M76/Geral!$I$176</f>
        <v>5.5213060344357426E-4</v>
      </c>
    </row>
    <row r="77" spans="2:14">
      <c r="L77" s="14" t="s">
        <v>361</v>
      </c>
      <c r="M77" s="112">
        <f>Geral!I46*(1+Geral!$I$5)</f>
        <v>7879.4110559999999</v>
      </c>
      <c r="N77" s="116">
        <f>M77/Geral!$I$176</f>
        <v>2.6657823835041293E-3</v>
      </c>
    </row>
    <row r="78" spans="2:14">
      <c r="L78" s="14" t="s">
        <v>537</v>
      </c>
      <c r="M78" s="112">
        <f>Geral!I47*(1+Geral!$I$5)</f>
        <v>31151.480360000001</v>
      </c>
      <c r="N78" s="116">
        <f>M78/Geral!$I$176</f>
        <v>1.0539248044500404E-2</v>
      </c>
    </row>
    <row r="80" spans="2:14" ht="14.4">
      <c r="B80" s="482" t="s">
        <v>538</v>
      </c>
      <c r="C80" s="482"/>
      <c r="D80" s="482"/>
      <c r="E80" s="482"/>
    </row>
    <row r="81" spans="2:5" ht="13.8" thickBot="1"/>
    <row r="82" spans="2:5">
      <c r="B82" s="492" t="s">
        <v>309</v>
      </c>
      <c r="C82" s="494" t="s">
        <v>483</v>
      </c>
      <c r="D82" s="38" t="s">
        <v>484</v>
      </c>
      <c r="E82" s="185" t="s">
        <v>484</v>
      </c>
    </row>
    <row r="83" spans="2:5" ht="13.8" thickBot="1">
      <c r="B83" s="493"/>
      <c r="C83" s="495"/>
      <c r="D83" s="43" t="s">
        <v>485</v>
      </c>
      <c r="E83" s="186" t="s">
        <v>486</v>
      </c>
    </row>
    <row r="84" spans="2:5">
      <c r="B84" s="47"/>
      <c r="C84" s="48"/>
      <c r="D84" s="49"/>
      <c r="E84" s="187"/>
    </row>
    <row r="85" spans="2:5">
      <c r="B85" s="51">
        <v>1</v>
      </c>
      <c r="C85" s="52" t="s">
        <v>488</v>
      </c>
      <c r="D85" s="53" t="s">
        <v>489</v>
      </c>
      <c r="E85" s="188">
        <v>3.45</v>
      </c>
    </row>
    <row r="86" spans="2:5">
      <c r="B86" s="56" t="s">
        <v>27</v>
      </c>
      <c r="C86" s="57" t="s">
        <v>490</v>
      </c>
      <c r="D86" s="58" t="s">
        <v>489</v>
      </c>
      <c r="E86" s="189" t="s">
        <v>489</v>
      </c>
    </row>
    <row r="87" spans="2:5">
      <c r="B87" s="56" t="s">
        <v>38</v>
      </c>
      <c r="C87" s="57" t="s">
        <v>491</v>
      </c>
      <c r="D87" s="58" t="s">
        <v>489</v>
      </c>
      <c r="E87" s="189" t="s">
        <v>489</v>
      </c>
    </row>
    <row r="88" spans="2:5">
      <c r="B88" s="56" t="s">
        <v>492</v>
      </c>
      <c r="C88" s="57" t="s">
        <v>493</v>
      </c>
      <c r="D88" s="58" t="s">
        <v>489</v>
      </c>
      <c r="E88" s="189" t="s">
        <v>489</v>
      </c>
    </row>
    <row r="89" spans="2:5">
      <c r="B89" s="61" t="s">
        <v>489</v>
      </c>
      <c r="C89" s="57" t="s">
        <v>489</v>
      </c>
      <c r="D89" s="58" t="s">
        <v>489</v>
      </c>
      <c r="E89" s="189" t="s">
        <v>489</v>
      </c>
    </row>
    <row r="90" spans="2:5">
      <c r="B90" s="51">
        <v>2</v>
      </c>
      <c r="C90" s="52" t="s">
        <v>494</v>
      </c>
      <c r="D90" s="62">
        <f>SUM(D91:D94)</f>
        <v>3.65</v>
      </c>
      <c r="E90" s="190"/>
    </row>
    <row r="91" spans="2:5">
      <c r="B91" s="56" t="s">
        <v>47</v>
      </c>
      <c r="C91" s="64" t="s">
        <v>496</v>
      </c>
      <c r="D91" s="58">
        <v>0</v>
      </c>
      <c r="E91" s="189"/>
    </row>
    <row r="92" spans="2:5">
      <c r="B92" s="56" t="s">
        <v>498</v>
      </c>
      <c r="C92" s="57" t="s">
        <v>499</v>
      </c>
      <c r="D92" s="58">
        <v>0.65</v>
      </c>
      <c r="E92" s="189"/>
    </row>
    <row r="93" spans="2:5">
      <c r="B93" s="56" t="s">
        <v>501</v>
      </c>
      <c r="C93" s="57" t="s">
        <v>502</v>
      </c>
      <c r="D93" s="67">
        <v>3</v>
      </c>
      <c r="E93" s="189"/>
    </row>
    <row r="94" spans="2:5">
      <c r="B94" s="56" t="s">
        <v>504</v>
      </c>
      <c r="C94" s="57" t="s">
        <v>505</v>
      </c>
      <c r="D94" s="237">
        <v>0</v>
      </c>
      <c r="E94" s="189"/>
    </row>
    <row r="95" spans="2:5">
      <c r="B95" s="51">
        <v>3</v>
      </c>
      <c r="C95" s="52" t="s">
        <v>507</v>
      </c>
      <c r="D95" s="68" t="s">
        <v>489</v>
      </c>
      <c r="E95" s="190">
        <f>SUM(E96:E98)</f>
        <v>1.3299999999999998</v>
      </c>
    </row>
    <row r="96" spans="2:5">
      <c r="B96" s="56" t="s">
        <v>107</v>
      </c>
      <c r="C96" s="57" t="s">
        <v>509</v>
      </c>
      <c r="D96" s="58"/>
      <c r="E96" s="189">
        <v>0.24</v>
      </c>
    </row>
    <row r="97" spans="2:12">
      <c r="B97" s="56" t="s">
        <v>511</v>
      </c>
      <c r="C97" s="57" t="s">
        <v>512</v>
      </c>
      <c r="D97" s="58"/>
      <c r="E97" s="189">
        <v>0.85</v>
      </c>
    </row>
    <row r="98" spans="2:12" ht="39.6">
      <c r="B98" s="56" t="s">
        <v>511</v>
      </c>
      <c r="C98" s="57" t="s">
        <v>513</v>
      </c>
      <c r="D98" s="58"/>
      <c r="E98" s="189">
        <v>0.24</v>
      </c>
      <c r="L98" s="32" t="s">
        <v>539</v>
      </c>
    </row>
    <row r="99" spans="2:12">
      <c r="B99" s="61"/>
      <c r="C99" s="57"/>
      <c r="D99" s="58"/>
      <c r="E99" s="189"/>
    </row>
    <row r="100" spans="2:12">
      <c r="B100" s="51">
        <v>4</v>
      </c>
      <c r="C100" s="52" t="s">
        <v>514</v>
      </c>
      <c r="D100" s="68" t="s">
        <v>489</v>
      </c>
      <c r="E100" s="190">
        <v>0.85</v>
      </c>
    </row>
    <row r="101" spans="2:12">
      <c r="B101" s="61"/>
      <c r="C101" s="57"/>
      <c r="D101" s="58"/>
      <c r="E101" s="189"/>
    </row>
    <row r="102" spans="2:12">
      <c r="B102" s="51">
        <v>5</v>
      </c>
      <c r="C102" s="52" t="s">
        <v>517</v>
      </c>
      <c r="D102" s="69"/>
      <c r="E102" s="190">
        <v>5.1100000000000003</v>
      </c>
    </row>
    <row r="103" spans="2:12" ht="13.8" thickBot="1">
      <c r="B103" s="61"/>
      <c r="C103" s="57"/>
      <c r="D103" s="70"/>
      <c r="E103" s="191"/>
    </row>
    <row r="104" spans="2:12">
      <c r="B104" s="72" t="s">
        <v>489</v>
      </c>
      <c r="C104" s="73" t="s">
        <v>522</v>
      </c>
      <c r="D104" s="74" t="s">
        <v>489</v>
      </c>
      <c r="E104" s="239">
        <f>ROUND((((1+(E85%+E96%+E97%+E98%))*(1+E100%)*(1+E102%)/(1-D90%))-(1))*100,2)</f>
        <v>15.28</v>
      </c>
    </row>
  </sheetData>
  <mergeCells count="29">
    <mergeCell ref="B82:B83"/>
    <mergeCell ref="C82:C83"/>
    <mergeCell ref="G32:H32"/>
    <mergeCell ref="B31:E31"/>
    <mergeCell ref="G31:J31"/>
    <mergeCell ref="B33:C33"/>
    <mergeCell ref="B34:J34"/>
    <mergeCell ref="B39:C39"/>
    <mergeCell ref="B80:E80"/>
    <mergeCell ref="L37:M37"/>
    <mergeCell ref="B5:E5"/>
    <mergeCell ref="A1:R3"/>
    <mergeCell ref="B7:B8"/>
    <mergeCell ref="C7:C8"/>
    <mergeCell ref="B32:C32"/>
    <mergeCell ref="L26:L27"/>
    <mergeCell ref="M26:O26"/>
    <mergeCell ref="P26:R26"/>
    <mergeCell ref="S26:U26"/>
    <mergeCell ref="L34:M35"/>
    <mergeCell ref="N34:P34"/>
    <mergeCell ref="Q34:S34"/>
    <mergeCell ref="L36:M36"/>
    <mergeCell ref="L48:S48"/>
    <mergeCell ref="L61:N61"/>
    <mergeCell ref="L38:M38"/>
    <mergeCell ref="L39:M39"/>
    <mergeCell ref="L40:M40"/>
    <mergeCell ref="L43:S45"/>
  </mergeCells>
  <pageMargins left="0.511811024" right="0.511811024" top="0.78740157499999996" bottom="0.78740157499999996" header="0.31496062000000002" footer="0.31496062000000002"/>
  <pageSetup paperSize="9"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0"/>
  <sheetViews>
    <sheetView zoomScale="86" zoomScaleNormal="86" workbookViewId="0">
      <pane ySplit="11" topLeftCell="A39" activePane="bottomLeft" state="frozen"/>
      <selection pane="bottomLeft" activeCell="AM70" sqref="AM70"/>
    </sheetView>
  </sheetViews>
  <sheetFormatPr defaultColWidth="9" defaultRowHeight="13.2"/>
  <cols>
    <col min="1" max="1" width="9" customWidth="1"/>
    <col min="2" max="2" width="40.33203125" customWidth="1"/>
    <col min="3" max="3" width="11.5546875" customWidth="1"/>
    <col min="4" max="4" width="13.6640625" customWidth="1"/>
    <col min="5" max="5" width="11.6640625" customWidth="1"/>
    <col min="6" max="6" width="10.6640625" customWidth="1"/>
    <col min="7" max="7" width="9.33203125" customWidth="1"/>
    <col min="8" max="8" width="12.6640625" customWidth="1"/>
    <col min="9" max="9" width="11.33203125" customWidth="1"/>
    <col min="10" max="15" width="10" customWidth="1"/>
    <col min="16" max="18" width="10.5546875" bestFit="1" customWidth="1"/>
    <col min="19" max="20" width="10.33203125" customWidth="1"/>
    <col min="21" max="21" width="11.5546875" bestFit="1" customWidth="1"/>
    <col min="22" max="24" width="10.33203125" customWidth="1"/>
    <col min="25" max="26" width="10.5546875" bestFit="1" customWidth="1"/>
    <col min="27" max="36" width="10.5546875" customWidth="1"/>
    <col min="37" max="37" width="11.6640625" bestFit="1" customWidth="1"/>
    <col min="38" max="38" width="10.5546875" customWidth="1"/>
    <col min="39" max="39" width="11.6640625" customWidth="1"/>
  </cols>
  <sheetData>
    <row r="1" spans="1:43">
      <c r="A1" s="510" t="str">
        <f>Geral!D1</f>
        <v>Justiça Federal - Uberaba - MG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</row>
    <row r="2" spans="1:43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</row>
    <row r="3" spans="1:43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</row>
    <row r="4" spans="1:43">
      <c r="A4" s="122" t="str">
        <f>Geral!D3</f>
        <v>Obra: Justiça Federal - Uberaba - MG</v>
      </c>
      <c r="B4" s="37"/>
      <c r="C4" s="122"/>
      <c r="D4" s="37"/>
      <c r="E4" s="123"/>
      <c r="F4" s="123"/>
      <c r="G4" s="119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 t="s">
        <v>540</v>
      </c>
      <c r="AM4" s="159"/>
    </row>
    <row r="5" spans="1:43">
      <c r="A5" s="125" t="str">
        <f>Geral!D4</f>
        <v>Endereço: Av. Maria Carmelita Castro Cunha - Vila Olímpica, Uberaba - MG</v>
      </c>
      <c r="B5" s="125"/>
      <c r="C5" s="125"/>
      <c r="D5" s="125"/>
      <c r="E5" s="123"/>
      <c r="F5" s="123"/>
      <c r="G5" s="126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 t="s">
        <v>15</v>
      </c>
      <c r="AM5" s="160">
        <f>Geral!I7</f>
        <v>45225</v>
      </c>
    </row>
    <row r="6" spans="1:43" ht="13.95" customHeight="1">
      <c r="A6" s="511" t="s">
        <v>541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1"/>
      <c r="AL6" s="511"/>
      <c r="AM6" s="511"/>
    </row>
    <row r="7" spans="1:43">
      <c r="A7" s="127"/>
      <c r="B7" s="128"/>
      <c r="C7" s="128"/>
      <c r="D7" s="128"/>
      <c r="E7" s="128"/>
      <c r="F7" s="128"/>
      <c r="G7" s="128"/>
      <c r="S7" s="129"/>
      <c r="T7" s="130"/>
      <c r="U7" s="130"/>
      <c r="V7" s="130"/>
      <c r="W7" s="130"/>
      <c r="X7" s="130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 t="str">
        <f>Geral!H3</f>
        <v>BDI</v>
      </c>
      <c r="AM7" s="198">
        <f>Geral!I3</f>
        <v>0.2223</v>
      </c>
    </row>
    <row r="8" spans="1:43">
      <c r="A8" s="128"/>
      <c r="B8" s="128"/>
      <c r="C8" s="128"/>
      <c r="D8" s="128"/>
      <c r="E8" s="128"/>
      <c r="F8" s="128"/>
      <c r="G8" s="128"/>
      <c r="S8" s="129"/>
      <c r="T8" s="130"/>
      <c r="U8" s="130"/>
      <c r="V8" s="130"/>
      <c r="W8" s="130"/>
      <c r="X8" s="130"/>
      <c r="Y8" s="516"/>
      <c r="Z8" s="51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>
        <f>Geral!H4</f>
        <v>0</v>
      </c>
      <c r="AM8" s="199">
        <f>Geral!I4</f>
        <v>0</v>
      </c>
    </row>
    <row r="9" spans="1:43">
      <c r="A9" s="128"/>
      <c r="B9" s="128"/>
      <c r="C9" s="128"/>
      <c r="D9" s="128"/>
      <c r="E9" s="128"/>
      <c r="F9" s="128"/>
      <c r="G9" s="128"/>
      <c r="S9" s="129"/>
      <c r="T9" s="130"/>
      <c r="U9" s="130"/>
      <c r="V9" s="130"/>
      <c r="W9" s="130"/>
      <c r="X9" s="130"/>
      <c r="Y9" s="184"/>
      <c r="Z9" s="184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 t="str">
        <f>Geral!H5</f>
        <v>BDI Diferenciado</v>
      </c>
      <c r="AM9" s="200">
        <f>Geral!I5</f>
        <v>0.15279999999999999</v>
      </c>
    </row>
    <row r="10" spans="1:43" ht="12.75" customHeight="1">
      <c r="A10" s="512" t="s">
        <v>20</v>
      </c>
      <c r="B10" s="513" t="s">
        <v>542</v>
      </c>
      <c r="C10" s="514" t="s">
        <v>543</v>
      </c>
      <c r="D10" s="515" t="s">
        <v>544</v>
      </c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</row>
    <row r="11" spans="1:43" ht="22.95" customHeight="1">
      <c r="A11" s="512"/>
      <c r="B11" s="513"/>
      <c r="C11" s="514"/>
      <c r="D11" s="515" t="s">
        <v>545</v>
      </c>
      <c r="E11" s="515"/>
      <c r="F11" s="515"/>
      <c r="G11" s="515"/>
      <c r="H11" s="504" t="s">
        <v>546</v>
      </c>
      <c r="I11" s="505"/>
      <c r="J11" s="505"/>
      <c r="K11" s="506"/>
      <c r="L11" s="504" t="s">
        <v>547</v>
      </c>
      <c r="M11" s="505"/>
      <c r="N11" s="505"/>
      <c r="O11" s="506"/>
      <c r="P11" s="504" t="s">
        <v>548</v>
      </c>
      <c r="Q11" s="505"/>
      <c r="R11" s="505"/>
      <c r="S11" s="506"/>
      <c r="T11" s="504" t="s">
        <v>549</v>
      </c>
      <c r="U11" s="505"/>
      <c r="V11" s="505"/>
      <c r="W11" s="506"/>
      <c r="X11" s="504" t="s">
        <v>550</v>
      </c>
      <c r="Y11" s="505"/>
      <c r="Z11" s="505"/>
      <c r="AA11" s="506"/>
      <c r="AB11" s="504" t="s">
        <v>551</v>
      </c>
      <c r="AC11" s="505"/>
      <c r="AD11" s="505"/>
      <c r="AE11" s="506"/>
      <c r="AF11" s="504" t="s">
        <v>552</v>
      </c>
      <c r="AG11" s="505"/>
      <c r="AH11" s="505"/>
      <c r="AI11" s="506"/>
      <c r="AJ11" s="504" t="s">
        <v>553</v>
      </c>
      <c r="AK11" s="505"/>
      <c r="AL11" s="505"/>
      <c r="AM11" s="506"/>
    </row>
    <row r="12" spans="1:43" ht="16.2" customHeight="1">
      <c r="A12" s="509"/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</row>
    <row r="13" spans="1:43">
      <c r="A13" s="501" t="s">
        <v>554</v>
      </c>
      <c r="B13" s="508" t="s">
        <v>555</v>
      </c>
      <c r="C13" s="507">
        <v>0</v>
      </c>
      <c r="D13" s="132"/>
      <c r="E13" s="134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61"/>
      <c r="AM13" s="161"/>
    </row>
    <row r="14" spans="1:43">
      <c r="A14" s="501"/>
      <c r="B14" s="508"/>
      <c r="C14" s="507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59"/>
      <c r="AM14" s="159"/>
    </row>
    <row r="15" spans="1:43">
      <c r="A15" s="501"/>
      <c r="B15" s="508"/>
      <c r="C15" s="507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62"/>
      <c r="Z15" s="136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62"/>
      <c r="AP15" s="31"/>
      <c r="AQ15" s="31"/>
    </row>
    <row r="16" spans="1:43">
      <c r="A16" s="501" t="s">
        <v>556</v>
      </c>
      <c r="B16" s="508" t="s">
        <v>557</v>
      </c>
      <c r="C16" s="507">
        <v>0</v>
      </c>
      <c r="D16" s="132"/>
      <c r="E16" s="132"/>
      <c r="F16" s="134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59"/>
      <c r="AM16" s="159"/>
      <c r="AP16" s="31"/>
      <c r="AQ16" s="117"/>
    </row>
    <row r="17" spans="1:39">
      <c r="A17" s="501"/>
      <c r="B17" s="508"/>
      <c r="C17" s="507"/>
      <c r="D17" s="134"/>
      <c r="E17" s="134">
        <f>Geral!I23*0.7</f>
        <v>58716.783840399999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59"/>
      <c r="AM17" s="159"/>
    </row>
    <row r="18" spans="1:39">
      <c r="A18" s="501"/>
      <c r="B18" s="508"/>
      <c r="C18" s="507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62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62"/>
    </row>
    <row r="19" spans="1:39" ht="14.7" customHeight="1">
      <c r="A19" s="501" t="s">
        <v>558</v>
      </c>
      <c r="B19" s="502" t="s">
        <v>559</v>
      </c>
      <c r="C19" s="507">
        <v>0</v>
      </c>
      <c r="D19" s="133"/>
      <c r="E19" s="132"/>
      <c r="F19" s="132"/>
      <c r="G19" s="134"/>
      <c r="H19" s="134"/>
      <c r="I19" s="134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6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63"/>
    </row>
    <row r="20" spans="1:39">
      <c r="A20" s="501"/>
      <c r="B20" s="502"/>
      <c r="C20" s="507"/>
      <c r="D20" s="134"/>
      <c r="E20" s="134"/>
      <c r="F20" s="134">
        <f>(Geral!I42+Geral!I50)*0.4</f>
        <v>649907.47428053338</v>
      </c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59"/>
      <c r="AM20" s="159"/>
    </row>
    <row r="21" spans="1:39" ht="12.6" customHeight="1">
      <c r="A21" s="501"/>
      <c r="B21" s="502"/>
      <c r="C21" s="507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62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62"/>
    </row>
    <row r="22" spans="1:39" ht="12.75" customHeight="1">
      <c r="A22" s="501" t="s">
        <v>14</v>
      </c>
      <c r="B22" s="502" t="s">
        <v>560</v>
      </c>
      <c r="C22" s="507">
        <v>0</v>
      </c>
      <c r="D22" s="133"/>
      <c r="E22" s="133"/>
      <c r="F22" s="132"/>
      <c r="G22" s="132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  <c r="Y22" s="159"/>
      <c r="AM22" s="159"/>
    </row>
    <row r="23" spans="1:39">
      <c r="A23" s="501"/>
      <c r="B23" s="502"/>
      <c r="C23" s="507"/>
      <c r="D23" s="134"/>
      <c r="E23" s="134"/>
      <c r="F23" s="134"/>
      <c r="G23" s="134">
        <f>Geral!I149*(1+Geral!I3)</f>
        <v>6605.4656544000009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Y23" s="159"/>
      <c r="AM23" s="159"/>
    </row>
    <row r="24" spans="1:39">
      <c r="A24" s="501"/>
      <c r="B24" s="502"/>
      <c r="C24" s="507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62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62"/>
    </row>
    <row r="25" spans="1:39" ht="12.75" customHeight="1">
      <c r="A25" s="501" t="s">
        <v>561</v>
      </c>
      <c r="B25" s="502" t="s">
        <v>693</v>
      </c>
      <c r="C25" s="507">
        <v>0</v>
      </c>
      <c r="D25" s="133"/>
      <c r="E25" s="133"/>
      <c r="F25" s="134"/>
      <c r="G25" s="132"/>
      <c r="H25" s="132"/>
      <c r="I25" s="132"/>
      <c r="J25" s="133"/>
      <c r="K25" s="133"/>
      <c r="L25" s="133"/>
      <c r="M25" s="133"/>
      <c r="N25" s="133"/>
      <c r="O25" s="133"/>
      <c r="P25" s="133"/>
      <c r="Q25" s="133"/>
      <c r="R25" s="133"/>
      <c r="S25" s="134"/>
      <c r="Y25" s="159"/>
      <c r="AM25" s="159"/>
    </row>
    <row r="26" spans="1:39">
      <c r="A26" s="501"/>
      <c r="B26" s="502"/>
      <c r="C26" s="507"/>
      <c r="D26" s="134"/>
      <c r="E26" s="134"/>
      <c r="F26" s="134"/>
      <c r="G26" s="134"/>
      <c r="H26" s="134"/>
      <c r="I26" s="134">
        <f>Geral!I147*(1+Geral!I3)+Geral!I148*(1+Geral!I3)</f>
        <v>26639.495968335996</v>
      </c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Y26" s="159"/>
      <c r="AM26" s="159"/>
    </row>
    <row r="27" spans="1:39">
      <c r="A27" s="501"/>
      <c r="B27" s="502"/>
      <c r="C27" s="507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62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62"/>
    </row>
    <row r="28" spans="1:39" ht="13.2" customHeight="1">
      <c r="A28" s="501" t="s">
        <v>562</v>
      </c>
      <c r="B28" s="502" t="s">
        <v>563</v>
      </c>
      <c r="C28" s="507">
        <v>0</v>
      </c>
      <c r="D28" s="133"/>
      <c r="E28" s="133"/>
      <c r="F28" s="133"/>
      <c r="G28" s="133"/>
      <c r="H28" s="133"/>
      <c r="I28" s="132"/>
      <c r="J28" s="132"/>
      <c r="K28" s="134"/>
      <c r="L28" s="134"/>
      <c r="M28" s="134"/>
      <c r="N28" s="134"/>
      <c r="O28" s="134"/>
      <c r="P28" s="134"/>
      <c r="Q28" s="134"/>
      <c r="R28" s="134"/>
      <c r="S28" s="134"/>
      <c r="T28" s="133"/>
      <c r="U28" s="133"/>
      <c r="V28" s="133"/>
      <c r="W28" s="133"/>
      <c r="X28" s="133"/>
      <c r="Y28" s="159"/>
      <c r="AM28" s="159"/>
    </row>
    <row r="29" spans="1:39">
      <c r="A29" s="501"/>
      <c r="B29" s="502"/>
      <c r="C29" s="507"/>
      <c r="D29" s="134"/>
      <c r="E29" s="134"/>
      <c r="F29" s="134"/>
      <c r="G29" s="134"/>
      <c r="H29" s="133"/>
      <c r="I29" s="134"/>
      <c r="J29" s="134">
        <f>(Geral!I145+Geral!I146)*(1+Geral!I3)</f>
        <v>61151.326755999995</v>
      </c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59"/>
      <c r="AM29" s="164"/>
    </row>
    <row r="30" spans="1:39">
      <c r="A30" s="501"/>
      <c r="B30" s="502"/>
      <c r="C30" s="507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62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62"/>
    </row>
    <row r="31" spans="1:39" ht="12.75" customHeight="1">
      <c r="A31" s="501" t="s">
        <v>564</v>
      </c>
      <c r="B31" s="502" t="s">
        <v>565</v>
      </c>
      <c r="C31" s="507">
        <v>0</v>
      </c>
      <c r="D31" s="133"/>
      <c r="E31" s="133"/>
      <c r="F31" s="133"/>
      <c r="G31" s="133"/>
      <c r="H31" s="133"/>
      <c r="I31" s="133"/>
      <c r="J31" s="132"/>
      <c r="K31" s="132"/>
      <c r="L31" s="133"/>
      <c r="M31" s="133"/>
      <c r="N31" s="133"/>
      <c r="O31" s="133"/>
      <c r="P31" s="133"/>
      <c r="Q31" s="133"/>
      <c r="R31" s="133"/>
      <c r="S31" s="134"/>
      <c r="Y31" s="159"/>
      <c r="AM31" s="159"/>
    </row>
    <row r="32" spans="1:39">
      <c r="A32" s="501"/>
      <c r="B32" s="502"/>
      <c r="C32" s="507"/>
      <c r="D32" s="134"/>
      <c r="E32" s="134"/>
      <c r="F32" s="134"/>
      <c r="G32" s="134"/>
      <c r="H32" s="134"/>
      <c r="I32" s="134"/>
      <c r="J32" s="134"/>
      <c r="K32" s="134">
        <f>Geral!I106</f>
        <v>116489.78584800001</v>
      </c>
      <c r="L32" s="134"/>
      <c r="M32" s="134"/>
      <c r="N32" s="134"/>
      <c r="O32" s="134"/>
      <c r="P32" s="134"/>
      <c r="Q32" s="134"/>
      <c r="R32" s="134"/>
      <c r="S32" s="134"/>
      <c r="Y32" s="159"/>
      <c r="AM32" s="159"/>
    </row>
    <row r="33" spans="1:39">
      <c r="A33" s="501"/>
      <c r="B33" s="502"/>
      <c r="C33" s="507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62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62"/>
    </row>
    <row r="34" spans="1:39">
      <c r="A34" s="501" t="s">
        <v>566</v>
      </c>
      <c r="B34" s="502" t="s">
        <v>567</v>
      </c>
      <c r="C34" s="507">
        <v>0</v>
      </c>
      <c r="D34" s="133"/>
      <c r="E34" s="133"/>
      <c r="F34" s="134"/>
      <c r="G34" s="134"/>
      <c r="H34" s="134"/>
      <c r="I34" s="134"/>
      <c r="J34" s="133"/>
      <c r="K34" s="133"/>
      <c r="L34" s="133"/>
      <c r="M34" s="132"/>
      <c r="N34" s="132"/>
      <c r="O34" s="132"/>
      <c r="P34" s="132"/>
      <c r="Q34" s="133"/>
      <c r="R34" s="133"/>
      <c r="AA34" s="159"/>
      <c r="AM34" s="159"/>
    </row>
    <row r="35" spans="1:39">
      <c r="A35" s="501"/>
      <c r="B35" s="502"/>
      <c r="C35" s="507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>
        <f>(SUM(Geral!I71:I91))*(1+Geral!I3)</f>
        <v>532123.14674447186</v>
      </c>
      <c r="Q35" s="134"/>
      <c r="R35" s="134"/>
      <c r="AA35" s="159"/>
      <c r="AM35" s="159"/>
    </row>
    <row r="36" spans="1:39">
      <c r="A36" s="501"/>
      <c r="B36" s="502"/>
      <c r="C36" s="50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62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62"/>
    </row>
    <row r="37" spans="1:39" ht="12.75" customHeight="1">
      <c r="A37" s="501" t="s">
        <v>568</v>
      </c>
      <c r="B37" s="502" t="s">
        <v>569</v>
      </c>
      <c r="C37" s="507">
        <v>0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2"/>
      <c r="P37" s="132"/>
      <c r="Q37" s="133"/>
      <c r="R37" s="133"/>
      <c r="S37" s="133"/>
      <c r="AA37" s="159"/>
      <c r="AM37" s="159"/>
    </row>
    <row r="38" spans="1:39">
      <c r="A38" s="501"/>
      <c r="B38" s="502"/>
      <c r="C38" s="507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>
        <f>(SUM(Geral!I92:I93))*(1+Geral!I3)</f>
        <v>22095.884159721307</v>
      </c>
      <c r="Q38" s="134"/>
      <c r="R38" s="134"/>
      <c r="S38" s="134"/>
      <c r="AA38" s="159"/>
      <c r="AM38" s="159"/>
    </row>
    <row r="39" spans="1:39">
      <c r="A39" s="501"/>
      <c r="B39" s="502"/>
      <c r="C39" s="507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62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62"/>
    </row>
    <row r="40" spans="1:39">
      <c r="A40" s="501" t="s">
        <v>570</v>
      </c>
      <c r="B40" s="502" t="s">
        <v>571</v>
      </c>
      <c r="C40" s="507">
        <v>0</v>
      </c>
      <c r="D40" s="133"/>
      <c r="E40" s="133"/>
      <c r="F40" s="133"/>
      <c r="G40" s="133"/>
      <c r="H40" s="133"/>
      <c r="I40" s="134"/>
      <c r="J40" s="133"/>
      <c r="K40" s="133"/>
      <c r="L40" s="133"/>
      <c r="M40" s="133"/>
      <c r="N40" s="133"/>
      <c r="O40" s="133"/>
      <c r="P40" s="132"/>
      <c r="Q40" s="132"/>
      <c r="R40" s="132"/>
      <c r="S40" s="133"/>
      <c r="Z40" s="134"/>
      <c r="AA40" s="16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64"/>
    </row>
    <row r="41" spans="1:39">
      <c r="A41" s="501"/>
      <c r="B41" s="502"/>
      <c r="C41" s="507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>
        <f>Geral!I68+((SUM(Geral!I43:I47))*(1+Geral!I5)*0.6)+(SUM(Geral!I162:I166))*(1+Geral!I3)</f>
        <v>120408.60126323334</v>
      </c>
      <c r="S41" s="134"/>
      <c r="T41" s="134"/>
      <c r="U41" s="134"/>
      <c r="V41" s="134"/>
      <c r="W41" s="134"/>
      <c r="X41" s="134"/>
      <c r="Y41" s="134"/>
      <c r="AA41" s="159"/>
      <c r="AM41" s="164"/>
    </row>
    <row r="42" spans="1:39">
      <c r="A42" s="501"/>
      <c r="B42" s="502"/>
      <c r="C42" s="507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62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62"/>
    </row>
    <row r="43" spans="1:39">
      <c r="A43" s="501" t="s">
        <v>572</v>
      </c>
      <c r="B43" s="502" t="s">
        <v>573</v>
      </c>
      <c r="C43" s="507">
        <v>0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2"/>
      <c r="S43" s="132"/>
      <c r="T43" s="132"/>
      <c r="U43" s="132"/>
      <c r="AA43" s="159"/>
      <c r="AM43" s="159"/>
    </row>
    <row r="44" spans="1:39">
      <c r="A44" s="501"/>
      <c r="B44" s="502"/>
      <c r="C44" s="507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U44" s="134">
        <f>(SUM(Geral!I33:I39))*(1+Geral!I5)*0.6+((SUM(Geral!I155:I161))*(1+Geral!I3))</f>
        <v>630607.37904680008</v>
      </c>
      <c r="Z44" s="134"/>
      <c r="AA44" s="16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59"/>
    </row>
    <row r="45" spans="1:39">
      <c r="A45" s="501"/>
      <c r="B45" s="502"/>
      <c r="C45" s="507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62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62"/>
    </row>
    <row r="46" spans="1:39">
      <c r="A46" s="501" t="s">
        <v>574</v>
      </c>
      <c r="B46" s="502" t="s">
        <v>575</v>
      </c>
      <c r="C46" s="507">
        <v>0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2"/>
      <c r="T46" s="132"/>
      <c r="U46" s="132"/>
      <c r="Z46" s="134"/>
      <c r="AA46" s="16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59"/>
    </row>
    <row r="47" spans="1:39">
      <c r="A47" s="501"/>
      <c r="B47" s="502"/>
      <c r="C47" s="50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U47" s="134">
        <f>(SUM(Geral!I28:I32))*(1+Geral!I5)*0.6+(SUM(Geral!I150:I154)*(1+Geral!I3))+Geral!I141</f>
        <v>669005.26830379991</v>
      </c>
      <c r="Z47" s="134"/>
      <c r="AA47" s="16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59"/>
    </row>
    <row r="48" spans="1:39">
      <c r="A48" s="501"/>
      <c r="B48" s="502"/>
      <c r="C48" s="507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62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62"/>
    </row>
    <row r="49" spans="1:39">
      <c r="A49" s="501" t="s">
        <v>576</v>
      </c>
      <c r="B49" s="508" t="s">
        <v>577</v>
      </c>
      <c r="C49" s="507">
        <v>0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X49" s="132"/>
      <c r="Z49" s="134"/>
      <c r="AA49" s="16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59"/>
    </row>
    <row r="50" spans="1:39">
      <c r="A50" s="501"/>
      <c r="B50" s="508"/>
      <c r="C50" s="507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X50" s="134">
        <f>Geral!I170*(1+Geral!I3)*0.2</f>
        <v>1047.6773327999999</v>
      </c>
      <c r="AA50" s="159"/>
      <c r="AM50" s="159"/>
    </row>
    <row r="51" spans="1:39">
      <c r="A51" s="501"/>
      <c r="B51" s="508"/>
      <c r="C51" s="507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62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62"/>
    </row>
    <row r="52" spans="1:39">
      <c r="A52" s="501" t="s">
        <v>578</v>
      </c>
      <c r="B52" s="508" t="s">
        <v>579</v>
      </c>
      <c r="C52" s="507">
        <v>0</v>
      </c>
      <c r="D52" s="133"/>
      <c r="E52" s="134"/>
      <c r="F52" s="134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X52" s="132"/>
      <c r="Z52" s="134"/>
      <c r="AA52" s="16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59"/>
    </row>
    <row r="53" spans="1:39">
      <c r="A53" s="501"/>
      <c r="B53" s="508"/>
      <c r="C53" s="507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X53" s="134">
        <f>Geral!I170*(1+Geral!I3)*0.2</f>
        <v>1047.6773327999999</v>
      </c>
      <c r="AA53" s="159"/>
      <c r="AM53" s="164"/>
    </row>
    <row r="54" spans="1:39">
      <c r="A54" s="501"/>
      <c r="B54" s="508"/>
      <c r="C54" s="507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62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62"/>
    </row>
    <row r="55" spans="1:39">
      <c r="A55" s="501" t="s">
        <v>580</v>
      </c>
      <c r="B55" s="508" t="s">
        <v>581</v>
      </c>
      <c r="C55" s="503">
        <v>0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X55" s="132"/>
      <c r="Z55" s="134"/>
      <c r="AA55" s="16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59"/>
    </row>
    <row r="56" spans="1:39">
      <c r="A56" s="501"/>
      <c r="B56" s="508"/>
      <c r="C56" s="503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>
        <f>Geral!I168*(1+Geral!I3)</f>
        <v>14745.553404799999</v>
      </c>
      <c r="Y56" s="134"/>
      <c r="AA56" s="159"/>
      <c r="AM56" s="165"/>
    </row>
    <row r="57" spans="1:39">
      <c r="A57" s="501"/>
      <c r="B57" s="508"/>
      <c r="C57" s="503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62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62"/>
    </row>
    <row r="58" spans="1:39">
      <c r="A58" s="501" t="s">
        <v>582</v>
      </c>
      <c r="B58" s="508" t="s">
        <v>583</v>
      </c>
      <c r="C58" s="503">
        <v>0</v>
      </c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X58" s="132"/>
      <c r="Y58" s="132"/>
      <c r="Z58" s="197"/>
      <c r="AA58" s="197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59"/>
    </row>
    <row r="59" spans="1:39">
      <c r="A59" s="501"/>
      <c r="B59" s="508"/>
      <c r="C59" s="503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AA59" s="164">
        <f>(Geral!I170)*(1+Geral!I3)*(0.6)+(Geral!I23*0.3)+Geral!I169*(1+Geral!I3)</f>
        <v>29040.747930000001</v>
      </c>
      <c r="AM59" s="165"/>
    </row>
    <row r="60" spans="1:39">
      <c r="A60" s="501"/>
      <c r="B60" s="508"/>
      <c r="C60" s="503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62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62"/>
    </row>
    <row r="61" spans="1:39">
      <c r="A61" s="501" t="s">
        <v>584</v>
      </c>
      <c r="B61" s="502" t="s">
        <v>585</v>
      </c>
      <c r="C61" s="503">
        <v>0</v>
      </c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AA61" s="159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</row>
    <row r="62" spans="1:39">
      <c r="A62" s="501"/>
      <c r="B62" s="502"/>
      <c r="C62" s="503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AA62" s="159"/>
      <c r="AK62" s="134"/>
      <c r="AM62" s="134">
        <f>(Geral!I167)*(1+Geral!I3)</f>
        <v>16127.026199999998</v>
      </c>
    </row>
    <row r="63" spans="1:39">
      <c r="A63" s="501"/>
      <c r="B63" s="502"/>
      <c r="C63" s="503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62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62"/>
    </row>
    <row r="64" spans="1:39">
      <c r="A64" s="138"/>
      <c r="B64" s="37"/>
      <c r="C64" s="137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AA64" s="159"/>
      <c r="AM64" s="159"/>
    </row>
    <row r="65" spans="1:39">
      <c r="A65" s="140"/>
      <c r="B65" s="141" t="s">
        <v>586</v>
      </c>
      <c r="C65" s="142">
        <v>0</v>
      </c>
      <c r="D65" s="142">
        <f>SUM(D13:D64)</f>
        <v>0</v>
      </c>
      <c r="E65" s="142">
        <f>SUM(E13:E64)+D65</f>
        <v>58716.783840399999</v>
      </c>
      <c r="F65" s="142">
        <f>SUM(F13:F64)+E65</f>
        <v>708624.25812093343</v>
      </c>
      <c r="G65" s="142">
        <f>SUM(G13:G64)+F65</f>
        <v>715229.72377533338</v>
      </c>
      <c r="H65" s="142">
        <f t="shared" ref="H65:AK65" si="0">SUM(H13:H64)+G65</f>
        <v>715229.72377533338</v>
      </c>
      <c r="I65" s="142">
        <f t="shared" si="0"/>
        <v>741869.21974366938</v>
      </c>
      <c r="J65" s="142">
        <f t="shared" si="0"/>
        <v>803020.54649966932</v>
      </c>
      <c r="K65" s="142">
        <f t="shared" si="0"/>
        <v>919510.33234766929</v>
      </c>
      <c r="L65" s="142">
        <f t="shared" si="0"/>
        <v>919510.33234766929</v>
      </c>
      <c r="M65" s="142">
        <f t="shared" si="0"/>
        <v>919510.33234766929</v>
      </c>
      <c r="N65" s="142">
        <f t="shared" si="0"/>
        <v>919510.33234766929</v>
      </c>
      <c r="O65" s="142">
        <f t="shared" si="0"/>
        <v>919510.33234766929</v>
      </c>
      <c r="P65" s="142">
        <f t="shared" si="0"/>
        <v>1473729.3632518626</v>
      </c>
      <c r="Q65" s="142">
        <f t="shared" si="0"/>
        <v>1473729.3632518626</v>
      </c>
      <c r="R65" s="142">
        <f t="shared" si="0"/>
        <v>1594137.964515096</v>
      </c>
      <c r="S65" s="142">
        <f t="shared" si="0"/>
        <v>1594137.964515096</v>
      </c>
      <c r="T65" s="142">
        <f t="shared" si="0"/>
        <v>1594137.964515096</v>
      </c>
      <c r="U65" s="142">
        <f t="shared" si="0"/>
        <v>2893750.611865696</v>
      </c>
      <c r="V65" s="142">
        <f t="shared" si="0"/>
        <v>2893750.611865696</v>
      </c>
      <c r="W65" s="142">
        <f t="shared" si="0"/>
        <v>2893750.611865696</v>
      </c>
      <c r="X65" s="142">
        <f t="shared" si="0"/>
        <v>2910591.5199360959</v>
      </c>
      <c r="Y65" s="142">
        <f>SUM(Y13:Y64)+X65</f>
        <v>2910591.5199360959</v>
      </c>
      <c r="Z65" s="142">
        <f t="shared" si="0"/>
        <v>2910591.5199360959</v>
      </c>
      <c r="AA65" s="142">
        <f t="shared" si="0"/>
        <v>2939632.267866096</v>
      </c>
      <c r="AB65" s="142">
        <f t="shared" si="0"/>
        <v>2939632.267866096</v>
      </c>
      <c r="AC65" s="142">
        <f t="shared" si="0"/>
        <v>2939632.267866096</v>
      </c>
      <c r="AD65" s="142">
        <f t="shared" si="0"/>
        <v>2939632.267866096</v>
      </c>
      <c r="AE65" s="142">
        <f t="shared" si="0"/>
        <v>2939632.267866096</v>
      </c>
      <c r="AF65" s="142">
        <f t="shared" si="0"/>
        <v>2939632.267866096</v>
      </c>
      <c r="AG65" s="142">
        <f t="shared" si="0"/>
        <v>2939632.267866096</v>
      </c>
      <c r="AH65" s="142">
        <f t="shared" si="0"/>
        <v>2939632.267866096</v>
      </c>
      <c r="AI65" s="142">
        <f t="shared" si="0"/>
        <v>2939632.267866096</v>
      </c>
      <c r="AJ65" s="142">
        <f t="shared" si="0"/>
        <v>2939632.267866096</v>
      </c>
      <c r="AK65" s="142">
        <f t="shared" si="0"/>
        <v>2939632.267866096</v>
      </c>
      <c r="AL65" s="142">
        <f>SUM(AL13:AL64)+AK65</f>
        <v>2939632.267866096</v>
      </c>
      <c r="AM65" s="142">
        <f>SUM(AM13:AM64)+AL65</f>
        <v>2955759.2940660962</v>
      </c>
    </row>
    <row r="66" spans="1:39">
      <c r="A66" s="143"/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66"/>
    </row>
    <row r="68" spans="1:39">
      <c r="AK68" s="181"/>
    </row>
    <row r="69" spans="1:39">
      <c r="AK69" s="181"/>
    </row>
    <row r="70" spans="1:39">
      <c r="AM70" s="385"/>
    </row>
  </sheetData>
  <sheetProtection selectLockedCells="1" selectUnlockedCells="1"/>
  <mergeCells count="68">
    <mergeCell ref="A12:AM12"/>
    <mergeCell ref="A13:A15"/>
    <mergeCell ref="T11:W11"/>
    <mergeCell ref="A1:AM3"/>
    <mergeCell ref="A6:AM6"/>
    <mergeCell ref="A10:A11"/>
    <mergeCell ref="B10:B11"/>
    <mergeCell ref="C10:C11"/>
    <mergeCell ref="D10:AM10"/>
    <mergeCell ref="D11:G11"/>
    <mergeCell ref="AF11:AI11"/>
    <mergeCell ref="Y8:Z8"/>
    <mergeCell ref="L11:O11"/>
    <mergeCell ref="P11:S11"/>
    <mergeCell ref="H11:K11"/>
    <mergeCell ref="AJ11:AM11"/>
    <mergeCell ref="A16:A18"/>
    <mergeCell ref="B13:B15"/>
    <mergeCell ref="B19:B21"/>
    <mergeCell ref="C13:C15"/>
    <mergeCell ref="C16:C18"/>
    <mergeCell ref="C19:C21"/>
    <mergeCell ref="A58:A60"/>
    <mergeCell ref="B43:B45"/>
    <mergeCell ref="A55:A57"/>
    <mergeCell ref="C46:C48"/>
    <mergeCell ref="A52:A54"/>
    <mergeCell ref="A43:A45"/>
    <mergeCell ref="B49:B51"/>
    <mergeCell ref="C49:C51"/>
    <mergeCell ref="A46:A48"/>
    <mergeCell ref="B46:B48"/>
    <mergeCell ref="B55:B57"/>
    <mergeCell ref="C55:C57"/>
    <mergeCell ref="C43:C45"/>
    <mergeCell ref="A49:A51"/>
    <mergeCell ref="B52:B54"/>
    <mergeCell ref="C52:C54"/>
    <mergeCell ref="A34:A36"/>
    <mergeCell ref="B34:B36"/>
    <mergeCell ref="C37:C39"/>
    <mergeCell ref="C34:C36"/>
    <mergeCell ref="A31:A33"/>
    <mergeCell ref="B31:B33"/>
    <mergeCell ref="C31:C33"/>
    <mergeCell ref="A28:A30"/>
    <mergeCell ref="B28:B30"/>
    <mergeCell ref="C28:C30"/>
    <mergeCell ref="A22:A24"/>
    <mergeCell ref="B22:B24"/>
    <mergeCell ref="A25:A27"/>
    <mergeCell ref="C22:C24"/>
    <mergeCell ref="A61:A63"/>
    <mergeCell ref="B61:B63"/>
    <mergeCell ref="C61:C63"/>
    <mergeCell ref="X11:AA11"/>
    <mergeCell ref="AB11:AE11"/>
    <mergeCell ref="B25:B27"/>
    <mergeCell ref="C25:C27"/>
    <mergeCell ref="B58:B60"/>
    <mergeCell ref="C58:C60"/>
    <mergeCell ref="B16:B18"/>
    <mergeCell ref="A19:A21"/>
    <mergeCell ref="A40:A42"/>
    <mergeCell ref="B40:B42"/>
    <mergeCell ref="C40:C42"/>
    <mergeCell ref="A37:A39"/>
    <mergeCell ref="B37:B39"/>
  </mergeCells>
  <pageMargins left="0.51180555555555551" right="0.51180555555555551" top="0.78749999999999998" bottom="0.78749999999999998" header="0.51180555555555551" footer="0.51180555555555551"/>
  <pageSetup scale="26" firstPageNumber="0" fitToHeight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A18"/>
  <sheetViews>
    <sheetView topLeftCell="F6" workbookViewId="0">
      <selection activeCell="J18" sqref="J18"/>
    </sheetView>
  </sheetViews>
  <sheetFormatPr defaultRowHeight="13.2"/>
  <cols>
    <col min="8" max="8" width="57.44140625" customWidth="1"/>
  </cols>
  <sheetData>
    <row r="12" ht="17.399999999999999" customHeight="1"/>
    <row r="13" ht="17.399999999999999" customHeight="1"/>
    <row r="14" ht="17.399999999999999" customHeight="1"/>
    <row r="15" ht="17.399999999999999" customHeight="1"/>
    <row r="16" ht="27" customHeight="1"/>
    <row r="17" ht="18" customHeight="1"/>
    <row r="18" ht="16.2" customHeight="1"/>
  </sheetData>
  <pageMargins left="0.511811024" right="0.511811024" top="0.78740157499999996" bottom="0.78740157499999996" header="0.31496062000000002" footer="0.31496062000000002"/>
  <pageSetup paperSize="9" scale="7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opLeftCell="A100" workbookViewId="0">
      <selection activeCell="E121" sqref="E121"/>
    </sheetView>
  </sheetViews>
  <sheetFormatPr defaultRowHeight="13.2"/>
  <cols>
    <col min="1" max="1" width="8.88671875" customWidth="1"/>
    <col min="2" max="2" width="53.44140625" customWidth="1"/>
    <col min="4" max="4" width="8.77734375" customWidth="1"/>
    <col min="5" max="5" width="13.21875" customWidth="1"/>
    <col min="6" max="6" width="26.21875" bestFit="1" customWidth="1"/>
    <col min="7" max="7" width="19.5546875" bestFit="1" customWidth="1"/>
    <col min="8" max="8" width="11.21875" bestFit="1" customWidth="1"/>
    <col min="9" max="9" width="13.77734375" customWidth="1"/>
    <col min="10" max="10" width="15.77734375" bestFit="1" customWidth="1"/>
    <col min="12" max="12" width="13.33203125" bestFit="1" customWidth="1"/>
  </cols>
  <sheetData>
    <row r="1" spans="1:12" ht="13.2" customHeight="1">
      <c r="A1" s="517" t="str">
        <f>Geral!D1</f>
        <v>Justiça Federal - Uberaba - MG</v>
      </c>
      <c r="B1" s="517"/>
      <c r="C1" s="517"/>
      <c r="D1" s="517"/>
      <c r="E1" s="517"/>
      <c r="F1" s="517"/>
      <c r="G1" s="517"/>
      <c r="H1" s="517"/>
      <c r="I1" s="517"/>
      <c r="J1" s="414"/>
      <c r="K1" s="403"/>
      <c r="L1" s="404"/>
    </row>
    <row r="2" spans="1:12">
      <c r="A2" s="517"/>
      <c r="B2" s="517"/>
      <c r="C2" s="517"/>
      <c r="D2" s="517"/>
      <c r="E2" s="517"/>
      <c r="F2" s="517"/>
      <c r="G2" s="517"/>
      <c r="H2" s="517"/>
      <c r="I2" s="517"/>
      <c r="J2" s="414"/>
      <c r="K2" s="403"/>
      <c r="L2" s="404"/>
    </row>
    <row r="3" spans="1:12" s="367" customFormat="1">
      <c r="A3" s="520" t="str">
        <f>Geral!D3</f>
        <v>Obra: Justiça Federal - Uberaba - MG</v>
      </c>
      <c r="B3" s="520"/>
      <c r="C3" s="405"/>
      <c r="D3" s="406"/>
      <c r="E3" s="407"/>
      <c r="F3" s="408"/>
      <c r="G3" s="408"/>
      <c r="H3" s="408"/>
      <c r="I3" s="404"/>
      <c r="J3" s="159"/>
      <c r="K3" s="404"/>
      <c r="L3" s="404"/>
    </row>
    <row r="4" spans="1:12" ht="13.2" customHeight="1">
      <c r="A4" s="521" t="str">
        <f>Geral!D4</f>
        <v>Endereço: Av. Maria Carmelita Castro Cunha - Vila Olímpica, Uberaba - MG</v>
      </c>
      <c r="B4" s="521"/>
      <c r="C4" s="521"/>
      <c r="D4" s="521"/>
      <c r="E4" s="407"/>
      <c r="F4" s="408"/>
      <c r="G4" s="408"/>
      <c r="H4" s="408"/>
      <c r="I4" s="404"/>
      <c r="J4" s="159"/>
      <c r="K4" s="404"/>
      <c r="L4" s="404"/>
    </row>
    <row r="5" spans="1:12" s="367" customFormat="1" ht="13.2" customHeight="1">
      <c r="A5" s="521" t="s">
        <v>587</v>
      </c>
      <c r="B5" s="521"/>
      <c r="C5" s="521"/>
      <c r="D5" s="521"/>
      <c r="E5" s="407"/>
      <c r="F5" s="408"/>
      <c r="G5" s="408"/>
      <c r="H5" s="408"/>
      <c r="I5" s="404"/>
      <c r="J5" s="159"/>
      <c r="K5" s="404"/>
      <c r="L5" s="404"/>
    </row>
    <row r="6" spans="1:12">
      <c r="A6" s="409"/>
      <c r="B6" s="410"/>
      <c r="C6" s="410"/>
      <c r="D6" s="410"/>
      <c r="E6" s="408"/>
      <c r="F6" s="408"/>
      <c r="G6" s="408"/>
      <c r="H6" s="408"/>
      <c r="I6" s="404"/>
      <c r="J6" s="159"/>
      <c r="K6" s="404"/>
      <c r="L6" s="404"/>
    </row>
    <row r="7" spans="1:12">
      <c r="A7" s="522"/>
      <c r="B7" s="522"/>
      <c r="C7" s="522"/>
      <c r="D7" s="522"/>
      <c r="E7" s="522"/>
      <c r="F7" s="522"/>
      <c r="G7" s="522"/>
      <c r="H7" s="522"/>
      <c r="I7" s="522"/>
      <c r="J7" s="522"/>
      <c r="K7" s="404"/>
      <c r="L7" s="404"/>
    </row>
    <row r="8" spans="1:12">
      <c r="A8" s="522"/>
      <c r="B8" s="522"/>
      <c r="C8" s="522"/>
      <c r="D8" s="522"/>
      <c r="E8" s="522"/>
      <c r="F8" s="522"/>
      <c r="G8" s="522"/>
      <c r="H8" s="522"/>
      <c r="I8" s="522"/>
      <c r="J8" s="522"/>
      <c r="K8" s="404"/>
      <c r="L8" s="404"/>
    </row>
    <row r="9" spans="1:12">
      <c r="A9" s="427" t="s">
        <v>20</v>
      </c>
      <c r="B9" s="428" t="s">
        <v>21</v>
      </c>
      <c r="C9" s="429" t="s">
        <v>22</v>
      </c>
      <c r="D9" s="430" t="s">
        <v>23</v>
      </c>
      <c r="E9" s="518" t="s">
        <v>24</v>
      </c>
      <c r="F9" s="519" t="s">
        <v>588</v>
      </c>
      <c r="G9" s="519" t="s">
        <v>589</v>
      </c>
      <c r="H9" s="432" t="s">
        <v>590</v>
      </c>
      <c r="I9" s="432" t="s">
        <v>591</v>
      </c>
      <c r="J9" s="432" t="s">
        <v>592</v>
      </c>
      <c r="K9" s="404"/>
      <c r="L9" s="404"/>
    </row>
    <row r="10" spans="1:12">
      <c r="A10" s="427"/>
      <c r="B10" s="428"/>
      <c r="C10" s="429"/>
      <c r="D10" s="430"/>
      <c r="E10" s="518"/>
      <c r="F10" s="519"/>
      <c r="G10" s="519"/>
      <c r="H10" s="432"/>
      <c r="I10" s="432"/>
      <c r="J10" s="432"/>
    </row>
    <row r="11" spans="1:12">
      <c r="A11" s="427"/>
      <c r="B11" s="428"/>
      <c r="C11" s="429"/>
      <c r="D11" s="430"/>
      <c r="E11" s="518"/>
      <c r="F11" s="519"/>
      <c r="G11" s="519"/>
      <c r="H11" s="432"/>
      <c r="I11" s="432"/>
      <c r="J11" s="432"/>
    </row>
    <row r="12" spans="1:12">
      <c r="A12" s="427"/>
      <c r="B12" s="428"/>
      <c r="C12" s="429"/>
      <c r="D12" s="430"/>
      <c r="E12" s="518"/>
      <c r="F12" s="519"/>
      <c r="G12" s="519"/>
      <c r="H12" s="432"/>
      <c r="I12" s="432"/>
      <c r="J12" s="432"/>
    </row>
    <row r="13" spans="1:12">
      <c r="A13" s="427"/>
      <c r="B13" s="428"/>
      <c r="C13" s="429"/>
      <c r="D13" s="430"/>
      <c r="E13" s="518"/>
      <c r="F13" s="519"/>
      <c r="G13" s="519"/>
      <c r="H13" s="432"/>
      <c r="I13" s="432"/>
      <c r="J13" s="432"/>
    </row>
    <row r="14" spans="1:12" ht="52.8">
      <c r="A14" s="390" t="str">
        <f>Geral!D35</f>
        <v>2.1.8</v>
      </c>
      <c r="B14" s="229" t="str">
        <f>Geral!E35</f>
        <v>Unidade evaporadora do tipo Cassete Quatro Vias, incluindo acessórios, receptor e controle, Sistema VRF, Sistema VRF, capacidade 19.110 BTU/h, 1320/1020/840/660 m3/h    Fab.: HITACHI RCI2,0FSN3B4</v>
      </c>
      <c r="C14" s="224" t="str">
        <f>Geral!F35</f>
        <v>unid</v>
      </c>
      <c r="D14" s="225">
        <f>Geral!G35</f>
        <v>53</v>
      </c>
      <c r="E14" s="400">
        <f>Geral!H35</f>
        <v>6484.6966666666667</v>
      </c>
      <c r="F14" s="234">
        <f>E14*(1+Geral!$I$5)</f>
        <v>7475.5583173333334</v>
      </c>
      <c r="G14" s="402">
        <f t="shared" ref="G14:G45" si="0">F14*D14</f>
        <v>396204.59081866668</v>
      </c>
      <c r="H14" s="116">
        <f>G14/$G$115</f>
        <v>0.13404494459818719</v>
      </c>
      <c r="I14" s="116">
        <f>H14</f>
        <v>0.13404494459818719</v>
      </c>
      <c r="J14" s="226" t="s">
        <v>593</v>
      </c>
    </row>
    <row r="15" spans="1:12" ht="39.6">
      <c r="A15" s="390" t="str">
        <f>Geral!D32</f>
        <v>2.1.5</v>
      </c>
      <c r="B15" s="229" t="str">
        <f>Geral!E32</f>
        <v xml:space="preserve">Unidade Condensadora, Somente Frio, Sistema Mult Split VRF, Capacidade 569827,714  BTU/h Fab.: Hitachi, FSNC5B-60HP (RAS-18FSNC5B+RAS-18FSNC5B+RAS-24FSNC5B) </v>
      </c>
      <c r="C15" s="224" t="str">
        <f>Geral!F32</f>
        <v>unid</v>
      </c>
      <c r="D15" s="225">
        <f>Geral!G32</f>
        <v>1</v>
      </c>
      <c r="E15" s="400">
        <f>Geral!H32</f>
        <v>167170.04666666666</v>
      </c>
      <c r="F15" s="234">
        <f>E15*(1+Geral!$I$5)</f>
        <v>192713.62979733333</v>
      </c>
      <c r="G15" s="402">
        <f t="shared" si="0"/>
        <v>192713.62979733333</v>
      </c>
      <c r="H15" s="116">
        <f t="shared" ref="H15:H78" si="1">G15/$G$115</f>
        <v>6.5199365247440855E-2</v>
      </c>
      <c r="I15" s="116">
        <f>H15+I14</f>
        <v>0.19924430984562805</v>
      </c>
      <c r="J15" s="226" t="s">
        <v>593</v>
      </c>
    </row>
    <row r="16" spans="1:12" ht="39.6">
      <c r="A16" s="390" t="str">
        <f>Geral!D31</f>
        <v>2.1.4</v>
      </c>
      <c r="B16" s="229" t="str">
        <f>Geral!E31</f>
        <v xml:space="preserve">Unidade Condensadora, Somente Frio, Sistema Mult Split VRF, Capacidade 552767,004  BTU/h Fab.: Hitachi, FSNC5B-58HP (RAS-18FSNC5B+RAS-18FSNC5B+RAS-22FSNC5B) </v>
      </c>
      <c r="C16" s="224" t="str">
        <f>Geral!F31</f>
        <v>unid</v>
      </c>
      <c r="D16" s="225">
        <f>Geral!G31</f>
        <v>1</v>
      </c>
      <c r="E16" s="400">
        <f>Geral!H31</f>
        <v>164589.30000000002</v>
      </c>
      <c r="F16" s="234">
        <f>E16*(1+Geral!$I$5)</f>
        <v>189738.54504000003</v>
      </c>
      <c r="G16" s="402">
        <f t="shared" si="0"/>
        <v>189738.54504000003</v>
      </c>
      <c r="H16" s="116">
        <f t="shared" si="1"/>
        <v>6.41928270075693E-2</v>
      </c>
      <c r="I16" s="116">
        <f t="shared" ref="I16:I79" si="2">H16+I15</f>
        <v>0.26343713685319736</v>
      </c>
      <c r="J16" s="226" t="s">
        <v>593</v>
      </c>
      <c r="L16" s="235"/>
    </row>
    <row r="17" spans="1:10" ht="52.8">
      <c r="A17" s="390" t="str">
        <f>Geral!D37</f>
        <v>2.1.10</v>
      </c>
      <c r="B17" s="229" t="str">
        <f>Geral!E37</f>
        <v>Unidade evaporadora do tipo Cassete Quatro Vias, Sistema VRF, incluindo acessórios, receptor e controle, Sistema VRF, capacidade 27.000 BTU/h, 1620/1380/1080/840 m3/h    Fab.: HITACHI RCI3,0FSN3B4</v>
      </c>
      <c r="C17" s="224" t="str">
        <f>Geral!F37</f>
        <v>unid</v>
      </c>
      <c r="D17" s="225">
        <f>Geral!G37</f>
        <v>23</v>
      </c>
      <c r="E17" s="400">
        <f>Geral!H37</f>
        <v>6785.9633333333331</v>
      </c>
      <c r="F17" s="234">
        <f>E17*(1+Geral!$I$5)</f>
        <v>7822.8585306666664</v>
      </c>
      <c r="G17" s="402">
        <f t="shared" si="0"/>
        <v>179925.74620533333</v>
      </c>
      <c r="H17" s="116">
        <f t="shared" si="1"/>
        <v>6.0872935954746889E-2</v>
      </c>
      <c r="I17" s="116">
        <f t="shared" si="2"/>
        <v>0.32431007280794427</v>
      </c>
      <c r="J17" s="226" t="s">
        <v>593</v>
      </c>
    </row>
    <row r="18" spans="1:10" ht="39.6">
      <c r="A18" s="390" t="str">
        <f>Geral!D30</f>
        <v>2.1.3</v>
      </c>
      <c r="B18" s="229" t="str">
        <f>Geral!E30</f>
        <v xml:space="preserve">Unidade Condensadora, Somente Frio, Sistema Mult Split VRF, Capacidade 494760,59  BTU/h Fab.: Hitachi, FSNC5B-52HP  (RAS-16FSNC5B+RAS-18FSNC5B+RAS-18FSNC5B) </v>
      </c>
      <c r="C18" s="224" t="str">
        <f>Geral!F30</f>
        <v>unid</v>
      </c>
      <c r="D18" s="225">
        <f>Geral!G30</f>
        <v>1</v>
      </c>
      <c r="E18" s="400">
        <f>Geral!H30</f>
        <v>142694.58666666667</v>
      </c>
      <c r="F18" s="234">
        <f>E18*(1+Geral!$I$5)</f>
        <v>164498.31950933335</v>
      </c>
      <c r="G18" s="402">
        <f t="shared" si="0"/>
        <v>164498.31950933335</v>
      </c>
      <c r="H18" s="116">
        <f t="shared" si="1"/>
        <v>5.5653489727521398E-2</v>
      </c>
      <c r="I18" s="116">
        <f t="shared" si="2"/>
        <v>0.37996356253546565</v>
      </c>
      <c r="J18" s="226" t="s">
        <v>593</v>
      </c>
    </row>
    <row r="19" spans="1:10" ht="39.6">
      <c r="A19" s="390" t="str">
        <f>Geral!D29</f>
        <v>2.1.2</v>
      </c>
      <c r="B19" s="229" t="str">
        <f>Geral!E29</f>
        <v xml:space="preserve">Unidade Condensadora, Somente Frio, Sistema Mult Split VRF, Capacidade 477699,88  BTU/h Fab.: Hitachi, FSNC5B-50HP (RAS-14FSNC5B+RAS-18FSNC5B+RAS-18FSNC5B) </v>
      </c>
      <c r="C19" s="224" t="str">
        <f>Geral!F29</f>
        <v>unid</v>
      </c>
      <c r="D19" s="225">
        <f>Geral!G29</f>
        <v>1</v>
      </c>
      <c r="E19" s="400">
        <f>Geral!H29</f>
        <v>140132.73000000001</v>
      </c>
      <c r="F19" s="234">
        <f>E19*(1+Geral!$I$5)</f>
        <v>161545.01114400002</v>
      </c>
      <c r="G19" s="402">
        <f t="shared" si="0"/>
        <v>161545.01114400002</v>
      </c>
      <c r="H19" s="116">
        <f t="shared" si="1"/>
        <v>5.4654318931962258E-2</v>
      </c>
      <c r="I19" s="116">
        <f t="shared" si="2"/>
        <v>0.43461788146742791</v>
      </c>
      <c r="J19" s="226" t="s">
        <v>593</v>
      </c>
    </row>
    <row r="20" spans="1:10" ht="52.8">
      <c r="A20" s="390" t="str">
        <f>Geral!D36</f>
        <v>2.1.9</v>
      </c>
      <c r="B20" s="229" t="str">
        <f>Geral!E36</f>
        <v>Unidade evaporadora do tipo Cassete Quatro Vias, incluindo acessórios, receptor e controle, Sistema VRF, Sistema VRF, capacidade 24.230 BTU/h, 1620/1380/1060/840 m3/h    Fab.: HITACHI RCI2,5FSN3B4</v>
      </c>
      <c r="C20" s="224" t="str">
        <f>Geral!F36</f>
        <v>unid</v>
      </c>
      <c r="D20" s="225">
        <f>Geral!G36</f>
        <v>18</v>
      </c>
      <c r="E20" s="400">
        <f>Geral!H36</f>
        <v>6837.0099999999993</v>
      </c>
      <c r="F20" s="234">
        <f>E20*(1+Geral!$I$5)</f>
        <v>7881.7051279999996</v>
      </c>
      <c r="G20" s="402">
        <f t="shared" si="0"/>
        <v>141870.692304</v>
      </c>
      <c r="H20" s="116">
        <f t="shared" si="1"/>
        <v>4.7998053355973826E-2</v>
      </c>
      <c r="I20" s="116">
        <f t="shared" si="2"/>
        <v>0.48261593482340176</v>
      </c>
      <c r="J20" s="226" t="s">
        <v>593</v>
      </c>
    </row>
    <row r="21" spans="1:10" ht="26.4">
      <c r="A21" s="390" t="str">
        <f>Geral!D111</f>
        <v>6.1.1</v>
      </c>
      <c r="B21" s="229" t="str">
        <f>Geral!E111</f>
        <v>Cabo de controle para o sinal DMX seção de 24 AWG com um par de cabos e fios de cobre</v>
      </c>
      <c r="C21" s="224" t="str">
        <f>Geral!F111</f>
        <v>m</v>
      </c>
      <c r="D21" s="225">
        <f>Geral!G111</f>
        <v>1952</v>
      </c>
      <c r="E21" s="400">
        <f>Geral!H111</f>
        <v>52.75</v>
      </c>
      <c r="F21" s="234">
        <f>E21*(1+Geral!$I$3)</f>
        <v>64.476325000000003</v>
      </c>
      <c r="G21" s="402">
        <f t="shared" si="0"/>
        <v>125857.78640000001</v>
      </c>
      <c r="H21" s="116">
        <f t="shared" si="1"/>
        <v>4.2580526314395351E-2</v>
      </c>
      <c r="I21" s="116">
        <f t="shared" si="2"/>
        <v>0.52519646113779705</v>
      </c>
      <c r="J21" s="227" t="s">
        <v>594</v>
      </c>
    </row>
    <row r="22" spans="1:10" ht="26.4">
      <c r="A22" s="390" t="str">
        <f>Geral!D65</f>
        <v>3.1.12</v>
      </c>
      <c r="B22" s="229" t="str">
        <f>Geral!E65</f>
        <v>Duto em chapa de aço galvanizado, para ar condicionado. Fornecimento, montagem e instalação</v>
      </c>
      <c r="C22" s="224" t="str">
        <f>Geral!F65</f>
        <v>m2</v>
      </c>
      <c r="D22" s="225">
        <f>Geral!G65</f>
        <v>535</v>
      </c>
      <c r="E22" s="400">
        <f>Geral!H65</f>
        <v>97.62</v>
      </c>
      <c r="F22" s="234">
        <f>E22*(1+Geral!$I$3)</f>
        <v>119.320926</v>
      </c>
      <c r="G22" s="402">
        <f t="shared" si="0"/>
        <v>63836.69541</v>
      </c>
      <c r="H22" s="116">
        <f t="shared" si="1"/>
        <v>2.1597393109160434E-2</v>
      </c>
      <c r="I22" s="116">
        <f t="shared" si="2"/>
        <v>0.54679385424695748</v>
      </c>
      <c r="J22" s="227" t="s">
        <v>594</v>
      </c>
    </row>
    <row r="23" spans="1:10" ht="26.4">
      <c r="A23" s="390" t="str">
        <f>Geral!D157</f>
        <v>7.1.12</v>
      </c>
      <c r="B23" s="229" t="str">
        <f>Geral!E157</f>
        <v>Instalação Equipamentos de Climatização Evaporadora do tipo Cassete Quatro Vias, Sistema VRF, capacidade 19.110 BTU/h</v>
      </c>
      <c r="C23" s="224" t="str">
        <f>Geral!F157</f>
        <v>unid.</v>
      </c>
      <c r="D23" s="225">
        <f>Geral!G157</f>
        <v>53</v>
      </c>
      <c r="E23" s="400">
        <f>Geral!H157</f>
        <v>900.28</v>
      </c>
      <c r="F23" s="234">
        <f>E23*(1+Geral!$I$3)</f>
        <v>1100.4122439999999</v>
      </c>
      <c r="G23" s="402">
        <f t="shared" si="0"/>
        <v>58321.848931999994</v>
      </c>
      <c r="H23" s="116">
        <f t="shared" si="1"/>
        <v>1.9731596226081533E-2</v>
      </c>
      <c r="I23" s="116">
        <f t="shared" si="2"/>
        <v>0.56652545047303904</v>
      </c>
      <c r="J23" s="227" t="s">
        <v>594</v>
      </c>
    </row>
    <row r="24" spans="1:10" ht="26.4">
      <c r="A24" s="390" t="str">
        <f>Geral!D82</f>
        <v>4.1.12</v>
      </c>
      <c r="B24" s="229" t="str">
        <f>Geral!E82</f>
        <v>Tubo de cobre flexível 1.3/4'' inclusive conexões com isolamento térmico fornecimento e instalação</v>
      </c>
      <c r="C24" s="224" t="str">
        <f>Geral!F82</f>
        <v>m</v>
      </c>
      <c r="D24" s="225">
        <f>Geral!G82</f>
        <v>91</v>
      </c>
      <c r="E24" s="400">
        <f>Geral!H82</f>
        <v>507.42042399999997</v>
      </c>
      <c r="F24" s="234">
        <f>E24*(1+Geral!$I$3)</f>
        <v>620.21998425519996</v>
      </c>
      <c r="G24" s="402">
        <f t="shared" si="0"/>
        <v>56440.018567223196</v>
      </c>
      <c r="H24" s="116">
        <f t="shared" si="1"/>
        <v>1.9094930592125917E-2</v>
      </c>
      <c r="I24" s="116">
        <f t="shared" si="2"/>
        <v>0.58562038106516501</v>
      </c>
      <c r="J24" s="227" t="s">
        <v>594</v>
      </c>
    </row>
    <row r="25" spans="1:10" ht="26.4">
      <c r="A25" s="390" t="str">
        <f>Geral!D74</f>
        <v>4.1.4</v>
      </c>
      <c r="B25" s="229" t="str">
        <f>Geral!E74</f>
        <v>Tubo de cobre flexível 5/8'' inclusive conexões com isolamento térmico fornecimento e instalação</v>
      </c>
      <c r="C25" s="224" t="str">
        <f>Geral!F74</f>
        <v>m</v>
      </c>
      <c r="D25" s="225">
        <f>Geral!G74</f>
        <v>507</v>
      </c>
      <c r="E25" s="400">
        <f>Geral!H74</f>
        <v>88.33</v>
      </c>
      <c r="F25" s="234">
        <f>E25*(1+Geral!$I$3)</f>
        <v>107.96575899999999</v>
      </c>
      <c r="G25" s="402">
        <f t="shared" si="0"/>
        <v>54738.639812999994</v>
      </c>
      <c r="H25" s="116">
        <f t="shared" si="1"/>
        <v>1.8519315805888472E-2</v>
      </c>
      <c r="I25" s="116">
        <f t="shared" si="2"/>
        <v>0.60413969687105351</v>
      </c>
      <c r="J25" s="227" t="s">
        <v>594</v>
      </c>
    </row>
    <row r="26" spans="1:10" ht="39.6">
      <c r="A26" s="390" t="str">
        <f>Geral!D101</f>
        <v>5.1.3</v>
      </c>
      <c r="B26" s="229" t="str">
        <f>Geral!E101</f>
        <v>Impermebialização de superfície com manta asfáltica, duas camadas, inclusive aplicação de primer asfáltico, E=3MM E E=4MM. AF_06/2018</v>
      </c>
      <c r="C26" s="224" t="str">
        <f>Geral!F101</f>
        <v>m2</v>
      </c>
      <c r="D26" s="225">
        <f>Geral!G101</f>
        <v>240</v>
      </c>
      <c r="E26" s="400">
        <f>Geral!H101</f>
        <v>181.86</v>
      </c>
      <c r="F26" s="234">
        <f>E26*(1+Geral!$I$3)</f>
        <v>222.28747799999999</v>
      </c>
      <c r="G26" s="402">
        <f t="shared" si="0"/>
        <v>53348.994719999995</v>
      </c>
      <c r="H26" s="116">
        <f t="shared" si="1"/>
        <v>1.80491675445636E-2</v>
      </c>
      <c r="I26" s="116">
        <f t="shared" si="2"/>
        <v>0.62218886441561716</v>
      </c>
      <c r="J26" s="227" t="s">
        <v>594</v>
      </c>
    </row>
    <row r="27" spans="1:10" ht="52.8">
      <c r="A27" s="390" t="str">
        <f>Geral!D38</f>
        <v>2.1.11</v>
      </c>
      <c r="B27" s="229" t="str">
        <f>Geral!E38</f>
        <v>Unidade evaporadora do tipo Cassete Quatro Vias,  incluindo acessórios, receptor e controle, Sistema VRF, capacidade 38.000 BTU/h, 2220/1860/1440/1200 m3/h      Fab.: HITACHI RCI4,0FSN3B4</v>
      </c>
      <c r="C27" s="224" t="str">
        <f>Geral!F38</f>
        <v>unid</v>
      </c>
      <c r="D27" s="225">
        <f>Geral!G38</f>
        <v>6</v>
      </c>
      <c r="E27" s="400">
        <f>Geral!H38</f>
        <v>7541.32</v>
      </c>
      <c r="F27" s="234">
        <f>E27*(1+Geral!$I$5)</f>
        <v>8693.6336960000008</v>
      </c>
      <c r="G27" s="402">
        <f t="shared" si="0"/>
        <v>52161.802176000005</v>
      </c>
      <c r="H27" s="116">
        <f t="shared" si="1"/>
        <v>1.7647513544394044E-2</v>
      </c>
      <c r="I27" s="116">
        <f t="shared" si="2"/>
        <v>0.63983637796001125</v>
      </c>
      <c r="J27" s="227" t="s">
        <v>594</v>
      </c>
    </row>
    <row r="28" spans="1:10" ht="26.4">
      <c r="A28" s="390" t="str">
        <f>Geral!D76</f>
        <v>4.1.6</v>
      </c>
      <c r="B28" s="229" t="str">
        <f>Geral!E76</f>
        <v>Tubo de cobre flexível 7/8'' inclusive conexões com isolamento térmico fornecimento e instalação</v>
      </c>
      <c r="C28" s="224" t="str">
        <f>Geral!F76</f>
        <v>m</v>
      </c>
      <c r="D28" s="225">
        <f>Geral!G76</f>
        <v>179</v>
      </c>
      <c r="E28" s="400">
        <f>Geral!H76</f>
        <v>228.41754899999998</v>
      </c>
      <c r="F28" s="234">
        <f>E28*(1+Geral!$I$3)</f>
        <v>279.19477014269995</v>
      </c>
      <c r="G28" s="402">
        <f t="shared" si="0"/>
        <v>49975.863855543292</v>
      </c>
      <c r="H28" s="116">
        <f t="shared" si="1"/>
        <v>1.6907961333615194E-2</v>
      </c>
      <c r="I28" s="116">
        <f t="shared" si="2"/>
        <v>0.65674433929362641</v>
      </c>
      <c r="J28" s="227" t="s">
        <v>594</v>
      </c>
    </row>
    <row r="29" spans="1:10" ht="26.4">
      <c r="A29" s="390" t="str">
        <f>Geral!D75</f>
        <v>4.1.5</v>
      </c>
      <c r="B29" s="229" t="str">
        <f>Geral!E75</f>
        <v>Tubo de cobre flexível 3/4'' inclusive conexões com isolamento térmico fornecimento e instalação</v>
      </c>
      <c r="C29" s="224" t="str">
        <f>Geral!F75</f>
        <v>m</v>
      </c>
      <c r="D29" s="225">
        <f>Geral!G75</f>
        <v>187</v>
      </c>
      <c r="E29" s="400">
        <f>Geral!H75</f>
        <v>201.16641300000001</v>
      </c>
      <c r="F29" s="234">
        <f>E29*(1+Geral!$I$3)</f>
        <v>245.88570660989998</v>
      </c>
      <c r="G29" s="402">
        <f t="shared" si="0"/>
        <v>45980.627136051298</v>
      </c>
      <c r="H29" s="116">
        <f t="shared" si="1"/>
        <v>1.5556282687957978E-2</v>
      </c>
      <c r="I29" s="116">
        <f t="shared" si="2"/>
        <v>0.67230062198158436</v>
      </c>
      <c r="J29" s="227" t="s">
        <v>594</v>
      </c>
    </row>
    <row r="30" spans="1:10">
      <c r="A30" s="390" t="str">
        <f>Geral!D146</f>
        <v>7.1.2</v>
      </c>
      <c r="B30" s="229" t="str">
        <f>Geral!E146</f>
        <v>Remoção de Equipamentos Existente - Evaporadoras</v>
      </c>
      <c r="C30" s="224" t="str">
        <f>Geral!F146</f>
        <v>unid.</v>
      </c>
      <c r="D30" s="225">
        <f>Geral!G146</f>
        <v>118</v>
      </c>
      <c r="E30" s="400">
        <f>Geral!H146</f>
        <v>317.26</v>
      </c>
      <c r="F30" s="234">
        <f>E30*(1+Geral!$I$3)</f>
        <v>387.78689799999995</v>
      </c>
      <c r="G30" s="402">
        <f t="shared" si="0"/>
        <v>45758.853963999994</v>
      </c>
      <c r="H30" s="116">
        <f t="shared" si="1"/>
        <v>1.5481251824485256E-2</v>
      </c>
      <c r="I30" s="116">
        <f t="shared" si="2"/>
        <v>0.68778187380606959</v>
      </c>
      <c r="J30" s="227" t="s">
        <v>594</v>
      </c>
    </row>
    <row r="31" spans="1:10" s="367" customFormat="1" ht="26.4">
      <c r="A31" s="390" t="str">
        <f>Geral!D102</f>
        <v>5.1.4</v>
      </c>
      <c r="B31" s="229" t="str">
        <f>Geral!E102</f>
        <v>Forro em placas de Gesso, incluindo instalação, para ambientes comerciais AF_05/2017_P</v>
      </c>
      <c r="C31" s="224" t="str">
        <f>Geral!F102</f>
        <v>m2</v>
      </c>
      <c r="D31" s="225">
        <f>Geral!G102</f>
        <v>984</v>
      </c>
      <c r="E31" s="400">
        <f>Geral!H102</f>
        <v>36.590000000000003</v>
      </c>
      <c r="F31" s="234">
        <f>E31*(1+Geral!$I$3)</f>
        <v>44.723956999999999</v>
      </c>
      <c r="G31" s="402">
        <f t="shared" si="0"/>
        <v>44008.373688</v>
      </c>
      <c r="H31" s="116">
        <f t="shared" si="1"/>
        <v>1.4889024886549472E-2</v>
      </c>
      <c r="I31" s="116">
        <f t="shared" si="2"/>
        <v>0.70267089869261901</v>
      </c>
      <c r="J31" s="227" t="s">
        <v>594</v>
      </c>
    </row>
    <row r="32" spans="1:10" s="367" customFormat="1">
      <c r="A32" s="390" t="str">
        <f>Geral!D17</f>
        <v>1.1.1</v>
      </c>
      <c r="B32" s="386" t="str">
        <f>Geral!E17</f>
        <v>Engenheiro Pleno</v>
      </c>
      <c r="C32" s="224" t="str">
        <f>Geral!F17</f>
        <v>H</v>
      </c>
      <c r="D32" s="225">
        <f>Geral!G17</f>
        <v>504</v>
      </c>
      <c r="E32" s="400">
        <f>Geral!H17</f>
        <v>71.000000000000014</v>
      </c>
      <c r="F32" s="234">
        <f>E32*(1+Geral!I3)</f>
        <v>86.783300000000011</v>
      </c>
      <c r="G32" s="401">
        <f t="shared" si="0"/>
        <v>43738.783200000005</v>
      </c>
      <c r="H32" s="116">
        <f t="shared" si="1"/>
        <v>1.4797816347159537E-2</v>
      </c>
      <c r="I32" s="116">
        <f t="shared" si="2"/>
        <v>0.71746871503977849</v>
      </c>
      <c r="J32" s="227" t="s">
        <v>594</v>
      </c>
    </row>
    <row r="33" spans="1:10" s="367" customFormat="1" ht="26.4">
      <c r="A33" s="390" t="str">
        <f>Geral!D78</f>
        <v>4.1.8</v>
      </c>
      <c r="B33" s="229" t="str">
        <f>Geral!E78</f>
        <v>Tubo de cobre flexível 1.1/8'' inclusive conexões com isolamento térmico fornecimento e instalação</v>
      </c>
      <c r="C33" s="224" t="str">
        <f>Geral!F78</f>
        <v>m</v>
      </c>
      <c r="D33" s="225">
        <f>Geral!G78</f>
        <v>106</v>
      </c>
      <c r="E33" s="400">
        <f>Geral!H78</f>
        <v>322.98690699999997</v>
      </c>
      <c r="F33" s="234">
        <f>E33*(1+Geral!$I$3)</f>
        <v>394.78689642609993</v>
      </c>
      <c r="G33" s="402">
        <f t="shared" si="0"/>
        <v>41847.41102116659</v>
      </c>
      <c r="H33" s="116">
        <f t="shared" si="1"/>
        <v>1.4157922502410243E-2</v>
      </c>
      <c r="I33" s="116">
        <f t="shared" si="2"/>
        <v>0.73162663754218871</v>
      </c>
      <c r="J33" s="227" t="s">
        <v>594</v>
      </c>
    </row>
    <row r="34" spans="1:10" ht="26.4">
      <c r="A34" s="390" t="str">
        <f>Geral!D87</f>
        <v>4.1.17</v>
      </c>
      <c r="B34" s="229" t="str">
        <f>Geral!E87</f>
        <v>Derivação para tubulação frigorigena VRF, Ref: Multikit E-102SNB2</v>
      </c>
      <c r="C34" s="224" t="str">
        <f>Geral!F87</f>
        <v xml:space="preserve">unid. </v>
      </c>
      <c r="D34" s="225">
        <f>Geral!G87</f>
        <v>52</v>
      </c>
      <c r="E34" s="400">
        <f>Geral!H87</f>
        <v>640.20533333333333</v>
      </c>
      <c r="F34" s="234">
        <f>E34*(1+Geral!$I$3)</f>
        <v>782.52297893333332</v>
      </c>
      <c r="G34" s="402">
        <f t="shared" si="0"/>
        <v>40691.194904533331</v>
      </c>
      <c r="H34" s="116">
        <f t="shared" si="1"/>
        <v>1.3766748525911397E-2</v>
      </c>
      <c r="I34" s="116">
        <f t="shared" si="2"/>
        <v>0.74539338606810013</v>
      </c>
      <c r="J34" s="227" t="s">
        <v>594</v>
      </c>
    </row>
    <row r="35" spans="1:10" ht="26.4">
      <c r="A35" s="390" t="str">
        <f>Geral!D18</f>
        <v>1.1.2</v>
      </c>
      <c r="B35" s="386" t="str">
        <f>Geral!E18</f>
        <v>Auxiliar Técnico De Engenharia Com Encargos Complementares</v>
      </c>
      <c r="C35" s="224" t="str">
        <f>Geral!F18</f>
        <v>H</v>
      </c>
      <c r="D35" s="225">
        <f>Geral!G18</f>
        <v>1008</v>
      </c>
      <c r="E35" s="400">
        <f>Geral!H18</f>
        <v>31.93</v>
      </c>
      <c r="F35" s="234">
        <f>E35*(1+Geral!I3)</f>
        <v>39.028039</v>
      </c>
      <c r="G35" s="401">
        <f t="shared" si="0"/>
        <v>39340.263312000003</v>
      </c>
      <c r="H35" s="116">
        <f t="shared" si="1"/>
        <v>1.3309697914501522E-2</v>
      </c>
      <c r="I35" s="116">
        <f t="shared" si="2"/>
        <v>0.75870308398260167</v>
      </c>
      <c r="J35" s="227" t="s">
        <v>594</v>
      </c>
    </row>
    <row r="36" spans="1:10" ht="26.4">
      <c r="A36" s="390" t="str">
        <f>Geral!D28</f>
        <v>2.1.1</v>
      </c>
      <c r="B36" s="229" t="str">
        <f>Geral!E28</f>
        <v xml:space="preserve">Unidade Condensadora, Somente Frio, Sistema Mult Split VRF, Capacidade 76431,9808 BTU/h Fab.: Hitachi, RAS8FSNC5B </v>
      </c>
      <c r="C36" s="224" t="str">
        <f>Geral!F28</f>
        <v>unid</v>
      </c>
      <c r="D36" s="225">
        <f>Geral!G28</f>
        <v>1</v>
      </c>
      <c r="E36" s="400">
        <f>Geral!H28</f>
        <v>33941.08</v>
      </c>
      <c r="F36" s="234">
        <f>E36*(1+Geral!$I$5)</f>
        <v>39127.277024000003</v>
      </c>
      <c r="G36" s="402">
        <f t="shared" si="0"/>
        <v>39127.277024000003</v>
      </c>
      <c r="H36" s="116">
        <f t="shared" si="1"/>
        <v>1.3237639851983512E-2</v>
      </c>
      <c r="I36" s="116">
        <f t="shared" si="2"/>
        <v>0.77194072383458523</v>
      </c>
      <c r="J36" s="228" t="s">
        <v>595</v>
      </c>
    </row>
    <row r="37" spans="1:10" ht="26.4">
      <c r="A37" s="390" t="str">
        <f>Geral!D79</f>
        <v>4.1.9</v>
      </c>
      <c r="B37" s="229" t="str">
        <f>Geral!E79</f>
        <v>Tubo de cobre flexível 1.1/4'' inclusive conexões com isolamento térmico fornecimento e instalação</v>
      </c>
      <c r="C37" s="224" t="str">
        <f>Geral!F79</f>
        <v>m</v>
      </c>
      <c r="D37" s="225">
        <f>Geral!G79</f>
        <v>79</v>
      </c>
      <c r="E37" s="400">
        <f>Geral!H79</f>
        <v>329.67990699999996</v>
      </c>
      <c r="F37" s="234">
        <f>E37*(1+Geral!$I$3)</f>
        <v>402.96775032609992</v>
      </c>
      <c r="G37" s="402">
        <f t="shared" si="0"/>
        <v>31834.452275761894</v>
      </c>
      <c r="H37" s="116">
        <f t="shared" si="1"/>
        <v>1.0770312839638837E-2</v>
      </c>
      <c r="I37" s="116">
        <f t="shared" si="2"/>
        <v>0.78271103667422404</v>
      </c>
      <c r="J37" s="228" t="s">
        <v>595</v>
      </c>
    </row>
    <row r="38" spans="1:10" ht="39.6">
      <c r="A38" s="390" t="str">
        <f>Geral!D47</f>
        <v>2.1.17</v>
      </c>
      <c r="B38" s="229" t="str">
        <f>Geral!E47</f>
        <v>Ventilador Axial em linha (In-line), TD SILENT 2000/315 C/ CAIXA MFL 315 M5, Vazão de 1355/1386/1664/1366/1393 m3/h Ref: Soler &amp; Palau</v>
      </c>
      <c r="C38" s="224" t="str">
        <f>Geral!F47</f>
        <v>unid</v>
      </c>
      <c r="D38" s="225">
        <f>Geral!G47</f>
        <v>7</v>
      </c>
      <c r="E38" s="400">
        <f>Geral!H47</f>
        <v>3860.35</v>
      </c>
      <c r="F38" s="234">
        <f>E38*(1+Geral!$I$5)</f>
        <v>4450.2114799999999</v>
      </c>
      <c r="G38" s="402">
        <f t="shared" si="0"/>
        <v>31151.480360000001</v>
      </c>
      <c r="H38" s="116">
        <f t="shared" si="1"/>
        <v>1.0539248044500406E-2</v>
      </c>
      <c r="I38" s="116">
        <f t="shared" si="2"/>
        <v>0.7932502847187245</v>
      </c>
      <c r="J38" s="228" t="s">
        <v>595</v>
      </c>
    </row>
    <row r="39" spans="1:10" ht="26.4">
      <c r="A39" s="390" t="str">
        <f>Geral!D159</f>
        <v>7.1.14</v>
      </c>
      <c r="B39" s="229" t="str">
        <f>Geral!E159</f>
        <v>Instalação Equipamentos de Climatização Evaporadora do tipo Cassete Quatro Vias, Sistema VRF, capacidade 27.000 BTU/h</v>
      </c>
      <c r="C39" s="224" t="str">
        <f>Geral!F159</f>
        <v>unid.</v>
      </c>
      <c r="D39" s="225">
        <f>Geral!G159</f>
        <v>23</v>
      </c>
      <c r="E39" s="400">
        <f>Geral!H159</f>
        <v>1073.82</v>
      </c>
      <c r="F39" s="234">
        <f>E39*(1+Geral!$I$3)</f>
        <v>1312.530186</v>
      </c>
      <c r="G39" s="402">
        <f t="shared" si="0"/>
        <v>30188.194277999999</v>
      </c>
      <c r="H39" s="116">
        <f t="shared" si="1"/>
        <v>1.0213346647883344E-2</v>
      </c>
      <c r="I39" s="116">
        <f t="shared" si="2"/>
        <v>0.80346363136660781</v>
      </c>
      <c r="J39" s="228" t="s">
        <v>595</v>
      </c>
    </row>
    <row r="40" spans="1:10" ht="52.8">
      <c r="A40" s="390" t="str">
        <f>Geral!D39</f>
        <v>2.1.12</v>
      </c>
      <c r="B40" s="229" t="str">
        <f>Geral!E39</f>
        <v>Unidade evaporadora do tipo Cassete Quatro Vias,  incluindo acessórios, receptor e controle, Sistema VRF, capacidade 47.000, 2220/1980/1560/1260 m3/h      Fab.: HITACHI RCI5,0FSN3B4</v>
      </c>
      <c r="C40" s="224" t="str">
        <f>Geral!F39</f>
        <v>unid</v>
      </c>
      <c r="D40" s="225">
        <f>Geral!G39</f>
        <v>3</v>
      </c>
      <c r="E40" s="400">
        <f>Geral!H39</f>
        <v>7873.623333333333</v>
      </c>
      <c r="F40" s="234">
        <f>E40*(1+Geral!$I$5)</f>
        <v>9076.7129786666665</v>
      </c>
      <c r="G40" s="402">
        <f t="shared" si="0"/>
        <v>27230.138935999999</v>
      </c>
      <c r="H40" s="116">
        <f t="shared" si="1"/>
        <v>9.2125698431081669E-3</v>
      </c>
      <c r="I40" s="116">
        <f t="shared" si="2"/>
        <v>0.81267620120971595</v>
      </c>
      <c r="J40" s="228" t="s">
        <v>595</v>
      </c>
    </row>
    <row r="41" spans="1:10" ht="26.4">
      <c r="A41" s="390" t="str">
        <f>Geral!D91</f>
        <v>4.1.21</v>
      </c>
      <c r="B41" s="229" t="str">
        <f>Geral!E91</f>
        <v>Derivação para tubulação frigorigena VRF, Ref: Multikit E-165SNB2</v>
      </c>
      <c r="C41" s="224" t="str">
        <f>Geral!F91</f>
        <v xml:space="preserve">unid. </v>
      </c>
      <c r="D41" s="225">
        <f>Geral!G91</f>
        <v>22</v>
      </c>
      <c r="E41" s="400">
        <f>Geral!H91</f>
        <v>1009.752</v>
      </c>
      <c r="F41" s="234">
        <f>E41*(1+Geral!$I$3)</f>
        <v>1234.2198695999998</v>
      </c>
      <c r="G41" s="402">
        <f t="shared" si="0"/>
        <v>27152.837131199994</v>
      </c>
      <c r="H41" s="116">
        <f t="shared" si="1"/>
        <v>9.1864168999523446E-3</v>
      </c>
      <c r="I41" s="116">
        <f t="shared" si="2"/>
        <v>0.82186261810966832</v>
      </c>
      <c r="J41" s="228" t="s">
        <v>595</v>
      </c>
    </row>
    <row r="42" spans="1:10">
      <c r="A42" s="390" t="str">
        <f>Geral!D130</f>
        <v>6.1.4.1</v>
      </c>
      <c r="B42" s="229" t="str">
        <f>Geral!E130</f>
        <v>Eletroduto leve 1"</v>
      </c>
      <c r="C42" s="224" t="str">
        <f>Geral!F130</f>
        <v>m</v>
      </c>
      <c r="D42" s="225">
        <f>Geral!G130</f>
        <v>2103</v>
      </c>
      <c r="E42" s="400">
        <f>Geral!H130</f>
        <v>10.48</v>
      </c>
      <c r="F42" s="234">
        <f>E42*(1+Geral!$I$3)</f>
        <v>12.809704</v>
      </c>
      <c r="G42" s="402">
        <f t="shared" si="0"/>
        <v>26938.807511999999</v>
      </c>
      <c r="H42" s="116">
        <f t="shared" si="1"/>
        <v>9.1140058549698671E-3</v>
      </c>
      <c r="I42" s="116">
        <f t="shared" si="2"/>
        <v>0.83097662396463823</v>
      </c>
      <c r="J42" s="228" t="s">
        <v>595</v>
      </c>
    </row>
    <row r="43" spans="1:10" ht="39.6">
      <c r="A43" s="390" t="str">
        <f>Geral!D34</f>
        <v>2.1.7</v>
      </c>
      <c r="B43" s="229" t="str">
        <f>Geral!E34</f>
        <v>Unidade evaporadora do tipo Hi Wall, incluindo acessórios, receptor e controle, Sistema VRF, capacidade 13.648 BTU/h,840/660/540/450 m3/h    Fab.: HITACHI RPK1,5FSNM2</v>
      </c>
      <c r="C43" s="224" t="str">
        <f>Geral!F34</f>
        <v>unid</v>
      </c>
      <c r="D43" s="225">
        <f>Geral!G34</f>
        <v>6</v>
      </c>
      <c r="E43" s="400">
        <f>Geral!H34</f>
        <v>3640.8466666666668</v>
      </c>
      <c r="F43" s="234">
        <f>E43*(1+Geral!$I$5)</f>
        <v>4197.1680373333338</v>
      </c>
      <c r="G43" s="402">
        <f t="shared" si="0"/>
        <v>25183.008224000005</v>
      </c>
      <c r="H43" s="116">
        <f t="shared" si="1"/>
        <v>8.5199793753695536E-3</v>
      </c>
      <c r="I43" s="116">
        <f t="shared" si="2"/>
        <v>0.83949660334000775</v>
      </c>
      <c r="J43" s="228" t="s">
        <v>595</v>
      </c>
    </row>
    <row r="44" spans="1:10" ht="26.4">
      <c r="A44" s="390" t="str">
        <f>Geral!D90</f>
        <v>4.1.20</v>
      </c>
      <c r="B44" s="229" t="str">
        <f>Geral!E90</f>
        <v>Derivação para tubulação frigorigena VRF, Ref: Multikit E-242SNB2</v>
      </c>
      <c r="C44" s="224" t="str">
        <f>Geral!F90</f>
        <v xml:space="preserve">unid. </v>
      </c>
      <c r="D44" s="225">
        <f>Geral!G90</f>
        <v>19</v>
      </c>
      <c r="E44" s="400">
        <f>Geral!H90</f>
        <v>1051.2053333333333</v>
      </c>
      <c r="F44" s="234">
        <f>E44*(1+Geral!$I$3)</f>
        <v>1284.8882789333334</v>
      </c>
      <c r="G44" s="402">
        <f t="shared" si="0"/>
        <v>24412.877299733333</v>
      </c>
      <c r="H44" s="116">
        <f t="shared" si="1"/>
        <v>8.2594267228539141E-3</v>
      </c>
      <c r="I44" s="116">
        <f t="shared" si="2"/>
        <v>0.84775603006286171</v>
      </c>
      <c r="J44" s="228" t="s">
        <v>595</v>
      </c>
    </row>
    <row r="45" spans="1:10" ht="26.4">
      <c r="A45" s="390" t="str">
        <f>Geral!D72</f>
        <v>4.1.2</v>
      </c>
      <c r="B45" s="229" t="str">
        <f>Geral!E72</f>
        <v>Tubo de cobre flexível 3/8'' inclusive conexões com isolamento térmico, fornecimento e instalação</v>
      </c>
      <c r="C45" s="224" t="str">
        <f>Geral!F72</f>
        <v>m</v>
      </c>
      <c r="D45" s="225">
        <f>Geral!G72</f>
        <v>346</v>
      </c>
      <c r="E45" s="400">
        <f>Geral!H72</f>
        <v>57.23</v>
      </c>
      <c r="F45" s="234">
        <f>E45*(1+Geral!$I$3)</f>
        <v>69.952228999999988</v>
      </c>
      <c r="G45" s="402">
        <f t="shared" si="0"/>
        <v>24203.471233999997</v>
      </c>
      <c r="H45" s="116">
        <f t="shared" si="1"/>
        <v>8.1885799302366218E-3</v>
      </c>
      <c r="I45" s="116">
        <f t="shared" si="2"/>
        <v>0.85594460999309829</v>
      </c>
      <c r="J45" s="228" t="s">
        <v>595</v>
      </c>
    </row>
    <row r="46" spans="1:10" ht="26.4">
      <c r="A46" s="390" t="str">
        <f>Geral!D81</f>
        <v>4.1.11</v>
      </c>
      <c r="B46" s="229" t="str">
        <f>Geral!E81</f>
        <v>Tubo de cobre flexível 2'' inclusive conexões com isolamento térmico fornecimento e instalação</v>
      </c>
      <c r="C46" s="224" t="str">
        <f>Geral!F81</f>
        <v>m</v>
      </c>
      <c r="D46" s="225">
        <f>Geral!G81</f>
        <v>31</v>
      </c>
      <c r="E46" s="400">
        <f>Geral!H81</f>
        <v>618.72963400000003</v>
      </c>
      <c r="F46" s="234">
        <f>E46*(1+Geral!$I$3)</f>
        <v>756.27323163820006</v>
      </c>
      <c r="G46" s="402">
        <f t="shared" ref="G46:G77" si="3">F46*D46</f>
        <v>23444.470180784203</v>
      </c>
      <c r="H46" s="116">
        <f t="shared" si="1"/>
        <v>7.9317927639949246E-3</v>
      </c>
      <c r="I46" s="116">
        <f t="shared" si="2"/>
        <v>0.86387640275709321</v>
      </c>
      <c r="J46" s="228" t="s">
        <v>595</v>
      </c>
    </row>
    <row r="47" spans="1:10">
      <c r="A47" s="390" t="str">
        <f>Geral!D93</f>
        <v>4.1.23</v>
      </c>
      <c r="B47" s="229" t="str">
        <f>Geral!E93</f>
        <v xml:space="preserve">TUBO PVC, SOLDAVEL, DN 32 MM, AGUA FRIA (NBR-5648) </v>
      </c>
      <c r="C47" s="224" t="str">
        <f>Geral!F93</f>
        <v>m</v>
      </c>
      <c r="D47" s="225">
        <f>Geral!G93</f>
        <v>590.80999999999995</v>
      </c>
      <c r="E47" s="400">
        <f>Geral!H93</f>
        <v>30.174154000000001</v>
      </c>
      <c r="F47" s="234">
        <f>E47*(1+Geral!$I$3)</f>
        <v>36.881868434200001</v>
      </c>
      <c r="G47" s="402">
        <f t="shared" si="3"/>
        <v>21790.1766896097</v>
      </c>
      <c r="H47" s="116">
        <f t="shared" si="1"/>
        <v>7.3721079836761684E-3</v>
      </c>
      <c r="I47" s="116">
        <f t="shared" si="2"/>
        <v>0.87124851074076937</v>
      </c>
      <c r="J47" s="228" t="s">
        <v>595</v>
      </c>
    </row>
    <row r="48" spans="1:10">
      <c r="A48" s="390" t="str">
        <f>Geral!D147</f>
        <v>7.1.3</v>
      </c>
      <c r="B48" s="229" t="str">
        <f>Geral!E147</f>
        <v>Remoção de Dutos Existentes</v>
      </c>
      <c r="C48" s="224" t="str">
        <f>Geral!F147</f>
        <v>m</v>
      </c>
      <c r="D48" s="225">
        <f>Geral!G147</f>
        <v>630</v>
      </c>
      <c r="E48" s="400">
        <f>Geral!H147</f>
        <v>27.665999999999997</v>
      </c>
      <c r="F48" s="234">
        <f>E48*(1+Geral!$I$3)</f>
        <v>33.816151799999993</v>
      </c>
      <c r="G48" s="402">
        <f t="shared" si="3"/>
        <v>21304.175633999996</v>
      </c>
      <c r="H48" s="116">
        <f t="shared" si="1"/>
        <v>7.2076828707837255E-3</v>
      </c>
      <c r="I48" s="116">
        <f t="shared" si="2"/>
        <v>0.87845619361155314</v>
      </c>
      <c r="J48" s="228" t="s">
        <v>595</v>
      </c>
    </row>
    <row r="49" spans="1:10" ht="26.4">
      <c r="A49" s="390" t="str">
        <f>Geral!D158</f>
        <v>7.1.13</v>
      </c>
      <c r="B49" s="229" t="str">
        <f>Geral!E158</f>
        <v>Instalação Equipamentos de Climatização Evaporadora do tipo Cassete Quatro Vias, Sistema VRF, capacidade 24.230 BTU/h</v>
      </c>
      <c r="C49" s="224" t="str">
        <f>Geral!F158</f>
        <v>unid.</v>
      </c>
      <c r="D49" s="225">
        <f>Geral!G158</f>
        <v>18</v>
      </c>
      <c r="E49" s="400">
        <f>Geral!H158</f>
        <v>900.28</v>
      </c>
      <c r="F49" s="234">
        <f>E49*(1+Geral!$I$3)</f>
        <v>1100.4122439999999</v>
      </c>
      <c r="G49" s="402">
        <f t="shared" si="3"/>
        <v>19807.420391999996</v>
      </c>
      <c r="H49" s="116">
        <f t="shared" si="1"/>
        <v>6.7012968314993883E-3</v>
      </c>
      <c r="I49" s="116">
        <f t="shared" si="2"/>
        <v>0.88515749044305247</v>
      </c>
      <c r="J49" s="228" t="s">
        <v>595</v>
      </c>
    </row>
    <row r="50" spans="1:10" ht="26.4">
      <c r="A50" s="390" t="str">
        <f>Geral!D86</f>
        <v>4.1.16</v>
      </c>
      <c r="B50" s="229" t="str">
        <f>Geral!E86</f>
        <v>Válvula bloqueio tipo GBC Ø5/8", para conexão soldável, Ref. Danfoss</v>
      </c>
      <c r="C50" s="224" t="str">
        <f>Geral!F86</f>
        <v xml:space="preserve">unid. </v>
      </c>
      <c r="D50" s="225">
        <f>Geral!G86</f>
        <v>100</v>
      </c>
      <c r="E50" s="400">
        <f>Geral!H86</f>
        <v>159.88200000000001</v>
      </c>
      <c r="F50" s="234">
        <f>E50*(1+Geral!$I$3)</f>
        <v>195.42376859999999</v>
      </c>
      <c r="G50" s="402">
        <f t="shared" si="3"/>
        <v>19542.37686</v>
      </c>
      <c r="H50" s="116">
        <f t="shared" si="1"/>
        <v>6.6116266298249524E-3</v>
      </c>
      <c r="I50" s="116">
        <f t="shared" si="2"/>
        <v>0.89176911707287743</v>
      </c>
      <c r="J50" s="228" t="s">
        <v>595</v>
      </c>
    </row>
    <row r="51" spans="1:10" ht="26.4">
      <c r="A51" s="390" t="str">
        <f>Geral!D77</f>
        <v>4.1.7</v>
      </c>
      <c r="B51" s="229" t="str">
        <f>Geral!E77</f>
        <v>Tubo de cobre flexível 1'' inclusive conexões com isolamento térmico fornecimento e instalação</v>
      </c>
      <c r="C51" s="224" t="str">
        <f>Geral!F77</f>
        <v>m</v>
      </c>
      <c r="D51" s="225">
        <f>Geral!G77</f>
        <v>62</v>
      </c>
      <c r="E51" s="400">
        <f>Geral!H77</f>
        <v>253.62850799999995</v>
      </c>
      <c r="F51" s="234">
        <f>E51*(1+Geral!$I$3)</f>
        <v>310.01012532839991</v>
      </c>
      <c r="G51" s="402">
        <f t="shared" si="3"/>
        <v>19220.627770360796</v>
      </c>
      <c r="H51" s="116">
        <f t="shared" si="1"/>
        <v>6.5027716597043676E-3</v>
      </c>
      <c r="I51" s="116">
        <f t="shared" si="2"/>
        <v>0.89827188873258179</v>
      </c>
      <c r="J51" s="228" t="s">
        <v>595</v>
      </c>
    </row>
    <row r="52" spans="1:10">
      <c r="A52" s="390" t="str">
        <f>Geral!D131</f>
        <v>6.1.4.2</v>
      </c>
      <c r="B52" s="229" t="str">
        <f>Geral!E131</f>
        <v>Eletroduto leve 3/4"</v>
      </c>
      <c r="C52" s="224" t="str">
        <f>Geral!F131</f>
        <v>m</v>
      </c>
      <c r="D52" s="225">
        <f>Geral!G131</f>
        <v>1952</v>
      </c>
      <c r="E52" s="400">
        <f>Geral!H131</f>
        <v>7.26</v>
      </c>
      <c r="F52" s="234">
        <f>E52*(1+Geral!$I$3)</f>
        <v>8.8738979999999987</v>
      </c>
      <c r="G52" s="402">
        <f t="shared" si="3"/>
        <v>17321.848895999996</v>
      </c>
      <c r="H52" s="116">
        <f t="shared" si="1"/>
        <v>5.8603719628911874E-3</v>
      </c>
      <c r="I52" s="116">
        <f t="shared" si="2"/>
        <v>0.90413226069547303</v>
      </c>
      <c r="J52" s="228" t="s">
        <v>595</v>
      </c>
    </row>
    <row r="53" spans="1:10" ht="26.4">
      <c r="A53" s="390" t="str">
        <f>Geral!D167</f>
        <v>7.1.22</v>
      </c>
      <c r="B53" s="229" t="str">
        <f>Geral!E167</f>
        <v>Manutenção Preventiva/Corretia por 3 meses após a instalação incluindo PMOC</v>
      </c>
      <c r="C53" s="224" t="str">
        <f>Geral!F167</f>
        <v>unid.</v>
      </c>
      <c r="D53" s="225">
        <f>Geral!G167</f>
        <v>1</v>
      </c>
      <c r="E53" s="400">
        <f>Geral!H167</f>
        <v>13194</v>
      </c>
      <c r="F53" s="234">
        <f>E53*(1+Geral!$I$3)</f>
        <v>16127.026199999998</v>
      </c>
      <c r="G53" s="402">
        <f t="shared" si="3"/>
        <v>16127.026199999998</v>
      </c>
      <c r="H53" s="116">
        <f t="shared" si="1"/>
        <v>5.4561365102957435E-3</v>
      </c>
      <c r="I53" s="116">
        <f t="shared" si="2"/>
        <v>0.90958839720576878</v>
      </c>
      <c r="J53" s="228" t="s">
        <v>595</v>
      </c>
    </row>
    <row r="54" spans="1:10">
      <c r="A54" s="390" t="str">
        <f>Geral!D145</f>
        <v>7.1.1</v>
      </c>
      <c r="B54" s="229" t="str">
        <f>Geral!E145</f>
        <v>Remoção de Equipamentos Existente - Condensadoras</v>
      </c>
      <c r="C54" s="224" t="str">
        <f>Geral!F145</f>
        <v>unid.</v>
      </c>
      <c r="D54" s="225">
        <f>Geral!G145</f>
        <v>12</v>
      </c>
      <c r="E54" s="400">
        <f>Geral!H145</f>
        <v>1049.42</v>
      </c>
      <c r="F54" s="234">
        <f>E54*(1+Geral!$I$3)</f>
        <v>1282.706066</v>
      </c>
      <c r="G54" s="402">
        <f t="shared" si="3"/>
        <v>15392.472792</v>
      </c>
      <c r="H54" s="116">
        <f t="shared" si="1"/>
        <v>5.2076205335466665E-3</v>
      </c>
      <c r="I54" s="116">
        <f t="shared" si="2"/>
        <v>0.9147960177393154</v>
      </c>
      <c r="J54" s="228" t="s">
        <v>595</v>
      </c>
    </row>
    <row r="55" spans="1:10">
      <c r="A55" s="390" t="str">
        <f>Geral!D168</f>
        <v>7.1.23</v>
      </c>
      <c r="B55" s="229" t="str">
        <f>Geral!E168</f>
        <v xml:space="preserve">Projeto Asbuilt </v>
      </c>
      <c r="C55" s="224" t="str">
        <f>Geral!F168</f>
        <v>m2</v>
      </c>
      <c r="D55" s="225">
        <f>Geral!G168</f>
        <v>3278.2</v>
      </c>
      <c r="E55" s="400">
        <f>Geral!H168</f>
        <v>3.68</v>
      </c>
      <c r="F55" s="234">
        <f>E55*(1+Geral!$I$3)</f>
        <v>4.4980640000000003</v>
      </c>
      <c r="G55" s="402">
        <f t="shared" si="3"/>
        <v>14745.553404800001</v>
      </c>
      <c r="H55" s="116">
        <f t="shared" si="1"/>
        <v>4.9887531215423338E-3</v>
      </c>
      <c r="I55" s="116">
        <f t="shared" si="2"/>
        <v>0.91978477086085775</v>
      </c>
      <c r="J55" s="228" t="s">
        <v>595</v>
      </c>
    </row>
    <row r="56" spans="1:10" ht="26.4">
      <c r="A56" s="390" t="str">
        <f>Geral!D99</f>
        <v>5.1.1</v>
      </c>
      <c r="B56" s="229" t="str">
        <f>Geral!E99</f>
        <v>Impermeabilização de piso com argamassa de cimento e areia, com aditivo impermeabilizante, E = 2CM. AF_06/2018</v>
      </c>
      <c r="C56" s="224" t="str">
        <f>Geral!F99</f>
        <v>m2</v>
      </c>
      <c r="D56" s="225">
        <f>Geral!G99</f>
        <v>240</v>
      </c>
      <c r="E56" s="400">
        <f>Geral!H99</f>
        <v>45.44</v>
      </c>
      <c r="F56" s="234">
        <f>E56*(1+Geral!$I$3)</f>
        <v>55.541311999999998</v>
      </c>
      <c r="G56" s="402">
        <f t="shared" si="3"/>
        <v>13329.91488</v>
      </c>
      <c r="H56" s="116">
        <f t="shared" si="1"/>
        <v>4.5098106962771917E-3</v>
      </c>
      <c r="I56" s="116">
        <f t="shared" si="2"/>
        <v>0.92429458155713495</v>
      </c>
      <c r="J56" s="228" t="s">
        <v>595</v>
      </c>
    </row>
    <row r="57" spans="1:10" ht="26.4">
      <c r="A57" s="390" t="str">
        <f>Geral!D73</f>
        <v>4.1.3</v>
      </c>
      <c r="B57" s="229" t="str">
        <f>Geral!E73</f>
        <v>Tubo de cobre flexível 1/2' inclusive conexões com isolamento térmico, fornecimento e instalação</v>
      </c>
      <c r="C57" s="224" t="str">
        <f>Geral!F73</f>
        <v>m</v>
      </c>
      <c r="D57" s="225">
        <f>Geral!G73</f>
        <v>148</v>
      </c>
      <c r="E57" s="400">
        <f>Geral!H73</f>
        <v>71.900000000000006</v>
      </c>
      <c r="F57" s="234">
        <f>E57*(1+Geral!$I$3)</f>
        <v>87.883369999999999</v>
      </c>
      <c r="G57" s="402">
        <f t="shared" si="3"/>
        <v>13006.73876</v>
      </c>
      <c r="H57" s="116">
        <f t="shared" si="1"/>
        <v>4.4004729296164219E-3</v>
      </c>
      <c r="I57" s="116">
        <f t="shared" si="2"/>
        <v>0.92869505448675138</v>
      </c>
      <c r="J57" s="228" t="s">
        <v>595</v>
      </c>
    </row>
    <row r="58" spans="1:10" ht="26.4">
      <c r="A58" s="390" t="str">
        <f>Geral!D89</f>
        <v>4.1.19</v>
      </c>
      <c r="B58" s="229" t="str">
        <f>Geral!E89</f>
        <v>Derivação para tubulação frigorigena VRF, Ref: Multikit E-302SNB2</v>
      </c>
      <c r="C58" s="224" t="str">
        <f>Geral!F89</f>
        <v xml:space="preserve">unid. </v>
      </c>
      <c r="D58" s="225">
        <f>Geral!G89</f>
        <v>9</v>
      </c>
      <c r="E58" s="400">
        <f>Geral!H89</f>
        <v>1126.7353333333333</v>
      </c>
      <c r="F58" s="234">
        <f>E58*(1+Geral!$I$3)</f>
        <v>1377.2085979333333</v>
      </c>
      <c r="G58" s="402">
        <f t="shared" si="3"/>
        <v>12394.8773814</v>
      </c>
      <c r="H58" s="116">
        <f t="shared" si="1"/>
        <v>4.193466432223905E-3</v>
      </c>
      <c r="I58" s="116">
        <f t="shared" si="2"/>
        <v>0.93288852091897534</v>
      </c>
      <c r="J58" s="228" t="s">
        <v>595</v>
      </c>
    </row>
    <row r="59" spans="1:10" ht="39.6">
      <c r="A59" s="390" t="str">
        <f>Geral!D33</f>
        <v>2.1.6</v>
      </c>
      <c r="B59" s="229" t="str">
        <f>Geral!E33</f>
        <v>Unidade evaporadora do tipo Hi Wall, incluindo acessórios, receptor e controle, Sistema VRF, capacidade 9.560 BTU/h, 600/480/420 m3/h    Fab.: HITACHI RPK-1,0FSNSM2</v>
      </c>
      <c r="C59" s="224" t="str">
        <f>Geral!F33</f>
        <v>unid</v>
      </c>
      <c r="D59" s="225">
        <f>Geral!G33</f>
        <v>3</v>
      </c>
      <c r="E59" s="400">
        <f>Geral!H33</f>
        <v>3480.26</v>
      </c>
      <c r="F59" s="234">
        <f>E59*(1+Geral!$I$5)</f>
        <v>4012.0437280000006</v>
      </c>
      <c r="G59" s="402">
        <f t="shared" si="3"/>
        <v>12036.131184000002</v>
      </c>
      <c r="H59" s="116">
        <f t="shared" si="1"/>
        <v>4.0720945065328635E-3</v>
      </c>
      <c r="I59" s="116">
        <f t="shared" si="2"/>
        <v>0.93696061542550824</v>
      </c>
      <c r="J59" s="228" t="s">
        <v>595</v>
      </c>
    </row>
    <row r="60" spans="1:10" ht="26.4">
      <c r="A60" s="390" t="str">
        <f>Geral!D83</f>
        <v>4.1.13</v>
      </c>
      <c r="B60" s="229" t="str">
        <f>Geral!E83</f>
        <v>Válvula bloqueio tipo GBC Ø1/4", para conexão soldável, Ref. Danfoss</v>
      </c>
      <c r="C60" s="224" t="str">
        <f>Geral!F83</f>
        <v xml:space="preserve">unid. </v>
      </c>
      <c r="D60" s="225">
        <f>Geral!G83</f>
        <v>60</v>
      </c>
      <c r="E60" s="400">
        <f>Geral!H83</f>
        <v>155.71199999999999</v>
      </c>
      <c r="F60" s="234">
        <f>E60*(1+Geral!$I$3)</f>
        <v>190.32677759999999</v>
      </c>
      <c r="G60" s="402">
        <f t="shared" si="3"/>
        <v>11419.606656</v>
      </c>
      <c r="H60" s="116">
        <f t="shared" si="1"/>
        <v>3.8635103605783126E-3</v>
      </c>
      <c r="I60" s="116">
        <f t="shared" si="2"/>
        <v>0.94082412578608654</v>
      </c>
      <c r="J60" s="228" t="s">
        <v>595</v>
      </c>
    </row>
    <row r="61" spans="1:10">
      <c r="A61" s="390" t="str">
        <f>Geral!D53</f>
        <v>3.1.1</v>
      </c>
      <c r="B61" s="229" t="str">
        <f>Geral!E53</f>
        <v>DIFUSOR LINEAR, ADE-1-AG, H=122xL=425mm, REF. TROX</v>
      </c>
      <c r="C61" s="224" t="str">
        <f>Geral!F53</f>
        <v>unid</v>
      </c>
      <c r="D61" s="225">
        <f>Geral!G53</f>
        <v>49</v>
      </c>
      <c r="E61" s="400">
        <f>Geral!H53</f>
        <v>174.97899999999998</v>
      </c>
      <c r="F61" s="234">
        <f>E61*(1+Geral!$I$3)</f>
        <v>213.87683169999997</v>
      </c>
      <c r="G61" s="402">
        <f t="shared" si="3"/>
        <v>10479.964753299999</v>
      </c>
      <c r="H61" s="116">
        <f t="shared" si="1"/>
        <v>3.5456083228222607E-3</v>
      </c>
      <c r="I61" s="116">
        <f t="shared" si="2"/>
        <v>0.94436973410890879</v>
      </c>
      <c r="J61" s="228" t="s">
        <v>595</v>
      </c>
    </row>
    <row r="62" spans="1:10" ht="26.4">
      <c r="A62" s="390" t="str">
        <f>Geral!D84</f>
        <v>4.1.14</v>
      </c>
      <c r="B62" s="229" t="str">
        <f>Geral!E84</f>
        <v>Válvula bloqueio tipo GBC Ø3/8", para conexão soldável, Ref. Danfoss</v>
      </c>
      <c r="C62" s="224" t="str">
        <f>Geral!F84</f>
        <v xml:space="preserve">unid. </v>
      </c>
      <c r="D62" s="225">
        <f>Geral!G84</f>
        <v>49</v>
      </c>
      <c r="E62" s="400">
        <f>Geral!H84</f>
        <v>167.27199999999999</v>
      </c>
      <c r="F62" s="234">
        <f>E62*(1+Geral!$I$3)</f>
        <v>204.45656559999998</v>
      </c>
      <c r="G62" s="402">
        <f t="shared" si="3"/>
        <v>10018.371714399998</v>
      </c>
      <c r="H62" s="116">
        <f t="shared" si="1"/>
        <v>3.3894409922054941E-3</v>
      </c>
      <c r="I62" s="116">
        <f t="shared" si="2"/>
        <v>0.94775917510111429</v>
      </c>
      <c r="J62" s="228" t="s">
        <v>595</v>
      </c>
    </row>
    <row r="63" spans="1:10" ht="26.4">
      <c r="A63" s="390" t="str">
        <f>Geral!D88</f>
        <v>4.1.18</v>
      </c>
      <c r="B63" s="229" t="str">
        <f>Geral!E88</f>
        <v>Derivação para tubulação frigorigena VRF, Ref: Multikit E-962SNB2</v>
      </c>
      <c r="C63" s="224" t="str">
        <f>Geral!F88</f>
        <v xml:space="preserve">unid. </v>
      </c>
      <c r="D63" s="225">
        <f>Geral!G88</f>
        <v>3</v>
      </c>
      <c r="E63" s="400">
        <f>Geral!H88</f>
        <v>2694.4320000000002</v>
      </c>
      <c r="F63" s="234">
        <f>E63*(1+Geral!$I$3)</f>
        <v>3293.4042336000002</v>
      </c>
      <c r="G63" s="402">
        <f t="shared" si="3"/>
        <v>9880.2127008000007</v>
      </c>
      <c r="H63" s="116">
        <f t="shared" si="1"/>
        <v>3.3426986834263718E-3</v>
      </c>
      <c r="I63" s="116">
        <f t="shared" si="2"/>
        <v>0.9511018737845407</v>
      </c>
      <c r="J63" s="228" t="s">
        <v>595</v>
      </c>
    </row>
    <row r="64" spans="1:10" ht="26.4">
      <c r="A64" s="390" t="str">
        <f>Geral!D114</f>
        <v>6.1.2.1</v>
      </c>
      <c r="B64" s="229" t="str">
        <f>Geral!E114</f>
        <v>Isol.PVC - 450/750V (ref. Pirastic Ecoplus BWF Flexível) 2.5 mm² - Azul claro</v>
      </c>
      <c r="C64" s="224" t="str">
        <f>Geral!F114</f>
        <v>m</v>
      </c>
      <c r="D64" s="225">
        <f>Geral!G114</f>
        <v>2103</v>
      </c>
      <c r="E64" s="400">
        <f>Geral!H114</f>
        <v>3.78</v>
      </c>
      <c r="F64" s="234">
        <f>E64*(1+Geral!$I$3)</f>
        <v>4.6202939999999995</v>
      </c>
      <c r="G64" s="402">
        <f t="shared" si="3"/>
        <v>9716.4782819999982</v>
      </c>
      <c r="H64" s="116">
        <f t="shared" si="1"/>
        <v>3.2873036385292075E-3</v>
      </c>
      <c r="I64" s="116">
        <f t="shared" si="2"/>
        <v>0.95438917742306995</v>
      </c>
      <c r="J64" s="228" t="s">
        <v>595</v>
      </c>
    </row>
    <row r="65" spans="1:10" ht="26.4">
      <c r="A65" s="390" t="str">
        <f>Geral!D160</f>
        <v>7.1.15</v>
      </c>
      <c r="B65" s="229" t="str">
        <f>Geral!E160</f>
        <v>Instalação Equipamentos de Climatização Evaporadora do tipo Cassete Quatro Vias, Sistema VRF, capacidade 38.000 BTU/h</v>
      </c>
      <c r="C65" s="224" t="str">
        <f>Geral!F160</f>
        <v>unid.</v>
      </c>
      <c r="D65" s="225">
        <f>Geral!G160</f>
        <v>6</v>
      </c>
      <c r="E65" s="400">
        <f>Geral!H160</f>
        <v>1176.8800000000001</v>
      </c>
      <c r="F65" s="234">
        <f>E65*(1+Geral!$I$3)</f>
        <v>1438.5004240000001</v>
      </c>
      <c r="G65" s="402">
        <f t="shared" si="3"/>
        <v>8631.0025440000009</v>
      </c>
      <c r="H65" s="116">
        <f t="shared" si="1"/>
        <v>2.9200627268016624E-3</v>
      </c>
      <c r="I65" s="116">
        <f t="shared" si="2"/>
        <v>0.95730924014987162</v>
      </c>
      <c r="J65" s="228" t="s">
        <v>595</v>
      </c>
    </row>
    <row r="66" spans="1:10" ht="26.4">
      <c r="A66" s="390" t="str">
        <f>Geral!D71</f>
        <v>4.1.1</v>
      </c>
      <c r="B66" s="229" t="str">
        <f>Geral!E71</f>
        <v>Tubo de cobre flexível 1/4'' inclusive conexões com isolamento térmico, fornecimento e instalação</v>
      </c>
      <c r="C66" s="224" t="str">
        <f>Geral!F71</f>
        <v>m</v>
      </c>
      <c r="D66" s="225">
        <f>Geral!G71</f>
        <v>206</v>
      </c>
      <c r="E66" s="400">
        <f>Geral!H71</f>
        <v>33.229999999999997</v>
      </c>
      <c r="F66" s="234">
        <f>E66*(1+Geral!$I$3)</f>
        <v>40.617028999999995</v>
      </c>
      <c r="G66" s="402">
        <f t="shared" si="3"/>
        <v>8367.1079739999986</v>
      </c>
      <c r="H66" s="116">
        <f t="shared" si="1"/>
        <v>2.8307812448725386E-3</v>
      </c>
      <c r="I66" s="116">
        <f t="shared" si="2"/>
        <v>0.96014002139474419</v>
      </c>
      <c r="J66" s="228" t="s">
        <v>595</v>
      </c>
    </row>
    <row r="67" spans="1:10" ht="39.6">
      <c r="A67" s="390" t="str">
        <f>Geral!D46</f>
        <v>2.1.16</v>
      </c>
      <c r="B67" s="229" t="str">
        <f>Geral!E46</f>
        <v>Ventilador Axial em linha (In-line), TD SILENT 1300/250 C/ CAIXA MFL 250 M5, Vazão de 1125/1188 m3/h Ref: Soler &amp; Palau</v>
      </c>
      <c r="C67" s="224" t="str">
        <f>Geral!F46</f>
        <v>unid</v>
      </c>
      <c r="D67" s="225">
        <f>Geral!G46</f>
        <v>2</v>
      </c>
      <c r="E67" s="400">
        <f>Geral!H46</f>
        <v>3417.5099999999998</v>
      </c>
      <c r="F67" s="234">
        <f>E67*(1+Geral!$I$5)</f>
        <v>3939.705528</v>
      </c>
      <c r="G67" s="402">
        <f t="shared" si="3"/>
        <v>7879.4110559999999</v>
      </c>
      <c r="H67" s="116">
        <f t="shared" si="1"/>
        <v>2.6657823835041297E-3</v>
      </c>
      <c r="I67" s="116">
        <f t="shared" si="2"/>
        <v>0.96280580377824831</v>
      </c>
      <c r="J67" s="228" t="s">
        <v>595</v>
      </c>
    </row>
    <row r="68" spans="1:10">
      <c r="A68" s="390" t="str">
        <f>Geral!D149</f>
        <v>7.1.5</v>
      </c>
      <c r="B68" s="229" t="str">
        <f>Geral!E149</f>
        <v>Remoção de forro existente</v>
      </c>
      <c r="C68" s="224" t="str">
        <f>Geral!F149</f>
        <v>m2</v>
      </c>
      <c r="D68" s="225">
        <f>Geral!G149</f>
        <v>984</v>
      </c>
      <c r="E68" s="400">
        <f>Geral!H149</f>
        <v>5.4920000000000009</v>
      </c>
      <c r="F68" s="234">
        <f>E68*(1+Geral!$I$3)</f>
        <v>6.7128716000000006</v>
      </c>
      <c r="G68" s="402">
        <f t="shared" si="3"/>
        <v>6605.4656544000009</v>
      </c>
      <c r="H68" s="116">
        <f t="shared" si="1"/>
        <v>2.2347779359641901E-3</v>
      </c>
      <c r="I68" s="116">
        <f t="shared" si="2"/>
        <v>0.96504058171421248</v>
      </c>
      <c r="J68" s="228" t="s">
        <v>595</v>
      </c>
    </row>
    <row r="69" spans="1:10">
      <c r="A69" s="390" t="str">
        <f>Geral!D134</f>
        <v>6.1.5.1</v>
      </c>
      <c r="B69" s="229" t="str">
        <f>Geral!E134</f>
        <v>Eletroduto galvanizado, vara 3,0m 2"</v>
      </c>
      <c r="C69" s="224" t="str">
        <f>Geral!F134</f>
        <v>m</v>
      </c>
      <c r="D69" s="225">
        <f>Geral!G134</f>
        <v>176</v>
      </c>
      <c r="E69" s="400">
        <f>Geral!H134</f>
        <v>28.97</v>
      </c>
      <c r="F69" s="234">
        <f>E69*(1+Geral!$I$3)</f>
        <v>35.410030999999996</v>
      </c>
      <c r="G69" s="402">
        <f t="shared" si="3"/>
        <v>6232.1654559999997</v>
      </c>
      <c r="H69" s="116">
        <f t="shared" si="1"/>
        <v>2.1084820636482582E-3</v>
      </c>
      <c r="I69" s="116">
        <f t="shared" si="2"/>
        <v>0.9671490637778607</v>
      </c>
      <c r="J69" s="228" t="s">
        <v>595</v>
      </c>
    </row>
    <row r="70" spans="1:10">
      <c r="A70" s="390" t="str">
        <f>Geral!D117</f>
        <v>6.1.2.4</v>
      </c>
      <c r="B70" s="229" t="str">
        <f>Geral!E117</f>
        <v>Isol.  - 0,6/1kV (ref. Prysmian Voltalene Ecolene) 10 mm²</v>
      </c>
      <c r="C70" s="224" t="str">
        <f>Geral!F117</f>
        <v>m</v>
      </c>
      <c r="D70" s="225">
        <f>Geral!G117</f>
        <v>475</v>
      </c>
      <c r="E70" s="400">
        <f>Geral!H117</f>
        <v>10.06</v>
      </c>
      <c r="F70" s="234">
        <f>E70*(1+Geral!$I$3)</f>
        <v>12.296338</v>
      </c>
      <c r="G70" s="402">
        <f t="shared" si="3"/>
        <v>5840.76055</v>
      </c>
      <c r="H70" s="116">
        <f t="shared" si="1"/>
        <v>1.976060960622117E-3</v>
      </c>
      <c r="I70" s="116">
        <f t="shared" si="2"/>
        <v>0.96912512473848278</v>
      </c>
      <c r="J70" s="228" t="s">
        <v>595</v>
      </c>
    </row>
    <row r="71" spans="1:10" ht="26.4">
      <c r="A71" s="390" t="str">
        <f>Geral!D100</f>
        <v>5.1.2</v>
      </c>
      <c r="B71" s="229" t="str">
        <f>Geral!E100</f>
        <v>Demolição de revestimento cerâmico, de forma manual, sem reaproveitamento. AF_12/2017</v>
      </c>
      <c r="C71" s="224" t="str">
        <f>Geral!F100</f>
        <v>m2</v>
      </c>
      <c r="D71" s="225">
        <f>Geral!G100</f>
        <v>240</v>
      </c>
      <c r="E71" s="400">
        <f>Geral!H100</f>
        <v>19.78</v>
      </c>
      <c r="F71" s="234">
        <f>E71*(1+Geral!$I$3)</f>
        <v>24.177094</v>
      </c>
      <c r="G71" s="402">
        <f t="shared" si="3"/>
        <v>5802.5025599999999</v>
      </c>
      <c r="H71" s="116">
        <f t="shared" si="1"/>
        <v>1.9631174201664358E-3</v>
      </c>
      <c r="I71" s="116">
        <f t="shared" si="2"/>
        <v>0.9710882421586492</v>
      </c>
      <c r="J71" s="228" t="s">
        <v>595</v>
      </c>
    </row>
    <row r="72" spans="1:10" ht="26.4">
      <c r="A72" s="390" t="str">
        <f>Geral!D80</f>
        <v>4.1.10</v>
      </c>
      <c r="B72" s="229" t="str">
        <f>Geral!E80</f>
        <v>Tubo de cobre flexível 1.1/2'' inclusive conexões com isolamento térmico fornecimento e instalação</v>
      </c>
      <c r="C72" s="224" t="str">
        <f>Geral!F80</f>
        <v>m</v>
      </c>
      <c r="D72" s="225">
        <f>Geral!G80</f>
        <v>10</v>
      </c>
      <c r="E72" s="400">
        <f>Geral!H80</f>
        <v>472.11171799999994</v>
      </c>
      <c r="F72" s="234">
        <f>E72*(1+Geral!$I$3)</f>
        <v>577.06215291139995</v>
      </c>
      <c r="G72" s="402">
        <f t="shared" si="3"/>
        <v>5770.6215291139997</v>
      </c>
      <c r="H72" s="116">
        <f t="shared" si="1"/>
        <v>1.9523313487329456E-3</v>
      </c>
      <c r="I72" s="116">
        <f t="shared" si="2"/>
        <v>0.97304057350738216</v>
      </c>
      <c r="J72" s="228" t="s">
        <v>595</v>
      </c>
    </row>
    <row r="73" spans="1:10" ht="26.4">
      <c r="A73" s="390" t="str">
        <f>Geral!D156</f>
        <v>7.1.11</v>
      </c>
      <c r="B73" s="229" t="str">
        <f>Geral!E156</f>
        <v xml:space="preserve">Instalação Equipamentos de Climatização Evaporadora do tipo Hi Wall, Sistema VRF, capacidade 13.648 BTU/h </v>
      </c>
      <c r="C73" s="224" t="str">
        <f>Geral!F156</f>
        <v>unid.</v>
      </c>
      <c r="D73" s="225">
        <f>Geral!G156</f>
        <v>6</v>
      </c>
      <c r="E73" s="400">
        <f>Geral!H156</f>
        <v>779.6</v>
      </c>
      <c r="F73" s="234">
        <f>E73*(1+Geral!$I$3)</f>
        <v>952.90508</v>
      </c>
      <c r="G73" s="402">
        <f t="shared" si="3"/>
        <v>5717.43048</v>
      </c>
      <c r="H73" s="116">
        <f t="shared" si="1"/>
        <v>1.9343356177474135E-3</v>
      </c>
      <c r="I73" s="116">
        <f t="shared" si="2"/>
        <v>0.97497490912512952</v>
      </c>
      <c r="J73" s="228" t="s">
        <v>595</v>
      </c>
    </row>
    <row r="74" spans="1:10" ht="26.4">
      <c r="A74" s="390" t="str">
        <f>Geral!D166</f>
        <v>7.1.21</v>
      </c>
      <c r="B74" s="229" t="str">
        <f>Geral!E166</f>
        <v>Instalação Equipamentos de Ventilação TD SILENT 2000/315 conforme descrição (Item 2.1.17)</v>
      </c>
      <c r="C74" s="224" t="str">
        <f>Geral!F166</f>
        <v>unid.</v>
      </c>
      <c r="D74" s="225">
        <f>Geral!G166</f>
        <v>7</v>
      </c>
      <c r="E74" s="400">
        <f>Geral!H166</f>
        <v>645.42000000000007</v>
      </c>
      <c r="F74" s="234">
        <f>E74*(1+Geral!$I$3)</f>
        <v>788.89686600000005</v>
      </c>
      <c r="G74" s="402">
        <f t="shared" si="3"/>
        <v>5522.2780620000003</v>
      </c>
      <c r="H74" s="116">
        <f t="shared" si="1"/>
        <v>1.8683111554741213E-3</v>
      </c>
      <c r="I74" s="116">
        <f t="shared" si="2"/>
        <v>0.97684322028060366</v>
      </c>
      <c r="J74" s="228" t="s">
        <v>595</v>
      </c>
    </row>
    <row r="75" spans="1:10">
      <c r="A75" s="390" t="str">
        <f>Geral!D148</f>
        <v>7.1.4</v>
      </c>
      <c r="B75" s="229" t="str">
        <f>Geral!E148</f>
        <v>Remoção de Tubulações frigorigenas existentes</v>
      </c>
      <c r="C75" s="224" t="str">
        <f>Geral!F148</f>
        <v>m</v>
      </c>
      <c r="D75" s="225">
        <f>Geral!G148</f>
        <v>1952</v>
      </c>
      <c r="E75" s="400">
        <f>Geral!H148</f>
        <v>2.2361600000000004</v>
      </c>
      <c r="F75" s="234">
        <f>E75*(1+Geral!$I$3)</f>
        <v>2.7332583680000004</v>
      </c>
      <c r="G75" s="402">
        <f t="shared" si="3"/>
        <v>5335.320334336001</v>
      </c>
      <c r="H75" s="116">
        <f t="shared" si="1"/>
        <v>1.8050591416720059E-3</v>
      </c>
      <c r="I75" s="116">
        <f t="shared" si="2"/>
        <v>0.97864827942227572</v>
      </c>
      <c r="J75" s="228" t="s">
        <v>595</v>
      </c>
    </row>
    <row r="76" spans="1:10">
      <c r="A76" s="390" t="str">
        <f>Geral!D170</f>
        <v>7.1.25</v>
      </c>
      <c r="B76" s="229" t="str">
        <f>Geral!E170</f>
        <v>Relatório e testes do sistema de climatização</v>
      </c>
      <c r="C76" s="224" t="str">
        <f>Geral!F170</f>
        <v>unid.</v>
      </c>
      <c r="D76" s="225">
        <f>Geral!G170</f>
        <v>1</v>
      </c>
      <c r="E76" s="400">
        <f>Geral!H170</f>
        <v>4285.68</v>
      </c>
      <c r="F76" s="234">
        <f>E76*(1+Geral!$I$3)</f>
        <v>5238.3866639999997</v>
      </c>
      <c r="G76" s="402">
        <f t="shared" si="3"/>
        <v>5238.3866639999997</v>
      </c>
      <c r="H76" s="116">
        <f t="shared" si="1"/>
        <v>1.7722642958499517E-3</v>
      </c>
      <c r="I76" s="116">
        <f t="shared" si="2"/>
        <v>0.9804205437181257</v>
      </c>
      <c r="J76" s="228" t="s">
        <v>595</v>
      </c>
    </row>
    <row r="77" spans="1:10" ht="26.4">
      <c r="A77" s="390" t="str">
        <f>Geral!D153</f>
        <v>7.1.8</v>
      </c>
      <c r="B77" s="229" t="str">
        <f>Geral!E153</f>
        <v>Instalação Equipamentos de Climatização Condensadora 58 HP (Item 2.1.4)</v>
      </c>
      <c r="C77" s="224" t="str">
        <f>Geral!F153</f>
        <v>unid.</v>
      </c>
      <c r="D77" s="225">
        <f>Geral!G153</f>
        <v>1</v>
      </c>
      <c r="E77" s="400">
        <f>Geral!H153</f>
        <v>3685.7799999999993</v>
      </c>
      <c r="F77" s="234">
        <f>E77*(1+Geral!$I$3)</f>
        <v>4505.1288939999986</v>
      </c>
      <c r="G77" s="402">
        <f t="shared" si="3"/>
        <v>4505.1288939999986</v>
      </c>
      <c r="H77" s="116">
        <f t="shared" si="1"/>
        <v>1.5241866626434623E-3</v>
      </c>
      <c r="I77" s="116">
        <f t="shared" si="2"/>
        <v>0.98194473038076913</v>
      </c>
      <c r="J77" s="228" t="s">
        <v>595</v>
      </c>
    </row>
    <row r="78" spans="1:10" ht="26.4">
      <c r="A78" s="390" t="str">
        <f>Geral!D154</f>
        <v>7.1.9</v>
      </c>
      <c r="B78" s="229" t="str">
        <f>Geral!E154</f>
        <v>Instalação Equipamentos de Climatização Condensadora 60 HP (Item 2.1.5)</v>
      </c>
      <c r="C78" s="224" t="str">
        <f>Geral!F154</f>
        <v>unid.</v>
      </c>
      <c r="D78" s="225">
        <f>Geral!G154</f>
        <v>1</v>
      </c>
      <c r="E78" s="400">
        <f>Geral!H154</f>
        <v>3685.7799999999993</v>
      </c>
      <c r="F78" s="234">
        <f>E78*(1+Geral!$I$3)</f>
        <v>4505.1288939999986</v>
      </c>
      <c r="G78" s="402">
        <f t="shared" ref="G78:G109" si="4">F78*D78</f>
        <v>4505.1288939999986</v>
      </c>
      <c r="H78" s="116">
        <f t="shared" si="1"/>
        <v>1.5241866626434623E-3</v>
      </c>
      <c r="I78" s="116">
        <f t="shared" si="2"/>
        <v>0.98346891704341255</v>
      </c>
      <c r="J78" s="228" t="s">
        <v>595</v>
      </c>
    </row>
    <row r="79" spans="1:10" ht="26.4">
      <c r="A79" s="390" t="str">
        <f>Geral!D161</f>
        <v>7.1.16</v>
      </c>
      <c r="B79" s="229" t="str">
        <f>Geral!E161</f>
        <v>Instalação Equipamentos de Climatização Evaporadora do tipo Cassete Quatro Vias, Sistema VRF, capacidade 47.000 BTU/h</v>
      </c>
      <c r="C79" s="224" t="str">
        <f>Geral!F161</f>
        <v>unid.</v>
      </c>
      <c r="D79" s="225">
        <f>Geral!G161</f>
        <v>3</v>
      </c>
      <c r="E79" s="400">
        <f>Geral!H161</f>
        <v>1176.8800000000001</v>
      </c>
      <c r="F79" s="234">
        <f>E79*(1+Geral!$I$3)</f>
        <v>1438.5004240000001</v>
      </c>
      <c r="G79" s="402">
        <f t="shared" si="4"/>
        <v>4315.5012720000004</v>
      </c>
      <c r="H79" s="116">
        <f t="shared" ref="H79:H114" si="5">G79/$G$115</f>
        <v>1.4600313634008312E-3</v>
      </c>
      <c r="I79" s="116">
        <f t="shared" si="2"/>
        <v>0.98492894840681333</v>
      </c>
      <c r="J79" s="228" t="s">
        <v>595</v>
      </c>
    </row>
    <row r="80" spans="1:10" ht="26.4">
      <c r="A80" s="390" t="str">
        <f>Geral!D151</f>
        <v>7.1.6</v>
      </c>
      <c r="B80" s="229" t="str">
        <f>Geral!E151</f>
        <v>Instalação Equipamentos de Climatização Condensadora 50 HP (Item 2.1.2)</v>
      </c>
      <c r="C80" s="224" t="str">
        <f>Geral!F151</f>
        <v>unid.</v>
      </c>
      <c r="D80" s="225">
        <f>Geral!G151</f>
        <v>1</v>
      </c>
      <c r="E80" s="400">
        <f>Geral!H151</f>
        <v>3017.06</v>
      </c>
      <c r="F80" s="234">
        <f>E80*(1+Geral!$I$3)</f>
        <v>3687.752438</v>
      </c>
      <c r="G80" s="402">
        <f t="shared" si="4"/>
        <v>3687.752438</v>
      </c>
      <c r="H80" s="116">
        <f t="shared" si="5"/>
        <v>1.2476497817002334E-3</v>
      </c>
      <c r="I80" s="116">
        <f t="shared" ref="I80:I114" si="6">H80+I79</f>
        <v>0.98617659818851355</v>
      </c>
      <c r="J80" s="228" t="s">
        <v>595</v>
      </c>
    </row>
    <row r="81" spans="1:10" ht="26.4">
      <c r="A81" s="390" t="str">
        <f>Geral!D152</f>
        <v>7.1.7</v>
      </c>
      <c r="B81" s="229" t="str">
        <f>Geral!E152</f>
        <v>Instalação Equipamentos de Climatização Condensadora 52 HP (Item 2.1.3)</v>
      </c>
      <c r="C81" s="224" t="str">
        <f>Geral!F152</f>
        <v>unid.</v>
      </c>
      <c r="D81" s="225">
        <f>Geral!G152</f>
        <v>1</v>
      </c>
      <c r="E81" s="400">
        <f>Geral!H152</f>
        <v>3017.06</v>
      </c>
      <c r="F81" s="234">
        <f>E81*(1+Geral!$I$3)</f>
        <v>3687.752438</v>
      </c>
      <c r="G81" s="402">
        <f t="shared" si="4"/>
        <v>3687.752438</v>
      </c>
      <c r="H81" s="116">
        <f t="shared" si="5"/>
        <v>1.2476497817002334E-3</v>
      </c>
      <c r="I81" s="116">
        <f t="shared" si="6"/>
        <v>0.98742424797021378</v>
      </c>
      <c r="J81" s="228" t="s">
        <v>595</v>
      </c>
    </row>
    <row r="82" spans="1:10">
      <c r="A82" s="390" t="str">
        <f>Geral!D55</f>
        <v>3.1.3</v>
      </c>
      <c r="B82" s="229" t="str">
        <f>Geral!E55</f>
        <v>DIFUSOR LINEAR, ADE-1-AG, H=188xL=525mm, REF. TROX</v>
      </c>
      <c r="C82" s="224" t="str">
        <f>Geral!F55</f>
        <v>unid</v>
      </c>
      <c r="D82" s="225">
        <f>Geral!G55</f>
        <v>10</v>
      </c>
      <c r="E82" s="400">
        <f>Geral!H55</f>
        <v>252.85899999999998</v>
      </c>
      <c r="F82" s="234">
        <f>E82*(1+Geral!$I$3)</f>
        <v>309.06955569999997</v>
      </c>
      <c r="G82" s="402">
        <f t="shared" si="4"/>
        <v>3090.6955569999996</v>
      </c>
      <c r="H82" s="116">
        <f t="shared" si="5"/>
        <v>1.0456519795792568E-3</v>
      </c>
      <c r="I82" s="116">
        <f t="shared" si="6"/>
        <v>0.98846989994979306</v>
      </c>
      <c r="J82" s="228" t="s">
        <v>595</v>
      </c>
    </row>
    <row r="83" spans="1:10">
      <c r="A83" s="390" t="str">
        <f>Geral!D118</f>
        <v>6.1.2.5</v>
      </c>
      <c r="B83" s="229" t="str">
        <f>Geral!E118</f>
        <v xml:space="preserve">Isol.  - 0,6/1kV (ref. Prysmian Voltalene Ecolene) 16 mm² - </v>
      </c>
      <c r="C83" s="224" t="str">
        <f>Geral!F118</f>
        <v>m</v>
      </c>
      <c r="D83" s="225">
        <f>Geral!G118</f>
        <v>158</v>
      </c>
      <c r="E83" s="400">
        <f>Geral!H118</f>
        <v>15.39</v>
      </c>
      <c r="F83" s="234">
        <f>E83*(1+Geral!$I$3)</f>
        <v>18.811197</v>
      </c>
      <c r="G83" s="402">
        <f t="shared" si="4"/>
        <v>2972.1691259999998</v>
      </c>
      <c r="H83" s="116">
        <f t="shared" si="5"/>
        <v>1.0055518160652826E-3</v>
      </c>
      <c r="I83" s="116">
        <f t="shared" si="6"/>
        <v>0.98947545176585838</v>
      </c>
      <c r="J83" s="228" t="s">
        <v>595</v>
      </c>
    </row>
    <row r="84" spans="1:10" ht="26.4">
      <c r="A84" s="390" t="str">
        <f>Geral!D122</f>
        <v>6.1.3.1</v>
      </c>
      <c r="B84" s="229" t="str">
        <f>Geral!E122</f>
        <v>Disjuntor bipolar termomagnético (380 V/220 V) - DIN (Curva C) 16 A - 4.5 Ka</v>
      </c>
      <c r="C84" s="224" t="str">
        <f>Geral!F122</f>
        <v>unid.</v>
      </c>
      <c r="D84" s="225">
        <f>Geral!G122</f>
        <v>19</v>
      </c>
      <c r="E84" s="400">
        <f>Geral!H122</f>
        <v>125.99</v>
      </c>
      <c r="F84" s="234">
        <f>E84*(1+Geral!$I$3)</f>
        <v>153.99757699999998</v>
      </c>
      <c r="G84" s="402">
        <f t="shared" si="4"/>
        <v>2925.9539629999995</v>
      </c>
      <c r="H84" s="116">
        <f t="shared" si="5"/>
        <v>9.8991618460747706E-4</v>
      </c>
      <c r="I84" s="116">
        <f t="shared" si="6"/>
        <v>0.99046536795046591</v>
      </c>
      <c r="J84" s="228" t="s">
        <v>595</v>
      </c>
    </row>
    <row r="85" spans="1:10" ht="26.4">
      <c r="A85" s="390" t="str">
        <f>Geral!D155</f>
        <v>7.1.10</v>
      </c>
      <c r="B85" s="229" t="str">
        <f>Geral!E155</f>
        <v>Instalação Equipamentos de Climatização Evaporadora do tipo Hi Wall, Sistema VRF, capacidade 9.560 BTU/h</v>
      </c>
      <c r="C85" s="224" t="str">
        <f>Geral!F155</f>
        <v>unid.</v>
      </c>
      <c r="D85" s="225">
        <f>Geral!G155</f>
        <v>3</v>
      </c>
      <c r="E85" s="400">
        <f>Geral!H155</f>
        <v>779.6</v>
      </c>
      <c r="F85" s="234">
        <f>E85*(1+Geral!$I$3)</f>
        <v>952.90508</v>
      </c>
      <c r="G85" s="402">
        <f t="shared" si="4"/>
        <v>2858.71524</v>
      </c>
      <c r="H85" s="116">
        <f t="shared" si="5"/>
        <v>9.6716780887370673E-4</v>
      </c>
      <c r="I85" s="116">
        <f t="shared" si="6"/>
        <v>0.99143253575933965</v>
      </c>
      <c r="J85" s="228" t="s">
        <v>595</v>
      </c>
    </row>
    <row r="86" spans="1:10">
      <c r="A86" s="390" t="str">
        <f>Geral!D57</f>
        <v>3.1.5</v>
      </c>
      <c r="B86" s="229" t="str">
        <f>Geral!E57</f>
        <v>DIFUSOR LINEAR, ADE-1-AG, H=254xL=525mm, REF. TROX</v>
      </c>
      <c r="C86" s="224" t="str">
        <f>Geral!F57</f>
        <v>unid</v>
      </c>
      <c r="D86" s="225">
        <f>Geral!G57</f>
        <v>6</v>
      </c>
      <c r="E86" s="400">
        <f>Geral!H57</f>
        <v>299.23233333333337</v>
      </c>
      <c r="F86" s="234">
        <f>E86*(1+Geral!$I$3)</f>
        <v>365.75168103333334</v>
      </c>
      <c r="G86" s="402">
        <f t="shared" si="4"/>
        <v>2194.5100861999999</v>
      </c>
      <c r="H86" s="116">
        <f t="shared" si="5"/>
        <v>7.424522323606122E-4</v>
      </c>
      <c r="I86" s="116">
        <f t="shared" si="6"/>
        <v>0.99217498799170023</v>
      </c>
      <c r="J86" s="228" t="s">
        <v>595</v>
      </c>
    </row>
    <row r="87" spans="1:10" ht="26.4">
      <c r="A87" s="390" t="str">
        <f>Geral!D85</f>
        <v>4.1.15</v>
      </c>
      <c r="B87" s="229" t="str">
        <f>Geral!E85</f>
        <v>Válvula bloqueio tipo GBC Ø1/2", para conexão soldável, Ref. Danfoss</v>
      </c>
      <c r="C87" s="224" t="str">
        <f>Geral!F85</f>
        <v xml:space="preserve">unid. </v>
      </c>
      <c r="D87" s="225">
        <f>Geral!G85</f>
        <v>9</v>
      </c>
      <c r="E87" s="400">
        <f>Geral!H85</f>
        <v>161.87533333333334</v>
      </c>
      <c r="F87" s="234">
        <f>E87*(1+Geral!$I$3)</f>
        <v>197.86021993333333</v>
      </c>
      <c r="G87" s="402">
        <f t="shared" si="4"/>
        <v>1780.7419794</v>
      </c>
      <c r="H87" s="116">
        <f t="shared" si="5"/>
        <v>6.0246515437673508E-4</v>
      </c>
      <c r="I87" s="116">
        <f t="shared" si="6"/>
        <v>0.99277745314607702</v>
      </c>
      <c r="J87" s="228" t="s">
        <v>595</v>
      </c>
    </row>
    <row r="88" spans="1:10" ht="26.4">
      <c r="A88" s="390" t="str">
        <f>Geral!D126</f>
        <v>6.1.3.5</v>
      </c>
      <c r="B88" s="229" t="str">
        <f>Geral!E126</f>
        <v>Disjuntor Tripolar Termomagnético - norma DIN (Curva C) 50 A - 10 kA</v>
      </c>
      <c r="C88" s="224" t="str">
        <f>Geral!F126</f>
        <v>unid.</v>
      </c>
      <c r="D88" s="225">
        <f>Geral!G126</f>
        <v>9</v>
      </c>
      <c r="E88" s="400">
        <f>Geral!H126</f>
        <v>159.34</v>
      </c>
      <c r="F88" s="234">
        <f>E88*(1+Geral!$I$3)</f>
        <v>194.76128199999999</v>
      </c>
      <c r="G88" s="402">
        <f t="shared" si="4"/>
        <v>1752.8515379999999</v>
      </c>
      <c r="H88" s="116">
        <f t="shared" si="5"/>
        <v>5.9302918932505034E-4</v>
      </c>
      <c r="I88" s="116">
        <f t="shared" si="6"/>
        <v>0.99337048233540204</v>
      </c>
      <c r="J88" s="228" t="s">
        <v>595</v>
      </c>
    </row>
    <row r="89" spans="1:10" ht="26.4">
      <c r="A89" s="390" t="str">
        <f>Geral!D45</f>
        <v>2.1.15</v>
      </c>
      <c r="B89" s="229" t="str">
        <f>Geral!E45</f>
        <v>Ventilador Axial em linha (In-line), TD SILENT 800/200 C/ CAIXA MFL 250 M5, Vazão de 715  m3/h Ref: Soler &amp; Palau</v>
      </c>
      <c r="C89" s="224" t="str">
        <f>Geral!F45</f>
        <v>unid</v>
      </c>
      <c r="D89" s="225">
        <f>Geral!G45</f>
        <v>1</v>
      </c>
      <c r="E89" s="400">
        <f>Geral!H45</f>
        <v>1415.6533333333334</v>
      </c>
      <c r="F89" s="234">
        <f>E89*(1+Geral!$I$5)</f>
        <v>1631.9651626666669</v>
      </c>
      <c r="G89" s="402">
        <f t="shared" si="4"/>
        <v>1631.9651626666669</v>
      </c>
      <c r="H89" s="116">
        <f t="shared" si="5"/>
        <v>5.5213060344357437E-4</v>
      </c>
      <c r="I89" s="116">
        <f t="shared" si="6"/>
        <v>0.99392261293884565</v>
      </c>
      <c r="J89" s="228" t="s">
        <v>595</v>
      </c>
    </row>
    <row r="90" spans="1:10">
      <c r="A90" s="390" t="str">
        <f>Geral!D54</f>
        <v>3.1.2</v>
      </c>
      <c r="B90" s="229" t="str">
        <f>Geral!E54</f>
        <v>DIFUSOR LINEAR, ADE-1-AG, H=155xL=425mm, REF. TROX</v>
      </c>
      <c r="C90" s="224" t="str">
        <f>Geral!F54</f>
        <v>unid</v>
      </c>
      <c r="D90" s="225">
        <f>Geral!G54</f>
        <v>6</v>
      </c>
      <c r="E90" s="400">
        <f>Geral!H54</f>
        <v>196.54566666666665</v>
      </c>
      <c r="F90" s="234">
        <f>E90*(1+Geral!$I$3)</f>
        <v>240.23776836666664</v>
      </c>
      <c r="G90" s="402">
        <f t="shared" si="4"/>
        <v>1441.4266101999999</v>
      </c>
      <c r="H90" s="116">
        <f t="shared" si="5"/>
        <v>4.8766711588923018E-4</v>
      </c>
      <c r="I90" s="116">
        <f t="shared" si="6"/>
        <v>0.99441028005473486</v>
      </c>
      <c r="J90" s="228" t="s">
        <v>595</v>
      </c>
    </row>
    <row r="91" spans="1:10" ht="26.4">
      <c r="A91" s="390" t="str">
        <f>Geral!D150</f>
        <v>7.1.5</v>
      </c>
      <c r="B91" s="229" t="str">
        <f>Geral!E150</f>
        <v>Instalação Equipamentos de Climatização Condensadora 8 HP (Item 2.1.1)</v>
      </c>
      <c r="C91" s="224" t="str">
        <f>Geral!F150</f>
        <v>unid.</v>
      </c>
      <c r="D91" s="225">
        <f>Geral!G150</f>
        <v>1</v>
      </c>
      <c r="E91" s="400">
        <f>Geral!H150</f>
        <v>1141.6399999999999</v>
      </c>
      <c r="F91" s="234">
        <f>E91*(1+Geral!$I$3)</f>
        <v>1395.4265719999999</v>
      </c>
      <c r="G91" s="402">
        <f t="shared" si="4"/>
        <v>1395.4265719999999</v>
      </c>
      <c r="H91" s="116">
        <f t="shared" si="5"/>
        <v>4.7210426600076042E-4</v>
      </c>
      <c r="I91" s="116">
        <f t="shared" si="6"/>
        <v>0.99488238432073561</v>
      </c>
      <c r="J91" s="228" t="s">
        <v>595</v>
      </c>
    </row>
    <row r="92" spans="1:10">
      <c r="A92" s="390" t="str">
        <f>Geral!D58</f>
        <v>3.1.6</v>
      </c>
      <c r="B92" s="229" t="str">
        <f>Geral!E58</f>
        <v>DIFUSOR LINEAR, ADE-1-AG, H=254xL=625mm, REF. TROX</v>
      </c>
      <c r="C92" s="224" t="str">
        <f>Geral!F58</f>
        <v>unid</v>
      </c>
      <c r="D92" s="225">
        <f>Geral!G58</f>
        <v>3</v>
      </c>
      <c r="E92" s="400">
        <f>Geral!H58</f>
        <v>374.05266666666665</v>
      </c>
      <c r="F92" s="234">
        <f>E92*(1+Geral!$I$3)</f>
        <v>457.20457446666666</v>
      </c>
      <c r="G92" s="402">
        <f t="shared" si="4"/>
        <v>1371.6137234</v>
      </c>
      <c r="H92" s="116">
        <f t="shared" si="5"/>
        <v>4.6404784251329783E-4</v>
      </c>
      <c r="I92" s="116">
        <f t="shared" si="6"/>
        <v>0.99534643216324892</v>
      </c>
      <c r="J92" s="228" t="s">
        <v>595</v>
      </c>
    </row>
    <row r="93" spans="1:10" ht="26.4">
      <c r="A93" s="390" t="str">
        <f>Geral!D165</f>
        <v>7.1.20</v>
      </c>
      <c r="B93" s="229" t="str">
        <f>Geral!E165</f>
        <v>Instalação Equipamentos de Ventilação TD SILENT 1300/250 conforme descrição (Item 2.1.16)</v>
      </c>
      <c r="C93" s="224" t="str">
        <f>Geral!F165</f>
        <v>unid.</v>
      </c>
      <c r="D93" s="225">
        <f>Geral!G165</f>
        <v>2</v>
      </c>
      <c r="E93" s="400">
        <f>Geral!H165</f>
        <v>507.12</v>
      </c>
      <c r="F93" s="234">
        <f>E93*(1+Geral!$I$3)</f>
        <v>619.85277599999995</v>
      </c>
      <c r="G93" s="402">
        <f t="shared" si="4"/>
        <v>1239.7055519999999</v>
      </c>
      <c r="H93" s="116">
        <f t="shared" si="5"/>
        <v>4.1942033456134265E-4</v>
      </c>
      <c r="I93" s="116">
        <f t="shared" si="6"/>
        <v>0.99576585249781024</v>
      </c>
      <c r="J93" s="228" t="s">
        <v>595</v>
      </c>
    </row>
    <row r="94" spans="1:10" ht="26.4">
      <c r="A94" s="390" t="str">
        <f>Geral!D63</f>
        <v>3.1.11</v>
      </c>
      <c r="B94" s="229" t="str">
        <f>Geral!E63</f>
        <v xml:space="preserve">VENEZIANA AWK EM ALUMINIO EXTRUDADO B=1197xH=397mm -  REF.: TROX  </v>
      </c>
      <c r="C94" s="224" t="str">
        <f>Geral!F63</f>
        <v>unid</v>
      </c>
      <c r="D94" s="225">
        <f>Geral!G63</f>
        <v>2</v>
      </c>
      <c r="E94" s="400">
        <f>Geral!H63</f>
        <v>468.02033333333338</v>
      </c>
      <c r="F94" s="234">
        <f>E94*(1+Geral!$I$3)</f>
        <v>572.06125343333338</v>
      </c>
      <c r="G94" s="402">
        <f t="shared" si="4"/>
        <v>1144.1225068666668</v>
      </c>
      <c r="H94" s="116">
        <f t="shared" si="5"/>
        <v>3.8708243569210015E-4</v>
      </c>
      <c r="I94" s="116">
        <f t="shared" si="6"/>
        <v>0.99615293493350232</v>
      </c>
      <c r="J94" s="228" t="s">
        <v>595</v>
      </c>
    </row>
    <row r="95" spans="1:10">
      <c r="A95" s="390" t="str">
        <f>Geral!D56</f>
        <v>3.1.4</v>
      </c>
      <c r="B95" s="229" t="str">
        <f>Geral!E56</f>
        <v>DIFUSOR LINEAR, ADE-1-AG, H=188xL=625mm, REF. TROX</v>
      </c>
      <c r="C95" s="224" t="str">
        <f>Geral!F56</f>
        <v>unid</v>
      </c>
      <c r="D95" s="225">
        <f>Geral!G56</f>
        <v>3</v>
      </c>
      <c r="E95" s="400">
        <f>Geral!H56</f>
        <v>296.55100000000004</v>
      </c>
      <c r="F95" s="234">
        <f>E95*(1+Geral!$I$3)</f>
        <v>362.47428730000001</v>
      </c>
      <c r="G95" s="402">
        <f t="shared" si="4"/>
        <v>1087.4228619</v>
      </c>
      <c r="H95" s="116">
        <f t="shared" si="5"/>
        <v>3.6789966763636046E-4</v>
      </c>
      <c r="I95" s="116">
        <f t="shared" si="6"/>
        <v>0.99652083460113872</v>
      </c>
      <c r="J95" s="228" t="s">
        <v>595</v>
      </c>
    </row>
    <row r="96" spans="1:10">
      <c r="A96" s="390" t="str">
        <f>Geral!D115</f>
        <v>6.1.2.2</v>
      </c>
      <c r="B96" s="229" t="str">
        <f>Geral!E115</f>
        <v xml:space="preserve">Isol.  - 0,6/1kV (ref. Prysmian Voltalene Ecolene)  4 mm² - </v>
      </c>
      <c r="C96" s="224" t="str">
        <f>Geral!F115</f>
        <v>m</v>
      </c>
      <c r="D96" s="225">
        <f>Geral!G115</f>
        <v>128</v>
      </c>
      <c r="E96" s="400">
        <f>Geral!H115</f>
        <v>6.94</v>
      </c>
      <c r="F96" s="234">
        <f>E96*(1+Geral!$I$3)</f>
        <v>8.4827619999999992</v>
      </c>
      <c r="G96" s="402">
        <f t="shared" si="4"/>
        <v>1085.7935359999999</v>
      </c>
      <c r="H96" s="116">
        <f t="shared" si="5"/>
        <v>3.6734842995497308E-4</v>
      </c>
      <c r="I96" s="116">
        <f t="shared" si="6"/>
        <v>0.99688818303109372</v>
      </c>
      <c r="J96" s="228" t="s">
        <v>595</v>
      </c>
    </row>
    <row r="97" spans="1:10" ht="26.4">
      <c r="A97" s="390" t="str">
        <f>Geral!D44</f>
        <v>2.1.14</v>
      </c>
      <c r="B97" s="229" t="str">
        <f>Geral!E44</f>
        <v>Ventilador Axial em linha (In-line), TD SILENT TD 500/150 C/ CAIXA MFL 150 G4, Vazão de 270 m3/h Ref: Soler &amp; Palau</v>
      </c>
      <c r="C97" s="224" t="str">
        <f>Geral!F44</f>
        <v>unid</v>
      </c>
      <c r="D97" s="225">
        <f>Geral!G44</f>
        <v>1</v>
      </c>
      <c r="E97" s="400">
        <f>Geral!H44</f>
        <v>846.43666666666661</v>
      </c>
      <c r="F97" s="234">
        <f>E97*(1+Geral!$I$5)</f>
        <v>975.77218933333336</v>
      </c>
      <c r="G97" s="402">
        <f t="shared" si="4"/>
        <v>975.77218933333336</v>
      </c>
      <c r="H97" s="116">
        <f t="shared" si="5"/>
        <v>3.3012572819859448E-4</v>
      </c>
      <c r="I97" s="116">
        <f t="shared" si="6"/>
        <v>0.99721830875929229</v>
      </c>
      <c r="J97" s="228" t="s">
        <v>595</v>
      </c>
    </row>
    <row r="98" spans="1:10" ht="26.4">
      <c r="A98" s="390" t="str">
        <f>Geral!D43</f>
        <v>2.1.13</v>
      </c>
      <c r="B98" s="229" t="str">
        <f>Geral!E43</f>
        <v>Ventilador Axial em linha (In-line), TD SILENT 250-100 C/ CAIXA MFL 250 M5, Vazão de 54 m3/h Ref: Soler &amp; Palau</v>
      </c>
      <c r="C98" s="224" t="str">
        <f>Geral!F43</f>
        <v>unid</v>
      </c>
      <c r="D98" s="225">
        <f>Geral!G43</f>
        <v>1</v>
      </c>
      <c r="E98" s="400">
        <f>Geral!H43</f>
        <v>776.51333333333332</v>
      </c>
      <c r="F98" s="234">
        <f>E98*(1+Geral!$I$5)</f>
        <v>895.16457066666669</v>
      </c>
      <c r="G98" s="402">
        <f t="shared" si="4"/>
        <v>895.16457066666669</v>
      </c>
      <c r="H98" s="116">
        <f t="shared" si="5"/>
        <v>3.0285435368968488E-4</v>
      </c>
      <c r="I98" s="116">
        <f t="shared" si="6"/>
        <v>0.997521163112982</v>
      </c>
      <c r="J98" s="228" t="s">
        <v>595</v>
      </c>
    </row>
    <row r="99" spans="1:10" ht="39.6">
      <c r="A99" s="390" t="str">
        <f>Geral!D20</f>
        <v>1.2.1</v>
      </c>
      <c r="B99" s="229" t="str">
        <f>Geral!E20</f>
        <v xml:space="preserve">PLACA DE OBRA (PARA CONSTRUCAO CIVIL) EM CHAPA GALVANIZADA *N. 22*, ADESIVADA, DE *2,4 X 1,2* M (SEM POSTES PARA FIXACAO)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C99" s="224" t="str">
        <f>Geral!F20</f>
        <v>m2</v>
      </c>
      <c r="D99" s="225">
        <f>Geral!G20</f>
        <v>1</v>
      </c>
      <c r="E99" s="400">
        <f>Geral!H20</f>
        <v>656.2</v>
      </c>
      <c r="F99" s="234">
        <f>E99*(1+Geral!I3)</f>
        <v>802.07326</v>
      </c>
      <c r="G99" s="402">
        <f t="shared" si="4"/>
        <v>802.07326</v>
      </c>
      <c r="H99" s="116">
        <f t="shared" si="5"/>
        <v>2.7135946476095703E-4</v>
      </c>
      <c r="I99" s="116">
        <f t="shared" si="6"/>
        <v>0.99779252257774298</v>
      </c>
      <c r="J99" s="228" t="s">
        <v>595</v>
      </c>
    </row>
    <row r="100" spans="1:10" ht="26.4">
      <c r="A100" s="390" t="str">
        <f>Geral!D169</f>
        <v>7.1.24</v>
      </c>
      <c r="B100" s="229" t="str">
        <f>Geral!E169</f>
        <v>Descarte de resíduos misturado da construção civil em área licenciada</v>
      </c>
      <c r="C100" s="224" t="str">
        <f>Geral!F169</f>
        <v>ton</v>
      </c>
      <c r="D100" s="225">
        <f>Geral!G169</f>
        <v>20</v>
      </c>
      <c r="E100" s="400">
        <f>Geral!H169</f>
        <v>30</v>
      </c>
      <c r="F100" s="234">
        <f>E100*(1+Geral!$I$3)</f>
        <v>36.668999999999997</v>
      </c>
      <c r="G100" s="402">
        <f t="shared" si="4"/>
        <v>733.37999999999988</v>
      </c>
      <c r="H100" s="116">
        <f t="shared" si="5"/>
        <v>2.4811898637088419E-4</v>
      </c>
      <c r="I100" s="116">
        <f t="shared" si="6"/>
        <v>0.99804064156411387</v>
      </c>
      <c r="J100" s="228" t="s">
        <v>595</v>
      </c>
    </row>
    <row r="101" spans="1:10" ht="26.4">
      <c r="A101" s="390" t="str">
        <f>Geral!D61</f>
        <v>3.1.9</v>
      </c>
      <c r="B101" s="229" t="str">
        <f>Geral!E61</f>
        <v xml:space="preserve">VENEZIANA AWK EM ALUMINIO EXTRUDADO B=597xH=297mm -  REF.: TROX  </v>
      </c>
      <c r="C101" s="224" t="str">
        <f>Geral!F61</f>
        <v>unid</v>
      </c>
      <c r="D101" s="225">
        <f>Geral!G61</f>
        <v>2</v>
      </c>
      <c r="E101" s="400">
        <f>Geral!H61</f>
        <v>248.22933333333336</v>
      </c>
      <c r="F101" s="234">
        <f>E101*(1+Geral!$I$3)</f>
        <v>303.41071413333333</v>
      </c>
      <c r="G101" s="402">
        <f t="shared" si="4"/>
        <v>606.82142826666666</v>
      </c>
      <c r="H101" s="116">
        <f t="shared" si="5"/>
        <v>2.0530136858062337E-4</v>
      </c>
      <c r="I101" s="116">
        <f t="shared" si="6"/>
        <v>0.99824594293269453</v>
      </c>
      <c r="J101" s="228" t="s">
        <v>595</v>
      </c>
    </row>
    <row r="102" spans="1:10">
      <c r="A102" s="390" t="str">
        <f>Geral!D137</f>
        <v>6.1.6.1</v>
      </c>
      <c r="B102" s="229" t="str">
        <f>Geral!E137</f>
        <v>Caixa PVC 4x2"</v>
      </c>
      <c r="C102" s="224" t="str">
        <f>Geral!F137</f>
        <v>unid.</v>
      </c>
      <c r="D102" s="225">
        <f>Geral!G137</f>
        <v>17</v>
      </c>
      <c r="E102" s="400">
        <f>Geral!H137</f>
        <v>27.26</v>
      </c>
      <c r="F102" s="234">
        <f>E102*(1+Geral!$I$3)</f>
        <v>33.319898000000002</v>
      </c>
      <c r="G102" s="402">
        <f t="shared" si="4"/>
        <v>566.438266</v>
      </c>
      <c r="H102" s="116">
        <f t="shared" si="5"/>
        <v>1.9163883443999195E-4</v>
      </c>
      <c r="I102" s="116">
        <f t="shared" si="6"/>
        <v>0.99843758176713449</v>
      </c>
      <c r="J102" s="228" t="s">
        <v>595</v>
      </c>
    </row>
    <row r="103" spans="1:10">
      <c r="A103" s="390" t="str">
        <f>Geral!D116</f>
        <v>6.1.2.3</v>
      </c>
      <c r="B103" s="229" t="str">
        <f>Geral!E116</f>
        <v xml:space="preserve">Isol.  - 0,6/1kV (ref. Prysmian Voltalene Ecolene) 6 mm² - </v>
      </c>
      <c r="C103" s="224" t="str">
        <f>Geral!F116</f>
        <v>m</v>
      </c>
      <c r="D103" s="225">
        <f>Geral!G116</f>
        <v>48</v>
      </c>
      <c r="E103" s="400">
        <f>Geral!H116</f>
        <v>9.36</v>
      </c>
      <c r="F103" s="234">
        <f>E103*(1+Geral!$I$3)</f>
        <v>11.440727999999998</v>
      </c>
      <c r="G103" s="402">
        <f t="shared" si="4"/>
        <v>549.15494399999989</v>
      </c>
      <c r="H103" s="116">
        <f t="shared" si="5"/>
        <v>1.8579149699451806E-4</v>
      </c>
      <c r="I103" s="116">
        <f t="shared" si="6"/>
        <v>0.99862337326412898</v>
      </c>
      <c r="J103" s="228" t="s">
        <v>595</v>
      </c>
    </row>
    <row r="104" spans="1:10" ht="26.4">
      <c r="A104" s="390" t="str">
        <f>Geral!D60</f>
        <v>3.1.8</v>
      </c>
      <c r="B104" s="229" t="str">
        <f>Geral!E60</f>
        <v xml:space="preserve">VENEZIANA AWK EM ALUMINIO EXTRUDADO B=497xH=297mm -  REF.: TROX  </v>
      </c>
      <c r="C104" s="224" t="str">
        <f>Geral!F60</f>
        <v>unid</v>
      </c>
      <c r="D104" s="225">
        <f>Geral!G60</f>
        <v>2</v>
      </c>
      <c r="E104" s="400">
        <f>Geral!H60</f>
        <v>220.245</v>
      </c>
      <c r="F104" s="234">
        <f>E104*(1+Geral!$I$3)</f>
        <v>269.20546350000001</v>
      </c>
      <c r="G104" s="402">
        <f t="shared" si="4"/>
        <v>538.41092700000002</v>
      </c>
      <c r="H104" s="116">
        <f t="shared" si="5"/>
        <v>1.8215655384418468E-4</v>
      </c>
      <c r="I104" s="116">
        <f t="shared" si="6"/>
        <v>0.99880552981797321</v>
      </c>
      <c r="J104" s="228" t="s">
        <v>595</v>
      </c>
    </row>
    <row r="105" spans="1:10" ht="26.4">
      <c r="A105" s="390" t="str">
        <f>Geral!D59</f>
        <v>3.1.7</v>
      </c>
      <c r="B105" s="229" t="str">
        <f>Geral!E59</f>
        <v xml:space="preserve">VENEZIANA AWK EM ALUMINIO EXTRUDADO B=297xH=297mm -  REF.: TROX  </v>
      </c>
      <c r="C105" s="224" t="str">
        <f>Geral!F59</f>
        <v>unid</v>
      </c>
      <c r="D105" s="225">
        <f>Geral!G59</f>
        <v>3</v>
      </c>
      <c r="E105" s="400">
        <f>Geral!H59</f>
        <v>146.149</v>
      </c>
      <c r="F105" s="234">
        <f>E105*(1+Geral!$I$3)</f>
        <v>178.63792269999999</v>
      </c>
      <c r="G105" s="402">
        <f t="shared" si="4"/>
        <v>535.91376809999997</v>
      </c>
      <c r="H105" s="116">
        <f t="shared" si="5"/>
        <v>1.8131170869559179E-4</v>
      </c>
      <c r="I105" s="116">
        <f t="shared" si="6"/>
        <v>0.99898684152666883</v>
      </c>
      <c r="J105" s="228" t="s">
        <v>595</v>
      </c>
    </row>
    <row r="106" spans="1:10" ht="26.4">
      <c r="A106" s="390" t="str">
        <f>Geral!D164</f>
        <v>7.1.19</v>
      </c>
      <c r="B106" s="229" t="str">
        <f>Geral!E164</f>
        <v>Instalação Equipamentos de Ventilação TD SILENT 800/200 conforme descrição (Item 2.1.15)</v>
      </c>
      <c r="C106" s="224" t="str">
        <f>Geral!F164</f>
        <v>unid.</v>
      </c>
      <c r="D106" s="225">
        <f>Geral!G164</f>
        <v>1</v>
      </c>
      <c r="E106" s="400">
        <f>Geral!H164</f>
        <v>437.96999999999997</v>
      </c>
      <c r="F106" s="234">
        <f>E106*(1+Geral!$I$3)</f>
        <v>535.3307309999999</v>
      </c>
      <c r="G106" s="402">
        <f t="shared" si="4"/>
        <v>535.3307309999999</v>
      </c>
      <c r="H106" s="116">
        <f t="shared" si="5"/>
        <v>1.8111445410142691E-4</v>
      </c>
      <c r="I106" s="116">
        <f t="shared" si="6"/>
        <v>0.99916795598077024</v>
      </c>
      <c r="J106" s="228" t="s">
        <v>595</v>
      </c>
    </row>
    <row r="107" spans="1:10" ht="26.4">
      <c r="A107" s="390" t="str">
        <f>Geral!D162</f>
        <v>7.1.17</v>
      </c>
      <c r="B107" s="229" t="str">
        <f>Geral!E162</f>
        <v>Instalação Equipamentos de Ventilação TD SILENT 250/100 conforme descrição (Item 2.1.13)</v>
      </c>
      <c r="C107" s="224" t="str">
        <f>Geral!F162</f>
        <v>unid.</v>
      </c>
      <c r="D107" s="225">
        <f>Geral!G162</f>
        <v>1</v>
      </c>
      <c r="E107" s="400">
        <f>Geral!H162</f>
        <v>368.81999999999994</v>
      </c>
      <c r="F107" s="234">
        <f>E107*(1+Geral!$I$3)</f>
        <v>450.80868599999991</v>
      </c>
      <c r="G107" s="402">
        <f t="shared" si="4"/>
        <v>450.80868599999991</v>
      </c>
      <c r="H107" s="116">
        <f t="shared" si="5"/>
        <v>1.525187409221825E-4</v>
      </c>
      <c r="I107" s="116">
        <f t="shared" si="6"/>
        <v>0.99932047472169239</v>
      </c>
      <c r="J107" s="228" t="s">
        <v>595</v>
      </c>
    </row>
    <row r="108" spans="1:10" ht="26.4">
      <c r="A108" s="390" t="str">
        <f>Geral!D163</f>
        <v>7.1.18</v>
      </c>
      <c r="B108" s="229" t="str">
        <f>Geral!E163</f>
        <v>Instalação Equipamentos de Ventilação TD SILENT 500/150 conforme descrição (Item 2.1.14)</v>
      </c>
      <c r="C108" s="224" t="str">
        <f>Geral!F163</f>
        <v>unid.</v>
      </c>
      <c r="D108" s="225">
        <f>Geral!G163</f>
        <v>1</v>
      </c>
      <c r="E108" s="400">
        <f>Geral!H163</f>
        <v>368.81999999999994</v>
      </c>
      <c r="F108" s="234">
        <f>E108*(1+Geral!$I$3)</f>
        <v>450.80868599999991</v>
      </c>
      <c r="G108" s="402">
        <f t="shared" si="4"/>
        <v>450.80868599999991</v>
      </c>
      <c r="H108" s="116">
        <f t="shared" si="5"/>
        <v>1.525187409221825E-4</v>
      </c>
      <c r="I108" s="116">
        <f t="shared" si="6"/>
        <v>0.99947299346261453</v>
      </c>
      <c r="J108" s="228" t="s">
        <v>595</v>
      </c>
    </row>
    <row r="109" spans="1:10" ht="26.4">
      <c r="A109" s="390" t="str">
        <f>Geral!D62</f>
        <v>3.1.10</v>
      </c>
      <c r="B109" s="229" t="str">
        <f>Geral!E62</f>
        <v xml:space="preserve">VENEZIANA AWK EM ALUMINIO EXTRUDADO B=797xH=297mm -  REF.: TROX  </v>
      </c>
      <c r="C109" s="224" t="str">
        <f>Geral!F62</f>
        <v>unid</v>
      </c>
      <c r="D109" s="225">
        <f>Geral!G62</f>
        <v>1</v>
      </c>
      <c r="E109" s="400">
        <f>Geral!H62</f>
        <v>295.99599999999998</v>
      </c>
      <c r="F109" s="234">
        <f>E109*(1+Geral!$I$3)</f>
        <v>361.79591079999994</v>
      </c>
      <c r="G109" s="402">
        <f t="shared" si="4"/>
        <v>361.79591079999994</v>
      </c>
      <c r="H109" s="116">
        <f t="shared" si="5"/>
        <v>1.2240371248306038E-4</v>
      </c>
      <c r="I109" s="116">
        <f t="shared" si="6"/>
        <v>0.9995953971750976</v>
      </c>
      <c r="J109" s="228" t="s">
        <v>595</v>
      </c>
    </row>
    <row r="110" spans="1:10" ht="26.4">
      <c r="A110" s="390" t="str">
        <f>Geral!D127</f>
        <v>6.1.3.6</v>
      </c>
      <c r="B110" s="229" t="str">
        <f>Geral!E127</f>
        <v>Disjuntor Tripolar Termomagnético - norma DIN (Curva C) 63 A - 10 kA</v>
      </c>
      <c r="C110" s="224" t="str">
        <f>Geral!F127</f>
        <v>unid.</v>
      </c>
      <c r="D110" s="225">
        <f>Geral!G127</f>
        <v>1</v>
      </c>
      <c r="E110" s="400">
        <f>Geral!H127</f>
        <v>250.28</v>
      </c>
      <c r="F110" s="234">
        <f>E110*(1+Geral!$I$3)</f>
        <v>305.91724399999998</v>
      </c>
      <c r="G110" s="402">
        <f t="shared" ref="G110:G114" si="7">F110*D110</f>
        <v>305.91724399999998</v>
      </c>
      <c r="H110" s="116">
        <f t="shared" si="5"/>
        <v>1.0349869984817483E-4</v>
      </c>
      <c r="I110" s="116">
        <f t="shared" si="6"/>
        <v>0.99969889587494576</v>
      </c>
      <c r="J110" s="228" t="s">
        <v>595</v>
      </c>
    </row>
    <row r="111" spans="1:10">
      <c r="A111" s="390" t="str">
        <f>Geral!D92</f>
        <v>4.1.22</v>
      </c>
      <c r="B111" s="229" t="str">
        <f>Geral!E92</f>
        <v xml:space="preserve">TUBO PVC, SOLDAVEL, DN 22 MM, AGUA FRIA (NBR-5648) </v>
      </c>
      <c r="C111" s="224" t="str">
        <f>Geral!F92</f>
        <v>m</v>
      </c>
      <c r="D111" s="225">
        <f>Geral!G92</f>
        <v>15.86</v>
      </c>
      <c r="E111" s="400">
        <f>Geral!H92</f>
        <v>15.769758999999999</v>
      </c>
      <c r="F111" s="234">
        <f>E111*(1+Geral!$I$3)</f>
        <v>19.275376425699999</v>
      </c>
      <c r="G111" s="402">
        <f t="shared" si="7"/>
        <v>305.70747011160199</v>
      </c>
      <c r="H111" s="116">
        <f t="shared" si="5"/>
        <v>1.0342772861285837E-4</v>
      </c>
      <c r="I111" s="116">
        <f t="shared" si="6"/>
        <v>0.99980232360355858</v>
      </c>
      <c r="J111" s="228" t="s">
        <v>595</v>
      </c>
    </row>
    <row r="112" spans="1:10" ht="26.4">
      <c r="A112" s="390" t="str">
        <f>Geral!D123</f>
        <v>6.1.3.2</v>
      </c>
      <c r="B112" s="229" t="str">
        <f>Geral!E123</f>
        <v>Disjuntor Tripolar Termomagnético - norma DIN (Curva C) 25 A - 10 kA</v>
      </c>
      <c r="C112" s="224" t="str">
        <f>Geral!F123</f>
        <v>unid.</v>
      </c>
      <c r="D112" s="225">
        <f>Geral!G123</f>
        <v>1</v>
      </c>
      <c r="E112" s="400">
        <f>Geral!H123</f>
        <v>159.34</v>
      </c>
      <c r="F112" s="234">
        <f>E112*(1+Geral!$I$3)</f>
        <v>194.76128199999999</v>
      </c>
      <c r="G112" s="402">
        <f t="shared" si="7"/>
        <v>194.76128199999999</v>
      </c>
      <c r="H112" s="116">
        <f t="shared" si="5"/>
        <v>6.5892132147227824E-5</v>
      </c>
      <c r="I112" s="116">
        <f t="shared" si="6"/>
        <v>0.99986821573570583</v>
      </c>
      <c r="J112" s="228" t="s">
        <v>595</v>
      </c>
    </row>
    <row r="113" spans="1:10" ht="26.4">
      <c r="A113" s="390" t="str">
        <f>Geral!D124</f>
        <v>6.1.3.3</v>
      </c>
      <c r="B113" s="229" t="str">
        <f>Geral!E124</f>
        <v>Disjuntor Tripolar Termomagnético - norma DIN (Curva C) 32 A - 10 Ka</v>
      </c>
      <c r="C113" s="224" t="str">
        <f>Geral!F124</f>
        <v>unid.</v>
      </c>
      <c r="D113" s="225">
        <f>Geral!G124</f>
        <v>1</v>
      </c>
      <c r="E113" s="400">
        <f>Geral!H124</f>
        <v>159.34</v>
      </c>
      <c r="F113" s="234">
        <f>E113*(1+Geral!$I$3)</f>
        <v>194.76128199999999</v>
      </c>
      <c r="G113" s="402">
        <f t="shared" si="7"/>
        <v>194.76128199999999</v>
      </c>
      <c r="H113" s="116">
        <f t="shared" si="5"/>
        <v>6.5892132147227824E-5</v>
      </c>
      <c r="I113" s="116">
        <f t="shared" si="6"/>
        <v>0.99993410786785308</v>
      </c>
      <c r="J113" s="228" t="s">
        <v>595</v>
      </c>
    </row>
    <row r="114" spans="1:10" ht="26.4">
      <c r="A114" s="390" t="str">
        <f>Geral!D125</f>
        <v>6.1.3.4</v>
      </c>
      <c r="B114" s="229" t="str">
        <f>Geral!E125</f>
        <v>Disjuntor Tripolar Termomagnético - norma DIN (Curva C) 40 A - 10 kA</v>
      </c>
      <c r="C114" s="224" t="str">
        <f>Geral!F125</f>
        <v>unid.</v>
      </c>
      <c r="D114" s="225">
        <f>Geral!G125</f>
        <v>1</v>
      </c>
      <c r="E114" s="400">
        <f>Geral!H125</f>
        <v>159.34</v>
      </c>
      <c r="F114" s="234">
        <f>E114*(1+Geral!$I$3)</f>
        <v>194.76128199999999</v>
      </c>
      <c r="G114" s="402">
        <f t="shared" si="7"/>
        <v>194.76128199999999</v>
      </c>
      <c r="H114" s="116">
        <f t="shared" si="5"/>
        <v>6.5892132147227824E-5</v>
      </c>
      <c r="I114" s="116">
        <f t="shared" si="6"/>
        <v>1.0000000000000002</v>
      </c>
      <c r="J114" s="228" t="s">
        <v>595</v>
      </c>
    </row>
    <row r="115" spans="1:10">
      <c r="G115" s="235">
        <f>SUM(G14:G114)</f>
        <v>2955759.2940660957</v>
      </c>
    </row>
  </sheetData>
  <sortState ref="A12:K112">
    <sortCondition descending="1" ref="G12:G112"/>
  </sortState>
  <mergeCells count="15">
    <mergeCell ref="A1:J2"/>
    <mergeCell ref="A9:A13"/>
    <mergeCell ref="B9:B13"/>
    <mergeCell ref="C9:C13"/>
    <mergeCell ref="D9:D13"/>
    <mergeCell ref="E9:E13"/>
    <mergeCell ref="F9:F13"/>
    <mergeCell ref="G9:G13"/>
    <mergeCell ref="H9:H13"/>
    <mergeCell ref="I9:I13"/>
    <mergeCell ref="J9:J13"/>
    <mergeCell ref="A3:B3"/>
    <mergeCell ref="A4:D4"/>
    <mergeCell ref="A5:D5"/>
    <mergeCell ref="A7:J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Geral</vt:lpstr>
      <vt:lpstr>CPU</vt:lpstr>
      <vt:lpstr>BDI</vt:lpstr>
      <vt:lpstr>Cronograma</vt:lpstr>
      <vt:lpstr>ComposiçãoEncargosSociais</vt:lpstr>
      <vt:lpstr>CURVA-ABC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Geremias Domiciano Pereira</dc:creator>
  <cp:keywords/>
  <dc:description/>
  <cp:lastModifiedBy>Maxi</cp:lastModifiedBy>
  <cp:revision/>
  <cp:lastPrinted>2023-04-27T19:53:34Z</cp:lastPrinted>
  <dcterms:created xsi:type="dcterms:W3CDTF">2013-12-09T17:27:49Z</dcterms:created>
  <dcterms:modified xsi:type="dcterms:W3CDTF">2023-10-26T17:28:01Z</dcterms:modified>
  <cp:category/>
  <cp:contentStatus/>
</cp:coreProperties>
</file>