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28" tabRatio="971" activeTab="0"/>
  </bookViews>
  <sheets>
    <sheet name="CONSOLIDADO" sheetId="1" r:id="rId1"/>
    <sheet name="TRF6 " sheetId="2" r:id="rId2"/>
    <sheet name="SJMG" sheetId="3" r:id="rId3"/>
  </sheets>
  <definedNames>
    <definedName name="_xlnm.Print_Area" localSheetId="0">'CONSOLIDADO'!$A$1:$J$74</definedName>
    <definedName name="_xlnm.Print_Area" localSheetId="2">'SJMG'!$A$1:$J$73</definedName>
    <definedName name="_xlnm.Print_Area" localSheetId="1">'TRF6 '!$A$1:$J$74</definedName>
  </definedNames>
  <calcPr fullCalcOnLoad="1"/>
</workbook>
</file>

<file path=xl/sharedStrings.xml><?xml version="1.0" encoding="utf-8"?>
<sst xmlns="http://schemas.openxmlformats.org/spreadsheetml/2006/main" count="234" uniqueCount="76">
  <si>
    <t>CONSELHO DA JUSTIÇA FEDERAL</t>
  </si>
  <si>
    <t>SECRETARIA DE ORÇAMENTO E FINANÇAS</t>
  </si>
  <si>
    <t>SUBSECRETARIA DE PLANEJAMENTO E ACOMPANHAMENTO</t>
  </si>
  <si>
    <t>Mapa Demonstrativo - Resolução CNJ N. 195/2014</t>
  </si>
  <si>
    <t>Demonstrativo da Execução Orçamentária da Justiça Federal - 2022</t>
  </si>
  <si>
    <t>Tribunal Regional Federal da 6ª Região</t>
  </si>
  <si>
    <t>MÓDULO</t>
  </si>
  <si>
    <t>AÇÃO</t>
  </si>
  <si>
    <t>GND</t>
  </si>
  <si>
    <t>DOTAÇÃO INICIAL</t>
  </si>
  <si>
    <t>CRÉDITOS ADICIONAIS</t>
  </si>
  <si>
    <t>CRÉDITO INDISPONÍVEL</t>
  </si>
  <si>
    <t>DESPESA EMPENHADA</t>
  </si>
  <si>
    <t>DESPESA LIQUIDADA</t>
  </si>
  <si>
    <t>DESPESA PAGA</t>
  </si>
  <si>
    <t>DOTAÇÃO ATUALIZADA</t>
  </si>
  <si>
    <t>SUPLEMENTAÇÃO/CANCELAMENTO</t>
  </si>
  <si>
    <t>% EXECUÇÃO</t>
  </si>
  <si>
    <t>PESSOAL</t>
  </si>
  <si>
    <t>0181</t>
  </si>
  <si>
    <t>PAGAMENTO DE APOSENTADORIAS E PENSÕES</t>
  </si>
  <si>
    <t>TOTAL DE INATIVOS</t>
  </si>
  <si>
    <t>20TP</t>
  </si>
  <si>
    <t>PAGAMENTO DE PESSOAL ATIVO DA UNIÃO</t>
  </si>
  <si>
    <t>09HB</t>
  </si>
  <si>
    <t xml:space="preserve">CONTRIBUIÇÃO DA UNIÃO DE SUAS AUTARQUIAS E FUNDAÇÕES PARA O CUSTEIO DO REGIME DE PREVIDÊNCIA DOS SERVIDORES PÚBLICO FEDERAIS </t>
  </si>
  <si>
    <t>00S6</t>
  </si>
  <si>
    <t>BENEFÍCIO ESPECIAL E DEMAIS COMPLEMENTAÇÕES DE APOSENTADORIAS</t>
  </si>
  <si>
    <t>TOTAL ATIVOS</t>
  </si>
  <si>
    <t>TOTAL DE PESSOAL</t>
  </si>
  <si>
    <t>BENEFÍCIOS</t>
  </si>
  <si>
    <t>ASSISTÊNCIA MÉDICA E ODONTOLÓGICA AOS SERVIDORES E SEUS DEPENDENTES</t>
  </si>
  <si>
    <t>EXAMES PERIÓDICOS - CIVIS</t>
  </si>
  <si>
    <t>212B</t>
  </si>
  <si>
    <t>ASSISTÊNCIA PRÉ-ESCOLAR AOS DEPENDENTES DOS SERVIDORES E EMPREGADOS - PO 0001</t>
  </si>
  <si>
    <t>AUXÍLIO-TRANSPORTE AOS SERVIDORES E EMPREGADOS - P0003</t>
  </si>
  <si>
    <t>AUXÍLIO-ALIMENTAÇÃO AOS SERVIDORES E EMPREGADOS - PO 0005</t>
  </si>
  <si>
    <t>SALÁRIO-FAMÍLIA E AUXÍLIO RECLUSÃO - PO 0059</t>
  </si>
  <si>
    <t>BENEFÍCIOS ASSISTENCIAIS DECORRENTES DO AUXÍLIO-FUNERAL E NATALIDADE - PO 0009</t>
  </si>
  <si>
    <t>TOTAL DE BENEFÍCIO</t>
  </si>
  <si>
    <t>AJPC</t>
  </si>
  <si>
    <t>ASSISTÊNCIA JURÍDICA A PESSOAL CARENTES (NACIONAL)</t>
  </si>
  <si>
    <t>ATIVIDADES</t>
  </si>
  <si>
    <t>219I</t>
  </si>
  <si>
    <t>PUBLICIDADE INSTITUCIONAL E DE UTILIDADE PÚBLICA - PO 0000</t>
  </si>
  <si>
    <t>RÁDIO E TV JUSTIÇA - PO 0002</t>
  </si>
  <si>
    <t>JULGAMENTO DE CAUSAS NA JUSTIÇA FEDERAL - PO 0001</t>
  </si>
  <si>
    <t>CAPACITAÇÃO DE RECURSOS HUMANOS - PO 0002</t>
  </si>
  <si>
    <t>MODERNIZAÇÃO DE INSTALAÇÕES NA JUSTIÇA FEDERAL - PO 0003</t>
  </si>
  <si>
    <t>MODERNIZAÇÃO DE INSTALAÇÕES NA JUSTIÇA FEDERAL - ACESSIBILIDADE - PO 0004</t>
  </si>
  <si>
    <t>MODERNIZAÇÃO TECNOLÓGICA E GESTÃO DA INFORMAÇÃO NA JUSTIÇA FEDERAL - PO 0008</t>
  </si>
  <si>
    <t>FORMAÇÃO E APERFEIÇOAMENTO DE MAGISTRADOS - PO 0009</t>
  </si>
  <si>
    <t>AÇÕES DE INFORMÁTICA - PO 0010</t>
  </si>
  <si>
    <t>GESTÃO DE CONTRATOS NACIONAIS - CTN - PO0011</t>
  </si>
  <si>
    <t>216H</t>
  </si>
  <si>
    <t>AJUDA DE CUSTO PARA MORADIA OU AUXÍLIO MORADIA A AGENTES PÚBLICOS - AMOA</t>
  </si>
  <si>
    <t>TOTAL ATIVIDADES</t>
  </si>
  <si>
    <t>PROJETOS</t>
  </si>
  <si>
    <t>219Z</t>
  </si>
  <si>
    <t>REFORMA DO COMPLEXO DE IMÓVEIS DA SEÇÃO JUDICIÁRIA EM BELO HORIZONTE - MG - 15R8 - PO 0006</t>
  </si>
  <si>
    <t>REFORMA DO EDIFÍCIO SEDE DA SUBSEÇÃO JUDICIÁRIA DE SÃO JOÃO DEL REI - MG - 15S7 - PO 0008</t>
  </si>
  <si>
    <t>REFORMA DO COMPLEXO DE IMÓVEIS DA SEÇÃO JUDICIÁRIA EM BELO HORIZONTE - MG - Etapa 2 - 15R8  - PO 0010</t>
  </si>
  <si>
    <t>TOTAL PROJETOS</t>
  </si>
  <si>
    <t>TOTAL GERAL</t>
  </si>
  <si>
    <t>ATIVO</t>
  </si>
  <si>
    <t>INATIVO</t>
  </si>
  <si>
    <t>TOTAL</t>
  </si>
  <si>
    <t>ATIVIDADES E BENEFÍCIOS</t>
  </si>
  <si>
    <t>BENEFÍCIOS (AA, APE, AMOS e AT)</t>
  </si>
  <si>
    <t>OUTROS BENEFÍCIOS (AUX. NATALIDADE, AUX. FUNERAL e PASSIVO)</t>
  </si>
  <si>
    <t>OUTRAS DESPESAS</t>
  </si>
  <si>
    <t>BENEFÍCIO ESPECIAL E DEMAIS COMPLENTAÇÕES DE APOSENTADORIAS</t>
  </si>
  <si>
    <t>OUTRO BENEFÍCIOS (AUX. NATALIDADE, AUX. FUNERAL e PASSIVO)</t>
  </si>
  <si>
    <t>OBS: DEMONSTRAR EXECUÇÃO DOS CREDITOS CONCEDIDOS.</t>
  </si>
  <si>
    <t>Justiça Federal de 1º Grau da 6ª Região</t>
  </si>
  <si>
    <t>AJPC INSS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</si>
</sst>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;[Red]\-#,##0\ "/>
    <numFmt numFmtId="165" formatCode="#,##0.00\ ;\(#,##0.00\)"/>
    <numFmt numFmtId="166" formatCode="#,##0.00\ ;\-#,##0.00\ ;\-#\ ;@\ "/>
  </numFmts>
  <fonts count="61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12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1" applyNumberFormat="0" applyAlignment="0" applyProtection="0"/>
    <xf numFmtId="0" fontId="11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36" borderId="0" applyNumberFormat="0" applyBorder="0" applyAlignment="0" applyProtection="0"/>
    <xf numFmtId="0" fontId="51" fillId="37" borderId="0" applyNumberFormat="0" applyBorder="0" applyAlignment="0" applyProtection="0"/>
    <xf numFmtId="0" fontId="0" fillId="38" borderId="4" applyNumberFormat="0" applyFont="0" applyAlignment="0" applyProtection="0"/>
    <xf numFmtId="0" fontId="5" fillId="36" borderId="5" applyNumberFormat="0" applyAlignment="0" applyProtection="0"/>
    <xf numFmtId="9" fontId="1" fillId="0" borderId="0" applyFill="0" applyBorder="0" applyAlignment="0" applyProtection="0"/>
    <xf numFmtId="0" fontId="52" fillId="39" borderId="0" applyNumberFormat="0" applyBorder="0" applyAlignment="0" applyProtection="0"/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166" fontId="0" fillId="0" borderId="0" applyFill="0" applyBorder="0" applyAlignment="0" applyProtection="0"/>
    <xf numFmtId="0" fontId="1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3" fontId="15" fillId="0" borderId="0" xfId="0" applyNumberFormat="1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3" fontId="16" fillId="0" borderId="0" xfId="0" applyNumberFormat="1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164" fontId="14" fillId="0" borderId="0" xfId="0" applyNumberFormat="1" applyFont="1" applyAlignment="1">
      <alignment vertical="center"/>
    </xf>
    <xf numFmtId="3" fontId="14" fillId="0" borderId="0" xfId="0" applyNumberFormat="1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164" fontId="17" fillId="40" borderId="11" xfId="0" applyNumberFormat="1" applyFont="1" applyFill="1" applyBorder="1" applyAlignment="1">
      <alignment horizontal="center" vertical="center" wrapText="1"/>
    </xf>
    <xf numFmtId="164" fontId="18" fillId="40" borderId="11" xfId="0" applyNumberFormat="1" applyFont="1" applyFill="1" applyBorder="1" applyAlignment="1">
      <alignment horizontal="center" vertical="center"/>
    </xf>
    <xf numFmtId="10" fontId="17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10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164" fontId="19" fillId="0" borderId="11" xfId="0" applyNumberFormat="1" applyFont="1" applyBorder="1" applyAlignment="1">
      <alignment vertical="center"/>
    </xf>
    <xf numFmtId="164" fontId="19" fillId="0" borderId="12" xfId="0" applyNumberFormat="1" applyFont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10" fontId="19" fillId="0" borderId="0" xfId="0" applyNumberFormat="1" applyFont="1" applyFill="1" applyBorder="1" applyAlignment="1">
      <alignment vertical="center"/>
    </xf>
    <xf numFmtId="10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7" fillId="41" borderId="11" xfId="0" applyFont="1" applyFill="1" applyBorder="1" applyAlignment="1">
      <alignment vertical="center"/>
    </xf>
    <xf numFmtId="164" fontId="17" fillId="41" borderId="11" xfId="0" applyNumberFormat="1" applyFont="1" applyFill="1" applyBorder="1" applyAlignment="1">
      <alignment vertical="center"/>
    </xf>
    <xf numFmtId="164" fontId="17" fillId="41" borderId="12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/>
    </xf>
    <xf numFmtId="164" fontId="19" fillId="40" borderId="11" xfId="0" applyNumberFormat="1" applyFont="1" applyFill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textRotation="180" wrapText="1"/>
    </xf>
    <xf numFmtId="0" fontId="19" fillId="0" borderId="11" xfId="0" applyFont="1" applyFill="1" applyBorder="1" applyAlignment="1">
      <alignment horizontal="left" vertical="center" wrapText="1"/>
    </xf>
    <xf numFmtId="164" fontId="19" fillId="0" borderId="0" xfId="0" applyNumberFormat="1" applyFont="1" applyAlignment="1">
      <alignment/>
    </xf>
    <xf numFmtId="4" fontId="19" fillId="0" borderId="0" xfId="0" applyNumberFormat="1" applyFont="1" applyFill="1" applyAlignment="1">
      <alignment vertical="center"/>
    </xf>
    <xf numFmtId="4" fontId="19" fillId="0" borderId="0" xfId="0" applyNumberFormat="1" applyFont="1" applyFill="1" applyAlignment="1">
      <alignment/>
    </xf>
    <xf numFmtId="164" fontId="19" fillId="0" borderId="0" xfId="0" applyNumberFormat="1" applyFont="1" applyFill="1" applyAlignment="1">
      <alignment/>
    </xf>
    <xf numFmtId="4" fontId="19" fillId="0" borderId="0" xfId="0" applyNumberFormat="1" applyFont="1" applyAlignment="1">
      <alignment/>
    </xf>
    <xf numFmtId="0" fontId="19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textRotation="180" wrapText="1"/>
    </xf>
    <xf numFmtId="0" fontId="19" fillId="0" borderId="13" xfId="0" applyFont="1" applyFill="1" applyBorder="1" applyAlignment="1">
      <alignment vertical="center" wrapText="1"/>
    </xf>
    <xf numFmtId="164" fontId="17" fillId="0" borderId="0" xfId="0" applyNumberFormat="1" applyFont="1" applyFill="1" applyBorder="1" applyAlignment="1">
      <alignment vertical="center"/>
    </xf>
    <xf numFmtId="164" fontId="17" fillId="0" borderId="0" xfId="0" applyNumberFormat="1" applyFont="1" applyAlignment="1">
      <alignment/>
    </xf>
    <xf numFmtId="164" fontId="20" fillId="0" borderId="0" xfId="0" applyNumberFormat="1" applyFont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0" fontId="15" fillId="0" borderId="11" xfId="0" applyFont="1" applyBorder="1" applyAlignment="1">
      <alignment vertical="center"/>
    </xf>
    <xf numFmtId="164" fontId="15" fillId="0" borderId="11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164" fontId="14" fillId="0" borderId="11" xfId="0" applyNumberFormat="1" applyFont="1" applyBorder="1" applyAlignment="1">
      <alignment vertical="center"/>
    </xf>
    <xf numFmtId="0" fontId="14" fillId="41" borderId="14" xfId="0" applyFont="1" applyFill="1" applyBorder="1" applyAlignment="1">
      <alignment vertical="center"/>
    </xf>
    <xf numFmtId="164" fontId="14" fillId="41" borderId="11" xfId="0" applyNumberFormat="1" applyFont="1" applyFill="1" applyBorder="1" applyAlignment="1">
      <alignment vertical="center"/>
    </xf>
    <xf numFmtId="10" fontId="15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64" fontId="22" fillId="0" borderId="0" xfId="0" applyNumberFormat="1" applyFont="1" applyAlignment="1">
      <alignment vertical="center"/>
    </xf>
    <xf numFmtId="164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/>
    </xf>
    <xf numFmtId="10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10" fontId="16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10" fontId="14" fillId="0" borderId="0" xfId="0" applyNumberFormat="1" applyFont="1" applyFill="1" applyAlignment="1">
      <alignment/>
    </xf>
    <xf numFmtId="10" fontId="17" fillId="0" borderId="0" xfId="0" applyNumberFormat="1" applyFont="1" applyFill="1" applyAlignment="1">
      <alignment/>
    </xf>
    <xf numFmtId="10" fontId="17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19" fillId="0" borderId="0" xfId="0" applyFont="1" applyAlignment="1">
      <alignment vertical="center"/>
    </xf>
    <xf numFmtId="164" fontId="19" fillId="0" borderId="11" xfId="0" applyNumberFormat="1" applyFont="1" applyFill="1" applyBorder="1" applyAlignment="1">
      <alignment vertical="center"/>
    </xf>
    <xf numFmtId="164" fontId="19" fillId="0" borderId="15" xfId="0" applyNumberFormat="1" applyFont="1" applyBorder="1" applyAlignment="1">
      <alignment vertical="center"/>
    </xf>
    <xf numFmtId="165" fontId="23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/>
    </xf>
    <xf numFmtId="164" fontId="17" fillId="41" borderId="15" xfId="0" applyNumberFormat="1" applyFont="1" applyFill="1" applyBorder="1" applyAlignment="1">
      <alignment vertical="center"/>
    </xf>
    <xf numFmtId="10" fontId="15" fillId="0" borderId="0" xfId="0" applyNumberFormat="1" applyFont="1" applyFill="1" applyAlignment="1">
      <alignment vertical="center"/>
    </xf>
    <xf numFmtId="166" fontId="17" fillId="0" borderId="0" xfId="78" applyFont="1" applyFill="1" applyBorder="1" applyAlignment="1" applyProtection="1">
      <alignment/>
      <protection/>
    </xf>
    <xf numFmtId="164" fontId="20" fillId="0" borderId="0" xfId="0" applyNumberFormat="1" applyFont="1" applyFill="1" applyAlignment="1">
      <alignment vertical="center"/>
    </xf>
    <xf numFmtId="164" fontId="19" fillId="0" borderId="16" xfId="0" applyNumberFormat="1" applyFont="1" applyBorder="1" applyAlignment="1">
      <alignment vertical="center"/>
    </xf>
    <xf numFmtId="164" fontId="17" fillId="41" borderId="16" xfId="0" applyNumberFormat="1" applyFont="1" applyFill="1" applyBorder="1" applyAlignment="1">
      <alignment vertical="center"/>
    </xf>
    <xf numFmtId="164" fontId="15" fillId="0" borderId="15" xfId="0" applyNumberFormat="1" applyFont="1" applyBorder="1" applyAlignment="1">
      <alignment vertical="center"/>
    </xf>
    <xf numFmtId="164" fontId="14" fillId="0" borderId="15" xfId="0" applyNumberFormat="1" applyFont="1" applyBorder="1" applyAlignment="1">
      <alignment vertical="center"/>
    </xf>
    <xf numFmtId="164" fontId="15" fillId="0" borderId="16" xfId="0" applyNumberFormat="1" applyFont="1" applyBorder="1" applyAlignment="1">
      <alignment vertical="center"/>
    </xf>
    <xf numFmtId="164" fontId="14" fillId="0" borderId="16" xfId="0" applyNumberFormat="1" applyFont="1" applyBorder="1" applyAlignment="1">
      <alignment vertical="center"/>
    </xf>
    <xf numFmtId="164" fontId="15" fillId="0" borderId="16" xfId="0" applyNumberFormat="1" applyFont="1" applyFill="1" applyBorder="1" applyAlignment="1">
      <alignment vertical="center"/>
    </xf>
    <xf numFmtId="0" fontId="21" fillId="41" borderId="11" xfId="0" applyFont="1" applyFill="1" applyBorder="1" applyAlignment="1">
      <alignment horizontal="center" vertical="center" textRotation="180" wrapText="1"/>
    </xf>
    <xf numFmtId="0" fontId="0" fillId="41" borderId="11" xfId="0" applyFill="1" applyBorder="1" applyAlignment="1">
      <alignment/>
    </xf>
    <xf numFmtId="0" fontId="0" fillId="41" borderId="13" xfId="0" applyFill="1" applyBorder="1" applyAlignment="1">
      <alignment/>
    </xf>
    <xf numFmtId="0" fontId="14" fillId="0" borderId="11" xfId="0" applyFont="1" applyBorder="1" applyAlignment="1">
      <alignment horizontal="center" vertical="center"/>
    </xf>
    <xf numFmtId="0" fontId="14" fillId="41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7" fillId="41" borderId="11" xfId="0" applyFont="1" applyFill="1" applyBorder="1" applyAlignment="1">
      <alignment horizontal="center" vertical="center"/>
    </xf>
    <xf numFmtId="0" fontId="21" fillId="41" borderId="14" xfId="0" applyFont="1" applyFill="1" applyBorder="1" applyAlignment="1">
      <alignment horizontal="center" vertical="center" textRotation="180" wrapText="1"/>
    </xf>
    <xf numFmtId="0" fontId="19" fillId="0" borderId="11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center" vertical="center" textRotation="180" wrapText="1"/>
    </xf>
    <xf numFmtId="0" fontId="19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textRotation="180" wrapText="1"/>
    </xf>
    <xf numFmtId="164" fontId="17" fillId="40" borderId="11" xfId="0" applyNumberFormat="1" applyFont="1" applyFill="1" applyBorder="1" applyAlignment="1">
      <alignment horizontal="center" vertical="center" wrapText="1"/>
    </xf>
    <xf numFmtId="164" fontId="17" fillId="40" borderId="13" xfId="0" applyNumberFormat="1" applyFont="1" applyFill="1" applyBorder="1" applyAlignment="1">
      <alignment horizontal="center" vertical="center" wrapText="1"/>
    </xf>
    <xf numFmtId="164" fontId="17" fillId="42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40" borderId="11" xfId="0" applyFont="1" applyFill="1" applyBorder="1" applyAlignment="1">
      <alignment horizontal="center" vertical="center" wrapText="1"/>
    </xf>
    <xf numFmtId="164" fontId="17" fillId="42" borderId="17" xfId="0" applyNumberFormat="1" applyFont="1" applyFill="1" applyBorder="1" applyAlignment="1">
      <alignment horizontal="center" vertical="center" wrapText="1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Followed Hyperlink" xfId="56"/>
    <cellStyle name="Hyperlink" xfId="57"/>
    <cellStyle name="Currency" xfId="58"/>
    <cellStyle name="Currency [0]" xfId="59"/>
    <cellStyle name="Neutral" xfId="60"/>
    <cellStyle name="Neutro" xfId="61"/>
    <cellStyle name="Nota" xfId="62"/>
    <cellStyle name="Note" xfId="63"/>
    <cellStyle name="Percent" xfId="64"/>
    <cellStyle name="Ruim" xfId="65"/>
    <cellStyle name="Saída" xfId="66"/>
    <cellStyle name="Comma [0]" xfId="67"/>
    <cellStyle name="Status" xfId="68"/>
    <cellStyle name="Text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  <cellStyle name="Warning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zoomScalePageLayoutView="0" workbookViewId="0" topLeftCell="C1">
      <selection activeCell="C40" sqref="C40:C41"/>
    </sheetView>
  </sheetViews>
  <sheetFormatPr defaultColWidth="9.140625" defaultRowHeight="15"/>
  <cols>
    <col min="1" max="1" width="10.7109375" style="1" customWidth="1"/>
    <col min="2" max="2" width="7.8515625" style="2" customWidth="1"/>
    <col min="3" max="3" width="67.7109375" style="2" customWidth="1"/>
    <col min="4" max="4" width="6.7109375" style="2" customWidth="1"/>
    <col min="5" max="5" width="21.7109375" style="3" customWidth="1"/>
    <col min="6" max="6" width="22.28125" style="3" customWidth="1"/>
    <col min="7" max="7" width="16.7109375" style="3" customWidth="1"/>
    <col min="8" max="8" width="18.57421875" style="3" customWidth="1"/>
    <col min="9" max="9" width="17.8515625" style="3" customWidth="1"/>
    <col min="10" max="10" width="19.140625" style="3" customWidth="1"/>
    <col min="11" max="11" width="0" style="4" hidden="1" customWidth="1"/>
    <col min="12" max="12" width="0" style="5" hidden="1" customWidth="1"/>
    <col min="13" max="13" width="8.57421875" style="6" customWidth="1"/>
    <col min="14" max="14" width="14.00390625" style="6" customWidth="1"/>
    <col min="15" max="15" width="12.7109375" style="7" customWidth="1"/>
    <col min="16" max="16384" width="8.8515625" style="7" customWidth="1"/>
  </cols>
  <sheetData>
    <row r="1" spans="1:14" s="13" customFormat="1" ht="17.25">
      <c r="A1" s="8" t="s">
        <v>0</v>
      </c>
      <c r="B1" s="8"/>
      <c r="C1" s="8"/>
      <c r="D1" s="8"/>
      <c r="E1" s="9"/>
      <c r="F1" s="9"/>
      <c r="G1" s="9"/>
      <c r="H1" s="9"/>
      <c r="I1" s="9"/>
      <c r="J1" s="9"/>
      <c r="K1" s="10"/>
      <c r="L1" s="11"/>
      <c r="M1" s="12"/>
      <c r="N1" s="12"/>
    </row>
    <row r="2" spans="1:14" s="13" customFormat="1" ht="17.25">
      <c r="A2" s="8" t="s">
        <v>1</v>
      </c>
      <c r="B2" s="8"/>
      <c r="C2" s="8"/>
      <c r="D2" s="8"/>
      <c r="E2" s="9"/>
      <c r="F2" s="9"/>
      <c r="G2" s="9"/>
      <c r="H2" s="9"/>
      <c r="I2" s="9"/>
      <c r="J2" s="9"/>
      <c r="K2" s="10"/>
      <c r="L2" s="11"/>
      <c r="M2" s="12"/>
      <c r="N2" s="12"/>
    </row>
    <row r="3" spans="1:14" s="13" customFormat="1" ht="17.25">
      <c r="A3" s="8" t="s">
        <v>2</v>
      </c>
      <c r="B3" s="8"/>
      <c r="C3" s="8"/>
      <c r="D3" s="8"/>
      <c r="E3" s="9"/>
      <c r="F3" s="9"/>
      <c r="G3" s="9"/>
      <c r="H3" s="9"/>
      <c r="I3" s="9"/>
      <c r="J3" s="9"/>
      <c r="K3" s="10"/>
      <c r="L3" s="11"/>
      <c r="M3" s="12"/>
      <c r="N3" s="12"/>
    </row>
    <row r="4" spans="1:14" s="18" customFormat="1" ht="13.5">
      <c r="A4" s="1"/>
      <c r="B4" s="1"/>
      <c r="C4" s="1"/>
      <c r="D4" s="1"/>
      <c r="E4" s="14"/>
      <c r="F4" s="14"/>
      <c r="G4" s="14"/>
      <c r="H4" s="14"/>
      <c r="I4" s="14"/>
      <c r="J4" s="14"/>
      <c r="K4" s="15"/>
      <c r="L4" s="16"/>
      <c r="M4" s="17"/>
      <c r="N4" s="17"/>
    </row>
    <row r="5" spans="1:14" s="18" customFormat="1" ht="13.5">
      <c r="A5" s="1"/>
      <c r="B5" s="1"/>
      <c r="C5" s="1"/>
      <c r="D5" s="1"/>
      <c r="E5" s="14"/>
      <c r="F5" s="14"/>
      <c r="G5" s="14"/>
      <c r="H5" s="14"/>
      <c r="I5" s="14"/>
      <c r="J5" s="14"/>
      <c r="K5" s="15"/>
      <c r="L5" s="16"/>
      <c r="M5" s="17"/>
      <c r="N5" s="17"/>
    </row>
    <row r="6" spans="1:14" s="18" customFormat="1" ht="17.25">
      <c r="A6" s="109" t="s">
        <v>3</v>
      </c>
      <c r="B6" s="109"/>
      <c r="C6" s="109"/>
      <c r="D6" s="109"/>
      <c r="E6" s="109"/>
      <c r="F6" s="109"/>
      <c r="G6" s="109"/>
      <c r="H6" s="109"/>
      <c r="I6" s="109"/>
      <c r="J6" s="109"/>
      <c r="K6" s="15"/>
      <c r="L6" s="16"/>
      <c r="M6" s="17"/>
      <c r="N6" s="17"/>
    </row>
    <row r="7" spans="1:14" s="18" customFormat="1" ht="17.25">
      <c r="A7" s="109" t="s">
        <v>4</v>
      </c>
      <c r="B7" s="109"/>
      <c r="C7" s="109"/>
      <c r="D7" s="109"/>
      <c r="E7" s="109"/>
      <c r="F7" s="109"/>
      <c r="G7" s="109"/>
      <c r="H7" s="109"/>
      <c r="I7" s="109"/>
      <c r="J7" s="109"/>
      <c r="K7" s="15"/>
      <c r="L7" s="16"/>
      <c r="M7" s="17"/>
      <c r="N7" s="17"/>
    </row>
    <row r="8" spans="1:14" s="18" customFormat="1" ht="17.25">
      <c r="A8" s="109" t="s">
        <v>5</v>
      </c>
      <c r="B8" s="109"/>
      <c r="C8" s="109"/>
      <c r="D8" s="109"/>
      <c r="E8" s="109"/>
      <c r="F8" s="109"/>
      <c r="G8" s="109"/>
      <c r="H8" s="109"/>
      <c r="I8" s="109"/>
      <c r="J8" s="109"/>
      <c r="K8" s="15"/>
      <c r="L8" s="16"/>
      <c r="M8" s="17"/>
      <c r="N8" s="17"/>
    </row>
    <row r="9" spans="1:14" s="18" customFormat="1" ht="13.5">
      <c r="A9" s="1"/>
      <c r="B9" s="1"/>
      <c r="C9" s="1"/>
      <c r="D9" s="1"/>
      <c r="E9" s="14"/>
      <c r="F9" s="14"/>
      <c r="G9" s="14"/>
      <c r="H9" s="14"/>
      <c r="I9" s="14"/>
      <c r="J9" s="14"/>
      <c r="K9" s="15"/>
      <c r="L9" s="16"/>
      <c r="M9" s="17"/>
      <c r="N9" s="17"/>
    </row>
    <row r="10" spans="1:14" s="18" customFormat="1" ht="13.5">
      <c r="A10" s="1"/>
      <c r="B10" s="1"/>
      <c r="C10" s="1"/>
      <c r="D10" s="1"/>
      <c r="E10" s="14"/>
      <c r="F10" s="14"/>
      <c r="G10" s="14"/>
      <c r="H10" s="14"/>
      <c r="I10" s="14"/>
      <c r="J10" s="14"/>
      <c r="K10" s="15"/>
      <c r="L10" s="16"/>
      <c r="M10" s="17"/>
      <c r="N10" s="17"/>
    </row>
    <row r="11" spans="1:14" s="23" customFormat="1" ht="12.75" customHeight="1">
      <c r="A11" s="110" t="s">
        <v>6</v>
      </c>
      <c r="B11" s="110" t="s">
        <v>7</v>
      </c>
      <c r="C11" s="110"/>
      <c r="D11" s="110" t="s">
        <v>8</v>
      </c>
      <c r="E11" s="106" t="s">
        <v>9</v>
      </c>
      <c r="F11" s="20" t="s">
        <v>10</v>
      </c>
      <c r="G11" s="106" t="s">
        <v>11</v>
      </c>
      <c r="H11" s="106" t="s">
        <v>12</v>
      </c>
      <c r="I11" s="106" t="s">
        <v>13</v>
      </c>
      <c r="J11" s="106" t="s">
        <v>14</v>
      </c>
      <c r="K11" s="108" t="s">
        <v>15</v>
      </c>
      <c r="L11" s="21"/>
      <c r="M11" s="22"/>
      <c r="N11" s="22"/>
    </row>
    <row r="12" spans="1:14" s="23" customFormat="1" ht="26.25">
      <c r="A12" s="110"/>
      <c r="B12" s="110"/>
      <c r="C12" s="110"/>
      <c r="D12" s="110"/>
      <c r="E12" s="106"/>
      <c r="F12" s="19" t="s">
        <v>16</v>
      </c>
      <c r="G12" s="106"/>
      <c r="H12" s="106"/>
      <c r="I12" s="106"/>
      <c r="J12" s="107"/>
      <c r="K12" s="108"/>
      <c r="L12" s="24" t="s">
        <v>17</v>
      </c>
      <c r="M12" s="25"/>
      <c r="N12" s="22"/>
    </row>
    <row r="13" spans="1:14" s="35" customFormat="1" ht="12.75" customHeight="1">
      <c r="A13" s="105" t="s">
        <v>18</v>
      </c>
      <c r="B13" s="26" t="s">
        <v>19</v>
      </c>
      <c r="C13" s="27" t="s">
        <v>20</v>
      </c>
      <c r="D13" s="28">
        <v>1</v>
      </c>
      <c r="E13" s="29">
        <f>SJMG!E13+'TRF6 '!E13</f>
        <v>131300000</v>
      </c>
      <c r="F13" s="29">
        <f>K13-E13</f>
        <v>16654542</v>
      </c>
      <c r="G13" s="29">
        <f>SJMG!G13+'TRF6 '!G13</f>
        <v>0</v>
      </c>
      <c r="H13" s="29">
        <f>SJMG!H13+'TRF6 '!H13</f>
        <v>145561611.73</v>
      </c>
      <c r="I13" s="79">
        <f>SJMG!I13+'TRF6 '!I13</f>
        <v>138984318.11999997</v>
      </c>
      <c r="J13" s="86">
        <f>SJMG!J13+'TRF6 '!J13</f>
        <v>138984318.11999997</v>
      </c>
      <c r="K13" s="31">
        <f>SJMG!K13+'TRF6 '!K13</f>
        <v>147954542</v>
      </c>
      <c r="L13" s="32">
        <f aca="true" t="shared" si="0" ref="L13:L36">H13/SUM(E13:F13)</f>
        <v>0.9838265845870415</v>
      </c>
      <c r="M13" s="33"/>
      <c r="N13" s="34"/>
    </row>
    <row r="14" spans="1:14" s="23" customFormat="1" ht="12.75">
      <c r="A14" s="105"/>
      <c r="B14" s="100" t="s">
        <v>21</v>
      </c>
      <c r="C14" s="100"/>
      <c r="D14" s="36"/>
      <c r="E14" s="37">
        <f aca="true" t="shared" si="1" ref="E14:K14">E13</f>
        <v>131300000</v>
      </c>
      <c r="F14" s="37">
        <f t="shared" si="1"/>
        <v>16654542</v>
      </c>
      <c r="G14" s="37">
        <f t="shared" si="1"/>
        <v>0</v>
      </c>
      <c r="H14" s="37">
        <f t="shared" si="1"/>
        <v>145561611.73</v>
      </c>
      <c r="I14" s="82">
        <f t="shared" si="1"/>
        <v>138984318.11999997</v>
      </c>
      <c r="J14" s="87">
        <f t="shared" si="1"/>
        <v>138984318.11999997</v>
      </c>
      <c r="K14" s="39">
        <f t="shared" si="1"/>
        <v>147954542</v>
      </c>
      <c r="L14" s="32">
        <f t="shared" si="0"/>
        <v>0.9838265845870415</v>
      </c>
      <c r="M14" s="33"/>
      <c r="N14" s="22"/>
    </row>
    <row r="15" spans="1:14" s="35" customFormat="1" ht="12.75">
      <c r="A15" s="105"/>
      <c r="B15" s="28" t="s">
        <v>22</v>
      </c>
      <c r="C15" s="27" t="s">
        <v>23</v>
      </c>
      <c r="D15" s="28">
        <v>1</v>
      </c>
      <c r="E15" s="78">
        <f>SJMG!E15+'TRF6 '!E15</f>
        <v>528500000</v>
      </c>
      <c r="F15" s="40">
        <f>K15-E15</f>
        <v>15652360</v>
      </c>
      <c r="G15" s="29">
        <f>SJMG!G15+'TRF6 '!G15</f>
        <v>0</v>
      </c>
      <c r="H15" s="29">
        <f>SJMG!H15+'TRF6 '!H15</f>
        <v>530720995.40999997</v>
      </c>
      <c r="I15" s="79">
        <f>SJMG!I15+'TRF6 '!I15</f>
        <v>521421444.34000003</v>
      </c>
      <c r="J15" s="86">
        <f>SJMG!J15+'TRF6 '!J15</f>
        <v>520641472.01</v>
      </c>
      <c r="K15" s="31">
        <f>SJMG!K15+'TRF6 '!K15</f>
        <v>544152360</v>
      </c>
      <c r="L15" s="32">
        <f t="shared" si="0"/>
        <v>0.975316904644133</v>
      </c>
      <c r="M15" s="33"/>
      <c r="N15" s="34"/>
    </row>
    <row r="16" spans="1:14" s="35" customFormat="1" ht="39">
      <c r="A16" s="105"/>
      <c r="B16" s="28" t="s">
        <v>24</v>
      </c>
      <c r="C16" s="41" t="s">
        <v>25</v>
      </c>
      <c r="D16" s="28">
        <v>1</v>
      </c>
      <c r="E16" s="78">
        <f>SJMG!E16+'TRF6 '!E16</f>
        <v>109421000</v>
      </c>
      <c r="F16" s="40">
        <f>K16-E16</f>
        <v>939713</v>
      </c>
      <c r="G16" s="29">
        <f>SJMG!G16+'TRF6 '!G16</f>
        <v>0</v>
      </c>
      <c r="H16" s="29">
        <f>SJMG!H16+'TRF6 '!H16</f>
        <v>103344383.91999999</v>
      </c>
      <c r="I16" s="79">
        <f>SJMG!I16+'TRF6 '!I16</f>
        <v>102990311.44</v>
      </c>
      <c r="J16" s="86">
        <f>SJMG!J16+'TRF6 '!J16</f>
        <v>102977755.13999999</v>
      </c>
      <c r="K16" s="31">
        <f>SJMG!K16+'TRF6 '!K16</f>
        <v>110360713</v>
      </c>
      <c r="L16" s="32">
        <f t="shared" si="0"/>
        <v>0.9364236702602672</v>
      </c>
      <c r="M16" s="33"/>
      <c r="N16" s="34"/>
    </row>
    <row r="17" spans="1:14" s="35" customFormat="1" ht="26.25">
      <c r="A17" s="105"/>
      <c r="B17" s="28" t="s">
        <v>26</v>
      </c>
      <c r="C17" s="41" t="s">
        <v>27</v>
      </c>
      <c r="D17" s="28">
        <v>1</v>
      </c>
      <c r="E17" s="78">
        <f>SJMG!E17+'TRF6 '!E17</f>
        <v>10000</v>
      </c>
      <c r="F17" s="40">
        <f>K17-E17</f>
        <v>0</v>
      </c>
      <c r="G17" s="29">
        <f>SJMG!G17+'TRF6 '!G17</f>
        <v>0</v>
      </c>
      <c r="H17" s="29">
        <f>SJMG!H17+'TRF6 '!H17</f>
        <v>0</v>
      </c>
      <c r="I17" s="79">
        <f>SJMG!I17+'TRF6 '!I17</f>
        <v>0</v>
      </c>
      <c r="J17" s="86">
        <f>SJMG!J17+'TRF6 '!J17</f>
        <v>0</v>
      </c>
      <c r="K17" s="31">
        <f>SJMG!K17+'TRF6 '!K17</f>
        <v>10000</v>
      </c>
      <c r="L17" s="32">
        <f t="shared" si="0"/>
        <v>0</v>
      </c>
      <c r="M17" s="33"/>
      <c r="N17" s="34"/>
    </row>
    <row r="18" spans="1:14" s="23" customFormat="1" ht="12.75">
      <c r="A18" s="105"/>
      <c r="B18" s="100" t="s">
        <v>28</v>
      </c>
      <c r="C18" s="100"/>
      <c r="D18" s="36"/>
      <c r="E18" s="37">
        <f aca="true" t="shared" si="2" ref="E18:K18">SUM(E15:E17)</f>
        <v>637931000</v>
      </c>
      <c r="F18" s="37">
        <f t="shared" si="2"/>
        <v>16592073</v>
      </c>
      <c r="G18" s="37">
        <f t="shared" si="2"/>
        <v>0</v>
      </c>
      <c r="H18" s="37">
        <f t="shared" si="2"/>
        <v>634065379.3299999</v>
      </c>
      <c r="I18" s="82">
        <f t="shared" si="2"/>
        <v>624411755.78</v>
      </c>
      <c r="J18" s="87">
        <f t="shared" si="2"/>
        <v>623619227.15</v>
      </c>
      <c r="K18" s="39">
        <f t="shared" si="2"/>
        <v>654523073</v>
      </c>
      <c r="L18" s="32">
        <f t="shared" si="0"/>
        <v>0.9687441214620098</v>
      </c>
      <c r="M18" s="33"/>
      <c r="N18" s="22"/>
    </row>
    <row r="19" spans="1:14" s="23" customFormat="1" ht="12.75">
      <c r="A19" s="105"/>
      <c r="B19" s="100" t="s">
        <v>29</v>
      </c>
      <c r="C19" s="100"/>
      <c r="D19" s="36"/>
      <c r="E19" s="37">
        <f aca="true" t="shared" si="3" ref="E19:K19">E14+E18</f>
        <v>769231000</v>
      </c>
      <c r="F19" s="37">
        <f t="shared" si="3"/>
        <v>33246615</v>
      </c>
      <c r="G19" s="37">
        <f t="shared" si="3"/>
        <v>0</v>
      </c>
      <c r="H19" s="37">
        <f t="shared" si="3"/>
        <v>779626991.06</v>
      </c>
      <c r="I19" s="82">
        <f t="shared" si="3"/>
        <v>763396073.9</v>
      </c>
      <c r="J19" s="87">
        <f t="shared" si="3"/>
        <v>762603545.27</v>
      </c>
      <c r="K19" s="39">
        <f t="shared" si="3"/>
        <v>802477615</v>
      </c>
      <c r="L19" s="32">
        <f t="shared" si="0"/>
        <v>0.9715249079689281</v>
      </c>
      <c r="M19" s="33"/>
      <c r="N19" s="22"/>
    </row>
    <row r="20" spans="1:14" s="35" customFormat="1" ht="26.25" customHeight="1">
      <c r="A20" s="105" t="s">
        <v>30</v>
      </c>
      <c r="B20" s="28">
        <v>2004</v>
      </c>
      <c r="C20" s="41" t="s">
        <v>31</v>
      </c>
      <c r="D20" s="28">
        <v>3</v>
      </c>
      <c r="E20" s="29">
        <f>SJMG!E20+'TRF6 '!E20</f>
        <v>23954832</v>
      </c>
      <c r="F20" s="40">
        <f aca="true" t="shared" si="4" ref="F20:F26">K20-E20</f>
        <v>2421891</v>
      </c>
      <c r="G20" s="29">
        <f>SJMG!G20+'TRF6 '!G20</f>
        <v>0</v>
      </c>
      <c r="H20" s="29">
        <f>SJMG!H20+'TRF6 '!H20</f>
        <v>26011793.990000002</v>
      </c>
      <c r="I20" s="79">
        <f>SJMG!I20+'TRF6 '!I20</f>
        <v>25993737.32</v>
      </c>
      <c r="J20" s="86">
        <f>SJMG!J20+'TRF6 '!J20</f>
        <v>25993737.32</v>
      </c>
      <c r="K20" s="31">
        <f>SJMG!K20+'TRF6 '!K20</f>
        <v>26376723</v>
      </c>
      <c r="L20" s="32">
        <f t="shared" si="0"/>
        <v>0.9861647328214351</v>
      </c>
      <c r="M20" s="33"/>
      <c r="N20" s="34"/>
    </row>
    <row r="21" spans="1:14" s="35" customFormat="1" ht="12.75">
      <c r="A21" s="105"/>
      <c r="B21" s="28">
        <v>2004</v>
      </c>
      <c r="C21" s="41" t="s">
        <v>32</v>
      </c>
      <c r="D21" s="28">
        <v>3</v>
      </c>
      <c r="E21" s="29">
        <f>SJMG!E21+'TRF6 '!E21</f>
        <v>150075</v>
      </c>
      <c r="F21" s="40">
        <f t="shared" si="4"/>
        <v>-11013.380000000005</v>
      </c>
      <c r="G21" s="29">
        <f>SJMG!G21+'TRF6 '!G21</f>
        <v>0</v>
      </c>
      <c r="H21" s="29">
        <f>SJMG!H21+'TRF6 '!H21</f>
        <v>130394.85</v>
      </c>
      <c r="I21" s="79">
        <f>SJMG!I21+'TRF6 '!I21</f>
        <v>130394.85</v>
      </c>
      <c r="J21" s="86">
        <f>SJMG!J21+'TRF6 '!J21</f>
        <v>130394.85</v>
      </c>
      <c r="K21" s="31">
        <f>SJMG!K21+'TRF6 '!K21</f>
        <v>139061.62</v>
      </c>
      <c r="L21" s="32">
        <f t="shared" si="0"/>
        <v>0.9376767651635297</v>
      </c>
      <c r="M21" s="33"/>
      <c r="N21" s="34"/>
    </row>
    <row r="22" spans="1:14" s="35" customFormat="1" ht="26.25" customHeight="1">
      <c r="A22" s="105"/>
      <c r="B22" s="104" t="s">
        <v>33</v>
      </c>
      <c r="C22" s="41" t="s">
        <v>34</v>
      </c>
      <c r="D22" s="28">
        <v>3</v>
      </c>
      <c r="E22" s="29">
        <f>SJMG!E22+'TRF6 '!E22</f>
        <v>6772251</v>
      </c>
      <c r="F22" s="40">
        <f t="shared" si="4"/>
        <v>-1824144</v>
      </c>
      <c r="G22" s="29">
        <f>SJMG!G22+'TRF6 '!G22</f>
        <v>0</v>
      </c>
      <c r="H22" s="29">
        <f>SJMG!H22+'TRF6 '!H22</f>
        <v>3516590.25</v>
      </c>
      <c r="I22" s="79">
        <f>SJMG!I22+'TRF6 '!I22</f>
        <v>3515843.29</v>
      </c>
      <c r="J22" s="86">
        <f>SJMG!J22+'TRF6 '!J22</f>
        <v>3515843.29</v>
      </c>
      <c r="K22" s="31">
        <f>SJMG!K22+'TRF6 '!K22</f>
        <v>4948107</v>
      </c>
      <c r="L22" s="32">
        <f t="shared" si="0"/>
        <v>0.7106940593645206</v>
      </c>
      <c r="M22" s="33"/>
      <c r="N22" s="34"/>
    </row>
    <row r="23" spans="1:14" s="35" customFormat="1" ht="12.75">
      <c r="A23" s="105"/>
      <c r="B23" s="104"/>
      <c r="C23" s="41" t="s">
        <v>35</v>
      </c>
      <c r="D23" s="28">
        <v>3</v>
      </c>
      <c r="E23" s="29">
        <f>SJMG!E23+'TRF6 '!E23</f>
        <v>246620</v>
      </c>
      <c r="F23" s="40">
        <f t="shared" si="4"/>
        <v>86000</v>
      </c>
      <c r="G23" s="29">
        <f>SJMG!G23+'TRF6 '!G23</f>
        <v>0</v>
      </c>
      <c r="H23" s="29">
        <f>SJMG!H23+'TRF6 '!H23</f>
        <v>33977.14</v>
      </c>
      <c r="I23" s="79">
        <f>SJMG!I23+'TRF6 '!I23</f>
        <v>33977.14</v>
      </c>
      <c r="J23" s="86">
        <f>SJMG!J23+'TRF6 '!J23</f>
        <v>33977.14</v>
      </c>
      <c r="K23" s="31">
        <f>SJMG!K23+'TRF6 '!K23</f>
        <v>332620</v>
      </c>
      <c r="L23" s="32">
        <f t="shared" si="0"/>
        <v>0.10215002104503637</v>
      </c>
      <c r="M23" s="33"/>
      <c r="N23" s="34"/>
    </row>
    <row r="24" spans="1:14" s="35" customFormat="1" ht="12.75">
      <c r="A24" s="105"/>
      <c r="B24" s="104"/>
      <c r="C24" s="41" t="s">
        <v>36</v>
      </c>
      <c r="D24" s="28">
        <v>3</v>
      </c>
      <c r="E24" s="29">
        <f>SJMG!E24+'TRF6 '!E24</f>
        <v>22158628</v>
      </c>
      <c r="F24" s="40">
        <f t="shared" si="4"/>
        <v>1638144</v>
      </c>
      <c r="G24" s="29">
        <f>SJMG!G24+'TRF6 '!G24</f>
        <v>0</v>
      </c>
      <c r="H24" s="29">
        <f>SJMG!H24+'TRF6 '!H24</f>
        <v>23073892.18</v>
      </c>
      <c r="I24" s="79">
        <f>SJMG!I24+'TRF6 '!I24</f>
        <v>23045142.89</v>
      </c>
      <c r="J24" s="86">
        <f>SJMG!J24+'TRF6 '!J24</f>
        <v>23045142.89</v>
      </c>
      <c r="K24" s="31">
        <f>SJMG!K24+'TRF6 '!K24</f>
        <v>23796772</v>
      </c>
      <c r="L24" s="32">
        <f t="shared" si="0"/>
        <v>0.9696227782490835</v>
      </c>
      <c r="M24" s="33"/>
      <c r="N24" s="34"/>
    </row>
    <row r="25" spans="1:14" s="35" customFormat="1" ht="12.75">
      <c r="A25" s="105"/>
      <c r="B25" s="104"/>
      <c r="C25" s="41" t="s">
        <v>37</v>
      </c>
      <c r="D25" s="28">
        <v>3</v>
      </c>
      <c r="E25" s="29">
        <f>SJMG!E25+'TRF6 '!E25</f>
        <v>1000</v>
      </c>
      <c r="F25" s="40">
        <f t="shared" si="4"/>
        <v>0</v>
      </c>
      <c r="G25" s="29">
        <f>SJMG!G25+'TRF6 '!G25</f>
        <v>0</v>
      </c>
      <c r="H25" s="29">
        <f>SJMG!H25+'TRF6 '!H25</f>
        <v>0</v>
      </c>
      <c r="I25" s="79">
        <f>SJMG!I25+'TRF6 '!I25</f>
        <v>0</v>
      </c>
      <c r="J25" s="86">
        <f>SJMG!J25+'TRF6 '!J25</f>
        <v>0</v>
      </c>
      <c r="K25" s="31">
        <f>SJMG!K25+'TRF6 '!K25</f>
        <v>1000</v>
      </c>
      <c r="L25" s="32">
        <f t="shared" si="0"/>
        <v>0</v>
      </c>
      <c r="M25" s="33"/>
      <c r="N25" s="34"/>
    </row>
    <row r="26" spans="1:14" s="35" customFormat="1" ht="26.25">
      <c r="A26" s="105"/>
      <c r="B26" s="104"/>
      <c r="C26" s="41" t="s">
        <v>38</v>
      </c>
      <c r="D26" s="28">
        <v>3</v>
      </c>
      <c r="E26" s="29">
        <f>SJMG!E26+'TRF6 '!E26</f>
        <v>203646</v>
      </c>
      <c r="F26" s="29">
        <f t="shared" si="4"/>
        <v>100000</v>
      </c>
      <c r="G26" s="29">
        <f>SJMG!G26+'TRF6 '!G26</f>
        <v>0</v>
      </c>
      <c r="H26" s="29">
        <f>SJMG!H26+'TRF6 '!H26</f>
        <v>272809.36</v>
      </c>
      <c r="I26" s="79">
        <f>SJMG!I26+'TRF6 '!I26</f>
        <v>272809.36</v>
      </c>
      <c r="J26" s="86">
        <f>SJMG!J26+'TRF6 '!J26</f>
        <v>272809.36</v>
      </c>
      <c r="K26" s="31">
        <f>SJMG!K26+'TRF6 '!K26</f>
        <v>303646</v>
      </c>
      <c r="L26" s="32">
        <f t="shared" si="0"/>
        <v>0.8984454265822701</v>
      </c>
      <c r="M26" s="33"/>
      <c r="N26" s="34"/>
    </row>
    <row r="27" spans="1:14" s="23" customFormat="1" ht="12.75">
      <c r="A27" s="43"/>
      <c r="B27" s="100" t="s">
        <v>39</v>
      </c>
      <c r="C27" s="100"/>
      <c r="D27" s="36"/>
      <c r="E27" s="37">
        <f aca="true" t="shared" si="5" ref="E27:K27">SUM(E20:E26)</f>
        <v>53487052</v>
      </c>
      <c r="F27" s="37">
        <f t="shared" si="5"/>
        <v>2410877.62</v>
      </c>
      <c r="G27" s="37">
        <f t="shared" si="5"/>
        <v>0</v>
      </c>
      <c r="H27" s="37">
        <f t="shared" si="5"/>
        <v>53039457.77</v>
      </c>
      <c r="I27" s="82">
        <f t="shared" si="5"/>
        <v>52991904.85</v>
      </c>
      <c r="J27" s="87">
        <f t="shared" si="5"/>
        <v>52991904.85</v>
      </c>
      <c r="K27" s="39">
        <f t="shared" si="5"/>
        <v>55897929.620000005</v>
      </c>
      <c r="L27" s="32">
        <f t="shared" si="0"/>
        <v>0.9488626525269865</v>
      </c>
      <c r="M27" s="33"/>
      <c r="N27" s="22"/>
    </row>
    <row r="28" spans="1:14" s="35" customFormat="1" ht="30.75">
      <c r="A28" s="43" t="s">
        <v>40</v>
      </c>
      <c r="B28" s="28">
        <v>4224</v>
      </c>
      <c r="C28" s="41" t="s">
        <v>41</v>
      </c>
      <c r="D28" s="28">
        <v>3</v>
      </c>
      <c r="E28" s="29">
        <f>SJMG!E28+'TRF6 '!E28</f>
        <v>5000</v>
      </c>
      <c r="F28" s="40">
        <f>K28-E28</f>
        <v>5037088</v>
      </c>
      <c r="G28" s="29">
        <f>SJMG!G28+'TRF6 '!G28</f>
        <v>0</v>
      </c>
      <c r="H28" s="29">
        <f>SJMG!H28+'TRF6 '!H28</f>
        <v>4634237.29</v>
      </c>
      <c r="I28" s="79">
        <f>SJMG!I28+'TRF6 '!I28</f>
        <v>4634237.29</v>
      </c>
      <c r="J28" s="86">
        <f>SJMG!J28+'TRF6 '!J28</f>
        <v>4634237.29</v>
      </c>
      <c r="K28" s="31">
        <f>SJMG!K28+'TRF6 '!K28</f>
        <v>5042088</v>
      </c>
      <c r="L28" s="32">
        <f t="shared" si="0"/>
        <v>0.9191107513395245</v>
      </c>
      <c r="M28" s="33"/>
      <c r="N28" s="34"/>
    </row>
    <row r="29" spans="1:14" s="35" customFormat="1" ht="12.75" customHeight="1">
      <c r="A29" s="105" t="s">
        <v>42</v>
      </c>
      <c r="B29" s="104" t="s">
        <v>43</v>
      </c>
      <c r="C29" s="102" t="s">
        <v>44</v>
      </c>
      <c r="D29" s="28">
        <v>3</v>
      </c>
      <c r="E29" s="29">
        <f>SJMG!E29+'TRF6 '!E29</f>
        <v>10000</v>
      </c>
      <c r="F29" s="40">
        <f>K29-E29</f>
        <v>-3000</v>
      </c>
      <c r="G29" s="29">
        <f>SJMG!G29+'TRF6 '!G29</f>
        <v>7000</v>
      </c>
      <c r="H29" s="29">
        <f>SJMG!H29+'TRF6 '!H29</f>
        <v>0</v>
      </c>
      <c r="I29" s="79">
        <f>SJMG!I29+'TRF6 '!I29</f>
        <v>0</v>
      </c>
      <c r="J29" s="86">
        <f>SJMG!J29+'TRF6 '!J29</f>
        <v>0</v>
      </c>
      <c r="K29" s="31">
        <f>SJMG!K29+'TRF6 '!K29</f>
        <v>7000</v>
      </c>
      <c r="L29" s="32">
        <f t="shared" si="0"/>
        <v>0</v>
      </c>
      <c r="M29" s="33"/>
      <c r="N29" s="34"/>
    </row>
    <row r="30" spans="1:14" s="35" customFormat="1" ht="12.75">
      <c r="A30" s="105"/>
      <c r="B30" s="104"/>
      <c r="C30" s="102"/>
      <c r="D30" s="28">
        <v>4</v>
      </c>
      <c r="E30" s="29">
        <f>SJMG!E30+'TRF6 '!E30</f>
        <v>0</v>
      </c>
      <c r="F30" s="40">
        <f>K31-E30</f>
        <v>0</v>
      </c>
      <c r="G30" s="29">
        <f>SJMG!G30+'TRF6 '!G30</f>
        <v>0</v>
      </c>
      <c r="H30" s="29">
        <f>SJMG!H30+'TRF6 '!H30</f>
        <v>0</v>
      </c>
      <c r="I30" s="79">
        <f>SJMG!I30+'TRF6 '!I30</f>
        <v>0</v>
      </c>
      <c r="J30" s="86">
        <f>SJMG!J30+'TRF6 '!J30</f>
        <v>0</v>
      </c>
      <c r="K30" s="31">
        <f>SJMG!K30+'TRF6 '!K30</f>
        <v>0</v>
      </c>
      <c r="L30" s="32" t="e">
        <f t="shared" si="0"/>
        <v>#DIV/0!</v>
      </c>
      <c r="M30" s="33"/>
      <c r="N30" s="34"/>
    </row>
    <row r="31" spans="1:15" s="35" customFormat="1" ht="12.75" customHeight="1">
      <c r="A31" s="105"/>
      <c r="B31" s="104"/>
      <c r="C31" s="102" t="s">
        <v>45</v>
      </c>
      <c r="D31" s="28">
        <v>3</v>
      </c>
      <c r="E31" s="29">
        <f>SJMG!E31+'TRF6 '!E31</f>
        <v>0</v>
      </c>
      <c r="F31" s="40">
        <f>K32-E31</f>
        <v>0</v>
      </c>
      <c r="G31" s="29">
        <f>SJMG!G31+'TRF6 '!G31</f>
        <v>0</v>
      </c>
      <c r="H31" s="29">
        <f>SJMG!H31+'TRF6 '!H31</f>
        <v>0</v>
      </c>
      <c r="I31" s="79">
        <f>SJMG!I31+'TRF6 '!I31</f>
        <v>0</v>
      </c>
      <c r="J31" s="86">
        <f>SJMG!J31+'TRF6 '!J31</f>
        <v>0</v>
      </c>
      <c r="K31" s="31">
        <f>SJMG!K31+'TRF6 '!K31</f>
        <v>0</v>
      </c>
      <c r="L31" s="32" t="e">
        <f t="shared" si="0"/>
        <v>#DIV/0!</v>
      </c>
      <c r="M31" s="33"/>
      <c r="N31" s="34"/>
      <c r="O31" s="45"/>
    </row>
    <row r="32" spans="1:14" s="35" customFormat="1" ht="12.75">
      <c r="A32" s="105"/>
      <c r="B32" s="104"/>
      <c r="C32" s="102"/>
      <c r="D32" s="28">
        <v>4</v>
      </c>
      <c r="E32" s="29">
        <f>SJMG!E32+'TRF6 '!E32</f>
        <v>0</v>
      </c>
      <c r="F32" s="40">
        <f aca="true" t="shared" si="6" ref="F32:F47">K32-E32</f>
        <v>0</v>
      </c>
      <c r="G32" s="29">
        <f>SJMG!G32+'TRF6 '!G32</f>
        <v>0</v>
      </c>
      <c r="H32" s="29">
        <f>SJMG!H32+'TRF6 '!H32</f>
        <v>0</v>
      </c>
      <c r="I32" s="79">
        <f>SJMG!I32+'TRF6 '!I32</f>
        <v>0</v>
      </c>
      <c r="J32" s="86">
        <f>SJMG!J32+'TRF6 '!J32</f>
        <v>0</v>
      </c>
      <c r="K32" s="31">
        <f>SJMG!K32+'TRF6 '!K32</f>
        <v>0</v>
      </c>
      <c r="L32" s="32" t="e">
        <f t="shared" si="0"/>
        <v>#DIV/0!</v>
      </c>
      <c r="M32" s="33"/>
      <c r="N32" s="34"/>
    </row>
    <row r="33" spans="1:14" s="35" customFormat="1" ht="12.75" customHeight="1">
      <c r="A33" s="105"/>
      <c r="B33" s="104">
        <v>4257</v>
      </c>
      <c r="C33" s="102" t="s">
        <v>46</v>
      </c>
      <c r="D33" s="42">
        <v>3</v>
      </c>
      <c r="E33" s="29">
        <f>SJMG!E33+'TRF6 '!E33</f>
        <v>82922792</v>
      </c>
      <c r="F33" s="40">
        <f t="shared" si="6"/>
        <v>-20863781.82</v>
      </c>
      <c r="G33" s="29">
        <f>SJMG!G33+'TRF6 '!G33</f>
        <v>25195754</v>
      </c>
      <c r="H33" s="29">
        <f>SJMG!H33+'TRF6 '!H33</f>
        <v>61887397.49</v>
      </c>
      <c r="I33" s="79">
        <f>SJMG!I33+'TRF6 '!I33</f>
        <v>59734736.15</v>
      </c>
      <c r="J33" s="86">
        <f>SJMG!J33+'TRF6 '!J33</f>
        <v>59725531.5</v>
      </c>
      <c r="K33" s="31">
        <f>SJMG!K33+'TRF6 '!K33</f>
        <v>62059010.18</v>
      </c>
      <c r="L33" s="32">
        <f t="shared" si="0"/>
        <v>0.9972346853502458</v>
      </c>
      <c r="M33" s="46"/>
      <c r="N33" s="47"/>
    </row>
    <row r="34" spans="1:14" s="35" customFormat="1" ht="12.75">
      <c r="A34" s="105"/>
      <c r="B34" s="104"/>
      <c r="C34" s="102"/>
      <c r="D34" s="42">
        <v>4</v>
      </c>
      <c r="E34" s="29">
        <f>SJMG!E34+'TRF6 '!E34</f>
        <v>39266077</v>
      </c>
      <c r="F34" s="40">
        <f t="shared" si="6"/>
        <v>-11330788</v>
      </c>
      <c r="G34" s="29">
        <f>SJMG!G34+'TRF6 '!G34</f>
        <v>964</v>
      </c>
      <c r="H34" s="29">
        <f>SJMG!H34+'TRF6 '!H34</f>
        <v>1685552.8099999998</v>
      </c>
      <c r="I34" s="79">
        <f>SJMG!I34+'TRF6 '!I34</f>
        <v>1015826.06</v>
      </c>
      <c r="J34" s="86">
        <f>SJMG!J34+'TRF6 '!J34</f>
        <v>1015826.06</v>
      </c>
      <c r="K34" s="31">
        <f>SJMG!K34+'TRF6 '!K34</f>
        <v>27935289</v>
      </c>
      <c r="L34" s="32">
        <f t="shared" si="0"/>
        <v>0.06033776167484789</v>
      </c>
      <c r="M34" s="33"/>
      <c r="N34" s="48"/>
    </row>
    <row r="35" spans="1:14" s="35" customFormat="1" ht="12.75">
      <c r="A35" s="105"/>
      <c r="B35" s="104"/>
      <c r="C35" s="41" t="s">
        <v>47</v>
      </c>
      <c r="D35" s="42">
        <v>3</v>
      </c>
      <c r="E35" s="29">
        <f>SJMG!E35+'TRF6 '!E35</f>
        <v>141502</v>
      </c>
      <c r="F35" s="40">
        <f t="shared" si="6"/>
        <v>735891.03</v>
      </c>
      <c r="G35" s="29">
        <f>SJMG!G35+'TRF6 '!G35</f>
        <v>0</v>
      </c>
      <c r="H35" s="29">
        <f>SJMG!H35+'TRF6 '!H35</f>
        <v>863759.34</v>
      </c>
      <c r="I35" s="79">
        <f>SJMG!I35+'TRF6 '!I35</f>
        <v>863759.34</v>
      </c>
      <c r="J35" s="86">
        <f>SJMG!J35+'TRF6 '!J35</f>
        <v>863759.34</v>
      </c>
      <c r="K35" s="31">
        <f>SJMG!K35+'TRF6 '!K35</f>
        <v>877393.03</v>
      </c>
      <c r="L35" s="32">
        <f t="shared" si="0"/>
        <v>0.9844611371029468</v>
      </c>
      <c r="M35" s="33"/>
      <c r="N35" s="34"/>
    </row>
    <row r="36" spans="1:14" s="35" customFormat="1" ht="12.75" customHeight="1">
      <c r="A36" s="105"/>
      <c r="B36" s="104"/>
      <c r="C36" s="102" t="s">
        <v>48</v>
      </c>
      <c r="D36" s="42">
        <v>3</v>
      </c>
      <c r="E36" s="29">
        <f>SJMG!E36+'TRF6 '!E36</f>
        <v>0</v>
      </c>
      <c r="F36" s="40">
        <f t="shared" si="6"/>
        <v>1632014</v>
      </c>
      <c r="G36" s="29">
        <f>SJMG!G36+'TRF6 '!G36</f>
        <v>0</v>
      </c>
      <c r="H36" s="29">
        <f>SJMG!H36+'TRF6 '!H36</f>
        <v>1509266.85</v>
      </c>
      <c r="I36" s="79">
        <f>SJMG!I36+'TRF6 '!I36</f>
        <v>517351.3</v>
      </c>
      <c r="J36" s="86">
        <f>SJMG!J36+'TRF6 '!J36</f>
        <v>517351.3</v>
      </c>
      <c r="K36" s="31">
        <f>SJMG!K36+'TRF6 '!K36</f>
        <v>1632014</v>
      </c>
      <c r="L36" s="32">
        <f t="shared" si="0"/>
        <v>0.9247879307407902</v>
      </c>
      <c r="M36" s="33"/>
      <c r="N36" s="34"/>
    </row>
    <row r="37" spans="1:14" s="35" customFormat="1" ht="12.75">
      <c r="A37" s="105"/>
      <c r="B37" s="104"/>
      <c r="C37" s="102"/>
      <c r="D37" s="42">
        <v>4</v>
      </c>
      <c r="E37" s="29">
        <f>SJMG!E37+'TRF6 '!E37</f>
        <v>0</v>
      </c>
      <c r="F37" s="40">
        <f t="shared" si="6"/>
        <v>5416936.81</v>
      </c>
      <c r="G37" s="29">
        <f>SJMG!G37+'TRF6 '!G37</f>
        <v>0</v>
      </c>
      <c r="H37" s="29">
        <f>SJMG!H37+'TRF6 '!H37</f>
        <v>5307348.02</v>
      </c>
      <c r="I37" s="79">
        <f>SJMG!I37+'TRF6 '!I37</f>
        <v>118567.35</v>
      </c>
      <c r="J37" s="86">
        <f>SJMG!J37+'TRF6 '!J37</f>
        <v>118567.35</v>
      </c>
      <c r="K37" s="31">
        <f>SJMG!K37+'TRF6 '!K37</f>
        <v>5416936.81</v>
      </c>
      <c r="L37" s="32"/>
      <c r="M37" s="33"/>
      <c r="N37" s="34"/>
    </row>
    <row r="38" spans="1:14" s="35" customFormat="1" ht="12.75" customHeight="1">
      <c r="A38" s="105"/>
      <c r="B38" s="104"/>
      <c r="C38" s="102" t="s">
        <v>49</v>
      </c>
      <c r="D38" s="42">
        <v>3</v>
      </c>
      <c r="E38" s="29">
        <f>SJMG!E38+'TRF6 '!E38</f>
        <v>0</v>
      </c>
      <c r="F38" s="40">
        <f t="shared" si="6"/>
        <v>54301.68</v>
      </c>
      <c r="G38" s="29">
        <f>SJMG!G38+'TRF6 '!G38</f>
        <v>0</v>
      </c>
      <c r="H38" s="29">
        <v>54301.68</v>
      </c>
      <c r="I38" s="79">
        <v>54301.68</v>
      </c>
      <c r="J38" s="86">
        <v>54301.68</v>
      </c>
      <c r="K38" s="31">
        <v>54301.68</v>
      </c>
      <c r="L38" s="32"/>
      <c r="M38" s="33"/>
      <c r="N38" s="34"/>
    </row>
    <row r="39" spans="1:14" s="35" customFormat="1" ht="12.75">
      <c r="A39" s="105"/>
      <c r="B39" s="104"/>
      <c r="C39" s="102"/>
      <c r="D39" s="42">
        <v>4</v>
      </c>
      <c r="E39" s="29">
        <f>SJMG!E39+'TRF6 '!E39</f>
        <v>0</v>
      </c>
      <c r="F39" s="40">
        <f t="shared" si="6"/>
        <v>0</v>
      </c>
      <c r="G39" s="29">
        <f>SJMG!G39+'TRF6 '!G39</f>
        <v>0</v>
      </c>
      <c r="H39" s="29"/>
      <c r="I39" s="79"/>
      <c r="J39" s="86"/>
      <c r="K39" s="31"/>
      <c r="L39" s="32"/>
      <c r="M39" s="33"/>
      <c r="N39" s="34"/>
    </row>
    <row r="40" spans="1:14" s="35" customFormat="1" ht="12.75" customHeight="1">
      <c r="A40" s="105"/>
      <c r="B40" s="104"/>
      <c r="C40" s="102" t="s">
        <v>50</v>
      </c>
      <c r="D40" s="42">
        <v>3</v>
      </c>
      <c r="E40" s="29">
        <f>SJMG!E40+'TRF6 '!E40</f>
        <v>0</v>
      </c>
      <c r="F40" s="40">
        <f t="shared" si="6"/>
        <v>0</v>
      </c>
      <c r="G40" s="29">
        <f>SJMG!G40+'TRF6 '!G40</f>
        <v>0</v>
      </c>
      <c r="H40" s="29">
        <f>SJMG!H40+'TRF6 '!H40</f>
        <v>0</v>
      </c>
      <c r="I40" s="79">
        <f>SJMG!I40+'TRF6 '!I40</f>
        <v>0</v>
      </c>
      <c r="J40" s="86">
        <f>SJMG!J40+'TRF6 '!J40</f>
        <v>0</v>
      </c>
      <c r="K40" s="31"/>
      <c r="L40" s="32" t="e">
        <f>H40/SUM(E40:F40)</f>
        <v>#DIV/0!</v>
      </c>
      <c r="M40" s="33"/>
      <c r="N40" s="34"/>
    </row>
    <row r="41" spans="1:14" s="35" customFormat="1" ht="12.75">
      <c r="A41" s="105"/>
      <c r="B41" s="104"/>
      <c r="C41" s="102"/>
      <c r="D41" s="42">
        <v>4</v>
      </c>
      <c r="E41" s="29">
        <f>SJMG!E41+'TRF6 '!E41</f>
        <v>0</v>
      </c>
      <c r="F41" s="40">
        <f t="shared" si="6"/>
        <v>1580.78</v>
      </c>
      <c r="G41" s="29">
        <f>SJMG!G41+'TRF6 '!G41</f>
        <v>0</v>
      </c>
      <c r="H41" s="29">
        <f>SJMG!H41+'TRF6 '!H41</f>
        <v>1580.78</v>
      </c>
      <c r="I41" s="79">
        <f>SJMG!I41+'TRF6 '!I41</f>
        <v>1580.78</v>
      </c>
      <c r="J41" s="86">
        <f>SJMG!J41+'TRF6 '!J41</f>
        <v>1580.78</v>
      </c>
      <c r="K41" s="31">
        <v>1580.78</v>
      </c>
      <c r="L41" s="32">
        <f>H41/SUM(E41:F41)</f>
        <v>1</v>
      </c>
      <c r="M41" s="33"/>
      <c r="N41" s="34"/>
    </row>
    <row r="42" spans="1:14" s="35" customFormat="1" ht="12.75" customHeight="1">
      <c r="A42" s="105"/>
      <c r="B42" s="104"/>
      <c r="C42" s="102" t="s">
        <v>51</v>
      </c>
      <c r="D42" s="42">
        <v>3</v>
      </c>
      <c r="E42" s="29">
        <f>SJMG!E42+'TRF6 '!E42</f>
        <v>0</v>
      </c>
      <c r="F42" s="40">
        <f t="shared" si="6"/>
        <v>32200</v>
      </c>
      <c r="G42" s="29">
        <f>SJMG!G42+'TRF6 '!G42</f>
        <v>0</v>
      </c>
      <c r="H42" s="29">
        <f>SJMG!H42+'TRF6 '!H42</f>
        <v>19822.22</v>
      </c>
      <c r="I42" s="79">
        <f>SJMG!I42+'TRF6 '!I42</f>
        <v>19822.22</v>
      </c>
      <c r="J42" s="86">
        <f>SJMG!J42+'TRF6 '!J42</f>
        <v>19822.22</v>
      </c>
      <c r="K42" s="31">
        <f>SJMG!K42+'TRF6 '!K42</f>
        <v>32200</v>
      </c>
      <c r="L42" s="32">
        <f>H42/SUM(E42:F42)</f>
        <v>0.6155968944099379</v>
      </c>
      <c r="M42" s="33"/>
      <c r="N42" s="34"/>
    </row>
    <row r="43" spans="1:14" s="35" customFormat="1" ht="12.75">
      <c r="A43" s="105"/>
      <c r="B43" s="104"/>
      <c r="C43" s="102"/>
      <c r="D43" s="42">
        <v>4</v>
      </c>
      <c r="E43" s="29">
        <f>SJMG!E43+'TRF6 '!E43</f>
        <v>0</v>
      </c>
      <c r="F43" s="40">
        <f t="shared" si="6"/>
        <v>0</v>
      </c>
      <c r="G43" s="29">
        <f>SJMG!G43+'TRF6 '!G43</f>
        <v>0</v>
      </c>
      <c r="H43" s="29">
        <f>SJMG!H43+'TRF6 '!H43</f>
        <v>0</v>
      </c>
      <c r="I43" s="79">
        <f>SJMG!I43+'TRF6 '!I43</f>
        <v>0</v>
      </c>
      <c r="J43" s="86">
        <f>SJMG!J43+'TRF6 '!J43</f>
        <v>0</v>
      </c>
      <c r="K43" s="31">
        <f>SJMG!K43+'TRF6 '!K43</f>
        <v>0</v>
      </c>
      <c r="L43" s="32"/>
      <c r="M43" s="33"/>
      <c r="N43" s="34"/>
    </row>
    <row r="44" spans="1:15" s="35" customFormat="1" ht="12.75" customHeight="1">
      <c r="A44" s="105"/>
      <c r="B44" s="104"/>
      <c r="C44" s="102" t="s">
        <v>52</v>
      </c>
      <c r="D44" s="42">
        <v>3</v>
      </c>
      <c r="E44" s="29">
        <f>SJMG!E44+'TRF6 '!E44</f>
        <v>4447551</v>
      </c>
      <c r="F44" s="40">
        <f t="shared" si="6"/>
        <v>-1761590</v>
      </c>
      <c r="G44" s="29">
        <f>SJMG!G44+'TRF6 '!G44</f>
        <v>0</v>
      </c>
      <c r="H44" s="29">
        <f>SJMG!H44+'TRF6 '!H44</f>
        <v>2577235.6</v>
      </c>
      <c r="I44" s="79">
        <f>SJMG!I44+'TRF6 '!I44</f>
        <v>2381060.57</v>
      </c>
      <c r="J44" s="86">
        <f>SJMG!J44+'TRF6 '!J44</f>
        <v>2381060.57</v>
      </c>
      <c r="K44" s="31">
        <f>SJMG!K44+'TRF6 '!K44</f>
        <v>2685961</v>
      </c>
      <c r="L44" s="32">
        <f>H44/SUM(E44:F44)</f>
        <v>0.9595208567808692</v>
      </c>
      <c r="M44" s="33"/>
      <c r="N44" s="46"/>
      <c r="O44" s="49"/>
    </row>
    <row r="45" spans="1:15" s="35" customFormat="1" ht="12.75">
      <c r="A45" s="105"/>
      <c r="B45" s="104"/>
      <c r="C45" s="102"/>
      <c r="D45" s="42">
        <v>4</v>
      </c>
      <c r="E45" s="29">
        <f>SJMG!E45+'TRF6 '!E45</f>
        <v>0</v>
      </c>
      <c r="F45" s="40">
        <f t="shared" si="6"/>
        <v>10812367</v>
      </c>
      <c r="G45" s="29">
        <f>SJMG!G45+'TRF6 '!G45</f>
        <v>0</v>
      </c>
      <c r="H45" s="29">
        <f>SJMG!H45+'TRF6 '!H45</f>
        <v>7998330.36</v>
      </c>
      <c r="I45" s="79">
        <f>SJMG!I45+'TRF6 '!I45</f>
        <v>7986330.36</v>
      </c>
      <c r="J45" s="86">
        <f>SJMG!J45+'TRF6 '!J45</f>
        <v>7986330.36</v>
      </c>
      <c r="K45" s="31">
        <f>SJMG!K45+'TRF6 '!K45</f>
        <v>10812367</v>
      </c>
      <c r="L45" s="32">
        <f>H45/SUM(E45:F45)</f>
        <v>0.7397390747095433</v>
      </c>
      <c r="M45" s="33"/>
      <c r="N45" s="34"/>
      <c r="O45" s="49"/>
    </row>
    <row r="46" spans="1:14" s="35" customFormat="1" ht="12.75">
      <c r="A46" s="105"/>
      <c r="B46" s="104"/>
      <c r="C46" s="44" t="s">
        <v>53</v>
      </c>
      <c r="D46" s="28">
        <v>3</v>
      </c>
      <c r="E46" s="29">
        <f>SJMG!E46+'TRF6 '!E46</f>
        <v>884907</v>
      </c>
      <c r="F46" s="40">
        <f t="shared" si="6"/>
        <v>0</v>
      </c>
      <c r="G46" s="29">
        <f>SJMG!G46+'TRF6 '!G46</f>
        <v>0</v>
      </c>
      <c r="H46" s="29">
        <f>SJMG!H46+'TRF6 '!H46</f>
        <v>884907</v>
      </c>
      <c r="I46" s="79">
        <f>SJMG!I46+'TRF6 '!I46</f>
        <v>884907</v>
      </c>
      <c r="J46" s="86">
        <f>SJMG!J46+'TRF6 '!J46</f>
        <v>884907</v>
      </c>
      <c r="K46" s="31">
        <f>SJMG!K46+'TRF6 '!K46</f>
        <v>884907</v>
      </c>
      <c r="L46" s="32">
        <f>H46/SUM(E46:F46)</f>
        <v>1</v>
      </c>
      <c r="M46" s="33"/>
      <c r="N46" s="34"/>
    </row>
    <row r="47" spans="1:14" s="35" customFormat="1" ht="26.25">
      <c r="A47" s="105"/>
      <c r="B47" s="50" t="s">
        <v>54</v>
      </c>
      <c r="C47" s="41" t="s">
        <v>55</v>
      </c>
      <c r="D47" s="28">
        <v>3</v>
      </c>
      <c r="E47" s="29">
        <f>SJMG!E47+'TRF6 '!E47</f>
        <v>1154000</v>
      </c>
      <c r="F47" s="40">
        <f t="shared" si="6"/>
        <v>-78000</v>
      </c>
      <c r="G47" s="29">
        <f>SJMG!G47+'TRF6 '!G47</f>
        <v>0</v>
      </c>
      <c r="H47" s="29">
        <f>SJMG!H47+'TRF6 '!H47</f>
        <v>1020359.88</v>
      </c>
      <c r="I47" s="79">
        <f>SJMG!I47+'TRF6 '!I47</f>
        <v>1020359.88</v>
      </c>
      <c r="J47" s="86">
        <f>SJMG!J47+'TRF6 '!J47</f>
        <v>1020359.88</v>
      </c>
      <c r="K47" s="31">
        <f>SJMG!K47+'TRF6 '!K47</f>
        <v>1076000</v>
      </c>
      <c r="L47" s="32">
        <f>H47/SUM(E47:F47)</f>
        <v>0.9482898513011152</v>
      </c>
      <c r="M47" s="33"/>
      <c r="N47" s="34"/>
    </row>
    <row r="48" spans="1:14" s="35" customFormat="1" ht="12.75">
      <c r="A48" s="51"/>
      <c r="B48" s="52"/>
      <c r="C48" s="100" t="s">
        <v>56</v>
      </c>
      <c r="D48" s="100"/>
      <c r="E48" s="37">
        <f aca="true" t="shared" si="7" ref="E48:K48">SUM(E28:E47)</f>
        <v>128831829</v>
      </c>
      <c r="F48" s="37">
        <f t="shared" si="7"/>
        <v>-10314780.52</v>
      </c>
      <c r="G48" s="37">
        <f t="shared" si="7"/>
        <v>25203718</v>
      </c>
      <c r="H48" s="37">
        <f t="shared" si="7"/>
        <v>88444099.32</v>
      </c>
      <c r="I48" s="82">
        <f t="shared" si="7"/>
        <v>79232839.97999999</v>
      </c>
      <c r="J48" s="87">
        <f t="shared" si="7"/>
        <v>79223635.33</v>
      </c>
      <c r="K48" s="53">
        <f t="shared" si="7"/>
        <v>118517048.48000002</v>
      </c>
      <c r="L48" s="32"/>
      <c r="M48" s="33"/>
      <c r="N48" s="34"/>
    </row>
    <row r="49" spans="1:14" s="35" customFormat="1" ht="26.25" customHeight="1">
      <c r="A49" s="103" t="s">
        <v>57</v>
      </c>
      <c r="B49" s="104" t="s">
        <v>58</v>
      </c>
      <c r="C49" s="41" t="s">
        <v>59</v>
      </c>
      <c r="D49" s="28">
        <v>4</v>
      </c>
      <c r="E49" s="29">
        <f>SJMG!E49+'TRF6 '!E49</f>
        <v>520000</v>
      </c>
      <c r="F49" s="40"/>
      <c r="G49" s="29">
        <f>SJMG!G49+'TRF6 '!G49</f>
        <v>0</v>
      </c>
      <c r="H49" s="29">
        <f>SJMG!H49+'TRF6 '!H49</f>
        <v>0</v>
      </c>
      <c r="I49" s="79">
        <f>SJMG!I49+'TRF6 '!I49</f>
        <v>0</v>
      </c>
      <c r="J49" s="86">
        <f>SJMG!J49+'TRF6 '!J49</f>
        <v>0</v>
      </c>
      <c r="K49" s="31">
        <f>SJMG!K49+'TRF6 '!K49</f>
        <v>0</v>
      </c>
      <c r="L49" s="32"/>
      <c r="M49" s="33"/>
      <c r="N49" s="34"/>
    </row>
    <row r="50" spans="1:14" s="35" customFormat="1" ht="26.25">
      <c r="A50" s="103"/>
      <c r="B50" s="104"/>
      <c r="C50" s="41" t="s">
        <v>60</v>
      </c>
      <c r="D50" s="28">
        <v>4</v>
      </c>
      <c r="E50" s="29">
        <f>SJMG!E50+'TRF6 '!E50</f>
        <v>28400</v>
      </c>
      <c r="F50" s="40"/>
      <c r="G50" s="29">
        <f>SJMG!G50+'TRF6 '!G50</f>
        <v>0</v>
      </c>
      <c r="H50" s="29">
        <f>SJMG!H50+'TRF6 '!H50</f>
        <v>0</v>
      </c>
      <c r="I50" s="79">
        <f>SJMG!I50+'TRF6 '!I50</f>
        <v>0</v>
      </c>
      <c r="J50" s="86">
        <f>SJMG!J50+'TRF6 '!J50</f>
        <v>0</v>
      </c>
      <c r="K50" s="31">
        <f>SJMG!K50+'TRF6 '!K50</f>
        <v>0</v>
      </c>
      <c r="L50" s="32"/>
      <c r="M50" s="33"/>
      <c r="N50" s="34"/>
    </row>
    <row r="51" spans="1:14" s="35" customFormat="1" ht="26.25">
      <c r="A51" s="103"/>
      <c r="B51" s="104"/>
      <c r="C51" s="41" t="s">
        <v>61</v>
      </c>
      <c r="D51" s="28">
        <v>4</v>
      </c>
      <c r="E51" s="29">
        <f>SJMG!E51+'TRF6 '!E51</f>
        <v>3040082</v>
      </c>
      <c r="F51" s="40"/>
      <c r="G51" s="29">
        <f>SJMG!G51+'TRF6 '!G51</f>
        <v>0</v>
      </c>
      <c r="H51" s="29">
        <f>SJMG!H51+'TRF6 '!H51</f>
        <v>0</v>
      </c>
      <c r="I51" s="79">
        <f>SJMG!I51+'TRF6 '!I51</f>
        <v>0</v>
      </c>
      <c r="J51" s="86">
        <f>SJMG!J51+'TRF6 '!J51</f>
        <v>0</v>
      </c>
      <c r="K51" s="31">
        <f>SJMG!K51+'TRF6 '!K51</f>
        <v>0</v>
      </c>
      <c r="L51" s="32"/>
      <c r="M51" s="33"/>
      <c r="N51" s="34"/>
    </row>
    <row r="52" spans="1:15" s="23" customFormat="1" ht="12.75">
      <c r="A52" s="51"/>
      <c r="B52" s="100" t="s">
        <v>62</v>
      </c>
      <c r="C52" s="100"/>
      <c r="D52" s="36"/>
      <c r="E52" s="37">
        <f aca="true" t="shared" si="8" ref="E52:J52">SUM(E49:E51)</f>
        <v>3588482</v>
      </c>
      <c r="F52" s="37">
        <f t="shared" si="8"/>
        <v>0</v>
      </c>
      <c r="G52" s="37">
        <f t="shared" si="8"/>
        <v>0</v>
      </c>
      <c r="H52" s="37">
        <f t="shared" si="8"/>
        <v>0</v>
      </c>
      <c r="I52" s="82">
        <f t="shared" si="8"/>
        <v>0</v>
      </c>
      <c r="J52" s="87">
        <f t="shared" si="8"/>
        <v>0</v>
      </c>
      <c r="K52" s="39">
        <f>SUM(K29:K51)</f>
        <v>231992008.96000004</v>
      </c>
      <c r="L52" s="32">
        <f>H52/SUM(E52:F52)</f>
        <v>0</v>
      </c>
      <c r="M52" s="33"/>
      <c r="N52" s="22"/>
      <c r="O52" s="54"/>
    </row>
    <row r="53" spans="1:14" s="23" customFormat="1" ht="12.75">
      <c r="A53" s="100" t="s">
        <v>63</v>
      </c>
      <c r="B53" s="100"/>
      <c r="C53" s="100"/>
      <c r="D53" s="36"/>
      <c r="E53" s="37">
        <f aca="true" t="shared" si="9" ref="E53:J53">E19+E27+E48+E52</f>
        <v>955138363</v>
      </c>
      <c r="F53" s="37">
        <f t="shared" si="9"/>
        <v>25342712.099999998</v>
      </c>
      <c r="G53" s="37">
        <f t="shared" si="9"/>
        <v>25203718</v>
      </c>
      <c r="H53" s="37">
        <f t="shared" si="9"/>
        <v>921110548.1499999</v>
      </c>
      <c r="I53" s="82">
        <f t="shared" si="9"/>
        <v>895620818.73</v>
      </c>
      <c r="J53" s="87">
        <f t="shared" si="9"/>
        <v>894819085.45</v>
      </c>
      <c r="K53" s="39">
        <f>K19+K27+K28+K52</f>
        <v>1095409641.58</v>
      </c>
      <c r="L53" s="32">
        <f>H53/SUM(E53:F53)</f>
        <v>0.9394475544120574</v>
      </c>
      <c r="M53" s="33"/>
      <c r="N53" s="22"/>
    </row>
    <row r="54" spans="5:256" ht="14.25">
      <c r="E54" s="55"/>
      <c r="F54" s="55"/>
      <c r="G54" s="55"/>
      <c r="H54" s="55"/>
      <c r="I54" s="55"/>
      <c r="J54" s="55"/>
      <c r="K54" s="56"/>
      <c r="L54" s="32" t="e">
        <f>H54/SUM(E54:F54)</f>
        <v>#DIV/0!</v>
      </c>
      <c r="M54" s="33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5:256" ht="14.25">
      <c r="E55" s="55"/>
      <c r="F55" s="55"/>
      <c r="G55" s="55"/>
      <c r="H55" s="55"/>
      <c r="I55" s="55"/>
      <c r="J55" s="55"/>
      <c r="K55" s="56"/>
      <c r="L55" s="32"/>
      <c r="M55" s="33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14" s="18" customFormat="1" ht="14.25" customHeight="1">
      <c r="A56" s="101" t="s">
        <v>18</v>
      </c>
      <c r="B56" s="94"/>
      <c r="C56" s="94"/>
      <c r="D56" s="94"/>
      <c r="E56" s="94"/>
      <c r="F56" s="94"/>
      <c r="G56" s="94"/>
      <c r="H56" s="94"/>
      <c r="I56" s="94"/>
      <c r="J56" s="95"/>
      <c r="K56" s="15"/>
      <c r="L56" s="32"/>
      <c r="M56" s="33"/>
      <c r="N56" s="17"/>
    </row>
    <row r="57" spans="1:256" ht="14.25">
      <c r="A57" s="101"/>
      <c r="B57" s="98" t="s">
        <v>64</v>
      </c>
      <c r="C57" s="98"/>
      <c r="D57" s="57"/>
      <c r="E57" s="58">
        <f aca="true" t="shared" si="10" ref="E57:J57">E18</f>
        <v>637931000</v>
      </c>
      <c r="F57" s="58">
        <f t="shared" si="10"/>
        <v>16592073</v>
      </c>
      <c r="G57" s="58">
        <f t="shared" si="10"/>
        <v>0</v>
      </c>
      <c r="H57" s="58">
        <f t="shared" si="10"/>
        <v>634065379.3299999</v>
      </c>
      <c r="I57" s="88">
        <f t="shared" si="10"/>
        <v>624411755.78</v>
      </c>
      <c r="J57" s="90">
        <f t="shared" si="10"/>
        <v>623619227.15</v>
      </c>
      <c r="L57" s="32">
        <f>H57/SUM(E57:F57)</f>
        <v>0.9687441214620098</v>
      </c>
      <c r="M57" s="33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4.25">
      <c r="A58" s="101"/>
      <c r="B58" s="98" t="s">
        <v>65</v>
      </c>
      <c r="C58" s="98"/>
      <c r="D58" s="57"/>
      <c r="E58" s="58">
        <f aca="true" t="shared" si="11" ref="E58:J58">E14</f>
        <v>131300000</v>
      </c>
      <c r="F58" s="58">
        <f t="shared" si="11"/>
        <v>16654542</v>
      </c>
      <c r="G58" s="58">
        <f t="shared" si="11"/>
        <v>0</v>
      </c>
      <c r="H58" s="58">
        <f t="shared" si="11"/>
        <v>145561611.73</v>
      </c>
      <c r="I58" s="88">
        <f t="shared" si="11"/>
        <v>138984318.11999997</v>
      </c>
      <c r="J58" s="90">
        <f t="shared" si="11"/>
        <v>138984318.11999997</v>
      </c>
      <c r="L58" s="32">
        <f>H58/SUM(E58:F58)</f>
        <v>0.9838265845870415</v>
      </c>
      <c r="M58" s="33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14" s="18" customFormat="1" ht="13.5">
      <c r="A59" s="101"/>
      <c r="B59" s="99" t="s">
        <v>66</v>
      </c>
      <c r="C59" s="99"/>
      <c r="D59" s="59"/>
      <c r="E59" s="60">
        <f aca="true" t="shared" si="12" ref="E59:J59">SUM(E57:E58)</f>
        <v>769231000</v>
      </c>
      <c r="F59" s="60">
        <f t="shared" si="12"/>
        <v>33246615</v>
      </c>
      <c r="G59" s="60">
        <f t="shared" si="12"/>
        <v>0</v>
      </c>
      <c r="H59" s="60">
        <f>SUM(H57:H58)</f>
        <v>779626991.06</v>
      </c>
      <c r="I59" s="89">
        <f t="shared" si="12"/>
        <v>763396073.9</v>
      </c>
      <c r="J59" s="91">
        <f t="shared" si="12"/>
        <v>762603545.27</v>
      </c>
      <c r="K59" s="15"/>
      <c r="L59" s="32">
        <f>H59/SUM(E59:F59)</f>
        <v>0.9715249079689281</v>
      </c>
      <c r="M59" s="33"/>
      <c r="N59" s="17"/>
    </row>
    <row r="60" spans="12:256" ht="14.25">
      <c r="L60" s="32"/>
      <c r="M60" s="33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2:256" ht="14.25">
      <c r="L61" s="32"/>
      <c r="M61" s="33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14" s="18" customFormat="1" ht="14.25" customHeight="1">
      <c r="A62" s="93" t="s">
        <v>67</v>
      </c>
      <c r="B62" s="94"/>
      <c r="C62" s="94"/>
      <c r="D62" s="94"/>
      <c r="E62" s="94"/>
      <c r="F62" s="94"/>
      <c r="G62" s="94"/>
      <c r="H62" s="94"/>
      <c r="I62" s="94"/>
      <c r="J62" s="95"/>
      <c r="K62" s="15"/>
      <c r="L62" s="32"/>
      <c r="M62" s="33"/>
      <c r="N62" s="17"/>
    </row>
    <row r="63" spans="1:256" ht="14.25">
      <c r="A63" s="93"/>
      <c r="B63" s="98" t="s">
        <v>40</v>
      </c>
      <c r="C63" s="98"/>
      <c r="D63" s="57"/>
      <c r="E63" s="58">
        <f aca="true" t="shared" si="13" ref="E63:J63">E28</f>
        <v>5000</v>
      </c>
      <c r="F63" s="58">
        <f t="shared" si="13"/>
        <v>5037088</v>
      </c>
      <c r="G63" s="58">
        <f t="shared" si="13"/>
        <v>0</v>
      </c>
      <c r="H63" s="58">
        <f t="shared" si="13"/>
        <v>4634237.29</v>
      </c>
      <c r="I63" s="88">
        <f t="shared" si="13"/>
        <v>4634237.29</v>
      </c>
      <c r="J63" s="92">
        <f t="shared" si="13"/>
        <v>4634237.29</v>
      </c>
      <c r="L63" s="32">
        <f>H63/SUM(E63:F63)</f>
        <v>0.9191107513395245</v>
      </c>
      <c r="M63" s="3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4.25">
      <c r="A64" s="93"/>
      <c r="B64" s="98" t="s">
        <v>68</v>
      </c>
      <c r="C64" s="98"/>
      <c r="D64" s="57"/>
      <c r="E64" s="58">
        <f>E20+E21+E22+E23+E24+E25</f>
        <v>53283406</v>
      </c>
      <c r="F64" s="58">
        <f>F20+F21+F22+F23+F24</f>
        <v>2310877.62</v>
      </c>
      <c r="G64" s="58">
        <f>G20+G21+G22+G23+G24</f>
        <v>0</v>
      </c>
      <c r="H64" s="58">
        <f>H20+H21+H22+H23+H24</f>
        <v>52766648.410000004</v>
      </c>
      <c r="I64" s="88">
        <f>I20+I21+I22+I23+I24</f>
        <v>52719095.49</v>
      </c>
      <c r="J64" s="92">
        <f>J20+J21+J22+J23+J24</f>
        <v>52719095.49</v>
      </c>
      <c r="L64" s="32">
        <f>H64/SUM(E64:F64)</f>
        <v>0.9491380223670558</v>
      </c>
      <c r="M64" s="33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4.25">
      <c r="A65" s="93"/>
      <c r="B65" s="98" t="s">
        <v>69</v>
      </c>
      <c r="C65" s="98"/>
      <c r="D65" s="57"/>
      <c r="E65" s="58">
        <f aca="true" t="shared" si="14" ref="E65:J65">E26</f>
        <v>203646</v>
      </c>
      <c r="F65" s="58">
        <f t="shared" si="14"/>
        <v>100000</v>
      </c>
      <c r="G65" s="58">
        <f t="shared" si="14"/>
        <v>0</v>
      </c>
      <c r="H65" s="58">
        <f t="shared" si="14"/>
        <v>272809.36</v>
      </c>
      <c r="I65" s="88">
        <f t="shared" si="14"/>
        <v>272809.36</v>
      </c>
      <c r="J65" s="92">
        <f t="shared" si="14"/>
        <v>272809.36</v>
      </c>
      <c r="L65" s="32">
        <f>H65/SUM(E65:F65)</f>
        <v>0.8984454265822701</v>
      </c>
      <c r="M65" s="33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4.25">
      <c r="A66" s="93"/>
      <c r="B66" s="98" t="s">
        <v>70</v>
      </c>
      <c r="C66" s="98"/>
      <c r="D66" s="57"/>
      <c r="E66" s="58">
        <f aca="true" t="shared" si="15" ref="E66:J66">E48+E52-E28</f>
        <v>132415311</v>
      </c>
      <c r="F66" s="58">
        <f t="shared" si="15"/>
        <v>-15351868.52</v>
      </c>
      <c r="G66" s="58">
        <f t="shared" si="15"/>
        <v>25203718</v>
      </c>
      <c r="H66" s="58">
        <f t="shared" si="15"/>
        <v>83809862.02999999</v>
      </c>
      <c r="I66" s="88">
        <f t="shared" si="15"/>
        <v>74598602.68999998</v>
      </c>
      <c r="J66" s="90">
        <f t="shared" si="15"/>
        <v>74589398.03999999</v>
      </c>
      <c r="L66" s="32">
        <f>H66/SUM(E66:F66)</f>
        <v>0.7159353958373358</v>
      </c>
      <c r="M66" s="33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14" s="18" customFormat="1" ht="13.5">
      <c r="A67" s="93"/>
      <c r="B67" s="99" t="s">
        <v>66</v>
      </c>
      <c r="C67" s="99"/>
      <c r="D67" s="59"/>
      <c r="E67" s="60">
        <f aca="true" t="shared" si="16" ref="E67:J67">SUM(E63:E66)</f>
        <v>185907363</v>
      </c>
      <c r="F67" s="60">
        <f t="shared" si="16"/>
        <v>-7903902.899999999</v>
      </c>
      <c r="G67" s="60">
        <f t="shared" si="16"/>
        <v>25203718</v>
      </c>
      <c r="H67" s="60">
        <f>SUM(H63:H66)</f>
        <v>141483557.08999997</v>
      </c>
      <c r="I67" s="89">
        <f t="shared" si="16"/>
        <v>132224744.82999998</v>
      </c>
      <c r="J67" s="91">
        <f t="shared" si="16"/>
        <v>132215540.17999999</v>
      </c>
      <c r="K67" s="15"/>
      <c r="L67" s="32">
        <f>H67/SUM(E67:F67)</f>
        <v>0.7948359936965067</v>
      </c>
      <c r="M67" s="33"/>
      <c r="N67" s="17"/>
    </row>
    <row r="68" spans="5:256" ht="14.25">
      <c r="E68" s="55"/>
      <c r="L68" s="32"/>
      <c r="M68" s="33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5:256" ht="14.25">
      <c r="E69" s="55"/>
      <c r="L69" s="32"/>
      <c r="M69" s="33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14" s="18" customFormat="1" ht="27.75" customHeight="1">
      <c r="A70" s="93" t="s">
        <v>57</v>
      </c>
      <c r="B70" s="94"/>
      <c r="C70" s="94"/>
      <c r="D70" s="94"/>
      <c r="E70" s="94"/>
      <c r="F70" s="94"/>
      <c r="G70" s="94"/>
      <c r="H70" s="94"/>
      <c r="I70" s="94"/>
      <c r="J70" s="95"/>
      <c r="K70" s="15"/>
      <c r="L70" s="32"/>
      <c r="M70" s="33"/>
      <c r="N70" s="17"/>
    </row>
    <row r="71" spans="1:14" s="18" customFormat="1" ht="34.5" customHeight="1">
      <c r="A71" s="93"/>
      <c r="B71" s="96" t="s">
        <v>66</v>
      </c>
      <c r="C71" s="96"/>
      <c r="D71" s="59"/>
      <c r="E71" s="60">
        <v>0</v>
      </c>
      <c r="F71" s="60">
        <f>F51</f>
        <v>0</v>
      </c>
      <c r="G71" s="60">
        <f>G51</f>
        <v>0</v>
      </c>
      <c r="H71" s="60">
        <f>H51</f>
        <v>0</v>
      </c>
      <c r="I71" s="89">
        <f>I51</f>
        <v>0</v>
      </c>
      <c r="J71" s="91">
        <f>J51</f>
        <v>0</v>
      </c>
      <c r="K71" s="15"/>
      <c r="L71" s="32" t="e">
        <f>H71/SUM(E71:F71)</f>
        <v>#DIV/0!</v>
      </c>
      <c r="M71" s="33"/>
      <c r="N71" s="17"/>
    </row>
    <row r="72" spans="5:256" ht="14.25">
      <c r="E72" s="55"/>
      <c r="L72" s="32"/>
      <c r="M72" s="33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2:256" ht="14.25">
      <c r="L73" s="32"/>
      <c r="M73" s="3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14" s="18" customFormat="1" ht="13.5">
      <c r="A74" s="97" t="s">
        <v>63</v>
      </c>
      <c r="B74" s="97"/>
      <c r="C74" s="97"/>
      <c r="D74" s="61"/>
      <c r="E74" s="62">
        <f aca="true" t="shared" si="17" ref="E74:J74">E59+E67</f>
        <v>955138363</v>
      </c>
      <c r="F74" s="62">
        <f t="shared" si="17"/>
        <v>25342712.1</v>
      </c>
      <c r="G74" s="62">
        <f t="shared" si="17"/>
        <v>25203718</v>
      </c>
      <c r="H74" s="62">
        <f t="shared" si="17"/>
        <v>921110548.1499999</v>
      </c>
      <c r="I74" s="62">
        <f t="shared" si="17"/>
        <v>895620818.73</v>
      </c>
      <c r="J74" s="62">
        <f t="shared" si="17"/>
        <v>894819085.4499999</v>
      </c>
      <c r="K74" s="15"/>
      <c r="L74" s="32">
        <f>H74/SUM(E74:F74)</f>
        <v>0.9394475544120574</v>
      </c>
      <c r="M74" s="33"/>
      <c r="N74" s="17"/>
    </row>
    <row r="75" spans="5:256" ht="14.25">
      <c r="E75" s="55"/>
      <c r="F75" s="55"/>
      <c r="G75" s="55"/>
      <c r="H75" s="55"/>
      <c r="I75" s="55"/>
      <c r="J75" s="55"/>
      <c r="L75" s="63"/>
      <c r="M75" s="64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5:256" ht="14.25">
      <c r="E76" s="65"/>
      <c r="F76" s="65"/>
      <c r="G76" s="65"/>
      <c r="H76" s="65"/>
      <c r="I76" s="65"/>
      <c r="J76" s="65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6:256" ht="14.25"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6:256" ht="14.25"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5:256" ht="14.25">
      <c r="E79" s="66"/>
      <c r="F79" s="66"/>
      <c r="G79" s="66"/>
      <c r="H79" s="66"/>
      <c r="I79" s="66"/>
      <c r="J79" s="66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5:256" ht="14.25">
      <c r="E80" s="66"/>
      <c r="F80" s="66"/>
      <c r="G80" s="66"/>
      <c r="H80" s="66"/>
      <c r="I80" s="66"/>
      <c r="J80" s="66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</sheetData>
  <sheetProtection selectLockedCells="1" selectUnlockedCells="1"/>
  <mergeCells count="51">
    <mergeCell ref="A6:J6"/>
    <mergeCell ref="A7:J7"/>
    <mergeCell ref="A8:J8"/>
    <mergeCell ref="A11:A12"/>
    <mergeCell ref="B11:C12"/>
    <mergeCell ref="D11:D12"/>
    <mergeCell ref="E11:E12"/>
    <mergeCell ref="G11:G12"/>
    <mergeCell ref="H11:H12"/>
    <mergeCell ref="I11:I12"/>
    <mergeCell ref="J11:J12"/>
    <mergeCell ref="K11:K12"/>
    <mergeCell ref="A13:A19"/>
    <mergeCell ref="B14:C14"/>
    <mergeCell ref="B18:C18"/>
    <mergeCell ref="B19:C19"/>
    <mergeCell ref="A20:A26"/>
    <mergeCell ref="B22:B26"/>
    <mergeCell ref="B27:C27"/>
    <mergeCell ref="A29:A47"/>
    <mergeCell ref="B29:B32"/>
    <mergeCell ref="C29:C30"/>
    <mergeCell ref="C31:C32"/>
    <mergeCell ref="B33:B46"/>
    <mergeCell ref="C33:C34"/>
    <mergeCell ref="C36:C37"/>
    <mergeCell ref="C38:C39"/>
    <mergeCell ref="C40:C41"/>
    <mergeCell ref="C42:C43"/>
    <mergeCell ref="C44:C45"/>
    <mergeCell ref="C48:D48"/>
    <mergeCell ref="A49:A51"/>
    <mergeCell ref="B49:B51"/>
    <mergeCell ref="B67:C67"/>
    <mergeCell ref="B52:C52"/>
    <mergeCell ref="A53:C53"/>
    <mergeCell ref="A56:A59"/>
    <mergeCell ref="B56:J56"/>
    <mergeCell ref="B57:C57"/>
    <mergeCell ref="B58:C58"/>
    <mergeCell ref="B59:C59"/>
    <mergeCell ref="A70:A71"/>
    <mergeCell ref="B70:J70"/>
    <mergeCell ref="B71:C71"/>
    <mergeCell ref="A74:C74"/>
    <mergeCell ref="A62:A67"/>
    <mergeCell ref="B62:J62"/>
    <mergeCell ref="B63:C63"/>
    <mergeCell ref="B64:C64"/>
    <mergeCell ref="B65:C65"/>
    <mergeCell ref="B66:C66"/>
  </mergeCells>
  <printOptions horizontalCentered="1" verticalCentered="1"/>
  <pageMargins left="0.11805555555555555" right="0.11805555555555555" top="0.19652777777777777" bottom="0.19652777777777777" header="0.5118055555555555" footer="0.5118055555555555"/>
  <pageSetup horizontalDpi="300" verticalDpi="300" orientation="portrait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1"/>
  <sheetViews>
    <sheetView zoomScale="90" zoomScaleNormal="90" zoomScalePageLayoutView="0" workbookViewId="0" topLeftCell="C1">
      <selection activeCell="L1" sqref="K1:L16384"/>
    </sheetView>
  </sheetViews>
  <sheetFormatPr defaultColWidth="9.140625" defaultRowHeight="15"/>
  <cols>
    <col min="1" max="1" width="10.7109375" style="1" customWidth="1"/>
    <col min="2" max="2" width="7.8515625" style="2" customWidth="1"/>
    <col min="3" max="3" width="67.7109375" style="2" customWidth="1"/>
    <col min="4" max="4" width="6.7109375" style="2" customWidth="1"/>
    <col min="5" max="5" width="21.7109375" style="3" customWidth="1"/>
    <col min="6" max="6" width="22.28125" style="3" customWidth="1"/>
    <col min="7" max="7" width="16.7109375" style="3" customWidth="1"/>
    <col min="8" max="8" width="18.57421875" style="3" customWidth="1"/>
    <col min="9" max="9" width="17.8515625" style="3" customWidth="1"/>
    <col min="10" max="10" width="11.57421875" style="3" customWidth="1"/>
    <col min="11" max="11" width="10.7109375" style="67" hidden="1" customWidth="1"/>
    <col min="12" max="12" width="10.7109375" style="68" hidden="1" customWidth="1"/>
    <col min="13" max="13" width="10.7109375" style="6" customWidth="1"/>
    <col min="14" max="14" width="14.00390625" style="6" customWidth="1"/>
    <col min="15" max="15" width="12.7109375" style="7" customWidth="1"/>
    <col min="16" max="16384" width="8.8515625" style="7" customWidth="1"/>
  </cols>
  <sheetData>
    <row r="1" spans="1:14" s="13" customFormat="1" ht="17.25">
      <c r="A1" s="8" t="s">
        <v>0</v>
      </c>
      <c r="B1" s="8"/>
      <c r="C1" s="8"/>
      <c r="D1" s="8"/>
      <c r="E1" s="9"/>
      <c r="F1" s="9"/>
      <c r="G1" s="9"/>
      <c r="H1" s="9"/>
      <c r="I1" s="9"/>
      <c r="J1" s="9"/>
      <c r="K1" s="69"/>
      <c r="L1" s="70"/>
      <c r="M1" s="12"/>
      <c r="N1" s="12"/>
    </row>
    <row r="2" spans="1:14" s="13" customFormat="1" ht="17.25">
      <c r="A2" s="8" t="s">
        <v>1</v>
      </c>
      <c r="B2" s="8"/>
      <c r="C2" s="8"/>
      <c r="D2" s="8"/>
      <c r="E2" s="9"/>
      <c r="F2" s="9"/>
      <c r="G2" s="9"/>
      <c r="H2" s="9"/>
      <c r="I2" s="9"/>
      <c r="J2" s="9"/>
      <c r="K2" s="69"/>
      <c r="L2" s="70"/>
      <c r="M2" s="12"/>
      <c r="N2" s="12"/>
    </row>
    <row r="3" spans="1:14" s="13" customFormat="1" ht="17.25">
      <c r="A3" s="8" t="s">
        <v>2</v>
      </c>
      <c r="B3" s="8"/>
      <c r="C3" s="8"/>
      <c r="D3" s="8"/>
      <c r="E3" s="9"/>
      <c r="F3" s="9"/>
      <c r="G3" s="9"/>
      <c r="H3" s="9"/>
      <c r="I3" s="9"/>
      <c r="J3" s="9"/>
      <c r="K3" s="69"/>
      <c r="L3" s="70"/>
      <c r="M3" s="12"/>
      <c r="N3" s="12"/>
    </row>
    <row r="4" spans="1:14" s="18" customFormat="1" ht="13.5">
      <c r="A4" s="1"/>
      <c r="B4" s="1"/>
      <c r="C4" s="1"/>
      <c r="D4" s="1"/>
      <c r="E4" s="14"/>
      <c r="F4" s="14"/>
      <c r="G4" s="14"/>
      <c r="H4" s="14"/>
      <c r="I4" s="14"/>
      <c r="J4" s="14"/>
      <c r="K4" s="71"/>
      <c r="L4" s="72"/>
      <c r="M4" s="17"/>
      <c r="N4" s="17"/>
    </row>
    <row r="5" spans="1:14" s="18" customFormat="1" ht="13.5">
      <c r="A5" s="1"/>
      <c r="B5" s="1"/>
      <c r="C5" s="1"/>
      <c r="D5" s="1"/>
      <c r="E5" s="14"/>
      <c r="F5" s="14"/>
      <c r="G5" s="14"/>
      <c r="H5" s="14"/>
      <c r="I5" s="14"/>
      <c r="J5" s="14"/>
      <c r="K5" s="71"/>
      <c r="L5" s="72"/>
      <c r="M5" s="17"/>
      <c r="N5" s="17"/>
    </row>
    <row r="6" spans="1:14" s="18" customFormat="1" ht="17.25">
      <c r="A6" s="109" t="s">
        <v>3</v>
      </c>
      <c r="B6" s="109"/>
      <c r="C6" s="109"/>
      <c r="D6" s="109"/>
      <c r="E6" s="109"/>
      <c r="F6" s="109"/>
      <c r="G6" s="109"/>
      <c r="H6" s="109"/>
      <c r="I6" s="109"/>
      <c r="J6" s="109"/>
      <c r="K6" s="71"/>
      <c r="L6" s="72"/>
      <c r="M6" s="17"/>
      <c r="N6" s="17"/>
    </row>
    <row r="7" spans="1:14" s="18" customFormat="1" ht="17.25">
      <c r="A7" s="109" t="s">
        <v>4</v>
      </c>
      <c r="B7" s="109"/>
      <c r="C7" s="109"/>
      <c r="D7" s="109"/>
      <c r="E7" s="109"/>
      <c r="F7" s="109"/>
      <c r="G7" s="109"/>
      <c r="H7" s="109"/>
      <c r="I7" s="109"/>
      <c r="J7" s="109"/>
      <c r="K7" s="71"/>
      <c r="L7" s="72"/>
      <c r="M7" s="17"/>
      <c r="N7" s="17"/>
    </row>
    <row r="8" spans="1:14" s="18" customFormat="1" ht="17.25">
      <c r="A8" s="109" t="s">
        <v>5</v>
      </c>
      <c r="B8" s="109"/>
      <c r="C8" s="109"/>
      <c r="D8" s="109"/>
      <c r="E8" s="109"/>
      <c r="F8" s="109"/>
      <c r="G8" s="109"/>
      <c r="H8" s="109"/>
      <c r="I8" s="109"/>
      <c r="J8" s="109"/>
      <c r="K8" s="71"/>
      <c r="L8" s="72"/>
      <c r="M8" s="17"/>
      <c r="N8" s="17"/>
    </row>
    <row r="9" spans="1:14" s="18" customFormat="1" ht="13.5">
      <c r="A9" s="1"/>
      <c r="B9" s="1"/>
      <c r="C9" s="1"/>
      <c r="D9" s="1"/>
      <c r="E9" s="14"/>
      <c r="F9" s="14"/>
      <c r="G9" s="14"/>
      <c r="H9" s="14"/>
      <c r="I9" s="14"/>
      <c r="J9" s="14"/>
      <c r="K9" s="71"/>
      <c r="L9" s="72"/>
      <c r="M9" s="17"/>
      <c r="N9" s="17"/>
    </row>
    <row r="10" spans="1:14" s="18" customFormat="1" ht="13.5">
      <c r="A10" s="1"/>
      <c r="B10" s="1"/>
      <c r="C10" s="1"/>
      <c r="D10" s="1"/>
      <c r="E10" s="14"/>
      <c r="F10" s="14"/>
      <c r="G10" s="14"/>
      <c r="H10" s="14"/>
      <c r="I10" s="14"/>
      <c r="J10" s="14"/>
      <c r="K10" s="71"/>
      <c r="L10" s="72"/>
      <c r="M10" s="17"/>
      <c r="N10" s="17"/>
    </row>
    <row r="11" spans="1:14" s="23" customFormat="1" ht="12.75" customHeight="1">
      <c r="A11" s="110" t="s">
        <v>6</v>
      </c>
      <c r="B11" s="110" t="s">
        <v>7</v>
      </c>
      <c r="C11" s="110"/>
      <c r="D11" s="110" t="s">
        <v>8</v>
      </c>
      <c r="E11" s="106" t="s">
        <v>9</v>
      </c>
      <c r="F11" s="20" t="s">
        <v>10</v>
      </c>
      <c r="G11" s="106" t="s">
        <v>11</v>
      </c>
      <c r="H11" s="106" t="s">
        <v>12</v>
      </c>
      <c r="I11" s="106" t="s">
        <v>13</v>
      </c>
      <c r="J11" s="106" t="s">
        <v>14</v>
      </c>
      <c r="K11" s="111" t="s">
        <v>15</v>
      </c>
      <c r="L11" s="73"/>
      <c r="M11" s="22"/>
      <c r="N11" s="22"/>
    </row>
    <row r="12" spans="1:14" s="23" customFormat="1" ht="26.25">
      <c r="A12" s="110"/>
      <c r="B12" s="110"/>
      <c r="C12" s="110"/>
      <c r="D12" s="110"/>
      <c r="E12" s="106"/>
      <c r="F12" s="19" t="s">
        <v>16</v>
      </c>
      <c r="G12" s="106"/>
      <c r="H12" s="106"/>
      <c r="I12" s="106"/>
      <c r="J12" s="106"/>
      <c r="K12" s="111"/>
      <c r="L12" s="74" t="s">
        <v>17</v>
      </c>
      <c r="M12" s="25"/>
      <c r="N12" s="22"/>
    </row>
    <row r="13" spans="1:14" s="35" customFormat="1" ht="12.75" customHeight="1">
      <c r="A13" s="105" t="s">
        <v>18</v>
      </c>
      <c r="B13" s="26" t="s">
        <v>19</v>
      </c>
      <c r="C13" s="27" t="s">
        <v>20</v>
      </c>
      <c r="D13" s="28">
        <v>1</v>
      </c>
      <c r="E13" s="29">
        <v>2000000</v>
      </c>
      <c r="F13" s="29">
        <f>K13-E13</f>
        <v>0</v>
      </c>
      <c r="G13" s="29"/>
      <c r="H13" s="29">
        <v>47735.7</v>
      </c>
      <c r="I13" s="29">
        <v>47735.7</v>
      </c>
      <c r="J13" s="29">
        <v>47735.7</v>
      </c>
      <c r="K13" s="75">
        <v>2000000</v>
      </c>
      <c r="L13" s="33">
        <f>H15/SUM(E13:F13)</f>
        <v>14.95035304</v>
      </c>
      <c r="M13" s="33"/>
      <c r="N13" s="34"/>
    </row>
    <row r="14" spans="1:14" s="23" customFormat="1" ht="12.75">
      <c r="A14" s="105"/>
      <c r="B14" s="100" t="s">
        <v>21</v>
      </c>
      <c r="C14" s="100"/>
      <c r="D14" s="36"/>
      <c r="E14" s="37">
        <f aca="true" t="shared" si="0" ref="E14:K14">E13</f>
        <v>2000000</v>
      </c>
      <c r="F14" s="37">
        <f t="shared" si="0"/>
        <v>0</v>
      </c>
      <c r="G14" s="37">
        <f t="shared" si="0"/>
        <v>0</v>
      </c>
      <c r="H14" s="37">
        <f t="shared" si="0"/>
        <v>47735.7</v>
      </c>
      <c r="I14" s="37">
        <f t="shared" si="0"/>
        <v>47735.7</v>
      </c>
      <c r="J14" s="37">
        <f t="shared" si="0"/>
        <v>47735.7</v>
      </c>
      <c r="K14" s="76">
        <f t="shared" si="0"/>
        <v>2000000</v>
      </c>
      <c r="L14" s="33">
        <f aca="true" t="shared" si="1" ref="L14:L36">H14/SUM(E14:F14)</f>
        <v>0.02386785</v>
      </c>
      <c r="M14" s="33"/>
      <c r="N14" s="22"/>
    </row>
    <row r="15" spans="1:14" s="35" customFormat="1" ht="12.75">
      <c r="A15" s="105"/>
      <c r="B15" s="28" t="s">
        <v>22</v>
      </c>
      <c r="C15" s="27" t="s">
        <v>23</v>
      </c>
      <c r="D15" s="28">
        <v>1</v>
      </c>
      <c r="E15" s="78">
        <v>30000000</v>
      </c>
      <c r="F15" s="40">
        <f>K15-E15</f>
        <v>5346</v>
      </c>
      <c r="G15" s="29"/>
      <c r="H15" s="29">
        <v>29900706.08</v>
      </c>
      <c r="I15" s="29">
        <v>25898032.86</v>
      </c>
      <c r="J15" s="29">
        <v>25819452.93</v>
      </c>
      <c r="K15" s="75">
        <v>30005346</v>
      </c>
      <c r="L15" s="33">
        <f t="shared" si="1"/>
        <v>0.996512624117049</v>
      </c>
      <c r="M15" s="33"/>
      <c r="N15" s="34"/>
    </row>
    <row r="16" spans="1:14" s="35" customFormat="1" ht="39">
      <c r="A16" s="105"/>
      <c r="B16" s="28" t="s">
        <v>24</v>
      </c>
      <c r="C16" s="41" t="s">
        <v>25</v>
      </c>
      <c r="D16" s="28">
        <v>1</v>
      </c>
      <c r="E16" s="78">
        <v>4800000</v>
      </c>
      <c r="F16" s="40">
        <f>K16-E16</f>
        <v>1143</v>
      </c>
      <c r="G16" s="29"/>
      <c r="H16" s="29">
        <v>4572785.82</v>
      </c>
      <c r="I16" s="29">
        <v>4572785.82</v>
      </c>
      <c r="J16" s="29">
        <v>4572785.82</v>
      </c>
      <c r="K16" s="75">
        <v>4801143</v>
      </c>
      <c r="L16" s="33">
        <f t="shared" si="1"/>
        <v>0.9524369134599824</v>
      </c>
      <c r="M16" s="33"/>
      <c r="N16" s="34"/>
    </row>
    <row r="17" spans="1:14" s="35" customFormat="1" ht="26.25">
      <c r="A17" s="105"/>
      <c r="B17" s="28" t="s">
        <v>26</v>
      </c>
      <c r="C17" s="41" t="s">
        <v>71</v>
      </c>
      <c r="D17" s="28">
        <v>1</v>
      </c>
      <c r="E17" s="78">
        <v>10000</v>
      </c>
      <c r="F17" s="40">
        <f>K17-E17</f>
        <v>0</v>
      </c>
      <c r="G17" s="29"/>
      <c r="H17" s="29"/>
      <c r="I17" s="29"/>
      <c r="J17" s="29"/>
      <c r="K17" s="75">
        <v>10000</v>
      </c>
      <c r="L17" s="33">
        <f t="shared" si="1"/>
        <v>0</v>
      </c>
      <c r="M17" s="33"/>
      <c r="N17" s="34"/>
    </row>
    <row r="18" spans="1:14" s="23" customFormat="1" ht="12.75">
      <c r="A18" s="105"/>
      <c r="B18" s="100" t="s">
        <v>28</v>
      </c>
      <c r="C18" s="100"/>
      <c r="D18" s="36"/>
      <c r="E18" s="37">
        <f aca="true" t="shared" si="2" ref="E18:K18">SUM(E15:E17)</f>
        <v>34810000</v>
      </c>
      <c r="F18" s="37">
        <f t="shared" si="2"/>
        <v>6489</v>
      </c>
      <c r="G18" s="37">
        <f t="shared" si="2"/>
        <v>0</v>
      </c>
      <c r="H18" s="37">
        <f t="shared" si="2"/>
        <v>34473491.9</v>
      </c>
      <c r="I18" s="37">
        <f t="shared" si="2"/>
        <v>30470818.68</v>
      </c>
      <c r="J18" s="37">
        <f t="shared" si="2"/>
        <v>30392238.75</v>
      </c>
      <c r="K18" s="76">
        <f t="shared" si="2"/>
        <v>34816489</v>
      </c>
      <c r="L18" s="33">
        <f t="shared" si="1"/>
        <v>0.9901484293835602</v>
      </c>
      <c r="M18" s="33"/>
      <c r="N18" s="22"/>
    </row>
    <row r="19" spans="1:14" s="23" customFormat="1" ht="12.75">
      <c r="A19" s="105"/>
      <c r="B19" s="100" t="s">
        <v>29</v>
      </c>
      <c r="C19" s="100"/>
      <c r="D19" s="36"/>
      <c r="E19" s="37">
        <f aca="true" t="shared" si="3" ref="E19:K19">E14+E18</f>
        <v>36810000</v>
      </c>
      <c r="F19" s="37">
        <f t="shared" si="3"/>
        <v>6489</v>
      </c>
      <c r="G19" s="37">
        <f t="shared" si="3"/>
        <v>0</v>
      </c>
      <c r="H19" s="37">
        <f t="shared" si="3"/>
        <v>34521227.6</v>
      </c>
      <c r="I19" s="37">
        <f t="shared" si="3"/>
        <v>30518554.38</v>
      </c>
      <c r="J19" s="37">
        <f t="shared" si="3"/>
        <v>30439974.45</v>
      </c>
      <c r="K19" s="76">
        <f t="shared" si="3"/>
        <v>36816489</v>
      </c>
      <c r="L19" s="33">
        <f t="shared" si="1"/>
        <v>0.9376567005072103</v>
      </c>
      <c r="M19" s="33"/>
      <c r="N19" s="22"/>
    </row>
    <row r="20" spans="1:14" s="35" customFormat="1" ht="26.25" customHeight="1">
      <c r="A20" s="105" t="s">
        <v>30</v>
      </c>
      <c r="B20" s="28">
        <v>2004</v>
      </c>
      <c r="C20" s="41" t="s">
        <v>31</v>
      </c>
      <c r="D20" s="28">
        <v>3</v>
      </c>
      <c r="E20" s="29">
        <v>1686960</v>
      </c>
      <c r="F20" s="40">
        <f aca="true" t="shared" si="4" ref="F20:F26">K20-E20</f>
        <v>-1145052</v>
      </c>
      <c r="G20" s="29"/>
      <c r="H20" s="29">
        <v>434109.78</v>
      </c>
      <c r="I20" s="29">
        <v>434109.78</v>
      </c>
      <c r="J20" s="29">
        <v>434109.78</v>
      </c>
      <c r="K20" s="75">
        <v>541908</v>
      </c>
      <c r="L20" s="33">
        <f t="shared" si="1"/>
        <v>0.8010765295954295</v>
      </c>
      <c r="M20" s="33"/>
      <c r="N20" s="34"/>
    </row>
    <row r="21" spans="1:14" s="35" customFormat="1" ht="12.75">
      <c r="A21" s="105"/>
      <c r="B21" s="28">
        <v>2004</v>
      </c>
      <c r="C21" s="41" t="s">
        <v>32</v>
      </c>
      <c r="D21" s="28">
        <v>3</v>
      </c>
      <c r="E21" s="29"/>
      <c r="F21" s="40">
        <f t="shared" si="4"/>
        <v>0</v>
      </c>
      <c r="G21" s="29"/>
      <c r="H21" s="29"/>
      <c r="I21" s="29"/>
      <c r="J21" s="29"/>
      <c r="K21" s="75"/>
      <c r="L21" s="33" t="e">
        <f t="shared" si="1"/>
        <v>#DIV/0!</v>
      </c>
      <c r="M21" s="33"/>
      <c r="N21" s="34"/>
    </row>
    <row r="22" spans="1:14" s="35" customFormat="1" ht="26.25" customHeight="1">
      <c r="A22" s="105"/>
      <c r="B22" s="104" t="s">
        <v>33</v>
      </c>
      <c r="C22" s="41" t="s">
        <v>34</v>
      </c>
      <c r="D22" s="28">
        <v>3</v>
      </c>
      <c r="E22" s="29">
        <v>3119460</v>
      </c>
      <c r="F22" s="40">
        <f t="shared" si="4"/>
        <v>-1824144</v>
      </c>
      <c r="G22" s="29"/>
      <c r="H22" s="29">
        <v>82756.3</v>
      </c>
      <c r="I22" s="29">
        <v>82756.3</v>
      </c>
      <c r="J22" s="29">
        <v>82756.3</v>
      </c>
      <c r="K22" s="75">
        <v>1295316</v>
      </c>
      <c r="L22" s="33">
        <f t="shared" si="1"/>
        <v>0.0638888888888889</v>
      </c>
      <c r="M22" s="33"/>
      <c r="N22" s="34"/>
    </row>
    <row r="23" spans="1:14" s="35" customFormat="1" ht="12.75">
      <c r="A23" s="105"/>
      <c r="B23" s="104"/>
      <c r="C23" s="41" t="s">
        <v>35</v>
      </c>
      <c r="D23" s="28">
        <v>3</v>
      </c>
      <c r="E23" s="29"/>
      <c r="F23" s="40">
        <f t="shared" si="4"/>
        <v>186000</v>
      </c>
      <c r="G23" s="29"/>
      <c r="H23" s="29">
        <v>3197.4</v>
      </c>
      <c r="I23" s="29">
        <v>3197.4</v>
      </c>
      <c r="J23" s="29">
        <v>3197.4</v>
      </c>
      <c r="K23" s="75">
        <v>186000</v>
      </c>
      <c r="L23" s="33">
        <f t="shared" si="1"/>
        <v>0.01719032258064516</v>
      </c>
      <c r="M23" s="33"/>
      <c r="N23" s="34"/>
    </row>
    <row r="24" spans="1:14" s="35" customFormat="1" ht="12.75">
      <c r="A24" s="105"/>
      <c r="B24" s="104"/>
      <c r="C24" s="41" t="s">
        <v>36</v>
      </c>
      <c r="D24" s="28">
        <v>3</v>
      </c>
      <c r="E24" s="29"/>
      <c r="F24" s="40">
        <f t="shared" si="4"/>
        <v>1638144</v>
      </c>
      <c r="G24" s="29"/>
      <c r="H24" s="29">
        <v>947724.09</v>
      </c>
      <c r="I24" s="29">
        <v>947724.09</v>
      </c>
      <c r="J24" s="29">
        <v>947724.09</v>
      </c>
      <c r="K24" s="75">
        <v>1638144</v>
      </c>
      <c r="L24" s="33">
        <f t="shared" si="1"/>
        <v>0.5785352752871542</v>
      </c>
      <c r="M24" s="33"/>
      <c r="N24" s="34"/>
    </row>
    <row r="25" spans="1:14" s="35" customFormat="1" ht="12.75">
      <c r="A25" s="105"/>
      <c r="B25" s="104"/>
      <c r="C25" s="41" t="s">
        <v>37</v>
      </c>
      <c r="D25" s="28">
        <v>3</v>
      </c>
      <c r="E25" s="29"/>
      <c r="F25" s="40">
        <f t="shared" si="4"/>
        <v>0</v>
      </c>
      <c r="G25" s="29"/>
      <c r="H25" s="29"/>
      <c r="I25" s="29"/>
      <c r="J25" s="29"/>
      <c r="K25" s="75"/>
      <c r="L25" s="33" t="e">
        <f t="shared" si="1"/>
        <v>#DIV/0!</v>
      </c>
      <c r="M25" s="33"/>
      <c r="N25" s="34"/>
    </row>
    <row r="26" spans="1:14" s="35" customFormat="1" ht="26.25">
      <c r="A26" s="105"/>
      <c r="B26" s="104"/>
      <c r="C26" s="41" t="s">
        <v>38</v>
      </c>
      <c r="D26" s="28">
        <v>3</v>
      </c>
      <c r="E26" s="29"/>
      <c r="F26" s="29">
        <f t="shared" si="4"/>
        <v>0</v>
      </c>
      <c r="G26" s="29"/>
      <c r="H26" s="29"/>
      <c r="I26" s="29"/>
      <c r="J26" s="29"/>
      <c r="K26" s="75"/>
      <c r="L26" s="33" t="e">
        <f t="shared" si="1"/>
        <v>#DIV/0!</v>
      </c>
      <c r="M26" s="33"/>
      <c r="N26" s="34"/>
    </row>
    <row r="27" spans="1:14" s="23" customFormat="1" ht="12.75">
      <c r="A27" s="43"/>
      <c r="B27" s="100" t="s">
        <v>39</v>
      </c>
      <c r="C27" s="100"/>
      <c r="D27" s="36"/>
      <c r="E27" s="37">
        <f aca="true" t="shared" si="5" ref="E27:K27">SUM(E20:E26)</f>
        <v>4806420</v>
      </c>
      <c r="F27" s="37">
        <f t="shared" si="5"/>
        <v>-1145052</v>
      </c>
      <c r="G27" s="37">
        <f t="shared" si="5"/>
        <v>0</v>
      </c>
      <c r="H27" s="37">
        <f t="shared" si="5"/>
        <v>1467787.57</v>
      </c>
      <c r="I27" s="37">
        <f t="shared" si="5"/>
        <v>1467787.57</v>
      </c>
      <c r="J27" s="37">
        <f t="shared" si="5"/>
        <v>1467787.57</v>
      </c>
      <c r="K27" s="76">
        <f t="shared" si="5"/>
        <v>3661368</v>
      </c>
      <c r="L27" s="33">
        <f t="shared" si="1"/>
        <v>0.4008850162015946</v>
      </c>
      <c r="M27" s="33"/>
      <c r="N27" s="22"/>
    </row>
    <row r="28" spans="1:14" s="35" customFormat="1" ht="30.75">
      <c r="A28" s="43" t="s">
        <v>40</v>
      </c>
      <c r="B28" s="28">
        <v>4224</v>
      </c>
      <c r="C28" s="41" t="s">
        <v>41</v>
      </c>
      <c r="D28" s="28">
        <v>3</v>
      </c>
      <c r="E28" s="29">
        <v>5000</v>
      </c>
      <c r="F28" s="40">
        <f>K28-E28</f>
        <v>0</v>
      </c>
      <c r="G28" s="29"/>
      <c r="H28" s="29"/>
      <c r="I28" s="29"/>
      <c r="J28" s="29"/>
      <c r="K28" s="75">
        <v>5000</v>
      </c>
      <c r="L28" s="33">
        <f t="shared" si="1"/>
        <v>0</v>
      </c>
      <c r="M28" s="33"/>
      <c r="N28" s="34"/>
    </row>
    <row r="29" spans="1:14" s="35" customFormat="1" ht="12.75" customHeight="1">
      <c r="A29" s="105" t="s">
        <v>42</v>
      </c>
      <c r="B29" s="104" t="s">
        <v>43</v>
      </c>
      <c r="C29" s="102" t="s">
        <v>44</v>
      </c>
      <c r="D29" s="28">
        <v>3</v>
      </c>
      <c r="E29" s="29">
        <v>10000</v>
      </c>
      <c r="F29" s="40">
        <f>K29-E29</f>
        <v>-3000</v>
      </c>
      <c r="G29" s="77">
        <v>7000</v>
      </c>
      <c r="H29" s="29"/>
      <c r="I29" s="29"/>
      <c r="J29" s="29"/>
      <c r="K29" s="75">
        <v>7000</v>
      </c>
      <c r="L29" s="33">
        <f t="shared" si="1"/>
        <v>0</v>
      </c>
      <c r="M29" s="33"/>
      <c r="N29" s="34"/>
    </row>
    <row r="30" spans="1:14" s="35" customFormat="1" ht="12.75">
      <c r="A30" s="105"/>
      <c r="B30" s="104"/>
      <c r="C30" s="102"/>
      <c r="D30" s="28">
        <v>4</v>
      </c>
      <c r="E30" s="29"/>
      <c r="F30" s="40">
        <f>K31-E30</f>
        <v>0</v>
      </c>
      <c r="G30" s="29"/>
      <c r="H30" s="29"/>
      <c r="I30" s="29"/>
      <c r="J30" s="29"/>
      <c r="K30" s="34"/>
      <c r="L30" s="33" t="e">
        <f t="shared" si="1"/>
        <v>#DIV/0!</v>
      </c>
      <c r="M30" s="33"/>
      <c r="N30" s="34"/>
    </row>
    <row r="31" spans="1:15" s="35" customFormat="1" ht="12.75" customHeight="1">
      <c r="A31" s="105"/>
      <c r="B31" s="104"/>
      <c r="C31" s="102" t="s">
        <v>45</v>
      </c>
      <c r="D31" s="28">
        <v>3</v>
      </c>
      <c r="E31" s="29"/>
      <c r="F31" s="40">
        <f>K32-E31</f>
        <v>0</v>
      </c>
      <c r="G31" s="29"/>
      <c r="H31" s="29"/>
      <c r="I31" s="29"/>
      <c r="J31" s="29"/>
      <c r="K31" s="75"/>
      <c r="L31" s="33" t="e">
        <f t="shared" si="1"/>
        <v>#DIV/0!</v>
      </c>
      <c r="M31" s="33"/>
      <c r="N31" s="34"/>
      <c r="O31" s="45"/>
    </row>
    <row r="32" spans="1:14" s="35" customFormat="1" ht="12.75">
      <c r="A32" s="105"/>
      <c r="B32" s="104"/>
      <c r="C32" s="102"/>
      <c r="D32" s="28">
        <v>4</v>
      </c>
      <c r="E32" s="29"/>
      <c r="F32" s="40">
        <f>K32-E32</f>
        <v>0</v>
      </c>
      <c r="G32" s="29"/>
      <c r="H32" s="29"/>
      <c r="I32" s="29"/>
      <c r="J32" s="29"/>
      <c r="K32" s="75"/>
      <c r="L32" s="33" t="e">
        <f t="shared" si="1"/>
        <v>#DIV/0!</v>
      </c>
      <c r="M32" s="33"/>
      <c r="N32" s="34"/>
    </row>
    <row r="33" spans="1:14" s="34" customFormat="1" ht="12.75" customHeight="1">
      <c r="A33" s="105"/>
      <c r="B33" s="104">
        <v>4257</v>
      </c>
      <c r="C33" s="102" t="s">
        <v>46</v>
      </c>
      <c r="D33" s="42">
        <v>3</v>
      </c>
      <c r="E33" s="78">
        <v>3000000</v>
      </c>
      <c r="F33" s="78">
        <f>K33-E33</f>
        <v>-2814036</v>
      </c>
      <c r="G33" s="78">
        <v>25195754</v>
      </c>
      <c r="H33" s="78">
        <v>988806.71</v>
      </c>
      <c r="I33" s="78">
        <v>924055.93</v>
      </c>
      <c r="J33" s="78">
        <v>924055.93</v>
      </c>
      <c r="K33" s="75">
        <v>185964</v>
      </c>
      <c r="L33" s="33">
        <f t="shared" si="1"/>
        <v>5.3171942418962805</v>
      </c>
      <c r="M33" s="46"/>
      <c r="N33" s="47"/>
    </row>
    <row r="34" spans="1:14" s="34" customFormat="1" ht="12.75">
      <c r="A34" s="105"/>
      <c r="B34" s="104"/>
      <c r="C34" s="102"/>
      <c r="D34" s="42">
        <v>4</v>
      </c>
      <c r="E34" s="78">
        <v>39266077</v>
      </c>
      <c r="F34" s="78">
        <f>K34-E34</f>
        <v>-12879632</v>
      </c>
      <c r="G34" s="78">
        <v>964</v>
      </c>
      <c r="H34" s="78">
        <v>178410.18</v>
      </c>
      <c r="I34" s="78"/>
      <c r="J34" s="78"/>
      <c r="K34" s="75">
        <v>26386445</v>
      </c>
      <c r="L34" s="33">
        <f t="shared" si="1"/>
        <v>0.006761433000921495</v>
      </c>
      <c r="M34" s="33"/>
      <c r="N34" s="48"/>
    </row>
    <row r="35" spans="1:14" s="35" customFormat="1" ht="12.75">
      <c r="A35" s="105"/>
      <c r="B35" s="104"/>
      <c r="C35" s="41" t="s">
        <v>47</v>
      </c>
      <c r="D35" s="28">
        <v>3</v>
      </c>
      <c r="E35" s="29"/>
      <c r="F35" s="40">
        <v>46591</v>
      </c>
      <c r="G35" s="29"/>
      <c r="H35" s="29">
        <v>34256.49</v>
      </c>
      <c r="I35" s="29">
        <v>34256.49</v>
      </c>
      <c r="J35" s="29">
        <v>34256.49</v>
      </c>
      <c r="K35" s="75">
        <v>46591</v>
      </c>
      <c r="L35" s="33">
        <f t="shared" si="1"/>
        <v>0.7352598141271919</v>
      </c>
      <c r="M35" s="33"/>
      <c r="N35" s="34"/>
    </row>
    <row r="36" spans="1:14" s="35" customFormat="1" ht="12.75" customHeight="1">
      <c r="A36" s="105"/>
      <c r="B36" s="104"/>
      <c r="C36" s="102" t="s">
        <v>48</v>
      </c>
      <c r="D36" s="42">
        <v>3</v>
      </c>
      <c r="E36" s="29"/>
      <c r="F36" s="40">
        <f aca="true" t="shared" si="6" ref="F36:F47">K36-E36</f>
        <v>0</v>
      </c>
      <c r="G36" s="29"/>
      <c r="H36" s="29"/>
      <c r="I36" s="29"/>
      <c r="J36" s="29"/>
      <c r="K36" s="75"/>
      <c r="L36" s="33" t="e">
        <f t="shared" si="1"/>
        <v>#DIV/0!</v>
      </c>
      <c r="M36" s="33"/>
      <c r="N36" s="34"/>
    </row>
    <row r="37" spans="1:14" s="35" customFormat="1" ht="12.75">
      <c r="A37" s="105"/>
      <c r="B37" s="104"/>
      <c r="C37" s="102"/>
      <c r="D37" s="42">
        <v>4</v>
      </c>
      <c r="E37" s="29"/>
      <c r="F37" s="40">
        <f t="shared" si="6"/>
        <v>0</v>
      </c>
      <c r="G37" s="29"/>
      <c r="H37" s="29"/>
      <c r="I37" s="29"/>
      <c r="J37" s="29"/>
      <c r="K37" s="75"/>
      <c r="L37" s="33"/>
      <c r="M37" s="33"/>
      <c r="N37" s="34"/>
    </row>
    <row r="38" spans="1:14" s="35" customFormat="1" ht="12.75" customHeight="1">
      <c r="A38" s="105"/>
      <c r="B38" s="104"/>
      <c r="C38" s="102" t="s">
        <v>49</v>
      </c>
      <c r="D38" s="42">
        <v>3</v>
      </c>
      <c r="E38" s="29"/>
      <c r="F38" s="40">
        <f t="shared" si="6"/>
        <v>0</v>
      </c>
      <c r="G38" s="29"/>
      <c r="H38" s="29"/>
      <c r="I38" s="29"/>
      <c r="J38" s="29"/>
      <c r="K38" s="75"/>
      <c r="L38" s="33"/>
      <c r="M38" s="33"/>
      <c r="N38" s="34"/>
    </row>
    <row r="39" spans="1:14" s="35" customFormat="1" ht="12.75">
      <c r="A39" s="105"/>
      <c r="B39" s="104"/>
      <c r="C39" s="102"/>
      <c r="D39" s="42">
        <v>4</v>
      </c>
      <c r="E39" s="29"/>
      <c r="F39" s="40">
        <f t="shared" si="6"/>
        <v>0</v>
      </c>
      <c r="G39" s="29"/>
      <c r="H39" s="29"/>
      <c r="I39" s="29"/>
      <c r="J39" s="79"/>
      <c r="K39" s="80"/>
      <c r="L39" s="33"/>
      <c r="M39" s="33"/>
      <c r="N39" s="34"/>
    </row>
    <row r="40" spans="1:14" s="35" customFormat="1" ht="12.75" customHeight="1">
      <c r="A40" s="105"/>
      <c r="B40" s="104"/>
      <c r="C40" s="102" t="s">
        <v>50</v>
      </c>
      <c r="D40" s="28">
        <v>3</v>
      </c>
      <c r="E40" s="29"/>
      <c r="F40" s="40">
        <f t="shared" si="6"/>
        <v>0</v>
      </c>
      <c r="G40" s="29"/>
      <c r="H40" s="29"/>
      <c r="I40" s="29"/>
      <c r="J40" s="29"/>
      <c r="K40" s="75"/>
      <c r="L40" s="33" t="e">
        <f>H40/SUM(E40:F40)</f>
        <v>#DIV/0!</v>
      </c>
      <c r="M40" s="33"/>
      <c r="N40" s="34"/>
    </row>
    <row r="41" spans="1:14" s="35" customFormat="1" ht="12.75">
      <c r="A41" s="105"/>
      <c r="B41" s="104"/>
      <c r="C41" s="102"/>
      <c r="D41" s="28">
        <v>4</v>
      </c>
      <c r="E41" s="29"/>
      <c r="F41" s="40">
        <f t="shared" si="6"/>
        <v>0</v>
      </c>
      <c r="G41" s="29"/>
      <c r="H41" s="29"/>
      <c r="I41" s="29"/>
      <c r="J41" s="29"/>
      <c r="K41" s="75"/>
      <c r="L41" s="33" t="e">
        <f>H41/SUM(E41:F41)</f>
        <v>#DIV/0!</v>
      </c>
      <c r="M41" s="33"/>
      <c r="N41" s="34"/>
    </row>
    <row r="42" spans="1:14" s="35" customFormat="1" ht="12.75" customHeight="1">
      <c r="A42" s="105"/>
      <c r="B42" s="104"/>
      <c r="C42" s="102" t="s">
        <v>51</v>
      </c>
      <c r="D42" s="28">
        <v>3</v>
      </c>
      <c r="E42" s="29"/>
      <c r="F42" s="40">
        <f t="shared" si="6"/>
        <v>12200</v>
      </c>
      <c r="G42" s="29"/>
      <c r="H42" s="29">
        <v>2100</v>
      </c>
      <c r="I42" s="29">
        <v>2100</v>
      </c>
      <c r="J42" s="29">
        <v>2100</v>
      </c>
      <c r="K42" s="75">
        <v>12200</v>
      </c>
      <c r="L42" s="33">
        <f>H42/SUM(E42:F42)</f>
        <v>0.1721311475409836</v>
      </c>
      <c r="M42" s="33"/>
      <c r="N42" s="34"/>
    </row>
    <row r="43" spans="1:14" s="35" customFormat="1" ht="12.75">
      <c r="A43" s="105"/>
      <c r="B43" s="104"/>
      <c r="C43" s="102"/>
      <c r="D43" s="28">
        <v>4</v>
      </c>
      <c r="E43" s="29"/>
      <c r="F43" s="40">
        <f t="shared" si="6"/>
        <v>0</v>
      </c>
      <c r="G43" s="29"/>
      <c r="H43" s="29"/>
      <c r="I43" s="29"/>
      <c r="J43" s="29"/>
      <c r="K43" s="75"/>
      <c r="L43" s="33"/>
      <c r="M43" s="33"/>
      <c r="N43" s="34"/>
    </row>
    <row r="44" spans="1:15" s="34" customFormat="1" ht="12.75" customHeight="1">
      <c r="A44" s="105"/>
      <c r="B44" s="104"/>
      <c r="C44" s="102" t="s">
        <v>52</v>
      </c>
      <c r="D44" s="42">
        <v>3</v>
      </c>
      <c r="E44" s="78"/>
      <c r="F44" s="78">
        <f t="shared" si="6"/>
        <v>141018</v>
      </c>
      <c r="G44" s="78"/>
      <c r="H44" s="78">
        <v>36725.93</v>
      </c>
      <c r="I44" s="78"/>
      <c r="J44" s="78"/>
      <c r="K44" s="75">
        <v>141018</v>
      </c>
      <c r="L44" s="33">
        <f>H44/SUM(E44:F44)</f>
        <v>0.26043434171524205</v>
      </c>
      <c r="M44" s="33"/>
      <c r="N44" s="46"/>
      <c r="O44" s="47"/>
    </row>
    <row r="45" spans="1:15" s="34" customFormat="1" ht="12.75">
      <c r="A45" s="105"/>
      <c r="B45" s="104"/>
      <c r="C45" s="102"/>
      <c r="D45" s="42">
        <v>4</v>
      </c>
      <c r="E45" s="78"/>
      <c r="F45" s="78">
        <f t="shared" si="6"/>
        <v>2814036</v>
      </c>
      <c r="G45" s="78"/>
      <c r="H45" s="78"/>
      <c r="I45" s="78"/>
      <c r="J45" s="78"/>
      <c r="K45" s="75">
        <v>2814036</v>
      </c>
      <c r="L45" s="33">
        <f>H45/SUM(E45:F45)</f>
        <v>0</v>
      </c>
      <c r="M45" s="33"/>
      <c r="O45" s="47"/>
    </row>
    <row r="46" spans="1:14" s="35" customFormat="1" ht="12.75">
      <c r="A46" s="105"/>
      <c r="B46" s="104"/>
      <c r="C46" s="44" t="s">
        <v>53</v>
      </c>
      <c r="D46" s="28">
        <v>3</v>
      </c>
      <c r="E46" s="29"/>
      <c r="F46" s="40">
        <f t="shared" si="6"/>
        <v>0</v>
      </c>
      <c r="G46" s="29"/>
      <c r="H46" s="29"/>
      <c r="I46" s="29"/>
      <c r="J46" s="29"/>
      <c r="K46" s="75"/>
      <c r="L46" s="33" t="e">
        <f>H46/SUM(E46:F46)</f>
        <v>#DIV/0!</v>
      </c>
      <c r="M46" s="33"/>
      <c r="N46" s="34"/>
    </row>
    <row r="47" spans="1:14" s="35" customFormat="1" ht="26.25">
      <c r="A47" s="105"/>
      <c r="B47" s="50" t="s">
        <v>54</v>
      </c>
      <c r="C47" s="41" t="s">
        <v>55</v>
      </c>
      <c r="D47" s="28">
        <v>3</v>
      </c>
      <c r="E47" s="29">
        <v>50000</v>
      </c>
      <c r="F47" s="40">
        <f t="shared" si="6"/>
        <v>15000</v>
      </c>
      <c r="G47" s="29"/>
      <c r="H47" s="29">
        <v>64908.53</v>
      </c>
      <c r="I47" s="29">
        <v>64908.53</v>
      </c>
      <c r="J47" s="79">
        <v>64908.53</v>
      </c>
      <c r="K47" s="81">
        <v>65000</v>
      </c>
      <c r="L47" s="33">
        <f>H47/SUM(E47:F47)</f>
        <v>0.9985927692307692</v>
      </c>
      <c r="M47" s="33"/>
      <c r="N47" s="34"/>
    </row>
    <row r="48" spans="1:14" s="35" customFormat="1" ht="12.75">
      <c r="A48" s="51"/>
      <c r="B48" s="37"/>
      <c r="C48" s="100" t="s">
        <v>56</v>
      </c>
      <c r="D48" s="100"/>
      <c r="E48" s="37">
        <f>SUM(E28:E47)</f>
        <v>42331077</v>
      </c>
      <c r="F48" s="37">
        <f aca="true" t="shared" si="7" ref="F48:K48">SUM(F28:F47)</f>
        <v>-12667823</v>
      </c>
      <c r="G48" s="37">
        <f t="shared" si="7"/>
        <v>25203718</v>
      </c>
      <c r="H48" s="37">
        <f t="shared" si="7"/>
        <v>1305207.8399999999</v>
      </c>
      <c r="I48" s="37">
        <f t="shared" si="7"/>
        <v>1025320.9500000001</v>
      </c>
      <c r="J48" s="82">
        <f t="shared" si="7"/>
        <v>1025320.9500000001</v>
      </c>
      <c r="K48" s="53">
        <f t="shared" si="7"/>
        <v>29663254</v>
      </c>
      <c r="L48" s="33"/>
      <c r="M48" s="33"/>
      <c r="N48" s="34"/>
    </row>
    <row r="49" spans="1:14" s="35" customFormat="1" ht="26.25" customHeight="1">
      <c r="A49" s="103" t="s">
        <v>57</v>
      </c>
      <c r="B49" s="104" t="s">
        <v>58</v>
      </c>
      <c r="C49" s="41" t="s">
        <v>59</v>
      </c>
      <c r="D49" s="28">
        <v>4</v>
      </c>
      <c r="E49" s="29"/>
      <c r="F49" s="40"/>
      <c r="G49" s="29"/>
      <c r="H49" s="29"/>
      <c r="I49" s="29"/>
      <c r="J49" s="79"/>
      <c r="K49" s="81"/>
      <c r="L49" s="33"/>
      <c r="M49" s="33"/>
      <c r="N49" s="34"/>
    </row>
    <row r="50" spans="1:14" s="35" customFormat="1" ht="26.25">
      <c r="A50" s="103"/>
      <c r="B50" s="104"/>
      <c r="C50" s="41" t="s">
        <v>60</v>
      </c>
      <c r="D50" s="28">
        <v>4</v>
      </c>
      <c r="E50" s="29"/>
      <c r="F50" s="40"/>
      <c r="G50" s="29"/>
      <c r="H50" s="29"/>
      <c r="I50" s="29"/>
      <c r="J50" s="79"/>
      <c r="K50" s="81"/>
      <c r="L50" s="33"/>
      <c r="M50" s="33"/>
      <c r="N50" s="34"/>
    </row>
    <row r="51" spans="1:14" s="35" customFormat="1" ht="26.25">
      <c r="A51" s="103"/>
      <c r="B51" s="104"/>
      <c r="C51" s="41" t="s">
        <v>61</v>
      </c>
      <c r="D51" s="28">
        <v>4</v>
      </c>
      <c r="E51" s="29"/>
      <c r="F51" s="40"/>
      <c r="G51" s="29"/>
      <c r="H51" s="29"/>
      <c r="I51" s="29"/>
      <c r="J51" s="79"/>
      <c r="K51" s="81"/>
      <c r="L51" s="33"/>
      <c r="M51" s="33"/>
      <c r="N51" s="34"/>
    </row>
    <row r="52" spans="1:15" s="23" customFormat="1" ht="12.75">
      <c r="A52" s="51"/>
      <c r="B52" s="100" t="s">
        <v>62</v>
      </c>
      <c r="C52" s="100"/>
      <c r="D52" s="36"/>
      <c r="E52" s="37">
        <f aca="true" t="shared" si="8" ref="E52:K52">SUM(E49:E51)</f>
        <v>0</v>
      </c>
      <c r="F52" s="37">
        <f t="shared" si="8"/>
        <v>0</v>
      </c>
      <c r="G52" s="37">
        <f t="shared" si="8"/>
        <v>0</v>
      </c>
      <c r="H52" s="37">
        <f t="shared" si="8"/>
        <v>0</v>
      </c>
      <c r="I52" s="37">
        <f t="shared" si="8"/>
        <v>0</v>
      </c>
      <c r="J52" s="38">
        <f t="shared" si="8"/>
        <v>0</v>
      </c>
      <c r="K52" s="53">
        <f t="shared" si="8"/>
        <v>0</v>
      </c>
      <c r="L52" s="33" t="e">
        <f>H52/SUM(E52:F52)</f>
        <v>#DIV/0!</v>
      </c>
      <c r="M52" s="33"/>
      <c r="N52" s="22"/>
      <c r="O52" s="54"/>
    </row>
    <row r="53" spans="1:14" s="23" customFormat="1" ht="12.75">
      <c r="A53" s="100" t="s">
        <v>63</v>
      </c>
      <c r="B53" s="100"/>
      <c r="C53" s="100"/>
      <c r="D53" s="36"/>
      <c r="E53" s="37">
        <f>E19+E27+E52+E48</f>
        <v>83947497</v>
      </c>
      <c r="F53" s="37">
        <f aca="true" t="shared" si="9" ref="F53:K53">F19+F27+F52+F48</f>
        <v>-13806386</v>
      </c>
      <c r="G53" s="37">
        <f t="shared" si="9"/>
        <v>25203718</v>
      </c>
      <c r="H53" s="37">
        <f t="shared" si="9"/>
        <v>37294223.010000005</v>
      </c>
      <c r="I53" s="37">
        <f t="shared" si="9"/>
        <v>33011662.9</v>
      </c>
      <c r="J53" s="38">
        <f t="shared" si="9"/>
        <v>32933082.97</v>
      </c>
      <c r="K53" s="53">
        <f t="shared" si="9"/>
        <v>70141111</v>
      </c>
      <c r="L53" s="33">
        <f>H53/SUM(E53:F53)</f>
        <v>0.5317027700060241</v>
      </c>
      <c r="M53" s="33"/>
      <c r="N53" s="22"/>
    </row>
    <row r="54" spans="5:256" ht="14.25">
      <c r="E54" s="55"/>
      <c r="F54" s="55"/>
      <c r="G54" s="55"/>
      <c r="H54" s="55"/>
      <c r="I54" s="55"/>
      <c r="J54" s="55"/>
      <c r="K54" s="56"/>
      <c r="L54" s="33" t="e">
        <f>H54/SUM(E54:F54)</f>
        <v>#DIV/0!</v>
      </c>
      <c r="M54" s="33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5:256" ht="14.25">
      <c r="E55" s="55"/>
      <c r="F55" s="55"/>
      <c r="G55" s="55"/>
      <c r="H55" s="55"/>
      <c r="I55" s="55"/>
      <c r="J55" s="55"/>
      <c r="K55" s="56"/>
      <c r="L55" s="33"/>
      <c r="M55" s="33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14" s="18" customFormat="1" ht="14.25" customHeight="1">
      <c r="A56" s="101" t="s">
        <v>18</v>
      </c>
      <c r="B56" s="94"/>
      <c r="C56" s="94"/>
      <c r="D56" s="94"/>
      <c r="E56" s="94"/>
      <c r="F56" s="94"/>
      <c r="G56" s="94"/>
      <c r="H56" s="94"/>
      <c r="I56" s="94"/>
      <c r="J56" s="94"/>
      <c r="K56" s="71"/>
      <c r="L56" s="33"/>
      <c r="M56" s="33"/>
      <c r="N56" s="17"/>
    </row>
    <row r="57" spans="1:256" ht="14.25">
      <c r="A57" s="101"/>
      <c r="B57" s="98" t="s">
        <v>64</v>
      </c>
      <c r="C57" s="98"/>
      <c r="D57" s="57"/>
      <c r="E57" s="58">
        <f aca="true" t="shared" si="10" ref="E57:J57">E18</f>
        <v>34810000</v>
      </c>
      <c r="F57" s="58">
        <f t="shared" si="10"/>
        <v>6489</v>
      </c>
      <c r="G57" s="58">
        <f t="shared" si="10"/>
        <v>0</v>
      </c>
      <c r="H57" s="58">
        <f t="shared" si="10"/>
        <v>34473491.9</v>
      </c>
      <c r="I57" s="58">
        <f t="shared" si="10"/>
        <v>30470818.68</v>
      </c>
      <c r="J57" s="58">
        <f t="shared" si="10"/>
        <v>30392238.75</v>
      </c>
      <c r="L57" s="33">
        <f>H57/SUM(E57:F57)</f>
        <v>0.9901484293835602</v>
      </c>
      <c r="M57" s="33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4.25">
      <c r="A58" s="101"/>
      <c r="B58" s="98" t="s">
        <v>65</v>
      </c>
      <c r="C58" s="98"/>
      <c r="D58" s="57"/>
      <c r="E58" s="58">
        <f aca="true" t="shared" si="11" ref="E58:J58">E14</f>
        <v>2000000</v>
      </c>
      <c r="F58" s="58">
        <f t="shared" si="11"/>
        <v>0</v>
      </c>
      <c r="G58" s="58">
        <f t="shared" si="11"/>
        <v>0</v>
      </c>
      <c r="H58" s="58">
        <f t="shared" si="11"/>
        <v>47735.7</v>
      </c>
      <c r="I58" s="58">
        <f t="shared" si="11"/>
        <v>47735.7</v>
      </c>
      <c r="J58" s="58">
        <f t="shared" si="11"/>
        <v>47735.7</v>
      </c>
      <c r="L58" s="33">
        <f>H58/SUM(E58:F58)</f>
        <v>0.02386785</v>
      </c>
      <c r="M58" s="33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14" s="18" customFormat="1" ht="13.5">
      <c r="A59" s="101"/>
      <c r="B59" s="99" t="s">
        <v>66</v>
      </c>
      <c r="C59" s="99"/>
      <c r="D59" s="59"/>
      <c r="E59" s="60">
        <f aca="true" t="shared" si="12" ref="E59:J59">SUM(E57:E58)</f>
        <v>36810000</v>
      </c>
      <c r="F59" s="60">
        <f t="shared" si="12"/>
        <v>6489</v>
      </c>
      <c r="G59" s="60">
        <f t="shared" si="12"/>
        <v>0</v>
      </c>
      <c r="H59" s="60">
        <f t="shared" si="12"/>
        <v>34521227.6</v>
      </c>
      <c r="I59" s="60">
        <f t="shared" si="12"/>
        <v>30518554.38</v>
      </c>
      <c r="J59" s="60">
        <f t="shared" si="12"/>
        <v>30439974.45</v>
      </c>
      <c r="K59" s="71"/>
      <c r="L59" s="33">
        <f>H59/SUM(E59:F59)</f>
        <v>0.9376567005072103</v>
      </c>
      <c r="M59" s="33"/>
      <c r="N59" s="17"/>
    </row>
    <row r="60" spans="12:256" ht="14.25">
      <c r="L60" s="33"/>
      <c r="M60" s="33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2:256" ht="14.25">
      <c r="L61" s="33"/>
      <c r="M61" s="33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14" s="18" customFormat="1" ht="14.25" customHeight="1">
      <c r="A62" s="93" t="s">
        <v>67</v>
      </c>
      <c r="B62" s="94"/>
      <c r="C62" s="94"/>
      <c r="D62" s="94"/>
      <c r="E62" s="94"/>
      <c r="F62" s="94"/>
      <c r="G62" s="94"/>
      <c r="H62" s="94"/>
      <c r="I62" s="94"/>
      <c r="J62" s="94"/>
      <c r="K62" s="71"/>
      <c r="L62" s="33"/>
      <c r="M62" s="33"/>
      <c r="N62" s="17"/>
    </row>
    <row r="63" spans="1:256" ht="14.25">
      <c r="A63" s="93"/>
      <c r="B63" s="98" t="s">
        <v>40</v>
      </c>
      <c r="C63" s="98"/>
      <c r="D63" s="57"/>
      <c r="E63" s="58">
        <f aca="true" t="shared" si="13" ref="E63:J63">E28</f>
        <v>5000</v>
      </c>
      <c r="F63" s="58">
        <f t="shared" si="13"/>
        <v>0</v>
      </c>
      <c r="G63" s="58">
        <f t="shared" si="13"/>
        <v>0</v>
      </c>
      <c r="H63" s="58">
        <f t="shared" si="13"/>
        <v>0</v>
      </c>
      <c r="I63" s="58">
        <f t="shared" si="13"/>
        <v>0</v>
      </c>
      <c r="J63" s="58">
        <f t="shared" si="13"/>
        <v>0</v>
      </c>
      <c r="L63" s="33">
        <f>H63/SUM(E63:F63)</f>
        <v>0</v>
      </c>
      <c r="M63" s="3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4.25">
      <c r="A64" s="93"/>
      <c r="B64" s="98" t="s">
        <v>68</v>
      </c>
      <c r="C64" s="98"/>
      <c r="D64" s="57"/>
      <c r="E64" s="58">
        <f aca="true" t="shared" si="14" ref="E64:J64">E20+E21+E22+E23+E24</f>
        <v>4806420</v>
      </c>
      <c r="F64" s="58">
        <f t="shared" si="14"/>
        <v>-1145052</v>
      </c>
      <c r="G64" s="58">
        <f t="shared" si="14"/>
        <v>0</v>
      </c>
      <c r="H64" s="58">
        <f t="shared" si="14"/>
        <v>1467787.57</v>
      </c>
      <c r="I64" s="58">
        <f t="shared" si="14"/>
        <v>1467787.57</v>
      </c>
      <c r="J64" s="58">
        <f t="shared" si="14"/>
        <v>1467787.57</v>
      </c>
      <c r="L64" s="33">
        <f>H64/SUM(E64:F64)</f>
        <v>0.4008850162015946</v>
      </c>
      <c r="M64" s="33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4.25">
      <c r="A65" s="93"/>
      <c r="B65" s="98" t="s">
        <v>72</v>
      </c>
      <c r="C65" s="98"/>
      <c r="D65" s="57"/>
      <c r="E65" s="58">
        <f aca="true" t="shared" si="15" ref="E65:J65">E26</f>
        <v>0</v>
      </c>
      <c r="F65" s="58">
        <f t="shared" si="15"/>
        <v>0</v>
      </c>
      <c r="G65" s="58">
        <f t="shared" si="15"/>
        <v>0</v>
      </c>
      <c r="H65" s="58">
        <f t="shared" si="15"/>
        <v>0</v>
      </c>
      <c r="I65" s="58">
        <f t="shared" si="15"/>
        <v>0</v>
      </c>
      <c r="J65" s="58">
        <f t="shared" si="15"/>
        <v>0</v>
      </c>
      <c r="L65" s="33" t="e">
        <f>H65/SUM(E65:F65)</f>
        <v>#DIV/0!</v>
      </c>
      <c r="M65" s="33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4.25">
      <c r="A66" s="93"/>
      <c r="B66" s="98" t="s">
        <v>70</v>
      </c>
      <c r="C66" s="98"/>
      <c r="D66" s="57"/>
      <c r="E66" s="58">
        <f aca="true" t="shared" si="16" ref="E66:J66">E52+E48-E28</f>
        <v>42326077</v>
      </c>
      <c r="F66" s="58">
        <f t="shared" si="16"/>
        <v>-12667823</v>
      </c>
      <c r="G66" s="58">
        <f t="shared" si="16"/>
        <v>25203718</v>
      </c>
      <c r="H66" s="58">
        <f t="shared" si="16"/>
        <v>1305207.8399999999</v>
      </c>
      <c r="I66" s="58">
        <f t="shared" si="16"/>
        <v>1025320.9500000001</v>
      </c>
      <c r="J66" s="58">
        <f t="shared" si="16"/>
        <v>1025320.9500000001</v>
      </c>
      <c r="L66" s="33">
        <f>H66/SUM(E66:F66)</f>
        <v>0.044008249440442446</v>
      </c>
      <c r="M66" s="33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14" s="18" customFormat="1" ht="13.5">
      <c r="A67" s="93"/>
      <c r="B67" s="99" t="s">
        <v>66</v>
      </c>
      <c r="C67" s="99"/>
      <c r="D67" s="59"/>
      <c r="E67" s="60">
        <f aca="true" t="shared" si="17" ref="E67:J67">SUM(E63:E66)</f>
        <v>47137497</v>
      </c>
      <c r="F67" s="60">
        <f t="shared" si="17"/>
        <v>-13812875</v>
      </c>
      <c r="G67" s="60">
        <f t="shared" si="17"/>
        <v>25203718</v>
      </c>
      <c r="H67" s="60">
        <f t="shared" si="17"/>
        <v>2772995.41</v>
      </c>
      <c r="I67" s="60">
        <f t="shared" si="17"/>
        <v>2493108.52</v>
      </c>
      <c r="J67" s="60">
        <f t="shared" si="17"/>
        <v>2493108.52</v>
      </c>
      <c r="K67" s="71"/>
      <c r="L67" s="33">
        <f>H67/SUM(E67:F67)</f>
        <v>0.08321160882184951</v>
      </c>
      <c r="M67" s="33"/>
      <c r="N67" s="17"/>
    </row>
    <row r="68" spans="5:256" ht="14.25">
      <c r="E68" s="55"/>
      <c r="L68" s="33"/>
      <c r="M68" s="33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2:256" ht="14.25">
      <c r="L69" s="33"/>
      <c r="M69" s="33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14" s="18" customFormat="1" ht="27.75" customHeight="1">
      <c r="A70" s="93" t="s">
        <v>57</v>
      </c>
      <c r="B70" s="94"/>
      <c r="C70" s="94"/>
      <c r="D70" s="94"/>
      <c r="E70" s="94"/>
      <c r="F70" s="94"/>
      <c r="G70" s="94"/>
      <c r="H70" s="94"/>
      <c r="I70" s="94"/>
      <c r="J70" s="94"/>
      <c r="K70" s="71"/>
      <c r="L70" s="33"/>
      <c r="M70" s="33"/>
      <c r="N70" s="17"/>
    </row>
    <row r="71" spans="1:14" s="18" customFormat="1" ht="34.5" customHeight="1">
      <c r="A71" s="93"/>
      <c r="B71" s="96" t="s">
        <v>66</v>
      </c>
      <c r="C71" s="96"/>
      <c r="D71" s="59"/>
      <c r="E71" s="60">
        <v>0</v>
      </c>
      <c r="F71" s="60">
        <f>F51</f>
        <v>0</v>
      </c>
      <c r="G71" s="60">
        <f>G51</f>
        <v>0</v>
      </c>
      <c r="H71" s="60">
        <f>H51</f>
        <v>0</v>
      </c>
      <c r="I71" s="60">
        <f>I51</f>
        <v>0</v>
      </c>
      <c r="J71" s="60">
        <f>J51</f>
        <v>0</v>
      </c>
      <c r="K71" s="71"/>
      <c r="L71" s="33" t="e">
        <f>H71/SUM(E71:F71)</f>
        <v>#DIV/0!</v>
      </c>
      <c r="M71" s="33"/>
      <c r="N71" s="17"/>
    </row>
    <row r="72" spans="12:256" ht="14.25">
      <c r="L72" s="33"/>
      <c r="M72" s="33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2:256" ht="14.25">
      <c r="L73" s="33"/>
      <c r="M73" s="3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14" s="18" customFormat="1" ht="13.5">
      <c r="A74" s="97" t="s">
        <v>63</v>
      </c>
      <c r="B74" s="97"/>
      <c r="C74" s="97"/>
      <c r="D74" s="61"/>
      <c r="E74" s="62">
        <f aca="true" t="shared" si="18" ref="E74:J74">E59+E67</f>
        <v>83947497</v>
      </c>
      <c r="F74" s="62">
        <f t="shared" si="18"/>
        <v>-13806386</v>
      </c>
      <c r="G74" s="62">
        <f t="shared" si="18"/>
        <v>25203718</v>
      </c>
      <c r="H74" s="62">
        <f t="shared" si="18"/>
        <v>37294223.010000005</v>
      </c>
      <c r="I74" s="62">
        <f t="shared" si="18"/>
        <v>33011662.9</v>
      </c>
      <c r="J74" s="62">
        <f t="shared" si="18"/>
        <v>32933082.97</v>
      </c>
      <c r="K74" s="71"/>
      <c r="L74" s="33">
        <f>H74/SUM(E74:F74)</f>
        <v>0.5317027700060241</v>
      </c>
      <c r="M74" s="33"/>
      <c r="N74" s="17"/>
    </row>
    <row r="75" spans="5:256" ht="14.25">
      <c r="E75" s="55"/>
      <c r="F75" s="55"/>
      <c r="G75" s="55"/>
      <c r="H75" s="55"/>
      <c r="I75" s="55"/>
      <c r="J75" s="55"/>
      <c r="L75" s="83"/>
      <c r="M75" s="64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5:256" ht="14.25">
      <c r="E76" s="65"/>
      <c r="F76" s="65"/>
      <c r="G76" s="65"/>
      <c r="H76" s="65"/>
      <c r="I76" s="65"/>
      <c r="J76" s="65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6:256" ht="14.25"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6:256" ht="14.25"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4.25">
      <c r="A79" s="1" t="s">
        <v>73</v>
      </c>
      <c r="E79" s="66"/>
      <c r="F79" s="66"/>
      <c r="G79" s="66"/>
      <c r="H79" s="66"/>
      <c r="I79" s="66"/>
      <c r="J79" s="66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5:256" ht="14.25">
      <c r="E80" s="66"/>
      <c r="F80" s="66"/>
      <c r="G80" s="66"/>
      <c r="H80" s="66"/>
      <c r="I80" s="66"/>
      <c r="J80" s="66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5:256" ht="14.25">
      <c r="E81" s="66"/>
      <c r="F81" s="66"/>
      <c r="G81" s="66"/>
      <c r="H81" s="66"/>
      <c r="I81" s="66"/>
      <c r="J81" s="66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</sheetData>
  <sheetProtection selectLockedCells="1" selectUnlockedCells="1"/>
  <mergeCells count="51">
    <mergeCell ref="A6:J6"/>
    <mergeCell ref="A7:J7"/>
    <mergeCell ref="A8:J8"/>
    <mergeCell ref="A11:A12"/>
    <mergeCell ref="B11:C12"/>
    <mergeCell ref="D11:D12"/>
    <mergeCell ref="E11:E12"/>
    <mergeCell ref="G11:G12"/>
    <mergeCell ref="H11:H12"/>
    <mergeCell ref="I11:I12"/>
    <mergeCell ref="J11:J12"/>
    <mergeCell ref="K11:K12"/>
    <mergeCell ref="A13:A19"/>
    <mergeCell ref="B14:C14"/>
    <mergeCell ref="B18:C18"/>
    <mergeCell ref="B19:C19"/>
    <mergeCell ref="A20:A26"/>
    <mergeCell ref="B22:B26"/>
    <mergeCell ref="B27:C27"/>
    <mergeCell ref="A29:A47"/>
    <mergeCell ref="B29:B32"/>
    <mergeCell ref="C29:C30"/>
    <mergeCell ref="C31:C32"/>
    <mergeCell ref="B33:B46"/>
    <mergeCell ref="C33:C34"/>
    <mergeCell ref="C36:C37"/>
    <mergeCell ref="C38:C39"/>
    <mergeCell ref="C40:C41"/>
    <mergeCell ref="C42:C43"/>
    <mergeCell ref="C44:C45"/>
    <mergeCell ref="C48:D48"/>
    <mergeCell ref="A49:A51"/>
    <mergeCell ref="B49:B51"/>
    <mergeCell ref="B67:C67"/>
    <mergeCell ref="B52:C52"/>
    <mergeCell ref="A53:C53"/>
    <mergeCell ref="A56:A59"/>
    <mergeCell ref="B56:J56"/>
    <mergeCell ref="B57:C57"/>
    <mergeCell ref="B58:C58"/>
    <mergeCell ref="B59:C59"/>
    <mergeCell ref="A70:A71"/>
    <mergeCell ref="B70:J70"/>
    <mergeCell ref="B71:C71"/>
    <mergeCell ref="A74:C74"/>
    <mergeCell ref="A62:A67"/>
    <mergeCell ref="B62:J62"/>
    <mergeCell ref="B63:C63"/>
    <mergeCell ref="B64:C64"/>
    <mergeCell ref="B65:C65"/>
    <mergeCell ref="B66:C66"/>
  </mergeCells>
  <printOptions horizontalCentered="1" verticalCentered="1"/>
  <pageMargins left="0.11805555555555555" right="0.11805555555555555" top="0.19652777777777777" bottom="0.19652777777777777" header="0.5118055555555555" footer="0.5118055555555555"/>
  <pageSetup horizontalDpi="300" verticalDpi="300" orientation="portrait" paperSize="9" scale="47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0"/>
  <sheetViews>
    <sheetView zoomScale="90" zoomScaleNormal="90" zoomScalePageLayoutView="0" workbookViewId="0" topLeftCell="A25">
      <selection activeCell="D40" sqref="D40"/>
    </sheetView>
  </sheetViews>
  <sheetFormatPr defaultColWidth="9.140625" defaultRowHeight="15"/>
  <cols>
    <col min="1" max="1" width="10.7109375" style="1" customWidth="1"/>
    <col min="2" max="2" width="7.8515625" style="2" customWidth="1"/>
    <col min="3" max="3" width="67.7109375" style="2" customWidth="1"/>
    <col min="4" max="4" width="6.7109375" style="2" customWidth="1"/>
    <col min="5" max="5" width="21.7109375" style="3" customWidth="1"/>
    <col min="6" max="6" width="22.28125" style="3" customWidth="1"/>
    <col min="7" max="7" width="16.7109375" style="3" customWidth="1"/>
    <col min="8" max="8" width="18.57421875" style="3" customWidth="1"/>
    <col min="9" max="9" width="17.8515625" style="3" customWidth="1"/>
    <col min="10" max="10" width="11.28125" style="3" customWidth="1"/>
    <col min="11" max="11" width="11.28125" style="67" hidden="1" customWidth="1"/>
    <col min="12" max="12" width="11.28125" style="68" hidden="1" customWidth="1"/>
    <col min="13" max="13" width="11.28125" style="6" customWidth="1"/>
    <col min="14" max="14" width="16.57421875" style="6" customWidth="1"/>
    <col min="15" max="15" width="12.7109375" style="7" customWidth="1"/>
    <col min="16" max="16384" width="8.8515625" style="7" customWidth="1"/>
  </cols>
  <sheetData>
    <row r="1" spans="1:14" s="13" customFormat="1" ht="17.25">
      <c r="A1" s="8" t="s">
        <v>0</v>
      </c>
      <c r="B1" s="8"/>
      <c r="C1" s="8"/>
      <c r="D1" s="8"/>
      <c r="E1" s="9"/>
      <c r="F1" s="9"/>
      <c r="G1" s="9"/>
      <c r="H1" s="9"/>
      <c r="I1" s="9"/>
      <c r="J1" s="9"/>
      <c r="K1" s="69"/>
      <c r="L1" s="70"/>
      <c r="M1" s="12"/>
      <c r="N1" s="12"/>
    </row>
    <row r="2" spans="1:14" s="13" customFormat="1" ht="17.25">
      <c r="A2" s="8" t="s">
        <v>1</v>
      </c>
      <c r="B2" s="8"/>
      <c r="C2" s="8"/>
      <c r="D2" s="8"/>
      <c r="E2" s="9"/>
      <c r="F2" s="9"/>
      <c r="G2" s="9"/>
      <c r="H2" s="9"/>
      <c r="I2" s="9"/>
      <c r="J2" s="9"/>
      <c r="K2" s="69"/>
      <c r="L2" s="70"/>
      <c r="M2" s="12"/>
      <c r="N2" s="12"/>
    </row>
    <row r="3" spans="1:14" s="13" customFormat="1" ht="17.25">
      <c r="A3" s="8" t="s">
        <v>2</v>
      </c>
      <c r="B3" s="8"/>
      <c r="C3" s="8"/>
      <c r="D3" s="8"/>
      <c r="E3" s="9"/>
      <c r="F3" s="9"/>
      <c r="G3" s="9"/>
      <c r="H3" s="9"/>
      <c r="I3" s="9"/>
      <c r="J3" s="9"/>
      <c r="K3" s="69"/>
      <c r="L3" s="70"/>
      <c r="M3" s="12"/>
      <c r="N3" s="12"/>
    </row>
    <row r="4" spans="1:14" s="18" customFormat="1" ht="13.5">
      <c r="A4" s="1"/>
      <c r="B4" s="1"/>
      <c r="C4" s="1"/>
      <c r="D4" s="1"/>
      <c r="E4" s="14"/>
      <c r="F4" s="14"/>
      <c r="G4" s="14"/>
      <c r="H4" s="14"/>
      <c r="I4" s="14"/>
      <c r="J4" s="14"/>
      <c r="K4" s="71"/>
      <c r="L4" s="72"/>
      <c r="M4" s="17"/>
      <c r="N4" s="17"/>
    </row>
    <row r="5" spans="1:14" s="18" customFormat="1" ht="13.5">
      <c r="A5" s="1"/>
      <c r="B5" s="1"/>
      <c r="C5" s="1"/>
      <c r="D5" s="1"/>
      <c r="E5" s="14"/>
      <c r="F5" s="14"/>
      <c r="G5" s="14"/>
      <c r="H5" s="14"/>
      <c r="I5" s="14"/>
      <c r="J5" s="14"/>
      <c r="K5" s="71"/>
      <c r="L5" s="72"/>
      <c r="M5" s="17"/>
      <c r="N5" s="17"/>
    </row>
    <row r="6" spans="1:14" s="18" customFormat="1" ht="17.25">
      <c r="A6" s="109" t="s">
        <v>3</v>
      </c>
      <c r="B6" s="109"/>
      <c r="C6" s="109"/>
      <c r="D6" s="109"/>
      <c r="E6" s="109"/>
      <c r="F6" s="109"/>
      <c r="G6" s="109"/>
      <c r="H6" s="109"/>
      <c r="I6" s="109"/>
      <c r="J6" s="109"/>
      <c r="K6" s="71"/>
      <c r="L6" s="72"/>
      <c r="M6" s="17"/>
      <c r="N6" s="17"/>
    </row>
    <row r="7" spans="1:14" s="18" customFormat="1" ht="17.25">
      <c r="A7" s="109" t="s">
        <v>4</v>
      </c>
      <c r="B7" s="109"/>
      <c r="C7" s="109"/>
      <c r="D7" s="109"/>
      <c r="E7" s="109"/>
      <c r="F7" s="109"/>
      <c r="G7" s="109"/>
      <c r="H7" s="109"/>
      <c r="I7" s="109"/>
      <c r="J7" s="109"/>
      <c r="K7" s="71"/>
      <c r="L7" s="72"/>
      <c r="M7" s="17"/>
      <c r="N7" s="17"/>
    </row>
    <row r="8" spans="1:14" s="18" customFormat="1" ht="17.25">
      <c r="A8" s="109" t="s">
        <v>74</v>
      </c>
      <c r="B8" s="109"/>
      <c r="C8" s="109"/>
      <c r="D8" s="109"/>
      <c r="E8" s="109"/>
      <c r="F8" s="109"/>
      <c r="G8" s="109"/>
      <c r="H8" s="109"/>
      <c r="I8" s="109"/>
      <c r="J8" s="109"/>
      <c r="K8" s="71"/>
      <c r="L8" s="72"/>
      <c r="M8" s="17"/>
      <c r="N8" s="17"/>
    </row>
    <row r="9" spans="1:14" s="18" customFormat="1" ht="13.5">
      <c r="A9" s="1"/>
      <c r="B9" s="1"/>
      <c r="C9" s="1"/>
      <c r="D9" s="1"/>
      <c r="E9" s="14"/>
      <c r="F9" s="14"/>
      <c r="G9" s="14"/>
      <c r="H9" s="14"/>
      <c r="I9" s="14"/>
      <c r="J9" s="14"/>
      <c r="K9" s="71"/>
      <c r="L9" s="72"/>
      <c r="M9" s="17"/>
      <c r="N9" s="17"/>
    </row>
    <row r="10" spans="1:14" s="18" customFormat="1" ht="13.5">
      <c r="A10" s="1"/>
      <c r="B10" s="1"/>
      <c r="C10" s="1"/>
      <c r="D10" s="1"/>
      <c r="E10" s="14"/>
      <c r="F10" s="14"/>
      <c r="G10" s="14"/>
      <c r="H10" s="14"/>
      <c r="I10" s="14"/>
      <c r="J10" s="14"/>
      <c r="K10" s="71"/>
      <c r="L10" s="72"/>
      <c r="M10" s="17"/>
      <c r="N10" s="17"/>
    </row>
    <row r="11" spans="1:14" s="23" customFormat="1" ht="12.75" customHeight="1">
      <c r="A11" s="110" t="s">
        <v>6</v>
      </c>
      <c r="B11" s="110" t="s">
        <v>7</v>
      </c>
      <c r="C11" s="110"/>
      <c r="D11" s="110" t="s">
        <v>8</v>
      </c>
      <c r="E11" s="106" t="s">
        <v>9</v>
      </c>
      <c r="F11" s="20" t="s">
        <v>10</v>
      </c>
      <c r="G11" s="106" t="s">
        <v>11</v>
      </c>
      <c r="H11" s="106" t="s">
        <v>12</v>
      </c>
      <c r="I11" s="106" t="s">
        <v>13</v>
      </c>
      <c r="J11" s="106" t="s">
        <v>14</v>
      </c>
      <c r="K11" s="111" t="s">
        <v>15</v>
      </c>
      <c r="L11" s="73"/>
      <c r="M11" s="22"/>
      <c r="N11" s="22"/>
    </row>
    <row r="12" spans="1:14" s="23" customFormat="1" ht="26.25">
      <c r="A12" s="110"/>
      <c r="B12" s="110"/>
      <c r="C12" s="110"/>
      <c r="D12" s="110"/>
      <c r="E12" s="106"/>
      <c r="F12" s="19" t="s">
        <v>16</v>
      </c>
      <c r="G12" s="106"/>
      <c r="H12" s="106"/>
      <c r="I12" s="106"/>
      <c r="J12" s="106"/>
      <c r="K12" s="111"/>
      <c r="L12" s="74" t="s">
        <v>17</v>
      </c>
      <c r="M12" s="25"/>
      <c r="N12" s="22"/>
    </row>
    <row r="13" spans="1:14" s="35" customFormat="1" ht="12.75" customHeight="1">
      <c r="A13" s="105" t="s">
        <v>18</v>
      </c>
      <c r="B13" s="26" t="s">
        <v>19</v>
      </c>
      <c r="C13" s="27" t="s">
        <v>20</v>
      </c>
      <c r="D13" s="28">
        <v>1</v>
      </c>
      <c r="E13" s="29">
        <v>129300000</v>
      </c>
      <c r="F13" s="29">
        <f>K13-E13</f>
        <v>16654542</v>
      </c>
      <c r="G13" s="29"/>
      <c r="H13" s="29">
        <v>145513876.03</v>
      </c>
      <c r="I13" s="29">
        <v>138936582.42</v>
      </c>
      <c r="J13" s="29">
        <v>138936582.42</v>
      </c>
      <c r="K13" s="75">
        <v>145954542</v>
      </c>
      <c r="L13" s="33">
        <f aca="true" t="shared" si="0" ref="L13:L36">H13/SUM(E13:F13)</f>
        <v>0.9969807998849395</v>
      </c>
      <c r="M13" s="33"/>
      <c r="N13" s="75"/>
    </row>
    <row r="14" spans="1:14" s="23" customFormat="1" ht="12.75">
      <c r="A14" s="105"/>
      <c r="B14" s="100" t="s">
        <v>21</v>
      </c>
      <c r="C14" s="100"/>
      <c r="D14" s="36"/>
      <c r="E14" s="37">
        <f aca="true" t="shared" si="1" ref="E14:K14">E13</f>
        <v>129300000</v>
      </c>
      <c r="F14" s="37">
        <f t="shared" si="1"/>
        <v>16654542</v>
      </c>
      <c r="G14" s="37">
        <f t="shared" si="1"/>
        <v>0</v>
      </c>
      <c r="H14" s="37">
        <f t="shared" si="1"/>
        <v>145513876.03</v>
      </c>
      <c r="I14" s="37">
        <f t="shared" si="1"/>
        <v>138936582.42</v>
      </c>
      <c r="J14" s="37">
        <f t="shared" si="1"/>
        <v>138936582.42</v>
      </c>
      <c r="K14" s="76">
        <f t="shared" si="1"/>
        <v>145954542</v>
      </c>
      <c r="L14" s="33">
        <f t="shared" si="0"/>
        <v>0.9969807998849395</v>
      </c>
      <c r="M14" s="33"/>
      <c r="N14" s="22"/>
    </row>
    <row r="15" spans="1:14" s="35" customFormat="1" ht="12.75">
      <c r="A15" s="105"/>
      <c r="B15" s="28" t="s">
        <v>22</v>
      </c>
      <c r="C15" s="27" t="s">
        <v>23</v>
      </c>
      <c r="D15" s="28">
        <v>1</v>
      </c>
      <c r="E15" s="78">
        <v>498500000</v>
      </c>
      <c r="F15" s="40">
        <f>K15-E15</f>
        <v>15647014</v>
      </c>
      <c r="G15" s="29"/>
      <c r="H15" s="29">
        <v>500820289.33</v>
      </c>
      <c r="I15" s="29">
        <v>495523411.48</v>
      </c>
      <c r="J15" s="29">
        <v>494822019.08</v>
      </c>
      <c r="K15" s="75">
        <v>514147014</v>
      </c>
      <c r="L15" s="33">
        <f t="shared" si="0"/>
        <v>0.9740799337405079</v>
      </c>
      <c r="M15" s="33"/>
      <c r="N15" s="34"/>
    </row>
    <row r="16" spans="1:14" s="35" customFormat="1" ht="39">
      <c r="A16" s="105"/>
      <c r="B16" s="28" t="s">
        <v>24</v>
      </c>
      <c r="C16" s="41" t="s">
        <v>25</v>
      </c>
      <c r="D16" s="28">
        <v>1</v>
      </c>
      <c r="E16" s="78">
        <v>104621000</v>
      </c>
      <c r="F16" s="40">
        <f>K16-E16</f>
        <v>938570</v>
      </c>
      <c r="G16" s="29"/>
      <c r="H16" s="29">
        <v>98771598.1</v>
      </c>
      <c r="I16" s="29">
        <v>98417525.62</v>
      </c>
      <c r="J16" s="29">
        <v>98404969.32</v>
      </c>
      <c r="K16" s="75">
        <v>105559570</v>
      </c>
      <c r="L16" s="33">
        <f t="shared" si="0"/>
        <v>0.9356953433970979</v>
      </c>
      <c r="M16" s="33"/>
      <c r="N16" s="34"/>
    </row>
    <row r="17" spans="1:14" s="35" customFormat="1" ht="26.25">
      <c r="A17" s="105"/>
      <c r="B17" s="28" t="s">
        <v>26</v>
      </c>
      <c r="C17" s="41" t="s">
        <v>71</v>
      </c>
      <c r="D17" s="28">
        <v>1</v>
      </c>
      <c r="E17" s="78"/>
      <c r="F17" s="40">
        <f>K17-E17</f>
        <v>0</v>
      </c>
      <c r="G17" s="29"/>
      <c r="H17" s="29"/>
      <c r="I17" s="29"/>
      <c r="J17" s="29"/>
      <c r="K17" s="75"/>
      <c r="L17" s="33" t="e">
        <f t="shared" si="0"/>
        <v>#DIV/0!</v>
      </c>
      <c r="M17" s="33"/>
      <c r="N17" s="34"/>
    </row>
    <row r="18" spans="1:14" s="23" customFormat="1" ht="12.75">
      <c r="A18" s="105"/>
      <c r="B18" s="100" t="s">
        <v>28</v>
      </c>
      <c r="C18" s="100"/>
      <c r="D18" s="36"/>
      <c r="E18" s="37">
        <f aca="true" t="shared" si="2" ref="E18:K18">SUM(E15:E17)</f>
        <v>603121000</v>
      </c>
      <c r="F18" s="37">
        <f t="shared" si="2"/>
        <v>16585584</v>
      </c>
      <c r="G18" s="37">
        <f t="shared" si="2"/>
        <v>0</v>
      </c>
      <c r="H18" s="37">
        <f t="shared" si="2"/>
        <v>599591887.43</v>
      </c>
      <c r="I18" s="37">
        <f t="shared" si="2"/>
        <v>593940937.1</v>
      </c>
      <c r="J18" s="37">
        <f t="shared" si="2"/>
        <v>593226988.4</v>
      </c>
      <c r="K18" s="76">
        <f t="shared" si="2"/>
        <v>619706584</v>
      </c>
      <c r="L18" s="33">
        <f t="shared" si="0"/>
        <v>0.9675415800165195</v>
      </c>
      <c r="M18" s="33"/>
      <c r="N18" s="22"/>
    </row>
    <row r="19" spans="1:14" s="23" customFormat="1" ht="12.75">
      <c r="A19" s="105"/>
      <c r="B19" s="100" t="s">
        <v>29</v>
      </c>
      <c r="C19" s="100"/>
      <c r="D19" s="36"/>
      <c r="E19" s="37">
        <f aca="true" t="shared" si="3" ref="E19:K19">E14+E18</f>
        <v>732421000</v>
      </c>
      <c r="F19" s="37">
        <f t="shared" si="3"/>
        <v>33240126</v>
      </c>
      <c r="G19" s="37">
        <f t="shared" si="3"/>
        <v>0</v>
      </c>
      <c r="H19" s="37">
        <f t="shared" si="3"/>
        <v>745105763.4599999</v>
      </c>
      <c r="I19" s="37">
        <f t="shared" si="3"/>
        <v>732877519.52</v>
      </c>
      <c r="J19" s="37">
        <f t="shared" si="3"/>
        <v>732163570.8199999</v>
      </c>
      <c r="K19" s="76">
        <f t="shared" si="3"/>
        <v>765661126</v>
      </c>
      <c r="L19" s="33">
        <f t="shared" si="0"/>
        <v>0.9731534462936805</v>
      </c>
      <c r="M19" s="33"/>
      <c r="N19" s="22"/>
    </row>
    <row r="20" spans="1:14" s="35" customFormat="1" ht="26.25" customHeight="1">
      <c r="A20" s="105" t="s">
        <v>30</v>
      </c>
      <c r="B20" s="28">
        <v>2004</v>
      </c>
      <c r="C20" s="41" t="s">
        <v>31</v>
      </c>
      <c r="D20" s="28">
        <v>3</v>
      </c>
      <c r="E20" s="29">
        <v>22267872</v>
      </c>
      <c r="F20" s="40">
        <f aca="true" t="shared" si="4" ref="F20:F26">K20-E20</f>
        <v>3566943</v>
      </c>
      <c r="G20" s="29"/>
      <c r="H20" s="29">
        <v>25577684.21</v>
      </c>
      <c r="I20" s="29">
        <v>25559627.54</v>
      </c>
      <c r="J20" s="29">
        <v>25559627.54</v>
      </c>
      <c r="K20" s="75">
        <v>25834815</v>
      </c>
      <c r="L20" s="33">
        <f t="shared" si="0"/>
        <v>0.990047120910291</v>
      </c>
      <c r="M20" s="33"/>
      <c r="N20" s="34"/>
    </row>
    <row r="21" spans="1:14" s="35" customFormat="1" ht="12.75">
      <c r="A21" s="105"/>
      <c r="B21" s="28">
        <v>2004</v>
      </c>
      <c r="C21" s="41" t="s">
        <v>32</v>
      </c>
      <c r="D21" s="28">
        <v>3</v>
      </c>
      <c r="E21" s="29">
        <v>150075</v>
      </c>
      <c r="F21" s="40">
        <f t="shared" si="4"/>
        <v>-11013.380000000005</v>
      </c>
      <c r="G21" s="29"/>
      <c r="H21" s="29">
        <v>130394.85</v>
      </c>
      <c r="I21" s="29">
        <v>130394.85</v>
      </c>
      <c r="J21" s="29">
        <v>130394.85</v>
      </c>
      <c r="K21" s="75">
        <v>139061.62</v>
      </c>
      <c r="L21" s="33">
        <f t="shared" si="0"/>
        <v>0.9376767651635297</v>
      </c>
      <c r="M21" s="33"/>
      <c r="N21" s="34"/>
    </row>
    <row r="22" spans="1:14" s="35" customFormat="1" ht="26.25" customHeight="1">
      <c r="A22" s="105"/>
      <c r="B22" s="104" t="s">
        <v>33</v>
      </c>
      <c r="C22" s="41" t="s">
        <v>34</v>
      </c>
      <c r="D22" s="28">
        <v>3</v>
      </c>
      <c r="E22" s="29">
        <v>3652791</v>
      </c>
      <c r="F22" s="40">
        <f t="shared" si="4"/>
        <v>0</v>
      </c>
      <c r="G22" s="29"/>
      <c r="H22" s="29">
        <v>3433833.95</v>
      </c>
      <c r="I22" s="29">
        <v>3433086.99</v>
      </c>
      <c r="J22" s="29">
        <v>3433086.99</v>
      </c>
      <c r="K22" s="75">
        <v>3652791</v>
      </c>
      <c r="L22" s="33">
        <f t="shared" si="0"/>
        <v>0.9400576025291346</v>
      </c>
      <c r="M22" s="33"/>
      <c r="N22" s="34"/>
    </row>
    <row r="23" spans="1:14" s="35" customFormat="1" ht="12.75">
      <c r="A23" s="105"/>
      <c r="B23" s="104"/>
      <c r="C23" s="41" t="s">
        <v>35</v>
      </c>
      <c r="D23" s="28">
        <v>3</v>
      </c>
      <c r="E23" s="29">
        <v>246620</v>
      </c>
      <c r="F23" s="40">
        <f t="shared" si="4"/>
        <v>-100000</v>
      </c>
      <c r="G23" s="29"/>
      <c r="H23" s="29">
        <v>30779.74</v>
      </c>
      <c r="I23" s="29">
        <v>30779.74</v>
      </c>
      <c r="J23" s="29">
        <v>30779.74</v>
      </c>
      <c r="K23" s="75">
        <v>146620</v>
      </c>
      <c r="L23" s="33">
        <f t="shared" si="0"/>
        <v>0.20992865911881053</v>
      </c>
      <c r="M23" s="33"/>
      <c r="N23" s="34"/>
    </row>
    <row r="24" spans="1:14" s="35" customFormat="1" ht="12.75">
      <c r="A24" s="105"/>
      <c r="B24" s="104"/>
      <c r="C24" s="41" t="s">
        <v>36</v>
      </c>
      <c r="D24" s="28">
        <v>3</v>
      </c>
      <c r="E24" s="29">
        <v>22158628</v>
      </c>
      <c r="F24" s="40">
        <f t="shared" si="4"/>
        <v>0</v>
      </c>
      <c r="G24" s="29"/>
      <c r="H24" s="29">
        <v>22126168.09</v>
      </c>
      <c r="I24" s="29">
        <v>22097418.8</v>
      </c>
      <c r="J24" s="29">
        <v>22097418.8</v>
      </c>
      <c r="K24" s="75">
        <v>22158628</v>
      </c>
      <c r="L24" s="33">
        <f t="shared" si="0"/>
        <v>0.9985351119211894</v>
      </c>
      <c r="M24" s="33"/>
      <c r="N24" s="34"/>
    </row>
    <row r="25" spans="1:14" s="35" customFormat="1" ht="12.75">
      <c r="A25" s="105"/>
      <c r="B25" s="104"/>
      <c r="C25" s="41" t="s">
        <v>37</v>
      </c>
      <c r="D25" s="28">
        <v>3</v>
      </c>
      <c r="E25" s="29">
        <v>1000</v>
      </c>
      <c r="F25" s="40">
        <f t="shared" si="4"/>
        <v>0</v>
      </c>
      <c r="G25" s="29"/>
      <c r="H25" s="29"/>
      <c r="I25" s="29"/>
      <c r="J25" s="29"/>
      <c r="K25" s="75">
        <v>1000</v>
      </c>
      <c r="L25" s="33">
        <f t="shared" si="0"/>
        <v>0</v>
      </c>
      <c r="M25" s="33"/>
      <c r="N25" s="34"/>
    </row>
    <row r="26" spans="1:14" s="35" customFormat="1" ht="26.25">
      <c r="A26" s="105"/>
      <c r="B26" s="104"/>
      <c r="C26" s="41" t="s">
        <v>38</v>
      </c>
      <c r="D26" s="28">
        <v>3</v>
      </c>
      <c r="E26" s="29">
        <v>203646</v>
      </c>
      <c r="F26" s="29">
        <f t="shared" si="4"/>
        <v>100000</v>
      </c>
      <c r="G26" s="29"/>
      <c r="H26" s="29">
        <v>272809.36</v>
      </c>
      <c r="I26" s="29">
        <v>272809.36</v>
      </c>
      <c r="J26" s="29">
        <v>272809.36</v>
      </c>
      <c r="K26" s="75">
        <v>303646</v>
      </c>
      <c r="L26" s="33">
        <f t="shared" si="0"/>
        <v>0.8984454265822701</v>
      </c>
      <c r="M26" s="33"/>
      <c r="N26" s="34"/>
    </row>
    <row r="27" spans="1:14" s="23" customFormat="1" ht="12.75">
      <c r="A27" s="43"/>
      <c r="B27" s="100" t="s">
        <v>39</v>
      </c>
      <c r="C27" s="100"/>
      <c r="D27" s="36"/>
      <c r="E27" s="37">
        <f aca="true" t="shared" si="5" ref="E27:K27">SUM(E20:E26)</f>
        <v>48680632</v>
      </c>
      <c r="F27" s="37">
        <f t="shared" si="5"/>
        <v>3555929.62</v>
      </c>
      <c r="G27" s="37">
        <f t="shared" si="5"/>
        <v>0</v>
      </c>
      <c r="H27" s="37">
        <f t="shared" si="5"/>
        <v>51571670.2</v>
      </c>
      <c r="I27" s="37">
        <f t="shared" si="5"/>
        <v>51524117.28</v>
      </c>
      <c r="J27" s="37">
        <f t="shared" si="5"/>
        <v>51524117.28</v>
      </c>
      <c r="K27" s="76">
        <f t="shared" si="5"/>
        <v>52236561.620000005</v>
      </c>
      <c r="L27" s="33">
        <f t="shared" si="0"/>
        <v>0.9872715316747528</v>
      </c>
      <c r="M27" s="33"/>
      <c r="N27" s="22"/>
    </row>
    <row r="28" spans="1:14" s="35" customFormat="1" ht="30.75">
      <c r="A28" s="43" t="s">
        <v>40</v>
      </c>
      <c r="B28" s="28">
        <v>4224</v>
      </c>
      <c r="C28" s="41" t="s">
        <v>41</v>
      </c>
      <c r="D28" s="28">
        <v>3</v>
      </c>
      <c r="E28" s="29"/>
      <c r="F28" s="40">
        <f>K28-E28</f>
        <v>5037088</v>
      </c>
      <c r="G28" s="29"/>
      <c r="H28" s="29">
        <v>4634237.29</v>
      </c>
      <c r="I28" s="29">
        <v>4634237.29</v>
      </c>
      <c r="J28" s="29">
        <v>4634237.29</v>
      </c>
      <c r="K28" s="75">
        <v>5037088</v>
      </c>
      <c r="L28" s="33">
        <f t="shared" si="0"/>
        <v>0.9200230946928066</v>
      </c>
      <c r="M28" s="33"/>
      <c r="N28" s="34"/>
    </row>
    <row r="29" spans="1:14" s="35" customFormat="1" ht="12.75" customHeight="1">
      <c r="A29" s="105" t="s">
        <v>42</v>
      </c>
      <c r="B29" s="104" t="s">
        <v>43</v>
      </c>
      <c r="C29" s="102" t="s">
        <v>44</v>
      </c>
      <c r="D29" s="28">
        <v>3</v>
      </c>
      <c r="E29" s="29"/>
      <c r="F29" s="40">
        <f>K29-E29</f>
        <v>0</v>
      </c>
      <c r="G29" s="77"/>
      <c r="H29" s="29"/>
      <c r="I29" s="29"/>
      <c r="J29" s="29"/>
      <c r="K29" s="75"/>
      <c r="L29" s="33" t="e">
        <f t="shared" si="0"/>
        <v>#DIV/0!</v>
      </c>
      <c r="M29" s="33"/>
      <c r="N29" s="34"/>
    </row>
    <row r="30" spans="1:14" s="35" customFormat="1" ht="12.75">
      <c r="A30" s="105"/>
      <c r="B30" s="104"/>
      <c r="C30" s="102"/>
      <c r="D30" s="28">
        <v>4</v>
      </c>
      <c r="E30" s="29"/>
      <c r="F30" s="40">
        <f>K31-E30</f>
        <v>0</v>
      </c>
      <c r="G30" s="29"/>
      <c r="H30" s="29"/>
      <c r="I30" s="29"/>
      <c r="J30" s="29"/>
      <c r="K30" s="34"/>
      <c r="L30" s="33" t="e">
        <f t="shared" si="0"/>
        <v>#DIV/0!</v>
      </c>
      <c r="M30" s="33"/>
      <c r="N30" s="34"/>
    </row>
    <row r="31" spans="1:15" s="35" customFormat="1" ht="12.75" customHeight="1">
      <c r="A31" s="105"/>
      <c r="B31" s="104"/>
      <c r="C31" s="102" t="s">
        <v>45</v>
      </c>
      <c r="D31" s="28">
        <v>3</v>
      </c>
      <c r="E31" s="29"/>
      <c r="F31" s="40">
        <f>K32-E31</f>
        <v>0</v>
      </c>
      <c r="G31" s="29"/>
      <c r="H31" s="29"/>
      <c r="I31" s="29"/>
      <c r="J31" s="29"/>
      <c r="K31" s="75"/>
      <c r="L31" s="33" t="e">
        <f t="shared" si="0"/>
        <v>#DIV/0!</v>
      </c>
      <c r="M31" s="33"/>
      <c r="N31" s="34"/>
      <c r="O31" s="45"/>
    </row>
    <row r="32" spans="1:14" s="35" customFormat="1" ht="12.75">
      <c r="A32" s="105"/>
      <c r="B32" s="104"/>
      <c r="C32" s="102"/>
      <c r="D32" s="28">
        <v>4</v>
      </c>
      <c r="E32" s="29"/>
      <c r="F32" s="40">
        <f aca="true" t="shared" si="6" ref="F32:F39">K32-E32</f>
        <v>0</v>
      </c>
      <c r="G32" s="29"/>
      <c r="H32" s="29"/>
      <c r="I32" s="29"/>
      <c r="J32" s="29"/>
      <c r="K32" s="75"/>
      <c r="L32" s="33" t="e">
        <f t="shared" si="0"/>
        <v>#DIV/0!</v>
      </c>
      <c r="M32" s="33"/>
      <c r="N32" s="34"/>
    </row>
    <row r="33" spans="1:14" s="35" customFormat="1" ht="12.75" customHeight="1">
      <c r="A33" s="105"/>
      <c r="B33" s="104">
        <v>4257</v>
      </c>
      <c r="C33" s="102" t="s">
        <v>46</v>
      </c>
      <c r="D33" s="42">
        <v>3</v>
      </c>
      <c r="E33" s="78">
        <v>79922792</v>
      </c>
      <c r="F33" s="40">
        <f t="shared" si="6"/>
        <v>-18049745.82</v>
      </c>
      <c r="G33" s="29"/>
      <c r="H33" s="29">
        <v>60898590.78</v>
      </c>
      <c r="I33" s="29">
        <v>58810680.22</v>
      </c>
      <c r="J33" s="29">
        <v>58801475.57</v>
      </c>
      <c r="K33" s="75">
        <v>61873046.18</v>
      </c>
      <c r="L33" s="33">
        <f t="shared" si="0"/>
        <v>0.984250728545591</v>
      </c>
      <c r="M33" s="46"/>
      <c r="N33" s="47"/>
    </row>
    <row r="34" spans="1:14" s="35" customFormat="1" ht="12.75">
      <c r="A34" s="105"/>
      <c r="B34" s="104"/>
      <c r="C34" s="102"/>
      <c r="D34" s="42">
        <v>4</v>
      </c>
      <c r="E34" s="78"/>
      <c r="F34" s="40">
        <f t="shared" si="6"/>
        <v>1548844</v>
      </c>
      <c r="G34" s="29"/>
      <c r="H34" s="29">
        <v>1507142.63</v>
      </c>
      <c r="I34" s="29">
        <v>1015826.06</v>
      </c>
      <c r="J34" s="29">
        <v>1015826.06</v>
      </c>
      <c r="K34" s="75">
        <v>1548844</v>
      </c>
      <c r="L34" s="33">
        <f t="shared" si="0"/>
        <v>0.9730758100880398</v>
      </c>
      <c r="M34" s="33"/>
      <c r="N34" s="48"/>
    </row>
    <row r="35" spans="1:14" s="35" customFormat="1" ht="12.75">
      <c r="A35" s="105"/>
      <c r="B35" s="104"/>
      <c r="C35" s="41" t="s">
        <v>47</v>
      </c>
      <c r="D35" s="42">
        <v>3</v>
      </c>
      <c r="E35" s="78">
        <v>141502</v>
      </c>
      <c r="F35" s="40">
        <f t="shared" si="6"/>
        <v>689300.03</v>
      </c>
      <c r="G35" s="29"/>
      <c r="H35" s="29">
        <v>829502.85</v>
      </c>
      <c r="I35" s="29">
        <v>829502.85</v>
      </c>
      <c r="J35" s="29">
        <v>829502.85</v>
      </c>
      <c r="K35" s="75">
        <v>830802.03</v>
      </c>
      <c r="L35" s="33">
        <f t="shared" si="0"/>
        <v>0.9984362339605741</v>
      </c>
      <c r="M35" s="33"/>
      <c r="N35" s="34"/>
    </row>
    <row r="36" spans="1:14" s="35" customFormat="1" ht="12.75" customHeight="1">
      <c r="A36" s="105"/>
      <c r="B36" s="104"/>
      <c r="C36" s="102" t="s">
        <v>48</v>
      </c>
      <c r="D36" s="42">
        <v>3</v>
      </c>
      <c r="E36" s="78"/>
      <c r="F36" s="40">
        <f t="shared" si="6"/>
        <v>1632014</v>
      </c>
      <c r="G36" s="29"/>
      <c r="H36" s="29">
        <v>1509266.85</v>
      </c>
      <c r="I36" s="29">
        <v>517351.3</v>
      </c>
      <c r="J36" s="29">
        <v>517351.3</v>
      </c>
      <c r="K36" s="75">
        <v>1632014</v>
      </c>
      <c r="L36" s="33">
        <f t="shared" si="0"/>
        <v>0.9247879307407902</v>
      </c>
      <c r="M36" s="33"/>
      <c r="N36" s="34"/>
    </row>
    <row r="37" spans="1:14" s="35" customFormat="1" ht="12.75">
      <c r="A37" s="105"/>
      <c r="B37" s="104"/>
      <c r="C37" s="102"/>
      <c r="D37" s="42">
        <v>4</v>
      </c>
      <c r="E37" s="78"/>
      <c r="F37" s="40">
        <f t="shared" si="6"/>
        <v>5416936.81</v>
      </c>
      <c r="G37" s="29"/>
      <c r="H37" s="29">
        <v>5307348.02</v>
      </c>
      <c r="I37" s="29">
        <v>118567.35</v>
      </c>
      <c r="J37" s="29">
        <v>118567.35</v>
      </c>
      <c r="K37" s="75">
        <v>5416936.81</v>
      </c>
      <c r="L37" s="33"/>
      <c r="M37" s="33"/>
      <c r="N37" s="34"/>
    </row>
    <row r="38" spans="1:14" s="35" customFormat="1" ht="12.75" customHeight="1">
      <c r="A38" s="105"/>
      <c r="B38" s="104"/>
      <c r="C38" s="102" t="s">
        <v>49</v>
      </c>
      <c r="D38" s="42">
        <v>3</v>
      </c>
      <c r="E38" s="78"/>
      <c r="F38" s="40">
        <f t="shared" si="6"/>
        <v>54301.68</v>
      </c>
      <c r="G38" s="29"/>
      <c r="H38" s="29">
        <v>54301.68</v>
      </c>
      <c r="I38" s="29">
        <v>54301.68</v>
      </c>
      <c r="J38" s="29">
        <v>54301.68</v>
      </c>
      <c r="K38" s="75">
        <v>54301.68</v>
      </c>
      <c r="L38" s="33"/>
      <c r="M38" s="33"/>
      <c r="N38" s="34"/>
    </row>
    <row r="39" spans="1:14" s="35" customFormat="1" ht="12.75">
      <c r="A39" s="105"/>
      <c r="B39" s="104"/>
      <c r="C39" s="102"/>
      <c r="D39" s="42">
        <v>4</v>
      </c>
      <c r="E39" s="78"/>
      <c r="F39" s="40">
        <f t="shared" si="6"/>
        <v>0</v>
      </c>
      <c r="G39" s="29"/>
      <c r="H39" s="29"/>
      <c r="I39" s="29"/>
      <c r="J39" s="29"/>
      <c r="K39" s="75"/>
      <c r="L39" s="33"/>
      <c r="M39" s="33"/>
      <c r="N39" s="34"/>
    </row>
    <row r="40" spans="1:14" s="35" customFormat="1" ht="12.75" customHeight="1">
      <c r="A40" s="105"/>
      <c r="B40" s="104"/>
      <c r="C40" s="102" t="s">
        <v>50</v>
      </c>
      <c r="D40" s="42">
        <v>3</v>
      </c>
      <c r="E40" s="78"/>
      <c r="F40" s="40"/>
      <c r="G40" s="29"/>
      <c r="H40" s="29"/>
      <c r="I40" s="29"/>
      <c r="J40" s="29"/>
      <c r="K40" s="75">
        <v>1580.78</v>
      </c>
      <c r="L40" s="33" t="e">
        <f>H40/SUM(E40:F40)</f>
        <v>#DIV/0!</v>
      </c>
      <c r="M40" s="33"/>
      <c r="N40" s="34"/>
    </row>
    <row r="41" spans="1:14" s="35" customFormat="1" ht="12.75">
      <c r="A41" s="105"/>
      <c r="B41" s="104"/>
      <c r="C41" s="102"/>
      <c r="D41" s="42">
        <v>4</v>
      </c>
      <c r="E41" s="78"/>
      <c r="F41" s="40">
        <v>1580.78</v>
      </c>
      <c r="G41" s="29"/>
      <c r="H41" s="29">
        <v>1580.78</v>
      </c>
      <c r="I41" s="29">
        <v>1580.78</v>
      </c>
      <c r="J41" s="29">
        <v>1580.78</v>
      </c>
      <c r="K41" s="75"/>
      <c r="L41" s="33">
        <f>H41/SUM(E41:F41)</f>
        <v>1</v>
      </c>
      <c r="M41" s="33"/>
      <c r="N41" s="34"/>
    </row>
    <row r="42" spans="1:14" s="35" customFormat="1" ht="12.75" customHeight="1">
      <c r="A42" s="105"/>
      <c r="B42" s="104"/>
      <c r="C42" s="102" t="s">
        <v>51</v>
      </c>
      <c r="D42" s="42">
        <v>3</v>
      </c>
      <c r="E42" s="78"/>
      <c r="F42" s="40">
        <f aca="true" t="shared" si="7" ref="F42:F47">K42-E42</f>
        <v>20000</v>
      </c>
      <c r="G42" s="29"/>
      <c r="H42" s="29">
        <v>17722.22</v>
      </c>
      <c r="I42" s="29">
        <v>17722.22</v>
      </c>
      <c r="J42" s="29">
        <v>17722.22</v>
      </c>
      <c r="K42" s="75">
        <v>20000</v>
      </c>
      <c r="L42" s="33">
        <f>H42/SUM(E42:F42)</f>
        <v>0.8861110000000001</v>
      </c>
      <c r="M42" s="33"/>
      <c r="N42" s="34"/>
    </row>
    <row r="43" spans="1:14" s="35" customFormat="1" ht="12.75">
      <c r="A43" s="105"/>
      <c r="B43" s="104"/>
      <c r="C43" s="102"/>
      <c r="D43" s="42">
        <v>4</v>
      </c>
      <c r="E43" s="78"/>
      <c r="F43" s="40">
        <f t="shared" si="7"/>
        <v>0</v>
      </c>
      <c r="G43" s="29"/>
      <c r="H43" s="29"/>
      <c r="I43" s="29"/>
      <c r="J43" s="29"/>
      <c r="K43" s="75"/>
      <c r="L43" s="33"/>
      <c r="M43" s="33"/>
      <c r="N43" s="34"/>
    </row>
    <row r="44" spans="1:15" s="35" customFormat="1" ht="12.75" customHeight="1">
      <c r="A44" s="105"/>
      <c r="B44" s="104"/>
      <c r="C44" s="102" t="s">
        <v>52</v>
      </c>
      <c r="D44" s="42">
        <v>3</v>
      </c>
      <c r="E44" s="78">
        <v>4447551</v>
      </c>
      <c r="F44" s="40">
        <f t="shared" si="7"/>
        <v>-1902608</v>
      </c>
      <c r="G44" s="29"/>
      <c r="H44" s="29">
        <v>2540509.67</v>
      </c>
      <c r="I44" s="29">
        <v>2381060.57</v>
      </c>
      <c r="J44" s="29">
        <v>2381060.57</v>
      </c>
      <c r="K44" s="75">
        <v>2544943</v>
      </c>
      <c r="L44" s="33">
        <f>H44/SUM(E44:F44)</f>
        <v>0.9982579845599685</v>
      </c>
      <c r="M44" s="33"/>
      <c r="N44" s="46"/>
      <c r="O44" s="49"/>
    </row>
    <row r="45" spans="1:15" s="35" customFormat="1" ht="12.75">
      <c r="A45" s="105"/>
      <c r="B45" s="104"/>
      <c r="C45" s="102"/>
      <c r="D45" s="42">
        <v>4</v>
      </c>
      <c r="E45" s="78"/>
      <c r="F45" s="40">
        <f t="shared" si="7"/>
        <v>7998331</v>
      </c>
      <c r="G45" s="29"/>
      <c r="H45" s="29">
        <v>7998330.36</v>
      </c>
      <c r="I45" s="29">
        <v>7986330.36</v>
      </c>
      <c r="J45" s="29">
        <v>7986330.36</v>
      </c>
      <c r="K45" s="75">
        <v>7998331</v>
      </c>
      <c r="L45" s="33">
        <f>H45/SUM(E45:F45)</f>
        <v>0.9999999199833065</v>
      </c>
      <c r="M45" s="33"/>
      <c r="N45" s="34"/>
      <c r="O45" s="49"/>
    </row>
    <row r="46" spans="1:14" s="35" customFormat="1" ht="12.75">
      <c r="A46" s="105"/>
      <c r="B46" s="104"/>
      <c r="C46" s="44" t="s">
        <v>53</v>
      </c>
      <c r="D46" s="28">
        <v>3</v>
      </c>
      <c r="E46" s="29">
        <v>884907</v>
      </c>
      <c r="F46" s="40">
        <f t="shared" si="7"/>
        <v>0</v>
      </c>
      <c r="G46" s="29"/>
      <c r="H46" s="29">
        <v>884907</v>
      </c>
      <c r="I46" s="29">
        <v>884907</v>
      </c>
      <c r="J46" s="29">
        <v>884907</v>
      </c>
      <c r="K46" s="75">
        <v>884907</v>
      </c>
      <c r="L46" s="33">
        <f>H46/SUM(E46:F46)</f>
        <v>1</v>
      </c>
      <c r="M46" s="33"/>
      <c r="N46" s="34"/>
    </row>
    <row r="47" spans="1:14" s="35" customFormat="1" ht="26.25">
      <c r="A47" s="105"/>
      <c r="B47" s="50" t="s">
        <v>54</v>
      </c>
      <c r="C47" s="41" t="s">
        <v>55</v>
      </c>
      <c r="D47" s="28">
        <v>3</v>
      </c>
      <c r="E47" s="29">
        <v>1104000</v>
      </c>
      <c r="F47" s="40">
        <f t="shared" si="7"/>
        <v>-93000</v>
      </c>
      <c r="G47" s="29"/>
      <c r="H47" s="29">
        <v>955451.35</v>
      </c>
      <c r="I47" s="29">
        <v>955451.35</v>
      </c>
      <c r="J47" s="29">
        <v>955451.35</v>
      </c>
      <c r="K47" s="75">
        <v>1011000</v>
      </c>
      <c r="L47" s="33">
        <f>H47/SUM(E47:F47)</f>
        <v>0.9450557368941642</v>
      </c>
      <c r="M47" s="33"/>
      <c r="N47" s="75"/>
    </row>
    <row r="48" spans="1:14" s="35" customFormat="1" ht="12.75">
      <c r="A48" s="51"/>
      <c r="B48" s="37"/>
      <c r="C48" s="100" t="s">
        <v>56</v>
      </c>
      <c r="D48" s="100"/>
      <c r="E48" s="37">
        <f aca="true" t="shared" si="8" ref="E48:K48">SUM(E28:E47)</f>
        <v>86500752</v>
      </c>
      <c r="F48" s="37">
        <f t="shared" si="8"/>
        <v>2353042.4799999986</v>
      </c>
      <c r="G48" s="37">
        <f t="shared" si="8"/>
        <v>0</v>
      </c>
      <c r="H48" s="37">
        <f t="shared" si="8"/>
        <v>87138891.47999999</v>
      </c>
      <c r="I48" s="37">
        <f t="shared" si="8"/>
        <v>78207519.02999999</v>
      </c>
      <c r="J48" s="38">
        <f t="shared" si="8"/>
        <v>78198314.38</v>
      </c>
      <c r="K48" s="53">
        <f t="shared" si="8"/>
        <v>88853794.48000002</v>
      </c>
      <c r="L48" s="33"/>
      <c r="M48" s="33"/>
      <c r="N48" s="34"/>
    </row>
    <row r="49" spans="1:14" s="35" customFormat="1" ht="26.25" customHeight="1">
      <c r="A49" s="103" t="s">
        <v>57</v>
      </c>
      <c r="B49" s="104" t="s">
        <v>58</v>
      </c>
      <c r="C49" s="41" t="s">
        <v>59</v>
      </c>
      <c r="D49" s="28">
        <v>4</v>
      </c>
      <c r="E49" s="29">
        <v>520000</v>
      </c>
      <c r="F49" s="40"/>
      <c r="G49" s="29"/>
      <c r="H49" s="29"/>
      <c r="I49" s="29"/>
      <c r="J49" s="30"/>
      <c r="K49" s="81"/>
      <c r="L49" s="33"/>
      <c r="M49" s="33"/>
      <c r="N49" s="34"/>
    </row>
    <row r="50" spans="1:14" s="35" customFormat="1" ht="26.25">
      <c r="A50" s="103"/>
      <c r="B50" s="104"/>
      <c r="C50" s="41" t="s">
        <v>60</v>
      </c>
      <c r="D50" s="28">
        <v>4</v>
      </c>
      <c r="E50" s="29">
        <v>28400</v>
      </c>
      <c r="F50" s="40"/>
      <c r="G50" s="29"/>
      <c r="H50" s="29"/>
      <c r="I50" s="29"/>
      <c r="J50" s="30"/>
      <c r="K50" s="81"/>
      <c r="L50" s="33"/>
      <c r="M50" s="33"/>
      <c r="N50" s="34"/>
    </row>
    <row r="51" spans="1:14" s="35" customFormat="1" ht="26.25">
      <c r="A51" s="103"/>
      <c r="B51" s="104"/>
      <c r="C51" s="41" t="s">
        <v>61</v>
      </c>
      <c r="D51" s="28">
        <v>4</v>
      </c>
      <c r="E51" s="29">
        <v>3040082</v>
      </c>
      <c r="F51" s="40"/>
      <c r="G51" s="29"/>
      <c r="H51" s="29"/>
      <c r="I51" s="29"/>
      <c r="J51" s="30"/>
      <c r="K51" s="81"/>
      <c r="L51" s="33"/>
      <c r="M51" s="33"/>
      <c r="N51" s="34"/>
    </row>
    <row r="52" spans="1:15" s="23" customFormat="1" ht="12.75">
      <c r="A52" s="51"/>
      <c r="B52" s="100" t="s">
        <v>62</v>
      </c>
      <c r="C52" s="100"/>
      <c r="D52" s="36"/>
      <c r="E52" s="37">
        <f aca="true" t="shared" si="9" ref="E52:K52">SUM(E49:E51)</f>
        <v>3588482</v>
      </c>
      <c r="F52" s="37">
        <f t="shared" si="9"/>
        <v>0</v>
      </c>
      <c r="G52" s="37">
        <f t="shared" si="9"/>
        <v>0</v>
      </c>
      <c r="H52" s="37">
        <f t="shared" si="9"/>
        <v>0</v>
      </c>
      <c r="I52" s="37">
        <f t="shared" si="9"/>
        <v>0</v>
      </c>
      <c r="J52" s="38">
        <f t="shared" si="9"/>
        <v>0</v>
      </c>
      <c r="K52" s="53">
        <f t="shared" si="9"/>
        <v>0</v>
      </c>
      <c r="L52" s="33">
        <f>H52/SUM(E52:F52)</f>
        <v>0</v>
      </c>
      <c r="M52" s="33"/>
      <c r="N52" s="22"/>
      <c r="O52" s="54"/>
    </row>
    <row r="53" spans="1:14" s="23" customFormat="1" ht="12.75">
      <c r="A53" s="100" t="s">
        <v>63</v>
      </c>
      <c r="B53" s="100"/>
      <c r="C53" s="100"/>
      <c r="D53" s="36"/>
      <c r="E53" s="37">
        <f aca="true" t="shared" si="10" ref="E53:K53">E19+E27+E52+E48</f>
        <v>871190866</v>
      </c>
      <c r="F53" s="37">
        <f t="shared" si="10"/>
        <v>39149098.099999994</v>
      </c>
      <c r="G53" s="37">
        <f t="shared" si="10"/>
        <v>0</v>
      </c>
      <c r="H53" s="37">
        <f t="shared" si="10"/>
        <v>883816325.14</v>
      </c>
      <c r="I53" s="37">
        <f t="shared" si="10"/>
        <v>862609155.8299999</v>
      </c>
      <c r="J53" s="38">
        <f t="shared" si="10"/>
        <v>861886002.4799999</v>
      </c>
      <c r="K53" s="53">
        <f t="shared" si="10"/>
        <v>906751482.1</v>
      </c>
      <c r="L53" s="33">
        <f>H53/SUM(E53:F53)</f>
        <v>0.9708640288178247</v>
      </c>
      <c r="M53" s="33"/>
      <c r="N53" s="22"/>
    </row>
    <row r="54" spans="5:256" ht="14.25">
      <c r="E54" s="55"/>
      <c r="F54" s="55"/>
      <c r="G54" s="55"/>
      <c r="H54" s="55"/>
      <c r="I54" s="55"/>
      <c r="J54" s="55" t="s">
        <v>75</v>
      </c>
      <c r="K54" s="84">
        <v>9155572.61</v>
      </c>
      <c r="L54" s="33" t="e">
        <f>H54/SUM(E54:F54)</f>
        <v>#DIV/0!</v>
      </c>
      <c r="M54" s="33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5:256" ht="14.25">
      <c r="E55" s="55"/>
      <c r="F55" s="55"/>
      <c r="G55" s="55"/>
      <c r="H55" s="55"/>
      <c r="I55" s="55"/>
      <c r="J55" s="55"/>
      <c r="K55" s="85">
        <f>K53+K54</f>
        <v>915907054.71</v>
      </c>
      <c r="L55" s="33"/>
      <c r="M55" s="33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14" s="18" customFormat="1" ht="14.25" customHeight="1">
      <c r="A56" s="101" t="s">
        <v>18</v>
      </c>
      <c r="B56" s="94"/>
      <c r="C56" s="94"/>
      <c r="D56" s="94"/>
      <c r="E56" s="94"/>
      <c r="F56" s="94"/>
      <c r="G56" s="94"/>
      <c r="H56" s="94"/>
      <c r="I56" s="94"/>
      <c r="J56" s="94"/>
      <c r="K56" s="71"/>
      <c r="L56" s="33"/>
      <c r="M56" s="33"/>
      <c r="N56" s="17"/>
    </row>
    <row r="57" spans="1:256" ht="14.25">
      <c r="A57" s="101"/>
      <c r="B57" s="98" t="s">
        <v>64</v>
      </c>
      <c r="C57" s="98"/>
      <c r="D57" s="57"/>
      <c r="E57" s="58">
        <f aca="true" t="shared" si="11" ref="E57:J57">E18</f>
        <v>603121000</v>
      </c>
      <c r="F57" s="58">
        <f t="shared" si="11"/>
        <v>16585584</v>
      </c>
      <c r="G57" s="58">
        <f t="shared" si="11"/>
        <v>0</v>
      </c>
      <c r="H57" s="58">
        <f t="shared" si="11"/>
        <v>599591887.43</v>
      </c>
      <c r="I57" s="58">
        <f t="shared" si="11"/>
        <v>593940937.1</v>
      </c>
      <c r="J57" s="58">
        <f t="shared" si="11"/>
        <v>593226988.4</v>
      </c>
      <c r="L57" s="33">
        <f>H57/SUM(E57:F57)</f>
        <v>0.9675415800165195</v>
      </c>
      <c r="M57" s="33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4.25">
      <c r="A58" s="101"/>
      <c r="B58" s="98" t="s">
        <v>65</v>
      </c>
      <c r="C58" s="98"/>
      <c r="D58" s="57"/>
      <c r="E58" s="58">
        <f aca="true" t="shared" si="12" ref="E58:J58">E14</f>
        <v>129300000</v>
      </c>
      <c r="F58" s="58">
        <f t="shared" si="12"/>
        <v>16654542</v>
      </c>
      <c r="G58" s="58">
        <f t="shared" si="12"/>
        <v>0</v>
      </c>
      <c r="H58" s="58">
        <f t="shared" si="12"/>
        <v>145513876.03</v>
      </c>
      <c r="I58" s="58">
        <f t="shared" si="12"/>
        <v>138936582.42</v>
      </c>
      <c r="J58" s="58">
        <f t="shared" si="12"/>
        <v>138936582.42</v>
      </c>
      <c r="L58" s="33">
        <f>H58/SUM(E58:F58)</f>
        <v>0.9969807998849395</v>
      </c>
      <c r="M58" s="33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14" s="18" customFormat="1" ht="13.5">
      <c r="A59" s="101"/>
      <c r="B59" s="99" t="s">
        <v>66</v>
      </c>
      <c r="C59" s="99"/>
      <c r="D59" s="59"/>
      <c r="E59" s="60">
        <f aca="true" t="shared" si="13" ref="E59:J59">SUM(E57:E58)</f>
        <v>732421000</v>
      </c>
      <c r="F59" s="60">
        <f t="shared" si="13"/>
        <v>33240126</v>
      </c>
      <c r="G59" s="60">
        <f t="shared" si="13"/>
        <v>0</v>
      </c>
      <c r="H59" s="60">
        <f t="shared" si="13"/>
        <v>745105763.4599999</v>
      </c>
      <c r="I59" s="60">
        <f t="shared" si="13"/>
        <v>732877519.52</v>
      </c>
      <c r="J59" s="60">
        <f t="shared" si="13"/>
        <v>732163570.8199999</v>
      </c>
      <c r="K59" s="71"/>
      <c r="L59" s="33">
        <f>H59/SUM(E59:F59)</f>
        <v>0.9731534462936805</v>
      </c>
      <c r="M59" s="33"/>
      <c r="N59" s="17"/>
    </row>
    <row r="60" spans="12:256" ht="14.25">
      <c r="L60" s="33"/>
      <c r="M60" s="33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2:256" ht="14.25">
      <c r="L61" s="33"/>
      <c r="M61" s="33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14" s="18" customFormat="1" ht="14.25" customHeight="1">
      <c r="A62" s="93" t="s">
        <v>67</v>
      </c>
      <c r="B62" s="94"/>
      <c r="C62" s="94"/>
      <c r="D62" s="94"/>
      <c r="E62" s="94"/>
      <c r="F62" s="94"/>
      <c r="G62" s="94"/>
      <c r="H62" s="94"/>
      <c r="I62" s="94"/>
      <c r="J62" s="94"/>
      <c r="K62" s="71"/>
      <c r="L62" s="33"/>
      <c r="M62" s="33"/>
      <c r="N62" s="17"/>
    </row>
    <row r="63" spans="1:256" ht="14.25">
      <c r="A63" s="93"/>
      <c r="B63" s="98" t="s">
        <v>40</v>
      </c>
      <c r="C63" s="98"/>
      <c r="D63" s="57"/>
      <c r="E63" s="58">
        <f aca="true" t="shared" si="14" ref="E63:J63">E28</f>
        <v>0</v>
      </c>
      <c r="F63" s="58">
        <f t="shared" si="14"/>
        <v>5037088</v>
      </c>
      <c r="G63" s="58">
        <f t="shared" si="14"/>
        <v>0</v>
      </c>
      <c r="H63" s="58">
        <f t="shared" si="14"/>
        <v>4634237.29</v>
      </c>
      <c r="I63" s="58">
        <f t="shared" si="14"/>
        <v>4634237.29</v>
      </c>
      <c r="J63" s="58">
        <f t="shared" si="14"/>
        <v>4634237.29</v>
      </c>
      <c r="L63" s="33">
        <f>H63/SUM(E63:F63)</f>
        <v>0.9200230946928066</v>
      </c>
      <c r="M63" s="3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4.25">
      <c r="A64" s="93"/>
      <c r="B64" s="98" t="s">
        <v>68</v>
      </c>
      <c r="C64" s="98"/>
      <c r="D64" s="57"/>
      <c r="E64" s="58">
        <f>E20+E21+E22+E23+E24+E25</f>
        <v>48476986</v>
      </c>
      <c r="F64" s="58">
        <f>F20+F21+F22+F23+F24</f>
        <v>3455929.62</v>
      </c>
      <c r="G64" s="58">
        <f>G20+G21+G22+G23+G24</f>
        <v>0</v>
      </c>
      <c r="H64" s="58">
        <f>H20+H21+H22+H23+H24</f>
        <v>51298860.84</v>
      </c>
      <c r="I64" s="58">
        <f>I20+I21+I22+I23+I24</f>
        <v>51251307.92</v>
      </c>
      <c r="J64" s="58">
        <f>J20+J21+J22+J23+J24</f>
        <v>51251307.92</v>
      </c>
      <c r="L64" s="33">
        <f>H64/SUM(E64:F64)</f>
        <v>0.9877908880633728</v>
      </c>
      <c r="M64" s="33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4.25">
      <c r="A65" s="93"/>
      <c r="B65" s="98" t="s">
        <v>72</v>
      </c>
      <c r="C65" s="98"/>
      <c r="D65" s="57"/>
      <c r="E65" s="58">
        <f aca="true" t="shared" si="15" ref="E65:J65">E26</f>
        <v>203646</v>
      </c>
      <c r="F65" s="58">
        <f t="shared" si="15"/>
        <v>100000</v>
      </c>
      <c r="G65" s="58">
        <f t="shared" si="15"/>
        <v>0</v>
      </c>
      <c r="H65" s="58">
        <f t="shared" si="15"/>
        <v>272809.36</v>
      </c>
      <c r="I65" s="58">
        <f t="shared" si="15"/>
        <v>272809.36</v>
      </c>
      <c r="J65" s="58">
        <f t="shared" si="15"/>
        <v>272809.36</v>
      </c>
      <c r="L65" s="33">
        <f>H65/SUM(E65:F65)</f>
        <v>0.8984454265822701</v>
      </c>
      <c r="M65" s="33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4.25">
      <c r="A66" s="93"/>
      <c r="B66" s="98" t="s">
        <v>70</v>
      </c>
      <c r="C66" s="98"/>
      <c r="D66" s="57"/>
      <c r="E66" s="58">
        <f aca="true" t="shared" si="16" ref="E66:J66">E52+E48-E28</f>
        <v>90089234</v>
      </c>
      <c r="F66" s="58">
        <f t="shared" si="16"/>
        <v>-2684045.5200000014</v>
      </c>
      <c r="G66" s="58">
        <f t="shared" si="16"/>
        <v>0</v>
      </c>
      <c r="H66" s="58">
        <f t="shared" si="16"/>
        <v>82504654.18999998</v>
      </c>
      <c r="I66" s="58">
        <f t="shared" si="16"/>
        <v>73573281.73999998</v>
      </c>
      <c r="J66" s="58">
        <f t="shared" si="16"/>
        <v>73564077.08999999</v>
      </c>
      <c r="L66" s="33">
        <f>H66/SUM(E66:F66)</f>
        <v>0.9439331420111134</v>
      </c>
      <c r="M66" s="33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14" s="18" customFormat="1" ht="13.5">
      <c r="A67" s="93"/>
      <c r="B67" s="99" t="s">
        <v>66</v>
      </c>
      <c r="C67" s="99"/>
      <c r="D67" s="59"/>
      <c r="E67" s="60">
        <f aca="true" t="shared" si="17" ref="E67:J67">SUM(E63:E66)</f>
        <v>138769866</v>
      </c>
      <c r="F67" s="60">
        <f t="shared" si="17"/>
        <v>5908972.1</v>
      </c>
      <c r="G67" s="60">
        <f t="shared" si="17"/>
        <v>0</v>
      </c>
      <c r="H67" s="60">
        <f t="shared" si="17"/>
        <v>138710561.67999998</v>
      </c>
      <c r="I67" s="60">
        <f t="shared" si="17"/>
        <v>129731636.30999997</v>
      </c>
      <c r="J67" s="60">
        <f t="shared" si="17"/>
        <v>129722431.66</v>
      </c>
      <c r="K67" s="71"/>
      <c r="L67" s="33">
        <f>H67/SUM(E67:F67)</f>
        <v>0.9587481037422015</v>
      </c>
      <c r="M67" s="33"/>
      <c r="N67" s="17"/>
    </row>
    <row r="68" spans="5:256" ht="14.25">
      <c r="E68" s="55"/>
      <c r="L68" s="33"/>
      <c r="M68" s="33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5:256" ht="14.25">
      <c r="E69" s="55"/>
      <c r="L69" s="33"/>
      <c r="M69" s="33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14" s="18" customFormat="1" ht="27.75" customHeight="1">
      <c r="A70" s="93" t="s">
        <v>57</v>
      </c>
      <c r="B70" s="94"/>
      <c r="C70" s="94"/>
      <c r="D70" s="94"/>
      <c r="E70" s="94"/>
      <c r="F70" s="94"/>
      <c r="G70" s="94"/>
      <c r="H70" s="94"/>
      <c r="I70" s="94"/>
      <c r="J70" s="94"/>
      <c r="K70" s="71"/>
      <c r="L70" s="33"/>
      <c r="M70" s="33"/>
      <c r="N70" s="17"/>
    </row>
    <row r="71" spans="1:14" s="18" customFormat="1" ht="34.5" customHeight="1">
      <c r="A71" s="93"/>
      <c r="B71" s="96" t="s">
        <v>66</v>
      </c>
      <c r="C71" s="96"/>
      <c r="D71" s="59"/>
      <c r="E71" s="60">
        <v>0</v>
      </c>
      <c r="F71" s="60">
        <f>F52</f>
        <v>0</v>
      </c>
      <c r="G71" s="60">
        <f>G52</f>
        <v>0</v>
      </c>
      <c r="H71" s="60">
        <f>H52</f>
        <v>0</v>
      </c>
      <c r="I71" s="60">
        <f>I52</f>
        <v>0</v>
      </c>
      <c r="J71" s="60">
        <f>J52</f>
        <v>0</v>
      </c>
      <c r="K71" s="71"/>
      <c r="L71" s="33" t="e">
        <f>H71/SUM(E71:F71)</f>
        <v>#DIV/0!</v>
      </c>
      <c r="M71" s="33"/>
      <c r="N71" s="17"/>
    </row>
    <row r="72" spans="12:256" ht="14.25">
      <c r="L72" s="33"/>
      <c r="M72" s="33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14" s="18" customFormat="1" ht="13.5">
      <c r="A73" s="97" t="s">
        <v>63</v>
      </c>
      <c r="B73" s="97"/>
      <c r="C73" s="97"/>
      <c r="D73" s="61"/>
      <c r="E73" s="62">
        <f aca="true" t="shared" si="18" ref="E73:J73">E59+E67</f>
        <v>871190866</v>
      </c>
      <c r="F73" s="62">
        <f t="shared" si="18"/>
        <v>39149098.1</v>
      </c>
      <c r="G73" s="62">
        <f t="shared" si="18"/>
        <v>0</v>
      </c>
      <c r="H73" s="62">
        <f t="shared" si="18"/>
        <v>883816325.1399999</v>
      </c>
      <c r="I73" s="62">
        <f t="shared" si="18"/>
        <v>862609155.8299999</v>
      </c>
      <c r="J73" s="62">
        <f t="shared" si="18"/>
        <v>861886002.4799999</v>
      </c>
      <c r="K73" s="71"/>
      <c r="L73" s="33">
        <f>H73/SUM(E73:F73)</f>
        <v>0.9708640288178246</v>
      </c>
      <c r="M73" s="33"/>
      <c r="N73" s="17"/>
    </row>
    <row r="74" spans="5:256" ht="14.25">
      <c r="E74" s="55"/>
      <c r="F74" s="55"/>
      <c r="G74" s="55"/>
      <c r="H74" s="55"/>
      <c r="I74" s="55"/>
      <c r="J74" s="55"/>
      <c r="L74" s="83"/>
      <c r="M74" s="6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5:256" ht="14.25">
      <c r="E75" s="65"/>
      <c r="F75" s="65"/>
      <c r="G75" s="65"/>
      <c r="H75" s="65"/>
      <c r="I75" s="65"/>
      <c r="J75" s="6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6:256" ht="14.25"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6:256" ht="14.25"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4.25">
      <c r="A78" s="1" t="s">
        <v>73</v>
      </c>
      <c r="E78" s="66"/>
      <c r="F78" s="66"/>
      <c r="G78" s="66"/>
      <c r="H78" s="66"/>
      <c r="I78" s="66"/>
      <c r="J78" s="66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5:256" ht="14.25">
      <c r="E79" s="66"/>
      <c r="F79" s="66"/>
      <c r="G79" s="66"/>
      <c r="H79" s="66"/>
      <c r="I79" s="66"/>
      <c r="J79" s="66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5:256" ht="14.25">
      <c r="E80" s="66"/>
      <c r="F80" s="66"/>
      <c r="G80" s="66"/>
      <c r="H80" s="66"/>
      <c r="I80" s="66"/>
      <c r="J80" s="66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</sheetData>
  <sheetProtection selectLockedCells="1" selectUnlockedCells="1"/>
  <mergeCells count="51">
    <mergeCell ref="A6:J6"/>
    <mergeCell ref="A7:J7"/>
    <mergeCell ref="A8:J8"/>
    <mergeCell ref="A11:A12"/>
    <mergeCell ref="B11:C12"/>
    <mergeCell ref="D11:D12"/>
    <mergeCell ref="E11:E12"/>
    <mergeCell ref="G11:G12"/>
    <mergeCell ref="H11:H12"/>
    <mergeCell ref="I11:I12"/>
    <mergeCell ref="J11:J12"/>
    <mergeCell ref="K11:K12"/>
    <mergeCell ref="A13:A19"/>
    <mergeCell ref="B14:C14"/>
    <mergeCell ref="B18:C18"/>
    <mergeCell ref="B19:C19"/>
    <mergeCell ref="A20:A26"/>
    <mergeCell ref="B22:B26"/>
    <mergeCell ref="B27:C27"/>
    <mergeCell ref="A29:A47"/>
    <mergeCell ref="B29:B32"/>
    <mergeCell ref="C29:C30"/>
    <mergeCell ref="C31:C32"/>
    <mergeCell ref="B33:B46"/>
    <mergeCell ref="C33:C34"/>
    <mergeCell ref="C36:C37"/>
    <mergeCell ref="C38:C39"/>
    <mergeCell ref="C40:C41"/>
    <mergeCell ref="C42:C43"/>
    <mergeCell ref="C44:C45"/>
    <mergeCell ref="C48:D48"/>
    <mergeCell ref="A49:A51"/>
    <mergeCell ref="B49:B51"/>
    <mergeCell ref="B67:C67"/>
    <mergeCell ref="B52:C52"/>
    <mergeCell ref="A53:C53"/>
    <mergeCell ref="A56:A59"/>
    <mergeCell ref="B56:J56"/>
    <mergeCell ref="B57:C57"/>
    <mergeCell ref="B58:C58"/>
    <mergeCell ref="B59:C59"/>
    <mergeCell ref="A70:A71"/>
    <mergeCell ref="B70:J70"/>
    <mergeCell ref="B71:C71"/>
    <mergeCell ref="A73:C73"/>
    <mergeCell ref="A62:A67"/>
    <mergeCell ref="B62:J62"/>
    <mergeCell ref="B63:C63"/>
    <mergeCell ref="B64:C64"/>
    <mergeCell ref="B65:C65"/>
    <mergeCell ref="B66:C66"/>
  </mergeCells>
  <printOptions horizontalCentered="1" verticalCentered="1"/>
  <pageMargins left="0.11805555555555555" right="0.11805555555555555" top="0.19652777777777777" bottom="0.19652777777777777" header="0.5118055555555555" footer="0.5118055555555555"/>
  <pageSetup horizontalDpi="300" verticalDpi="300" orientation="portrait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 Felipe</cp:lastModifiedBy>
  <dcterms:modified xsi:type="dcterms:W3CDTF">2023-02-08T18:58:29Z</dcterms:modified>
  <cp:category/>
  <cp:version/>
  <cp:contentType/>
  <cp:contentStatus/>
</cp:coreProperties>
</file>