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D:\Users\JFMG\Downloads\"/>
    </mc:Choice>
  </mc:AlternateContent>
  <xr:revisionPtr revIDLastSave="0" documentId="13_ncr:1_{3B31EA61-DD55-4C04-A330-F943AF4804FA}" xr6:coauthVersionLast="47" xr6:coauthVersionMax="47" xr10:uidLastSave="{00000000-0000-0000-0000-000000000000}"/>
  <bookViews>
    <workbookView xWindow="20370" yWindow="-120" windowWidth="29040" windowHeight="15840" tabRatio="500" activeTab="2" xr2:uid="{00000000-000D-0000-FFFF-FFFF00000000}"/>
  </bookViews>
  <sheets>
    <sheet name="CONSOLIDADO" sheetId="1" r:id="rId1"/>
    <sheet name="TRF6 12107" sheetId="3" r:id="rId2"/>
    <sheet name="SJMG 12101" sheetId="4" r:id="rId3"/>
  </sheets>
  <definedNames>
    <definedName name="Excel_BuiltIn_Print_Area" localSheetId="0">NA()</definedName>
    <definedName name="Excel_BuiltIn_Print_Area" localSheetId="2">NA()</definedName>
    <definedName name="Excel_BuiltIn_Print_Area" localSheetId="1">NA()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3" i="1" l="1"/>
  <c r="F33" i="3"/>
  <c r="F34" i="3"/>
  <c r="F35" i="3"/>
  <c r="F36" i="3"/>
  <c r="L36" i="3" s="1"/>
  <c r="F37" i="3"/>
  <c r="F38" i="3"/>
  <c r="F39" i="3"/>
  <c r="F40" i="3"/>
  <c r="L40" i="3" s="1"/>
  <c r="G43" i="1"/>
  <c r="H43" i="1"/>
  <c r="I43" i="1"/>
  <c r="J43" i="1"/>
  <c r="K43" i="1"/>
  <c r="G44" i="1"/>
  <c r="H44" i="1"/>
  <c r="I44" i="1"/>
  <c r="J44" i="1"/>
  <c r="K44" i="1"/>
  <c r="G45" i="1"/>
  <c r="H45" i="1"/>
  <c r="I45" i="1"/>
  <c r="J45" i="1"/>
  <c r="K45" i="1"/>
  <c r="G46" i="1"/>
  <c r="H46" i="1"/>
  <c r="I46" i="1"/>
  <c r="J46" i="1"/>
  <c r="K46" i="1"/>
  <c r="G47" i="1"/>
  <c r="H47" i="1"/>
  <c r="I47" i="1"/>
  <c r="J47" i="1"/>
  <c r="K47" i="1"/>
  <c r="G48" i="1"/>
  <c r="H48" i="1"/>
  <c r="I48" i="1"/>
  <c r="J48" i="1"/>
  <c r="K48" i="1"/>
  <c r="G49" i="1"/>
  <c r="H49" i="1"/>
  <c r="I49" i="1"/>
  <c r="J49" i="1"/>
  <c r="K49" i="1"/>
  <c r="F49" i="1" s="1"/>
  <c r="H42" i="1"/>
  <c r="I42" i="1"/>
  <c r="J42" i="1"/>
  <c r="K42" i="1"/>
  <c r="G42" i="1"/>
  <c r="E44" i="1"/>
  <c r="E45" i="1"/>
  <c r="E46" i="1"/>
  <c r="E47" i="1"/>
  <c r="E48" i="1"/>
  <c r="F48" i="1" s="1"/>
  <c r="E49" i="1"/>
  <c r="E43" i="1"/>
  <c r="F43" i="1" s="1"/>
  <c r="E42" i="1"/>
  <c r="E35" i="1"/>
  <c r="G35" i="1"/>
  <c r="H35" i="1"/>
  <c r="I35" i="1"/>
  <c r="J35" i="1"/>
  <c r="K35" i="1"/>
  <c r="E36" i="1"/>
  <c r="G36" i="1"/>
  <c r="H36" i="1"/>
  <c r="I36" i="1"/>
  <c r="J36" i="1"/>
  <c r="K36" i="1"/>
  <c r="F36" i="1" s="1"/>
  <c r="E37" i="1"/>
  <c r="G37" i="1"/>
  <c r="H37" i="1"/>
  <c r="I37" i="1"/>
  <c r="J37" i="1"/>
  <c r="K37" i="1"/>
  <c r="E38" i="1"/>
  <c r="G38" i="1"/>
  <c r="H38" i="1"/>
  <c r="I38" i="1"/>
  <c r="J38" i="1"/>
  <c r="K38" i="1"/>
  <c r="F38" i="1" s="1"/>
  <c r="E39" i="1"/>
  <c r="G39" i="1"/>
  <c r="H39" i="1"/>
  <c r="I39" i="1"/>
  <c r="J39" i="1"/>
  <c r="K39" i="1"/>
  <c r="E40" i="1"/>
  <c r="G40" i="1"/>
  <c r="H40" i="1"/>
  <c r="I40" i="1"/>
  <c r="J40" i="1"/>
  <c r="K40" i="1"/>
  <c r="F40" i="1" s="1"/>
  <c r="K29" i="1"/>
  <c r="K30" i="1"/>
  <c r="K31" i="1"/>
  <c r="K32" i="1"/>
  <c r="K34" i="1"/>
  <c r="K28" i="1"/>
  <c r="K21" i="1"/>
  <c r="K22" i="1"/>
  <c r="K23" i="1"/>
  <c r="K24" i="1"/>
  <c r="K25" i="1"/>
  <c r="K26" i="1"/>
  <c r="K20" i="1"/>
  <c r="K16" i="1"/>
  <c r="K17" i="1"/>
  <c r="K15" i="1"/>
  <c r="K13" i="1"/>
  <c r="K14" i="1" s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J28" i="1"/>
  <c r="I28" i="1"/>
  <c r="H28" i="1"/>
  <c r="G28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J20" i="1"/>
  <c r="I20" i="1"/>
  <c r="H20" i="1"/>
  <c r="G20" i="1"/>
  <c r="G16" i="1"/>
  <c r="H16" i="1"/>
  <c r="I16" i="1"/>
  <c r="J16" i="1"/>
  <c r="G17" i="1"/>
  <c r="H17" i="1"/>
  <c r="I17" i="1"/>
  <c r="J17" i="1"/>
  <c r="J15" i="1"/>
  <c r="I15" i="1"/>
  <c r="H15" i="1"/>
  <c r="G15" i="1"/>
  <c r="H13" i="1"/>
  <c r="H14" i="1" s="1"/>
  <c r="I13" i="1"/>
  <c r="I14" i="1" s="1"/>
  <c r="J13" i="1"/>
  <c r="J14" i="1" s="1"/>
  <c r="G13" i="1"/>
  <c r="G14" i="1" s="1"/>
  <c r="E34" i="1"/>
  <c r="E33" i="1"/>
  <c r="E32" i="1"/>
  <c r="E31" i="1"/>
  <c r="E30" i="1"/>
  <c r="E29" i="1"/>
  <c r="E28" i="1"/>
  <c r="E26" i="1"/>
  <c r="F26" i="1" s="1"/>
  <c r="E25" i="1"/>
  <c r="E24" i="1"/>
  <c r="E23" i="1"/>
  <c r="E22" i="1"/>
  <c r="F22" i="1" s="1"/>
  <c r="E21" i="1"/>
  <c r="F21" i="1" s="1"/>
  <c r="E20" i="1"/>
  <c r="E17" i="1"/>
  <c r="E16" i="1"/>
  <c r="E15" i="1"/>
  <c r="E13" i="1"/>
  <c r="K14" i="4"/>
  <c r="K18" i="4"/>
  <c r="K55" i="4" s="1"/>
  <c r="K57" i="4" s="1"/>
  <c r="L20" i="4"/>
  <c r="L21" i="4"/>
  <c r="K27" i="4"/>
  <c r="L31" i="4"/>
  <c r="L35" i="4"/>
  <c r="K41" i="4"/>
  <c r="K64" i="4" s="1"/>
  <c r="L43" i="4"/>
  <c r="K50" i="4"/>
  <c r="K68" i="4" s="1"/>
  <c r="K56" i="4"/>
  <c r="K61" i="4"/>
  <c r="K62" i="4"/>
  <c r="K63" i="4"/>
  <c r="F13" i="4"/>
  <c r="L13" i="4" s="1"/>
  <c r="E14" i="4"/>
  <c r="G14" i="4"/>
  <c r="G56" i="4" s="1"/>
  <c r="H14" i="4"/>
  <c r="I14" i="4"/>
  <c r="I56" i="4" s="1"/>
  <c r="J14" i="4"/>
  <c r="J56" i="4"/>
  <c r="F15" i="4"/>
  <c r="L15" i="4" s="1"/>
  <c r="F16" i="4"/>
  <c r="L16" i="4" s="1"/>
  <c r="F17" i="4"/>
  <c r="L17" i="4" s="1"/>
  <c r="E18" i="4"/>
  <c r="E19" i="4" s="1"/>
  <c r="G18" i="4"/>
  <c r="H18" i="4"/>
  <c r="H55" i="4" s="1"/>
  <c r="I18" i="4"/>
  <c r="J18" i="4"/>
  <c r="J55" i="4" s="1"/>
  <c r="J57" i="4" s="1"/>
  <c r="F20" i="4"/>
  <c r="F21" i="4"/>
  <c r="F22" i="4"/>
  <c r="L22" i="4" s="1"/>
  <c r="F23" i="4"/>
  <c r="L23" i="4" s="1"/>
  <c r="F24" i="4"/>
  <c r="L24" i="4" s="1"/>
  <c r="F25" i="4"/>
  <c r="L25" i="4" s="1"/>
  <c r="F26" i="4"/>
  <c r="L26" i="4" s="1"/>
  <c r="E27" i="4"/>
  <c r="G27" i="4"/>
  <c r="H27" i="4"/>
  <c r="I27" i="4"/>
  <c r="J27" i="4"/>
  <c r="F28" i="4"/>
  <c r="F29" i="4"/>
  <c r="L29" i="4" s="1"/>
  <c r="F30" i="4"/>
  <c r="L30" i="4" s="1"/>
  <c r="F31" i="4"/>
  <c r="F32" i="4"/>
  <c r="L32" i="4" s="1"/>
  <c r="F33" i="4"/>
  <c r="L33" i="4" s="1"/>
  <c r="F34" i="4"/>
  <c r="L34" i="4" s="1"/>
  <c r="F36" i="4"/>
  <c r="L36" i="4" s="1"/>
  <c r="F37" i="4"/>
  <c r="L37" i="4" s="1"/>
  <c r="F38" i="4"/>
  <c r="L38" i="4" s="1"/>
  <c r="F39" i="4"/>
  <c r="L39" i="4" s="1"/>
  <c r="F40" i="4"/>
  <c r="L40" i="4" s="1"/>
  <c r="E41" i="4"/>
  <c r="E64" i="4" s="1"/>
  <c r="G41" i="4"/>
  <c r="G64" i="4" s="1"/>
  <c r="H41" i="4"/>
  <c r="I41" i="4"/>
  <c r="I64" i="4" s="1"/>
  <c r="J41" i="4"/>
  <c r="J64" i="4" s="1"/>
  <c r="F42" i="4"/>
  <c r="L42" i="4" s="1"/>
  <c r="F43" i="4"/>
  <c r="F44" i="4"/>
  <c r="L44" i="4" s="1"/>
  <c r="F45" i="4"/>
  <c r="L45" i="4" s="1"/>
  <c r="F46" i="4"/>
  <c r="L46" i="4" s="1"/>
  <c r="F47" i="4"/>
  <c r="L47" i="4" s="1"/>
  <c r="F48" i="4"/>
  <c r="L48" i="4" s="1"/>
  <c r="F49" i="4"/>
  <c r="L49" i="4" s="1"/>
  <c r="E50" i="4"/>
  <c r="E68" i="4" s="1"/>
  <c r="G50" i="4"/>
  <c r="G68" i="4" s="1"/>
  <c r="H50" i="4"/>
  <c r="H68" i="4" s="1"/>
  <c r="I50" i="4"/>
  <c r="J50" i="4"/>
  <c r="J68" i="4" s="1"/>
  <c r="E55" i="4"/>
  <c r="I55" i="4"/>
  <c r="E56" i="4"/>
  <c r="F56" i="4" s="1"/>
  <c r="H56" i="4"/>
  <c r="E61" i="4"/>
  <c r="G61" i="4"/>
  <c r="H61" i="4"/>
  <c r="I61" i="4"/>
  <c r="J61" i="4"/>
  <c r="E62" i="4"/>
  <c r="F62" i="4" s="1"/>
  <c r="G62" i="4"/>
  <c r="H62" i="4"/>
  <c r="I62" i="4"/>
  <c r="J62" i="4"/>
  <c r="E63" i="4"/>
  <c r="G63" i="4"/>
  <c r="H63" i="4"/>
  <c r="I63" i="4"/>
  <c r="J63" i="4"/>
  <c r="I68" i="4"/>
  <c r="F13" i="3"/>
  <c r="F14" i="3" s="1"/>
  <c r="E14" i="3"/>
  <c r="E56" i="3" s="1"/>
  <c r="G14" i="3"/>
  <c r="G56" i="3" s="1"/>
  <c r="G56" i="1" s="1"/>
  <c r="H14" i="3"/>
  <c r="H19" i="3" s="1"/>
  <c r="I14" i="3"/>
  <c r="I56" i="3" s="1"/>
  <c r="I56" i="1" s="1"/>
  <c r="J14" i="3"/>
  <c r="J19" i="3" s="1"/>
  <c r="K14" i="3"/>
  <c r="F15" i="3"/>
  <c r="F16" i="3"/>
  <c r="L16" i="3"/>
  <c r="F17" i="3"/>
  <c r="L17" i="3" s="1"/>
  <c r="E18" i="3"/>
  <c r="E55" i="3"/>
  <c r="E55" i="1" s="1"/>
  <c r="G18" i="3"/>
  <c r="H18" i="3"/>
  <c r="H55" i="3" s="1"/>
  <c r="I18" i="3"/>
  <c r="I55" i="3" s="1"/>
  <c r="I55" i="1" s="1"/>
  <c r="J18" i="3"/>
  <c r="K18" i="3"/>
  <c r="F20" i="3"/>
  <c r="F27" i="3" s="1"/>
  <c r="L27" i="3" s="1"/>
  <c r="L20" i="3"/>
  <c r="F21" i="3"/>
  <c r="L21" i="3" s="1"/>
  <c r="F22" i="3"/>
  <c r="F23" i="3"/>
  <c r="L23" i="3" s="1"/>
  <c r="F24" i="3"/>
  <c r="L24" i="3" s="1"/>
  <c r="F25" i="3"/>
  <c r="L25" i="3" s="1"/>
  <c r="F26" i="3"/>
  <c r="L26" i="3"/>
  <c r="E27" i="3"/>
  <c r="G27" i="3"/>
  <c r="H27" i="3"/>
  <c r="I27" i="3"/>
  <c r="J27" i="3"/>
  <c r="K27" i="3"/>
  <c r="F28" i="3"/>
  <c r="L28" i="3" s="1"/>
  <c r="F29" i="3"/>
  <c r="L29" i="3"/>
  <c r="F30" i="3"/>
  <c r="L30" i="3" s="1"/>
  <c r="F31" i="3"/>
  <c r="L31" i="3" s="1"/>
  <c r="F32" i="3"/>
  <c r="L32" i="3"/>
  <c r="L33" i="3"/>
  <c r="L34" i="3"/>
  <c r="L35" i="3"/>
  <c r="L37" i="3"/>
  <c r="L38" i="3"/>
  <c r="L39" i="3"/>
  <c r="E41" i="3"/>
  <c r="E64" i="3" s="1"/>
  <c r="G41" i="3"/>
  <c r="H41" i="3"/>
  <c r="H64" i="3" s="1"/>
  <c r="I41" i="3"/>
  <c r="J41" i="3"/>
  <c r="K41" i="3"/>
  <c r="K64" i="3"/>
  <c r="F42" i="3"/>
  <c r="L42" i="3" s="1"/>
  <c r="F43" i="3"/>
  <c r="L43" i="3" s="1"/>
  <c r="F44" i="3"/>
  <c r="L44" i="3"/>
  <c r="F45" i="3"/>
  <c r="L45" i="3" s="1"/>
  <c r="L46" i="3"/>
  <c r="L47" i="3"/>
  <c r="L48" i="3"/>
  <c r="F49" i="3"/>
  <c r="L49" i="3"/>
  <c r="E50" i="3"/>
  <c r="E68" i="3" s="1"/>
  <c r="G50" i="3"/>
  <c r="G68" i="3" s="1"/>
  <c r="G68" i="1" s="1"/>
  <c r="G71" i="1" s="1"/>
  <c r="H50" i="3"/>
  <c r="I50" i="3"/>
  <c r="J50" i="3"/>
  <c r="J68" i="3" s="1"/>
  <c r="K50" i="3"/>
  <c r="K68" i="3" s="1"/>
  <c r="G55" i="3"/>
  <c r="J55" i="3"/>
  <c r="K55" i="3"/>
  <c r="J56" i="3"/>
  <c r="J56" i="1" s="1"/>
  <c r="K56" i="3"/>
  <c r="K56" i="1" s="1"/>
  <c r="E61" i="3"/>
  <c r="E61" i="1" s="1"/>
  <c r="G61" i="3"/>
  <c r="G61" i="1" s="1"/>
  <c r="H61" i="3"/>
  <c r="H61" i="1" s="1"/>
  <c r="I61" i="3"/>
  <c r="I61" i="1" s="1"/>
  <c r="J61" i="3"/>
  <c r="J61" i="1" s="1"/>
  <c r="K61" i="3"/>
  <c r="F61" i="3" s="1"/>
  <c r="L61" i="3" s="1"/>
  <c r="E62" i="3"/>
  <c r="G62" i="3"/>
  <c r="G62" i="1" s="1"/>
  <c r="H62" i="3"/>
  <c r="I62" i="3"/>
  <c r="I62" i="1" s="1"/>
  <c r="J62" i="3"/>
  <c r="J62" i="1" s="1"/>
  <c r="K62" i="3"/>
  <c r="K62" i="1" s="1"/>
  <c r="E63" i="3"/>
  <c r="G63" i="3"/>
  <c r="G63" i="1" s="1"/>
  <c r="H63" i="3"/>
  <c r="H63" i="1" s="1"/>
  <c r="I63" i="3"/>
  <c r="I63" i="1" s="1"/>
  <c r="J63" i="3"/>
  <c r="J63" i="1" s="1"/>
  <c r="K63" i="3"/>
  <c r="G64" i="3"/>
  <c r="G64" i="1" s="1"/>
  <c r="I64" i="3"/>
  <c r="J64" i="3"/>
  <c r="J64" i="1" s="1"/>
  <c r="H68" i="3"/>
  <c r="I68" i="3"/>
  <c r="I68" i="1" s="1"/>
  <c r="L22" i="3"/>
  <c r="L13" i="3"/>
  <c r="F18" i="4"/>
  <c r="F55" i="3"/>
  <c r="H64" i="4"/>
  <c r="E19" i="3"/>
  <c r="E64" i="1" l="1"/>
  <c r="J55" i="1"/>
  <c r="K68" i="1"/>
  <c r="I64" i="1"/>
  <c r="K63" i="1"/>
  <c r="F63" i="1" s="1"/>
  <c r="L63" i="1" s="1"/>
  <c r="J68" i="1"/>
  <c r="F41" i="4"/>
  <c r="L41" i="4" s="1"/>
  <c r="F27" i="4"/>
  <c r="L27" i="4" s="1"/>
  <c r="K19" i="4"/>
  <c r="K51" i="4" s="1"/>
  <c r="K65" i="4"/>
  <c r="K70" i="4" s="1"/>
  <c r="F61" i="4"/>
  <c r="L61" i="4" s="1"/>
  <c r="K64" i="1"/>
  <c r="F64" i="1" s="1"/>
  <c r="L56" i="4"/>
  <c r="F63" i="4"/>
  <c r="L63" i="4" s="1"/>
  <c r="E63" i="1"/>
  <c r="G19" i="4"/>
  <c r="I65" i="4"/>
  <c r="F55" i="4"/>
  <c r="F57" i="4" s="1"/>
  <c r="H68" i="1"/>
  <c r="K55" i="1"/>
  <c r="F55" i="1" s="1"/>
  <c r="L22" i="1"/>
  <c r="H55" i="1"/>
  <c r="L55" i="3"/>
  <c r="G27" i="1"/>
  <c r="F18" i="3"/>
  <c r="L18" i="3" s="1"/>
  <c r="G19" i="3"/>
  <c r="G51" i="3" s="1"/>
  <c r="K19" i="3"/>
  <c r="K51" i="3" s="1"/>
  <c r="H65" i="3"/>
  <c r="J51" i="3"/>
  <c r="E51" i="3"/>
  <c r="F62" i="3"/>
  <c r="F16" i="1"/>
  <c r="L16" i="1" s="1"/>
  <c r="H51" i="3"/>
  <c r="F47" i="1"/>
  <c r="L47" i="1" s="1"/>
  <c r="G18" i="1"/>
  <c r="G19" i="1" s="1"/>
  <c r="F39" i="1"/>
  <c r="F37" i="1"/>
  <c r="L37" i="1" s="1"/>
  <c r="F35" i="1"/>
  <c r="F34" i="1"/>
  <c r="L34" i="1" s="1"/>
  <c r="F17" i="1"/>
  <c r="L17" i="1" s="1"/>
  <c r="F31" i="1"/>
  <c r="L43" i="1"/>
  <c r="G41" i="1"/>
  <c r="F32" i="1"/>
  <c r="L32" i="1" s="1"/>
  <c r="F44" i="1"/>
  <c r="L44" i="1" s="1"/>
  <c r="F30" i="1"/>
  <c r="L49" i="1"/>
  <c r="F29" i="1"/>
  <c r="L29" i="1" s="1"/>
  <c r="L38" i="1"/>
  <c r="F13" i="1"/>
  <c r="F14" i="1" s="1"/>
  <c r="E18" i="1"/>
  <c r="F33" i="1"/>
  <c r="L33" i="1" s="1"/>
  <c r="L40" i="1"/>
  <c r="L36" i="1"/>
  <c r="K50" i="1"/>
  <c r="L48" i="1"/>
  <c r="F45" i="1"/>
  <c r="L45" i="1" s="1"/>
  <c r="E57" i="3"/>
  <c r="E56" i="1"/>
  <c r="F56" i="1" s="1"/>
  <c r="H64" i="1"/>
  <c r="F68" i="3"/>
  <c r="E68" i="1"/>
  <c r="G57" i="3"/>
  <c r="H56" i="3"/>
  <c r="F63" i="3"/>
  <c r="L63" i="3" s="1"/>
  <c r="J65" i="3"/>
  <c r="K57" i="3"/>
  <c r="F41" i="3"/>
  <c r="L41" i="3" s="1"/>
  <c r="E65" i="3"/>
  <c r="E62" i="1"/>
  <c r="E65" i="1" s="1"/>
  <c r="L62" i="3"/>
  <c r="I65" i="3"/>
  <c r="J57" i="3"/>
  <c r="L15" i="3"/>
  <c r="L35" i="1"/>
  <c r="F42" i="1"/>
  <c r="L42" i="1" s="1"/>
  <c r="F56" i="3"/>
  <c r="K65" i="3"/>
  <c r="F64" i="3"/>
  <c r="L64" i="3" s="1"/>
  <c r="H62" i="1"/>
  <c r="G65" i="3"/>
  <c r="F19" i="3"/>
  <c r="L39" i="1"/>
  <c r="F46" i="1"/>
  <c r="L46" i="1" s="1"/>
  <c r="L14" i="3"/>
  <c r="F50" i="3"/>
  <c r="L50" i="3" s="1"/>
  <c r="I57" i="3"/>
  <c r="I71" i="3" s="1"/>
  <c r="I19" i="3"/>
  <c r="I51" i="3" s="1"/>
  <c r="K61" i="1"/>
  <c r="F61" i="1" s="1"/>
  <c r="F23" i="1"/>
  <c r="L23" i="1" s="1"/>
  <c r="I27" i="1"/>
  <c r="H41" i="1"/>
  <c r="I41" i="1"/>
  <c r="L31" i="1"/>
  <c r="I50" i="1"/>
  <c r="F25" i="1"/>
  <c r="L25" i="1" s="1"/>
  <c r="K41" i="1"/>
  <c r="E27" i="1"/>
  <c r="F15" i="1"/>
  <c r="L15" i="1" s="1"/>
  <c r="K27" i="1"/>
  <c r="J41" i="1"/>
  <c r="F28" i="1"/>
  <c r="K18" i="1"/>
  <c r="K19" i="1" s="1"/>
  <c r="G50" i="1"/>
  <c r="H50" i="1"/>
  <c r="J50" i="1"/>
  <c r="J65" i="1"/>
  <c r="J27" i="1"/>
  <c r="H27" i="1"/>
  <c r="H18" i="1"/>
  <c r="I18" i="1"/>
  <c r="J18" i="1"/>
  <c r="E50" i="1"/>
  <c r="L30" i="1"/>
  <c r="E41" i="1"/>
  <c r="L21" i="1"/>
  <c r="F20" i="1"/>
  <c r="F24" i="1"/>
  <c r="L24" i="1" s="1"/>
  <c r="L26" i="1"/>
  <c r="L13" i="1"/>
  <c r="E14" i="1"/>
  <c r="F64" i="4"/>
  <c r="L62" i="4"/>
  <c r="L64" i="4"/>
  <c r="F50" i="4"/>
  <c r="F68" i="4" s="1"/>
  <c r="L68" i="4" s="1"/>
  <c r="H57" i="4"/>
  <c r="F14" i="4"/>
  <c r="F19" i="4" s="1"/>
  <c r="I57" i="4"/>
  <c r="I70" i="4" s="1"/>
  <c r="J65" i="4"/>
  <c r="J70" i="4" s="1"/>
  <c r="G51" i="4"/>
  <c r="L28" i="4"/>
  <c r="L18" i="4"/>
  <c r="H65" i="4"/>
  <c r="G65" i="4"/>
  <c r="J19" i="4"/>
  <c r="J51" i="4" s="1"/>
  <c r="G55" i="4"/>
  <c r="G57" i="4" s="1"/>
  <c r="G70" i="4" s="1"/>
  <c r="E51" i="4"/>
  <c r="E65" i="4"/>
  <c r="I19" i="4"/>
  <c r="I51" i="4" s="1"/>
  <c r="H19" i="4"/>
  <c r="E57" i="4"/>
  <c r="F51" i="4" l="1"/>
  <c r="K57" i="1"/>
  <c r="F65" i="4"/>
  <c r="L57" i="4"/>
  <c r="F68" i="1"/>
  <c r="G55" i="1"/>
  <c r="F41" i="1"/>
  <c r="L41" i="1" s="1"/>
  <c r="L55" i="4"/>
  <c r="L68" i="3"/>
  <c r="F51" i="3"/>
  <c r="L51" i="3" s="1"/>
  <c r="F65" i="3"/>
  <c r="L65" i="3" s="1"/>
  <c r="K65" i="1"/>
  <c r="K71" i="1" s="1"/>
  <c r="K71" i="3"/>
  <c r="F57" i="3"/>
  <c r="F62" i="1"/>
  <c r="L56" i="3"/>
  <c r="H56" i="1"/>
  <c r="H57" i="1" s="1"/>
  <c r="L19" i="3"/>
  <c r="G71" i="3"/>
  <c r="E71" i="3"/>
  <c r="L61" i="1"/>
  <c r="H57" i="3"/>
  <c r="E57" i="1"/>
  <c r="E71" i="1" s="1"/>
  <c r="J71" i="3"/>
  <c r="K51" i="1"/>
  <c r="F50" i="1"/>
  <c r="F18" i="1"/>
  <c r="L55" i="1" s="1"/>
  <c r="L28" i="1"/>
  <c r="G51" i="1"/>
  <c r="I65" i="1"/>
  <c r="H65" i="1"/>
  <c r="J19" i="1"/>
  <c r="J51" i="1" s="1"/>
  <c r="J57" i="1"/>
  <c r="J71" i="1" s="1"/>
  <c r="I57" i="1"/>
  <c r="I19" i="1"/>
  <c r="I51" i="1" s="1"/>
  <c r="H19" i="1"/>
  <c r="H51" i="1" s="1"/>
  <c r="L20" i="1"/>
  <c r="F27" i="1"/>
  <c r="L27" i="1" s="1"/>
  <c r="F19" i="1"/>
  <c r="L18" i="1"/>
  <c r="F57" i="1"/>
  <c r="L56" i="1"/>
  <c r="E19" i="1"/>
  <c r="L14" i="1"/>
  <c r="H70" i="4"/>
  <c r="L65" i="4"/>
  <c r="L50" i="4"/>
  <c r="E70" i="4"/>
  <c r="F70" i="4" s="1"/>
  <c r="H51" i="4"/>
  <c r="L51" i="4" s="1"/>
  <c r="L19" i="4"/>
  <c r="L14" i="4"/>
  <c r="F51" i="1" l="1"/>
  <c r="H71" i="1"/>
  <c r="H71" i="3"/>
  <c r="L57" i="3"/>
  <c r="F71" i="3"/>
  <c r="L50" i="1"/>
  <c r="L64" i="1"/>
  <c r="I71" i="1"/>
  <c r="L68" i="1"/>
  <c r="L62" i="1"/>
  <c r="E51" i="1"/>
  <c r="L19" i="1"/>
  <c r="L57" i="1"/>
  <c r="L70" i="4"/>
  <c r="L71" i="3" l="1"/>
  <c r="L51" i="1"/>
  <c r="F65" i="1"/>
  <c r="L65" i="1" s="1"/>
  <c r="F71" i="1" l="1"/>
  <c r="L71" i="1" s="1"/>
</calcChain>
</file>

<file path=xl/sharedStrings.xml><?xml version="1.0" encoding="utf-8"?>
<sst xmlns="http://schemas.openxmlformats.org/spreadsheetml/2006/main" count="282" uniqueCount="81">
  <si>
    <t>CONSELHO DA JUSTIÇA FEDERAL</t>
  </si>
  <si>
    <t>SECRETARIA DE ORÇAMENTO E FINANÇAS</t>
  </si>
  <si>
    <t>SUBSECRETARIA DE PLANEJAMENTO ORÇAMENTÁRIO</t>
  </si>
  <si>
    <t>Mapa Demonstrativo - Resolução CNJ N. 195/2014</t>
  </si>
  <si>
    <t>Demonstrativo da Execução Orçamentária da Justiça Federal - 2023</t>
  </si>
  <si>
    <t>Tribunal Regional Federal da 6ª Região</t>
  </si>
  <si>
    <t>MÓDULO</t>
  </si>
  <si>
    <t>AÇÃO</t>
  </si>
  <si>
    <t>GND</t>
  </si>
  <si>
    <t>DOTAÇÃO INICIAL</t>
  </si>
  <si>
    <t>CRÉDITOS ADICIONAIS</t>
  </si>
  <si>
    <t>CRÉDITO INDISPONÍVEL</t>
  </si>
  <si>
    <t>DESPESA EMPENHADA</t>
  </si>
  <si>
    <t>DESPESA LIQUIDADA</t>
  </si>
  <si>
    <t>DESPESA PAGA</t>
  </si>
  <si>
    <t>DOTAÇÃO ATUALIZADA</t>
  </si>
  <si>
    <t>% EXECUÇÃO</t>
  </si>
  <si>
    <t>SUPLEMENTAÇÃO/ CANCELAMENTO</t>
  </si>
  <si>
    <t>PESSOAL</t>
  </si>
  <si>
    <t>0181</t>
  </si>
  <si>
    <t>PAGAMENTO DE APOSENTADORIAS E PENSÕES</t>
  </si>
  <si>
    <t>TOTAL DE INATIVOS</t>
  </si>
  <si>
    <t>20TP</t>
  </si>
  <si>
    <t>PAGAMENTO DE PESSOAL ATIVO DA UNIÃO</t>
  </si>
  <si>
    <t>09HB</t>
  </si>
  <si>
    <t xml:space="preserve">CONTRIBUIÇÃO DA UNIÃO DE SUAS AUTARQUIAS E FUNDAÇÕES PARA O CUSTEIO DO REGIME DE PREVIDÊNCIA DOS SERVIDORES PÚBLICO FEDERAIS </t>
  </si>
  <si>
    <t>00S6</t>
  </si>
  <si>
    <t>BENEFÍCIO ESPECIAL E DEMAIS COMPLEMENTAÇÕES DE APOSENTADORIAS</t>
  </si>
  <si>
    <t>TOTAL ATIVOS</t>
  </si>
  <si>
    <t>TOTAL DE PESSOAL</t>
  </si>
  <si>
    <t>BENEFÍCIOS</t>
  </si>
  <si>
    <t>ASSISTÊNCIA MÉDICA E ODONTOLÓGICA AOS SERVIDORES E SEUS DEPENDENTES</t>
  </si>
  <si>
    <t>EXAMES PERIÓDICOS - CIVIS</t>
  </si>
  <si>
    <t>212B</t>
  </si>
  <si>
    <t>ASSISTÊNCIA PRÉ-ESCOLAR AOS DEPENDENTES DOS SERVIDORES E EMPREGADOS - PO 0001</t>
  </si>
  <si>
    <t>AUXÍLIO-TRANSPORTE AOS SERVIDORES E EMPREGADOS - P0003</t>
  </si>
  <si>
    <t>AUXÍLIO-ALIMENTAÇÃO AOS SERVIDORES E EMPREGADOS - PO 0005</t>
  </si>
  <si>
    <t>SALÁRIO-FAMÍLIA E AUXÍLIO RECLUSÃO - PO 0059</t>
  </si>
  <si>
    <t>BENEFÍCIOS ASSISTENCIAIS DECORRENTES DO AUXÍLIO-FUNERAL E NATALIDADE - PO 0009</t>
  </si>
  <si>
    <t>TOTAL DE BENEFÍCIO</t>
  </si>
  <si>
    <t>AJPC</t>
  </si>
  <si>
    <t>ASSISTÊNCIA JURÍDICA A PESSOAL CARENTES (NACIONAL)</t>
  </si>
  <si>
    <t>ATIVIDADES</t>
  </si>
  <si>
    <t>219I</t>
  </si>
  <si>
    <t>PUBLICIDADE INSTITUCIONAL E DE UTILIDADE PÚBLICA - PO 0000</t>
  </si>
  <si>
    <t>RÁDIO E TV JUSTIÇA - PO 0002</t>
  </si>
  <si>
    <t>JULGAMENTO DE CAUSAS NA JUSTIÇA FEDERAL - PO 0000</t>
  </si>
  <si>
    <t>CAPACITAÇÃO DE RECURSOS HUMANOS - PO 0002</t>
  </si>
  <si>
    <t>CAPACITACAO DE SERVIDORES EFETIVOS E COMISSIONADOS DAS UNIDADES DE TECNOLOGIA DA INFORMACAO E SEGURANCA DA INFORMACAO DO PODER JUDICIARIO</t>
  </si>
  <si>
    <t>FORMAÇÃO E APERFEIÇOAMENTO DE MAGISTRADOS - PO 0009</t>
  </si>
  <si>
    <t>AÇÕES DE INFORMÁTICA - PO 0010</t>
  </si>
  <si>
    <t>GESTÃO DE CONTRATOS NACIONAIS - CTN - PO0011</t>
  </si>
  <si>
    <t>MANUTENÇÃO DAS ATIVIDADES ITINERANTES DA JUSTIÇA FEDERAL - PO0017</t>
  </si>
  <si>
    <t>216H</t>
  </si>
  <si>
    <t>AJUDA DE CUSTO PARA MORADIA OU AUXÍLIO MORADIA A AGENTES PÚBLICOS - AMOA</t>
  </si>
  <si>
    <t>TOTAL ATIVIDADES</t>
  </si>
  <si>
    <t>PROJETOS</t>
  </si>
  <si>
    <t>219Z</t>
  </si>
  <si>
    <t>REFORMA DO COMPLEXO DE IMÓVEIS DO TRIBUNAL REGIONAL FEDERAL DA 6ª. REGIÃO (PO 0001)</t>
  </si>
  <si>
    <t>REFORMA DO EDIFÍCIO SEDE DA SUBSEÇÃO JUDICIÁRIA DE SÃO JOÃO DEL REI - MG - 15S7 - (PO 0008)</t>
  </si>
  <si>
    <t>REFORMA DO COMPLEXO DE IMÓVEIS DA SEÇÃO JUDICIÁRIA EM BELO HORIZONTE - MG - ETAPA 2 (PO 0010)</t>
  </si>
  <si>
    <t>REFORMA DO EDIFICIO-SEDE DA JUSTICA FEDERAL EM UBERABA - MG (PO 0047)</t>
  </si>
  <si>
    <t>MODERNIZAÇÃO DE INSTALAÇÕES NA JUSTIÇA FEDERAL (PO 000R)</t>
  </si>
  <si>
    <t>TOTAL PROJETOS</t>
  </si>
  <si>
    <t>TOTAL GERAL</t>
  </si>
  <si>
    <t>ATIVO</t>
  </si>
  <si>
    <t>INATIVO</t>
  </si>
  <si>
    <t>TOTAL</t>
  </si>
  <si>
    <t>ATIVIDADES E BENEFÍCIOS</t>
  </si>
  <si>
    <t>BENEFÍCIOS (AA, APE, AMOS e AT)</t>
  </si>
  <si>
    <t>OUTROS BENEFÍCIOS (AUX. NATALIDADE, AUX. FUNERAL e PASSIVO)</t>
  </si>
  <si>
    <t>OUTRAS DESPESAS</t>
  </si>
  <si>
    <t>BENEFÍCIO ESPECIAL E DEMAIS COMPLENTAÇÕES DE APOSENTADORIAS</t>
  </si>
  <si>
    <t>CAPACITACAO DE SERVIDORES EFETIVOS E COMISSIONADOS DAS UNIDADES DE TECNOLOGIA DA INFORMACAO E SEGURANCA DA INFORMACAO DO PODER JUDICIARIO- TISI</t>
  </si>
  <si>
    <t>-</t>
  </si>
  <si>
    <t>OBS: DEMONSTRAR EXECUÇÃO DOS CREDITOS CONCEDIDOS.</t>
  </si>
  <si>
    <t>Justiça Federal de 1º Grau da 6ª Região</t>
  </si>
  <si>
    <t>SUPLEMENTAÇÃO/  CANCELAMENTO</t>
  </si>
  <si>
    <t>CAPACITAÇÃO DE SERVIDORES EFETIVOS E COMISSIONADOS DAS UNIDADES DE TECNOLOGIA DA INFORMAÇÃO E SEGURANÇA DA INFORMAÇÃO DO PODER JUDICIÁRIO – TISI</t>
  </si>
  <si>
    <t>MANUTENÇÃO DAS ATIVIDADES ITINERANTES DA JUSTIÇA FEDERAL - PO0017 *</t>
  </si>
  <si>
    <t>* MANUTENÇÃO DAS ATIVIDADES ITINERANTES DA JUSTIÇA FEDERAL - PO0017: recursos orçamentários recebidos do TRF1.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</si>
</sst>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;\-#,##0.00\ ;\-#\ ;@\ "/>
    <numFmt numFmtId="165" formatCode="#,##0\ ;[Red]\-#,##0\ "/>
    <numFmt numFmtId="166" formatCode="#,##0.00\ ;[Red]\-#,##0.00\ "/>
    <numFmt numFmtId="167" formatCode="#,##0.00_ ;[Red]\-#,##0.00\ "/>
    <numFmt numFmtId="168" formatCode="#,##0.00_ ;\-#,##0.00\ "/>
    <numFmt numFmtId="169" formatCode="0_ ;[Red]\-0\ "/>
  </numFmts>
  <fonts count="17" x14ac:knownFonts="1">
    <font>
      <sz val="11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6"/>
        <bgColor indexed="10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1" fillId="8" borderId="1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4" fontId="16" fillId="0" borderId="0" applyFill="0" applyBorder="0" applyAlignment="0" applyProtection="0"/>
    <xf numFmtId="0" fontId="3" fillId="0" borderId="0" applyNumberFormat="0" applyFill="0" applyBorder="0" applyAlignment="0" applyProtection="0"/>
  </cellStyleXfs>
  <cellXfs count="226">
    <xf numFmtId="0" fontId="0" fillId="0" borderId="0" xfId="0"/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164" fontId="16" fillId="0" borderId="0" xfId="16" applyFill="1" applyBorder="1" applyAlignment="1" applyProtection="1">
      <alignment vertical="center"/>
    </xf>
    <xf numFmtId="164" fontId="16" fillId="0" borderId="0" xfId="16" applyFill="1" applyBorder="1" applyAlignment="1" applyProtection="1"/>
    <xf numFmtId="10" fontId="0" fillId="0" borderId="0" xfId="0" applyNumberFormat="1" applyAlignment="1">
      <alignment horizontal="center"/>
    </xf>
    <xf numFmtId="10" fontId="12" fillId="0" borderId="0" xfId="0" applyNumberFormat="1" applyFont="1" applyAlignment="1">
      <alignment horizontal="center"/>
    </xf>
    <xf numFmtId="0" fontId="12" fillId="0" borderId="0" xfId="0" applyFont="1"/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 wrapText="1"/>
    </xf>
    <xf numFmtId="164" fontId="16" fillId="0" borderId="2" xfId="16" applyFill="1" applyBorder="1" applyAlignment="1" applyProtection="1">
      <alignment vertical="center"/>
    </xf>
    <xf numFmtId="164" fontId="16" fillId="9" borderId="2" xfId="16" applyFill="1" applyBorder="1" applyAlignment="1" applyProtection="1">
      <alignment vertical="center"/>
    </xf>
    <xf numFmtId="10" fontId="0" fillId="0" borderId="2" xfId="0" applyNumberFormat="1" applyBorder="1" applyAlignment="1">
      <alignment horizontal="center" vertical="center"/>
    </xf>
    <xf numFmtId="10" fontId="0" fillId="0" borderId="0" xfId="0" applyNumberFormat="1" applyAlignment="1">
      <alignment vertical="center"/>
    </xf>
    <xf numFmtId="0" fontId="12" fillId="10" borderId="2" xfId="0" applyFont="1" applyFill="1" applyBorder="1" applyAlignment="1">
      <alignment horizontal="center" vertical="center"/>
    </xf>
    <xf numFmtId="0" fontId="12" fillId="10" borderId="2" xfId="0" applyFont="1" applyFill="1" applyBorder="1" applyAlignment="1">
      <alignment vertical="center"/>
    </xf>
    <xf numFmtId="164" fontId="16" fillId="10" borderId="2" xfId="16" applyFill="1" applyBorder="1" applyAlignment="1" applyProtection="1">
      <alignment vertical="center"/>
    </xf>
    <xf numFmtId="164" fontId="16" fillId="10" borderId="3" xfId="16" applyFill="1" applyBorder="1" applyAlignment="1" applyProtection="1">
      <alignment vertical="center"/>
    </xf>
    <xf numFmtId="10" fontId="0" fillId="10" borderId="2" xfId="0" applyNumberFormat="1" applyFill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textRotation="180" wrapText="1"/>
    </xf>
    <xf numFmtId="165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/>
    <xf numFmtId="0" fontId="0" fillId="9" borderId="2" xfId="0" applyFill="1" applyBorder="1" applyAlignment="1">
      <alignment horizontal="left" vertical="center" wrapText="1"/>
    </xf>
    <xf numFmtId="0" fontId="0" fillId="9" borderId="2" xfId="0" applyFill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12" fillId="0" borderId="2" xfId="0" applyFont="1" applyBorder="1" applyAlignment="1">
      <alignment vertical="center" textRotation="180" wrapText="1"/>
    </xf>
    <xf numFmtId="0" fontId="0" fillId="0" borderId="4" xfId="0" applyBorder="1" applyAlignment="1">
      <alignment vertical="center" wrapText="1"/>
    </xf>
    <xf numFmtId="166" fontId="13" fillId="9" borderId="2" xfId="0" applyNumberFormat="1" applyFont="1" applyFill="1" applyBorder="1" applyAlignment="1">
      <alignment horizontal="left" vertical="center" wrapText="1"/>
    </xf>
    <xf numFmtId="165" fontId="12" fillId="0" borderId="0" xfId="0" applyNumberFormat="1" applyFont="1"/>
    <xf numFmtId="10" fontId="0" fillId="0" borderId="0" xfId="0" applyNumberFormat="1" applyAlignment="1">
      <alignment horizontal="center" vertical="center"/>
    </xf>
    <xf numFmtId="164" fontId="0" fillId="0" borderId="0" xfId="16" applyFont="1" applyFill="1" applyBorder="1" applyAlignment="1" applyProtection="1">
      <alignment vertical="center"/>
    </xf>
    <xf numFmtId="4" fontId="0" fillId="0" borderId="0" xfId="16" applyNumberFormat="1" applyFont="1" applyFill="1" applyBorder="1" applyAlignment="1" applyProtection="1">
      <alignment vertical="center"/>
    </xf>
    <xf numFmtId="10" fontId="12" fillId="0" borderId="0" xfId="0" applyNumberFormat="1" applyFont="1" applyAlignment="1">
      <alignment horizontal="center" vertical="center"/>
    </xf>
    <xf numFmtId="4" fontId="12" fillId="9" borderId="2" xfId="16" applyNumberFormat="1" applyFont="1" applyFill="1" applyBorder="1" applyAlignment="1" applyProtection="1">
      <alignment horizontal="center" vertical="center"/>
    </xf>
    <xf numFmtId="4" fontId="12" fillId="9" borderId="2" xfId="16" applyNumberFormat="1" applyFont="1" applyFill="1" applyBorder="1" applyAlignment="1" applyProtection="1">
      <alignment horizontal="center" vertical="center" wrapText="1"/>
    </xf>
    <xf numFmtId="164" fontId="0" fillId="9" borderId="2" xfId="16" applyFont="1" applyFill="1" applyBorder="1" applyAlignment="1" applyProtection="1">
      <alignment vertical="center"/>
    </xf>
    <xf numFmtId="4" fontId="0" fillId="9" borderId="2" xfId="16" applyNumberFormat="1" applyFont="1" applyFill="1" applyBorder="1" applyAlignment="1" applyProtection="1">
      <alignment vertical="center"/>
    </xf>
    <xf numFmtId="164" fontId="0" fillId="9" borderId="3" xfId="16" applyFont="1" applyFill="1" applyBorder="1" applyAlignment="1" applyProtection="1">
      <alignment vertical="center"/>
    </xf>
    <xf numFmtId="164" fontId="0" fillId="10" borderId="2" xfId="16" applyFont="1" applyFill="1" applyBorder="1" applyAlignment="1" applyProtection="1">
      <alignment vertical="center"/>
    </xf>
    <xf numFmtId="4" fontId="0" fillId="10" borderId="2" xfId="16" applyNumberFormat="1" applyFont="1" applyFill="1" applyBorder="1" applyAlignment="1" applyProtection="1">
      <alignment vertical="center"/>
    </xf>
    <xf numFmtId="164" fontId="0" fillId="10" borderId="3" xfId="16" applyFont="1" applyFill="1" applyBorder="1" applyAlignment="1" applyProtection="1">
      <alignment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164" fontId="0" fillId="9" borderId="4" xfId="16" applyFont="1" applyFill="1" applyBorder="1" applyAlignment="1" applyProtection="1">
      <alignment vertical="center"/>
    </xf>
    <xf numFmtId="164" fontId="0" fillId="9" borderId="6" xfId="16" applyFont="1" applyFill="1" applyBorder="1" applyAlignment="1" applyProtection="1">
      <alignment vertical="center"/>
    </xf>
    <xf numFmtId="0" fontId="13" fillId="0" borderId="3" xfId="0" applyFont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4" fontId="0" fillId="0" borderId="2" xfId="16" applyNumberFormat="1" applyFont="1" applyFill="1" applyBorder="1" applyAlignment="1" applyProtection="1">
      <alignment vertical="center"/>
    </xf>
    <xf numFmtId="0" fontId="13" fillId="9" borderId="3" xfId="0" applyFont="1" applyFill="1" applyBorder="1" applyAlignment="1">
      <alignment horizontal="left" vertical="center" wrapText="1"/>
    </xf>
    <xf numFmtId="10" fontId="0" fillId="9" borderId="2" xfId="0" applyNumberFormat="1" applyFill="1" applyBorder="1" applyAlignment="1">
      <alignment horizontal="center" vertical="center"/>
    </xf>
    <xf numFmtId="166" fontId="13" fillId="9" borderId="3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5" fontId="12" fillId="10" borderId="2" xfId="0" applyNumberFormat="1" applyFont="1" applyFill="1" applyBorder="1" applyAlignment="1">
      <alignment vertical="center"/>
    </xf>
    <xf numFmtId="164" fontId="0" fillId="10" borderId="7" xfId="16" applyFont="1" applyFill="1" applyBorder="1" applyAlignment="1" applyProtection="1">
      <alignment vertical="center"/>
    </xf>
    <xf numFmtId="4" fontId="0" fillId="10" borderId="7" xfId="16" applyNumberFormat="1" applyFont="1" applyFill="1" applyBorder="1" applyAlignment="1" applyProtection="1">
      <alignment vertical="center"/>
    </xf>
    <xf numFmtId="168" fontId="0" fillId="0" borderId="0" xfId="0" applyNumberFormat="1"/>
    <xf numFmtId="4" fontId="0" fillId="9" borderId="3" xfId="16" applyNumberFormat="1" applyFont="1" applyFill="1" applyBorder="1" applyAlignment="1" applyProtection="1">
      <alignment vertical="center"/>
    </xf>
    <xf numFmtId="164" fontId="0" fillId="9" borderId="7" xfId="16" applyFont="1" applyFill="1" applyBorder="1" applyAlignment="1" applyProtection="1">
      <alignment vertical="center"/>
    </xf>
    <xf numFmtId="164" fontId="0" fillId="9" borderId="8" xfId="16" applyFont="1" applyFill="1" applyBorder="1" applyAlignment="1" applyProtection="1">
      <alignment vertical="center"/>
    </xf>
    <xf numFmtId="0" fontId="12" fillId="10" borderId="5" xfId="0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6" fontId="12" fillId="0" borderId="0" xfId="0" applyNumberFormat="1" applyFont="1" applyAlignment="1">
      <alignment vertical="center"/>
    </xf>
    <xf numFmtId="4" fontId="12" fillId="0" borderId="0" xfId="0" applyNumberFormat="1" applyFont="1" applyAlignment="1">
      <alignment vertical="center"/>
    </xf>
    <xf numFmtId="166" fontId="13" fillId="9" borderId="0" xfId="0" applyNumberFormat="1" applyFont="1" applyFill="1" applyAlignment="1">
      <alignment vertical="center"/>
    </xf>
    <xf numFmtId="166" fontId="12" fillId="9" borderId="2" xfId="0" applyNumberFormat="1" applyFont="1" applyFill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/>
    </xf>
    <xf numFmtId="166" fontId="13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vertical="center"/>
    </xf>
    <xf numFmtId="165" fontId="0" fillId="0" borderId="2" xfId="0" applyNumberFormat="1" applyBorder="1" applyAlignment="1">
      <alignment horizontal="center" vertical="center" wrapText="1"/>
    </xf>
    <xf numFmtId="166" fontId="13" fillId="9" borderId="2" xfId="0" applyNumberFormat="1" applyFont="1" applyFill="1" applyBorder="1" applyAlignment="1">
      <alignment vertical="center"/>
    </xf>
    <xf numFmtId="166" fontId="13" fillId="9" borderId="3" xfId="0" applyNumberFormat="1" applyFont="1" applyFill="1" applyBorder="1" applyAlignment="1">
      <alignment vertical="center"/>
    </xf>
    <xf numFmtId="3" fontId="0" fillId="0" borderId="0" xfId="0" applyNumberFormat="1"/>
    <xf numFmtId="166" fontId="12" fillId="10" borderId="2" xfId="0" applyNumberFormat="1" applyFont="1" applyFill="1" applyBorder="1" applyAlignment="1">
      <alignment horizontal="center" vertical="center"/>
    </xf>
    <xf numFmtId="166" fontId="12" fillId="10" borderId="2" xfId="0" applyNumberFormat="1" applyFont="1" applyFill="1" applyBorder="1" applyAlignment="1">
      <alignment vertical="center"/>
    </xf>
    <xf numFmtId="166" fontId="12" fillId="10" borderId="3" xfId="0" applyNumberFormat="1" applyFont="1" applyFill="1" applyBorder="1" applyAlignment="1">
      <alignment vertical="center"/>
    </xf>
    <xf numFmtId="166" fontId="0" fillId="9" borderId="2" xfId="0" applyNumberFormat="1" applyFill="1" applyBorder="1" applyAlignment="1">
      <alignment vertical="center"/>
    </xf>
    <xf numFmtId="166" fontId="13" fillId="0" borderId="2" xfId="0" applyNumberFormat="1" applyFont="1" applyBorder="1" applyAlignment="1">
      <alignment horizontal="left" vertical="center" wrapText="1"/>
    </xf>
    <xf numFmtId="169" fontId="13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6" fontId="15" fillId="9" borderId="2" xfId="0" applyNumberFormat="1" applyFont="1" applyFill="1" applyBorder="1" applyAlignment="1">
      <alignment vertical="center"/>
    </xf>
    <xf numFmtId="164" fontId="0" fillId="0" borderId="0" xfId="16" applyFont="1" applyFill="1" applyBorder="1" applyAlignment="1" applyProtection="1"/>
    <xf numFmtId="166" fontId="0" fillId="9" borderId="3" xfId="0" applyNumberFormat="1" applyFill="1" applyBorder="1" applyAlignment="1">
      <alignment vertical="center"/>
    </xf>
    <xf numFmtId="0" fontId="15" fillId="0" borderId="0" xfId="0" applyFont="1"/>
    <xf numFmtId="166" fontId="15" fillId="0" borderId="2" xfId="0" applyNumberFormat="1" applyFont="1" applyBorder="1" applyAlignment="1">
      <alignment vertical="center"/>
    </xf>
    <xf numFmtId="166" fontId="12" fillId="0" borderId="2" xfId="0" applyNumberFormat="1" applyFont="1" applyBorder="1" applyAlignment="1">
      <alignment horizontal="center" vertical="center" textRotation="180" wrapText="1"/>
    </xf>
    <xf numFmtId="166" fontId="0" fillId="0" borderId="2" xfId="0" applyNumberFormat="1" applyBorder="1" applyAlignment="1">
      <alignment horizontal="center" vertical="center" wrapText="1"/>
    </xf>
    <xf numFmtId="165" fontId="0" fillId="9" borderId="2" xfId="0" applyNumberFormat="1" applyFill="1" applyBorder="1" applyAlignment="1">
      <alignment horizontal="center" vertical="center" wrapText="1"/>
    </xf>
    <xf numFmtId="4" fontId="15" fillId="0" borderId="0" xfId="0" applyNumberFormat="1" applyFont="1"/>
    <xf numFmtId="4" fontId="0" fillId="9" borderId="0" xfId="0" applyNumberFormat="1" applyFill="1" applyAlignment="1">
      <alignment vertical="center"/>
    </xf>
    <xf numFmtId="165" fontId="13" fillId="9" borderId="2" xfId="0" applyNumberFormat="1" applyFont="1" applyFill="1" applyBorder="1" applyAlignment="1">
      <alignment horizontal="center" vertical="center" wrapText="1"/>
    </xf>
    <xf numFmtId="166" fontId="12" fillId="0" borderId="2" xfId="0" applyNumberFormat="1" applyFont="1" applyBorder="1" applyAlignment="1">
      <alignment vertical="center" textRotation="180" wrapText="1"/>
    </xf>
    <xf numFmtId="166" fontId="12" fillId="10" borderId="4" xfId="0" applyNumberFormat="1" applyFont="1" applyFill="1" applyBorder="1" applyAlignment="1">
      <alignment vertical="center"/>
    </xf>
    <xf numFmtId="164" fontId="0" fillId="10" borderId="4" xfId="16" applyFont="1" applyFill="1" applyBorder="1" applyAlignment="1" applyProtection="1">
      <alignment vertical="center"/>
    </xf>
    <xf numFmtId="166" fontId="13" fillId="0" borderId="3" xfId="0" applyNumberFormat="1" applyFont="1" applyBorder="1" applyAlignment="1">
      <alignment vertical="center"/>
    </xf>
    <xf numFmtId="10" fontId="0" fillId="9" borderId="0" xfId="0" applyNumberFormat="1" applyFill="1" applyAlignment="1">
      <alignment vertical="center"/>
    </xf>
    <xf numFmtId="0" fontId="0" fillId="9" borderId="0" xfId="0" applyFill="1"/>
    <xf numFmtId="4" fontId="0" fillId="9" borderId="0" xfId="0" applyNumberFormat="1" applyFill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166" fontId="12" fillId="10" borderId="7" xfId="0" applyNumberFormat="1" applyFont="1" applyFill="1" applyBorder="1" applyAlignment="1">
      <alignment horizontal="center" vertical="center"/>
    </xf>
    <xf numFmtId="166" fontId="12" fillId="10" borderId="7" xfId="0" applyNumberFormat="1" applyFont="1" applyFill="1" applyBorder="1" applyAlignment="1">
      <alignment vertical="center"/>
    </xf>
    <xf numFmtId="166" fontId="12" fillId="10" borderId="8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6" fontId="15" fillId="0" borderId="0" xfId="0" applyNumberFormat="1" applyFont="1" applyAlignment="1">
      <alignment vertical="center"/>
    </xf>
    <xf numFmtId="166" fontId="15" fillId="9" borderId="0" xfId="0" applyNumberFormat="1" applyFont="1" applyFill="1" applyAlignment="1">
      <alignment vertical="center"/>
    </xf>
    <xf numFmtId="4" fontId="12" fillId="9" borderId="0" xfId="16" applyNumberFormat="1" applyFont="1" applyFill="1" applyBorder="1" applyAlignment="1" applyProtection="1">
      <alignment vertical="center"/>
    </xf>
    <xf numFmtId="10" fontId="0" fillId="9" borderId="0" xfId="0" applyNumberFormat="1" applyFill="1" applyAlignment="1">
      <alignment horizontal="center" vertical="center"/>
    </xf>
    <xf numFmtId="4" fontId="15" fillId="9" borderId="0" xfId="0" applyNumberFormat="1" applyFont="1" applyFill="1" applyAlignment="1">
      <alignment vertical="center"/>
    </xf>
    <xf numFmtId="0" fontId="0" fillId="9" borderId="0" xfId="0" applyFill="1" applyAlignment="1">
      <alignment wrapText="1"/>
    </xf>
    <xf numFmtId="166" fontId="12" fillId="10" borderId="5" xfId="0" applyNumberFormat="1" applyFont="1" applyFill="1" applyBorder="1" applyAlignment="1">
      <alignment horizontal="center" vertical="center"/>
    </xf>
    <xf numFmtId="164" fontId="12" fillId="9" borderId="2" xfId="16" applyFont="1" applyFill="1" applyBorder="1" applyAlignment="1" applyProtection="1">
      <alignment horizontal="center" vertical="center" wrapText="1"/>
    </xf>
    <xf numFmtId="0" fontId="13" fillId="9" borderId="2" xfId="0" applyFont="1" applyFill="1" applyBorder="1" applyAlignment="1">
      <alignment horizontal="left" vertical="center" wrapText="1"/>
    </xf>
    <xf numFmtId="164" fontId="16" fillId="0" borderId="5" xfId="16" applyFill="1" applyBorder="1" applyAlignment="1" applyProtection="1">
      <alignment vertical="center"/>
    </xf>
    <xf numFmtId="164" fontId="16" fillId="10" borderId="5" xfId="16" applyFill="1" applyBorder="1" applyAlignment="1" applyProtection="1"/>
    <xf numFmtId="164" fontId="16" fillId="10" borderId="5" xfId="16" applyFill="1" applyBorder="1" applyAlignment="1" applyProtection="1">
      <alignment vertical="center"/>
    </xf>
    <xf numFmtId="164" fontId="16" fillId="10" borderId="9" xfId="16" applyFill="1" applyBorder="1" applyAlignment="1" applyProtection="1">
      <alignment vertical="center"/>
    </xf>
    <xf numFmtId="164" fontId="0" fillId="10" borderId="8" xfId="16" applyFont="1" applyFill="1" applyBorder="1" applyAlignment="1" applyProtection="1">
      <alignment vertical="center"/>
    </xf>
    <xf numFmtId="164" fontId="0" fillId="9" borderId="5" xfId="16" applyFont="1" applyFill="1" applyBorder="1" applyAlignment="1" applyProtection="1">
      <alignment vertical="center"/>
    </xf>
    <xf numFmtId="164" fontId="0" fillId="10" borderId="5" xfId="16" applyFont="1" applyFill="1" applyBorder="1" applyAlignment="1" applyProtection="1">
      <alignment vertical="center"/>
    </xf>
    <xf numFmtId="164" fontId="13" fillId="9" borderId="5" xfId="16" applyFont="1" applyFill="1" applyBorder="1" applyAlignment="1" applyProtection="1">
      <alignment vertical="center"/>
    </xf>
    <xf numFmtId="164" fontId="0" fillId="9" borderId="9" xfId="16" applyFont="1" applyFill="1" applyBorder="1" applyAlignment="1" applyProtection="1">
      <alignment vertical="center"/>
    </xf>
    <xf numFmtId="164" fontId="0" fillId="10" borderId="9" xfId="16" applyFont="1" applyFill="1" applyBorder="1" applyAlignment="1" applyProtection="1">
      <alignment vertical="center"/>
    </xf>
    <xf numFmtId="164" fontId="0" fillId="0" borderId="5" xfId="16" applyFont="1" applyFill="1" applyBorder="1" applyAlignment="1" applyProtection="1">
      <alignment vertical="center"/>
    </xf>
    <xf numFmtId="0" fontId="0" fillId="0" borderId="9" xfId="0" applyBorder="1" applyAlignment="1">
      <alignment horizontal="center" vertical="center"/>
    </xf>
    <xf numFmtId="4" fontId="0" fillId="0" borderId="9" xfId="16" applyNumberFormat="1" applyFont="1" applyFill="1" applyBorder="1" applyAlignment="1" applyProtection="1">
      <alignment vertical="center"/>
    </xf>
    <xf numFmtId="164" fontId="0" fillId="0" borderId="9" xfId="16" applyFont="1" applyFill="1" applyBorder="1" applyAlignment="1" applyProtection="1">
      <alignment vertical="center"/>
    </xf>
    <xf numFmtId="4" fontId="0" fillId="9" borderId="9" xfId="16" applyNumberFormat="1" applyFont="1" applyFill="1" applyBorder="1" applyAlignment="1" applyProtection="1">
      <alignment vertical="center"/>
    </xf>
    <xf numFmtId="164" fontId="0" fillId="10" borderId="10" xfId="16" applyFont="1" applyFill="1" applyBorder="1" applyAlignment="1" applyProtection="1">
      <alignment vertical="center"/>
    </xf>
    <xf numFmtId="166" fontId="12" fillId="10" borderId="6" xfId="0" applyNumberFormat="1" applyFont="1" applyFill="1" applyBorder="1" applyAlignment="1">
      <alignment vertical="center"/>
    </xf>
    <xf numFmtId="4" fontId="13" fillId="9" borderId="5" xfId="0" applyNumberFormat="1" applyFont="1" applyFill="1" applyBorder="1" applyAlignment="1">
      <alignment vertical="center"/>
    </xf>
    <xf numFmtId="4" fontId="14" fillId="10" borderId="5" xfId="0" applyNumberFormat="1" applyFont="1" applyFill="1" applyBorder="1" applyAlignment="1">
      <alignment vertical="center"/>
    </xf>
    <xf numFmtId="4" fontId="12" fillId="10" borderId="5" xfId="0" applyNumberFormat="1" applyFont="1" applyFill="1" applyBorder="1" applyAlignment="1">
      <alignment vertical="center"/>
    </xf>
    <xf numFmtId="4" fontId="0" fillId="9" borderId="5" xfId="0" applyNumberFormat="1" applyFill="1" applyBorder="1" applyAlignment="1">
      <alignment vertical="center"/>
    </xf>
    <xf numFmtId="166" fontId="13" fillId="9" borderId="9" xfId="0" applyNumberFormat="1" applyFont="1" applyFill="1" applyBorder="1" applyAlignment="1">
      <alignment vertical="center"/>
    </xf>
    <xf numFmtId="166" fontId="12" fillId="10" borderId="9" xfId="0" applyNumberFormat="1" applyFont="1" applyFill="1" applyBorder="1" applyAlignment="1">
      <alignment vertical="center"/>
    </xf>
    <xf numFmtId="166" fontId="0" fillId="9" borderId="9" xfId="0" applyNumberFormat="1" applyFill="1" applyBorder="1" applyAlignment="1">
      <alignment vertical="center"/>
    </xf>
    <xf numFmtId="166" fontId="13" fillId="0" borderId="9" xfId="0" applyNumberFormat="1" applyFont="1" applyBorder="1" applyAlignment="1">
      <alignment vertical="center"/>
    </xf>
    <xf numFmtId="166" fontId="0" fillId="0" borderId="10" xfId="0" applyNumberFormat="1" applyBorder="1" applyAlignment="1">
      <alignment vertical="center"/>
    </xf>
    <xf numFmtId="166" fontId="0" fillId="0" borderId="9" xfId="0" applyNumberFormat="1" applyBorder="1" applyAlignment="1">
      <alignment horizontal="center" vertical="center"/>
    </xf>
    <xf numFmtId="166" fontId="0" fillId="0" borderId="9" xfId="0" applyNumberFormat="1" applyBorder="1" applyAlignment="1">
      <alignment vertical="center"/>
    </xf>
    <xf numFmtId="166" fontId="0" fillId="9" borderId="5" xfId="0" applyNumberFormat="1" applyFill="1" applyBorder="1" applyAlignment="1">
      <alignment vertical="center"/>
    </xf>
    <xf numFmtId="166" fontId="12" fillId="10" borderId="10" xfId="0" applyNumberFormat="1" applyFont="1" applyFill="1" applyBorder="1" applyAlignment="1">
      <alignment vertical="center"/>
    </xf>
    <xf numFmtId="0" fontId="12" fillId="11" borderId="9" xfId="0" applyFont="1" applyFill="1" applyBorder="1" applyAlignment="1">
      <alignment horizontal="center" vertical="center"/>
    </xf>
    <xf numFmtId="164" fontId="16" fillId="11" borderId="9" xfId="16" applyFill="1" applyBorder="1" applyAlignment="1" applyProtection="1">
      <alignment vertical="center"/>
    </xf>
    <xf numFmtId="164" fontId="16" fillId="12" borderId="9" xfId="16" applyFill="1" applyBorder="1" applyAlignment="1" applyProtection="1">
      <alignment vertical="center"/>
    </xf>
    <xf numFmtId="164" fontId="0" fillId="12" borderId="9" xfId="16" applyFont="1" applyFill="1" applyBorder="1" applyAlignment="1" applyProtection="1">
      <alignment vertical="center"/>
    </xf>
    <xf numFmtId="4" fontId="0" fillId="11" borderId="9" xfId="16" applyNumberFormat="1" applyFont="1" applyFill="1" applyBorder="1" applyAlignment="1" applyProtection="1">
      <alignment vertical="center"/>
    </xf>
    <xf numFmtId="164" fontId="0" fillId="11" borderId="9" xfId="16" applyFont="1" applyFill="1" applyBorder="1" applyAlignment="1" applyProtection="1">
      <alignment vertical="center"/>
    </xf>
    <xf numFmtId="4" fontId="0" fillId="12" borderId="9" xfId="16" applyNumberFormat="1" applyFont="1" applyFill="1" applyBorder="1" applyAlignment="1" applyProtection="1">
      <alignment vertical="center"/>
    </xf>
    <xf numFmtId="166" fontId="12" fillId="11" borderId="9" xfId="0" applyNumberFormat="1" applyFont="1" applyFill="1" applyBorder="1" applyAlignment="1">
      <alignment horizontal="center" vertical="center"/>
    </xf>
    <xf numFmtId="166" fontId="12" fillId="12" borderId="9" xfId="0" applyNumberFormat="1" applyFont="1" applyFill="1" applyBorder="1" applyAlignment="1">
      <alignment vertical="center"/>
    </xf>
    <xf numFmtId="166" fontId="12" fillId="11" borderId="9" xfId="0" applyNumberFormat="1" applyFont="1" applyFill="1" applyBorder="1" applyAlignment="1">
      <alignment vertical="center"/>
    </xf>
    <xf numFmtId="10" fontId="0" fillId="11" borderId="2" xfId="0" applyNumberFormat="1" applyFill="1" applyBorder="1" applyAlignment="1">
      <alignment horizontal="center" vertical="center"/>
    </xf>
    <xf numFmtId="164" fontId="0" fillId="11" borderId="5" xfId="16" applyFont="1" applyFill="1" applyBorder="1" applyAlignment="1" applyProtection="1">
      <alignment vertical="center"/>
    </xf>
    <xf numFmtId="164" fontId="0" fillId="12" borderId="10" xfId="16" applyFont="1" applyFill="1" applyBorder="1" applyAlignment="1" applyProtection="1">
      <alignment vertical="center"/>
    </xf>
    <xf numFmtId="164" fontId="0" fillId="11" borderId="10" xfId="16" applyFont="1" applyFill="1" applyBorder="1" applyAlignment="1" applyProtection="1">
      <alignment vertical="center"/>
    </xf>
    <xf numFmtId="166" fontId="12" fillId="11" borderId="10" xfId="0" applyNumberFormat="1" applyFont="1" applyFill="1" applyBorder="1" applyAlignment="1">
      <alignment vertical="center"/>
    </xf>
    <xf numFmtId="164" fontId="13" fillId="9" borderId="2" xfId="16" applyFont="1" applyFill="1" applyBorder="1" applyAlignment="1" applyProtection="1">
      <alignment vertical="center"/>
    </xf>
    <xf numFmtId="167" fontId="13" fillId="9" borderId="2" xfId="0" applyNumberFormat="1" applyFont="1" applyFill="1" applyBorder="1" applyAlignment="1">
      <alignment vertical="center"/>
    </xf>
    <xf numFmtId="164" fontId="16" fillId="0" borderId="0" xfId="16"/>
    <xf numFmtId="164" fontId="16" fillId="0" borderId="0" xfId="16" applyAlignment="1">
      <alignment vertical="center"/>
    </xf>
    <xf numFmtId="164" fontId="13" fillId="10" borderId="2" xfId="16" applyFont="1" applyFill="1" applyBorder="1" applyAlignment="1" applyProtection="1">
      <alignment vertical="center"/>
    </xf>
    <xf numFmtId="164" fontId="16" fillId="12" borderId="2" xfId="16" applyFill="1" applyBorder="1" applyAlignment="1" applyProtection="1">
      <alignment vertical="center"/>
    </xf>
    <xf numFmtId="164" fontId="13" fillId="12" borderId="3" xfId="16" applyFont="1" applyFill="1" applyBorder="1" applyAlignment="1" applyProtection="1">
      <alignment vertical="center"/>
    </xf>
    <xf numFmtId="10" fontId="0" fillId="13" borderId="0" xfId="0" applyNumberFormat="1" applyFill="1" applyAlignment="1">
      <alignment vertical="center"/>
    </xf>
    <xf numFmtId="164" fontId="13" fillId="10" borderId="3" xfId="16" applyFont="1" applyFill="1" applyBorder="1" applyAlignment="1" applyProtection="1">
      <alignment vertical="center"/>
    </xf>
    <xf numFmtId="164" fontId="13" fillId="10" borderId="9" xfId="16" applyFont="1" applyFill="1" applyBorder="1" applyAlignment="1" applyProtection="1">
      <alignment vertical="center"/>
    </xf>
    <xf numFmtId="0" fontId="12" fillId="10" borderId="3" xfId="0" applyFont="1" applyFill="1" applyBorder="1" applyAlignment="1">
      <alignment horizontal="center" vertical="center" textRotation="180" wrapText="1"/>
    </xf>
    <xf numFmtId="166" fontId="12" fillId="10" borderId="3" xfId="0" applyNumberFormat="1" applyFont="1" applyFill="1" applyBorder="1" applyAlignment="1">
      <alignment horizontal="center" vertical="center" textRotation="180" wrapText="1"/>
    </xf>
    <xf numFmtId="0" fontId="12" fillId="0" borderId="0" xfId="0" applyFont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164" fontId="12" fillId="9" borderId="2" xfId="16" applyFont="1" applyFill="1" applyBorder="1" applyAlignment="1" applyProtection="1">
      <alignment horizontal="center" vertical="center" wrapText="1"/>
    </xf>
    <xf numFmtId="164" fontId="12" fillId="9" borderId="3" xfId="16" applyFont="1" applyFill="1" applyBorder="1" applyAlignment="1" applyProtection="1">
      <alignment horizontal="center" vertical="center" wrapText="1"/>
    </xf>
    <xf numFmtId="164" fontId="12" fillId="9" borderId="9" xfId="16" applyFont="1" applyFill="1" applyBorder="1" applyAlignment="1" applyProtection="1">
      <alignment horizontal="center" vertical="center" wrapText="1"/>
    </xf>
    <xf numFmtId="164" fontId="12" fillId="9" borderId="5" xfId="16" applyFont="1" applyFill="1" applyBorder="1" applyAlignment="1" applyProtection="1">
      <alignment horizontal="center" vertical="center" wrapText="1"/>
    </xf>
    <xf numFmtId="10" fontId="12" fillId="0" borderId="2" xfId="0" applyNumberFormat="1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textRotation="180" wrapText="1"/>
    </xf>
    <xf numFmtId="0" fontId="12" fillId="1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textRotation="180" wrapText="1"/>
    </xf>
    <xf numFmtId="166" fontId="13" fillId="9" borderId="2" xfId="0" applyNumberFormat="1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center" vertical="center" textRotation="180" wrapText="1"/>
    </xf>
    <xf numFmtId="0" fontId="0" fillId="10" borderId="9" xfId="0" applyFill="1" applyBorder="1"/>
    <xf numFmtId="0" fontId="0" fillId="0" borderId="9" xfId="0" applyBorder="1" applyAlignment="1">
      <alignment horizontal="center" vertical="center"/>
    </xf>
    <xf numFmtId="0" fontId="12" fillId="11" borderId="13" xfId="0" applyFont="1" applyFill="1" applyBorder="1" applyAlignment="1">
      <alignment horizontal="center" vertical="center"/>
    </xf>
    <xf numFmtId="0" fontId="12" fillId="11" borderId="14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horizontal="center" vertical="center"/>
    </xf>
    <xf numFmtId="0" fontId="12" fillId="10" borderId="3" xfId="0" applyFont="1" applyFill="1" applyBorder="1" applyAlignment="1">
      <alignment horizontal="center" vertical="center" textRotation="180" wrapText="1"/>
    </xf>
    <xf numFmtId="10" fontId="12" fillId="0" borderId="2" xfId="0" applyNumberFormat="1" applyFont="1" applyBorder="1" applyAlignment="1">
      <alignment horizontal="center" vertical="center" wrapText="1"/>
    </xf>
    <xf numFmtId="164" fontId="0" fillId="9" borderId="0" xfId="16" applyFont="1" applyFill="1" applyBorder="1" applyAlignment="1" applyProtection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167" fontId="0" fillId="9" borderId="0" xfId="0" applyNumberFormat="1" applyFill="1" applyAlignment="1">
      <alignment horizontal="center" vertical="center" wrapText="1"/>
    </xf>
    <xf numFmtId="0" fontId="13" fillId="0" borderId="3" xfId="0" applyFont="1" applyBorder="1" applyAlignment="1">
      <alignment horizontal="left" vertical="center" wrapText="1"/>
    </xf>
    <xf numFmtId="4" fontId="0" fillId="9" borderId="0" xfId="0" applyNumberFormat="1" applyFill="1" applyAlignment="1">
      <alignment horizontal="center" vertical="center"/>
    </xf>
    <xf numFmtId="0" fontId="13" fillId="9" borderId="2" xfId="0" applyFont="1" applyFill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9" borderId="2" xfId="0" applyFont="1" applyFill="1" applyBorder="1" applyAlignment="1">
      <alignment horizontal="center" vertical="center" wrapText="1"/>
    </xf>
    <xf numFmtId="10" fontId="12" fillId="0" borderId="4" xfId="0" applyNumberFormat="1" applyFont="1" applyBorder="1" applyAlignment="1">
      <alignment horizontal="center" vertical="center"/>
    </xf>
    <xf numFmtId="10" fontId="12" fillId="0" borderId="7" xfId="0" applyNumberFormat="1" applyFont="1" applyBorder="1" applyAlignment="1">
      <alignment horizontal="center" vertical="center"/>
    </xf>
    <xf numFmtId="4" fontId="12" fillId="9" borderId="11" xfId="0" applyNumberFormat="1" applyFont="1" applyFill="1" applyBorder="1" applyAlignment="1">
      <alignment horizontal="center" vertical="center" wrapText="1"/>
    </xf>
    <xf numFmtId="4" fontId="12" fillId="9" borderId="12" xfId="0" applyNumberFormat="1" applyFont="1" applyFill="1" applyBorder="1" applyAlignment="1">
      <alignment horizontal="center" vertical="center" wrapText="1"/>
    </xf>
    <xf numFmtId="166" fontId="12" fillId="0" borderId="0" xfId="0" applyNumberFormat="1" applyFont="1" applyAlignment="1">
      <alignment horizontal="center" vertical="center"/>
    </xf>
    <xf numFmtId="166" fontId="12" fillId="9" borderId="2" xfId="0" applyNumberFormat="1" applyFont="1" applyFill="1" applyBorder="1" applyAlignment="1">
      <alignment horizontal="center" vertical="center" wrapText="1"/>
    </xf>
    <xf numFmtId="166" fontId="12" fillId="9" borderId="3" xfId="0" applyNumberFormat="1" applyFont="1" applyFill="1" applyBorder="1" applyAlignment="1">
      <alignment horizontal="center" vertical="center" wrapText="1"/>
    </xf>
    <xf numFmtId="166" fontId="12" fillId="9" borderId="9" xfId="0" applyNumberFormat="1" applyFont="1" applyFill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 textRotation="180" wrapText="1"/>
    </xf>
    <xf numFmtId="166" fontId="12" fillId="10" borderId="2" xfId="0" applyNumberFormat="1" applyFont="1" applyFill="1" applyBorder="1" applyAlignment="1">
      <alignment horizontal="center" vertical="center"/>
    </xf>
    <xf numFmtId="166" fontId="12" fillId="0" borderId="2" xfId="0" applyNumberFormat="1" applyFont="1" applyBorder="1" applyAlignment="1">
      <alignment horizontal="center" vertical="center" textRotation="180" wrapText="1"/>
    </xf>
    <xf numFmtId="166" fontId="13" fillId="0" borderId="2" xfId="0" applyNumberFormat="1" applyFont="1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169" fontId="13" fillId="0" borderId="2" xfId="0" applyNumberFormat="1" applyFont="1" applyBorder="1" applyAlignment="1">
      <alignment horizontal="center" vertical="center" wrapText="1"/>
    </xf>
    <xf numFmtId="166" fontId="13" fillId="0" borderId="2" xfId="0" applyNumberFormat="1" applyFont="1" applyBorder="1" applyAlignment="1">
      <alignment horizontal="left" vertical="center" wrapText="1"/>
    </xf>
    <xf numFmtId="166" fontId="12" fillId="10" borderId="4" xfId="0" applyNumberFormat="1" applyFont="1" applyFill="1" applyBorder="1" applyAlignment="1">
      <alignment horizontal="center" vertical="center"/>
    </xf>
    <xf numFmtId="166" fontId="12" fillId="0" borderId="4" xfId="0" applyNumberFormat="1" applyFont="1" applyBorder="1" applyAlignment="1">
      <alignment horizontal="center" vertical="center" textRotation="180" wrapText="1"/>
    </xf>
    <xf numFmtId="166" fontId="12" fillId="10" borderId="7" xfId="0" applyNumberFormat="1" applyFont="1" applyFill="1" applyBorder="1" applyAlignment="1">
      <alignment horizontal="center" vertical="center"/>
    </xf>
    <xf numFmtId="166" fontId="12" fillId="11" borderId="9" xfId="0" applyNumberFormat="1" applyFont="1" applyFill="1" applyBorder="1" applyAlignment="1">
      <alignment horizontal="center" vertical="center"/>
    </xf>
    <xf numFmtId="166" fontId="12" fillId="10" borderId="10" xfId="0" applyNumberFormat="1" applyFont="1" applyFill="1" applyBorder="1" applyAlignment="1">
      <alignment horizontal="center" vertical="center" textRotation="180" wrapText="1"/>
    </xf>
    <xf numFmtId="166" fontId="0" fillId="10" borderId="9" xfId="0" applyNumberFormat="1" applyFill="1" applyBorder="1"/>
    <xf numFmtId="166" fontId="0" fillId="0" borderId="9" xfId="0" applyNumberFormat="1" applyBorder="1" applyAlignment="1">
      <alignment horizontal="center" vertical="center"/>
    </xf>
    <xf numFmtId="166" fontId="12" fillId="10" borderId="3" xfId="0" applyNumberFormat="1" applyFont="1" applyFill="1" applyBorder="1" applyAlignment="1">
      <alignment horizontal="center" vertical="center" textRotation="180" wrapText="1"/>
    </xf>
  </cellXfs>
  <cellStyles count="18">
    <cellStyle name="Accent 1 1" xfId="1" xr:uid="{00000000-0005-0000-0000-000000000000}"/>
    <cellStyle name="Accent 2 1" xfId="2" xr:uid="{00000000-0005-0000-0000-000001000000}"/>
    <cellStyle name="Accent 3 1" xfId="3" xr:uid="{00000000-0005-0000-0000-000002000000}"/>
    <cellStyle name="Accent 4" xfId="4" xr:uid="{00000000-0005-0000-0000-000003000000}"/>
    <cellStyle name="Bad 1" xfId="5" xr:uid="{00000000-0005-0000-0000-000004000000}"/>
    <cellStyle name="Error 1" xfId="6" xr:uid="{00000000-0005-0000-0000-000005000000}"/>
    <cellStyle name="Footnote 1" xfId="7" xr:uid="{00000000-0005-0000-0000-000006000000}"/>
    <cellStyle name="Good 1" xfId="8" xr:uid="{00000000-0005-0000-0000-000007000000}"/>
    <cellStyle name="Heading 1 1" xfId="9" xr:uid="{00000000-0005-0000-0000-000008000000}"/>
    <cellStyle name="Heading 2 1" xfId="10" xr:uid="{00000000-0005-0000-0000-000009000000}"/>
    <cellStyle name="Heading 3" xfId="11" xr:uid="{00000000-0005-0000-0000-00000A000000}"/>
    <cellStyle name="Neutral 1" xfId="12" xr:uid="{00000000-0005-0000-0000-00000B000000}"/>
    <cellStyle name="Normal" xfId="0" builtinId="0"/>
    <cellStyle name="Note 1" xfId="13" xr:uid="{00000000-0005-0000-0000-00000D000000}"/>
    <cellStyle name="Status 1" xfId="14" xr:uid="{00000000-0005-0000-0000-00000E000000}"/>
    <cellStyle name="Text 1" xfId="15" xr:uid="{00000000-0005-0000-0000-00000F000000}"/>
    <cellStyle name="Vírgula" xfId="16" builtinId="3"/>
    <cellStyle name="Warning 1" xfId="17" xr:uid="{00000000-0005-0000-0000-00001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showGridLines="0" topLeftCell="A16" zoomScale="85" zoomScaleNormal="85" workbookViewId="0">
      <selection activeCell="E56" sqref="E56"/>
    </sheetView>
  </sheetViews>
  <sheetFormatPr defaultColWidth="8.85546875" defaultRowHeight="15" x14ac:dyDescent="0.25"/>
  <cols>
    <col min="1" max="1" width="12.42578125" style="1" customWidth="1"/>
    <col min="2" max="2" width="7.85546875" style="2" customWidth="1"/>
    <col min="3" max="3" width="67.7109375" style="2" customWidth="1"/>
    <col min="4" max="4" width="6.7109375" style="2" customWidth="1"/>
    <col min="5" max="5" width="22.5703125" style="3" customWidth="1"/>
    <col min="6" max="6" width="23" style="3" customWidth="1"/>
    <col min="7" max="7" width="16.7109375" style="3" customWidth="1"/>
    <col min="8" max="8" width="22.28515625" style="3" customWidth="1"/>
    <col min="9" max="9" width="17.85546875" style="3" customWidth="1"/>
    <col min="10" max="10" width="20" style="3" customWidth="1"/>
    <col min="11" max="11" width="19.5703125" style="4" customWidth="1"/>
    <col min="12" max="12" width="13.7109375" style="5" customWidth="1"/>
    <col min="13" max="13" width="8.5703125" customWidth="1"/>
    <col min="14" max="14" width="16" bestFit="1" customWidth="1"/>
    <col min="15" max="15" width="12.7109375" customWidth="1"/>
  </cols>
  <sheetData>
    <row r="1" spans="1:13" s="7" customFormat="1" x14ac:dyDescent="0.25">
      <c r="A1" s="1" t="s">
        <v>0</v>
      </c>
      <c r="B1" s="1"/>
      <c r="C1" s="1"/>
      <c r="D1" s="1"/>
      <c r="E1" s="3"/>
      <c r="F1" s="3"/>
      <c r="G1" s="3"/>
      <c r="H1" s="3"/>
      <c r="I1" s="3"/>
      <c r="J1" s="3"/>
      <c r="K1" s="4"/>
      <c r="L1" s="6"/>
    </row>
    <row r="2" spans="1:13" s="7" customFormat="1" x14ac:dyDescent="0.25">
      <c r="A2" s="1" t="s">
        <v>1</v>
      </c>
      <c r="B2" s="1"/>
      <c r="C2" s="1"/>
      <c r="D2" s="1"/>
      <c r="E2" s="3"/>
      <c r="F2" s="3"/>
      <c r="G2" s="3"/>
      <c r="H2" s="3"/>
      <c r="I2" s="3"/>
      <c r="J2" s="3"/>
      <c r="K2" s="4"/>
      <c r="L2" s="6"/>
    </row>
    <row r="3" spans="1:13" s="7" customFormat="1" x14ac:dyDescent="0.25">
      <c r="A3" s="1" t="s">
        <v>2</v>
      </c>
      <c r="B3" s="1"/>
      <c r="C3" s="1"/>
      <c r="D3" s="1"/>
      <c r="E3" s="3"/>
      <c r="F3" s="3"/>
      <c r="G3" s="3"/>
      <c r="H3" s="3"/>
      <c r="I3" s="3"/>
      <c r="J3" s="3"/>
      <c r="K3" s="4"/>
      <c r="L3" s="6"/>
    </row>
    <row r="4" spans="1:13" s="7" customFormat="1" x14ac:dyDescent="0.25">
      <c r="A4" s="1"/>
      <c r="B4" s="1"/>
      <c r="C4" s="1"/>
      <c r="D4" s="1"/>
      <c r="E4" s="3"/>
      <c r="F4" s="3"/>
      <c r="G4" s="3"/>
      <c r="H4" s="3"/>
      <c r="I4" s="3"/>
      <c r="J4" s="3"/>
      <c r="K4" s="4"/>
      <c r="L4" s="6"/>
    </row>
    <row r="5" spans="1:13" s="7" customFormat="1" x14ac:dyDescent="0.25">
      <c r="A5" s="1"/>
      <c r="B5" s="1"/>
      <c r="C5" s="1"/>
      <c r="D5" s="1"/>
      <c r="E5" s="3"/>
      <c r="F5" s="3"/>
      <c r="G5" s="3"/>
      <c r="H5" s="3"/>
      <c r="I5" s="3"/>
      <c r="J5" s="3"/>
      <c r="K5" s="4"/>
      <c r="L5" s="6"/>
    </row>
    <row r="6" spans="1:13" s="7" customFormat="1" x14ac:dyDescent="0.25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</row>
    <row r="7" spans="1:13" s="7" customFormat="1" x14ac:dyDescent="0.25">
      <c r="A7" s="172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</row>
    <row r="8" spans="1:13" s="7" customFormat="1" x14ac:dyDescent="0.25">
      <c r="A8" s="172" t="s">
        <v>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</row>
    <row r="9" spans="1:13" s="7" customFormat="1" x14ac:dyDescent="0.25">
      <c r="A9" s="1"/>
      <c r="B9" s="1"/>
      <c r="C9" s="1"/>
      <c r="D9" s="1"/>
      <c r="E9" s="3"/>
      <c r="F9" s="3"/>
      <c r="G9" s="3"/>
      <c r="H9" s="3"/>
      <c r="I9" s="3"/>
      <c r="J9" s="3"/>
      <c r="K9" s="4"/>
      <c r="L9" s="6"/>
    </row>
    <row r="10" spans="1:13" s="7" customFormat="1" x14ac:dyDescent="0.25">
      <c r="A10" s="1"/>
      <c r="B10" s="1"/>
      <c r="C10" s="1"/>
      <c r="D10" s="1"/>
      <c r="E10" s="3"/>
      <c r="F10" s="3"/>
      <c r="G10" s="3"/>
      <c r="H10" s="3"/>
      <c r="I10" s="3"/>
      <c r="J10" s="3"/>
      <c r="K10" s="4"/>
      <c r="L10" s="6"/>
    </row>
    <row r="11" spans="1:13" s="7" customFormat="1" ht="25.5" customHeight="1" x14ac:dyDescent="0.25">
      <c r="A11" s="173" t="s">
        <v>6</v>
      </c>
      <c r="B11" s="173" t="s">
        <v>7</v>
      </c>
      <c r="C11" s="173"/>
      <c r="D11" s="173" t="s">
        <v>8</v>
      </c>
      <c r="E11" s="174" t="s">
        <v>9</v>
      </c>
      <c r="F11" s="113" t="s">
        <v>10</v>
      </c>
      <c r="G11" s="174" t="s">
        <v>11</v>
      </c>
      <c r="H11" s="174" t="s">
        <v>12</v>
      </c>
      <c r="I11" s="175" t="s">
        <v>13</v>
      </c>
      <c r="J11" s="176" t="s">
        <v>14</v>
      </c>
      <c r="K11" s="177" t="s">
        <v>15</v>
      </c>
      <c r="L11" s="178" t="s">
        <v>16</v>
      </c>
    </row>
    <row r="12" spans="1:13" s="7" customFormat="1" ht="43.5" customHeight="1" x14ac:dyDescent="0.25">
      <c r="A12" s="173"/>
      <c r="B12" s="173"/>
      <c r="C12" s="173"/>
      <c r="D12" s="173"/>
      <c r="E12" s="174"/>
      <c r="F12" s="113" t="s">
        <v>17</v>
      </c>
      <c r="G12" s="174"/>
      <c r="H12" s="174"/>
      <c r="I12" s="175"/>
      <c r="J12" s="176"/>
      <c r="K12" s="177"/>
      <c r="L12" s="178"/>
      <c r="M12" s="1"/>
    </row>
    <row r="13" spans="1:13" ht="13.15" customHeight="1" x14ac:dyDescent="0.25">
      <c r="A13" s="179" t="s">
        <v>18</v>
      </c>
      <c r="B13" s="8" t="s">
        <v>19</v>
      </c>
      <c r="C13" s="9" t="s">
        <v>20</v>
      </c>
      <c r="D13" s="10">
        <v>1</v>
      </c>
      <c r="E13" s="11">
        <f>'TRF6 12107'!E13+'SJMG 12101'!E13</f>
        <v>132400000</v>
      </c>
      <c r="F13" s="12">
        <f>K13-E13</f>
        <v>11526000</v>
      </c>
      <c r="G13" s="11">
        <f>'TRF6 12107'!G13+'SJMG 12101'!G13</f>
        <v>0</v>
      </c>
      <c r="H13" s="11">
        <f>'TRF6 12107'!H13+'SJMG 12101'!H13</f>
        <v>141734451.53</v>
      </c>
      <c r="I13" s="11">
        <f>'TRF6 12107'!I13+'SJMG 12101'!I13</f>
        <v>141008978.75999999</v>
      </c>
      <c r="J13" s="11">
        <f>'TRF6 12107'!J13+'SJMG 12101'!J13</f>
        <v>141008978.75999999</v>
      </c>
      <c r="K13" s="115">
        <f>'TRF6 12107'!K13+'SJMG 12101'!K13</f>
        <v>143926000</v>
      </c>
      <c r="L13" s="13">
        <f t="shared" ref="L13:L34" si="0">H13/SUM(E13:F13)</f>
        <v>0.98477308846212641</v>
      </c>
      <c r="M13" s="14"/>
    </row>
    <row r="14" spans="1:13" s="7" customFormat="1" x14ac:dyDescent="0.25">
      <c r="A14" s="179"/>
      <c r="B14" s="180" t="s">
        <v>21</v>
      </c>
      <c r="C14" s="180"/>
      <c r="D14" s="16"/>
      <c r="E14" s="17">
        <f t="shared" ref="E14:K14" si="1">E13</f>
        <v>132400000</v>
      </c>
      <c r="F14" s="17">
        <f t="shared" si="1"/>
        <v>11526000</v>
      </c>
      <c r="G14" s="17">
        <f t="shared" si="1"/>
        <v>0</v>
      </c>
      <c r="H14" s="17">
        <f t="shared" si="1"/>
        <v>141734451.53</v>
      </c>
      <c r="I14" s="18">
        <f t="shared" si="1"/>
        <v>141008978.75999999</v>
      </c>
      <c r="J14" s="118">
        <f t="shared" si="1"/>
        <v>141008978.75999999</v>
      </c>
      <c r="K14" s="116">
        <f t="shared" si="1"/>
        <v>143926000</v>
      </c>
      <c r="L14" s="19">
        <f t="shared" si="0"/>
        <v>0.98477308846212641</v>
      </c>
      <c r="M14" s="14"/>
    </row>
    <row r="15" spans="1:13" x14ac:dyDescent="0.25">
      <c r="A15" s="179"/>
      <c r="B15" s="10" t="s">
        <v>22</v>
      </c>
      <c r="C15" s="9" t="s">
        <v>23</v>
      </c>
      <c r="D15" s="10">
        <v>1</v>
      </c>
      <c r="E15" s="11">
        <f>'TRF6 12107'!E15+'SJMG 12101'!E15</f>
        <v>554300000</v>
      </c>
      <c r="F15" s="12">
        <f>K15-E15</f>
        <v>25580000</v>
      </c>
      <c r="G15" s="11">
        <f>'TRF6 12107'!G15+'SJMG 12101'!G15</f>
        <v>0</v>
      </c>
      <c r="H15" s="11">
        <f>'TRF6 12107'!H15+'SJMG 12101'!H15</f>
        <v>576315125</v>
      </c>
      <c r="I15" s="11">
        <f>'TRF6 12107'!I15+'SJMG 12101'!I15</f>
        <v>568048521.02999997</v>
      </c>
      <c r="J15" s="11">
        <f>'TRF6 12107'!J15+'SJMG 12101'!J15</f>
        <v>566980591.17999995</v>
      </c>
      <c r="K15" s="115">
        <f>'TRF6 12107'!K15+'SJMG 12101'!K15</f>
        <v>579880000</v>
      </c>
      <c r="L15" s="13">
        <f t="shared" si="0"/>
        <v>0.99385239187418084</v>
      </c>
      <c r="M15" s="14"/>
    </row>
    <row r="16" spans="1:13" ht="45" x14ac:dyDescent="0.25">
      <c r="A16" s="179"/>
      <c r="B16" s="10" t="s">
        <v>24</v>
      </c>
      <c r="C16" s="20" t="s">
        <v>25</v>
      </c>
      <c r="D16" s="10">
        <v>1</v>
      </c>
      <c r="E16" s="11">
        <f>'TRF6 12107'!E16+'SJMG 12101'!E16</f>
        <v>111600000</v>
      </c>
      <c r="F16" s="12">
        <f>K16-E16</f>
        <v>-16350000</v>
      </c>
      <c r="G16" s="11">
        <f>'TRF6 12107'!G16+'SJMG 12101'!G16</f>
        <v>0</v>
      </c>
      <c r="H16" s="11">
        <f>'TRF6 12107'!H16+'SJMG 12101'!H16</f>
        <v>93809351.980000004</v>
      </c>
      <c r="I16" s="11">
        <f>'TRF6 12107'!I16+'SJMG 12101'!I16</f>
        <v>93528016.099999994</v>
      </c>
      <c r="J16" s="11">
        <f>'TRF6 12107'!J16+'SJMG 12101'!J16</f>
        <v>93518737.800000012</v>
      </c>
      <c r="K16" s="115">
        <f>'TRF6 12107'!K16+'SJMG 12101'!K16</f>
        <v>95250000</v>
      </c>
      <c r="L16" s="13">
        <f t="shared" si="0"/>
        <v>0.98487508640419952</v>
      </c>
      <c r="M16" s="14"/>
    </row>
    <row r="17" spans="1:15" x14ac:dyDescent="0.25">
      <c r="A17" s="179"/>
      <c r="B17" s="10" t="s">
        <v>26</v>
      </c>
      <c r="C17" s="20" t="s">
        <v>27</v>
      </c>
      <c r="D17" s="10">
        <v>1</v>
      </c>
      <c r="E17" s="11">
        <f>'TRF6 12107'!E17+'SJMG 12101'!E17</f>
        <v>13000</v>
      </c>
      <c r="F17" s="12">
        <f>K17-E17</f>
        <v>1742000</v>
      </c>
      <c r="G17" s="11">
        <f>'TRF6 12107'!G17+'SJMG 12101'!G17</f>
        <v>0</v>
      </c>
      <c r="H17" s="11">
        <f>'TRF6 12107'!H17+'SJMG 12101'!H17</f>
        <v>892870.36</v>
      </c>
      <c r="I17" s="11">
        <f>'TRF6 12107'!I17+'SJMG 12101'!I17</f>
        <v>892870.36</v>
      </c>
      <c r="J17" s="11">
        <f>'TRF6 12107'!J17+'SJMG 12101'!J17</f>
        <v>892870.36</v>
      </c>
      <c r="K17" s="115">
        <f>'TRF6 12107'!K17+'SJMG 12101'!K17</f>
        <v>1755000</v>
      </c>
      <c r="L17" s="13">
        <f t="shared" si="0"/>
        <v>0.50875803988603985</v>
      </c>
      <c r="M17" s="14"/>
    </row>
    <row r="18" spans="1:15" s="7" customFormat="1" x14ac:dyDescent="0.25">
      <c r="A18" s="179"/>
      <c r="B18" s="180" t="s">
        <v>28</v>
      </c>
      <c r="C18" s="180"/>
      <c r="D18" s="16"/>
      <c r="E18" s="17">
        <f t="shared" ref="E18:K18" si="2">SUM(E15:E17)</f>
        <v>665913000</v>
      </c>
      <c r="F18" s="17">
        <f t="shared" si="2"/>
        <v>10972000</v>
      </c>
      <c r="G18" s="17">
        <f t="shared" si="2"/>
        <v>0</v>
      </c>
      <c r="H18" s="17">
        <f t="shared" si="2"/>
        <v>671017347.34000003</v>
      </c>
      <c r="I18" s="18">
        <f t="shared" si="2"/>
        <v>662469407.49000001</v>
      </c>
      <c r="J18" s="118">
        <f t="shared" si="2"/>
        <v>661392199.34000003</v>
      </c>
      <c r="K18" s="116">
        <f t="shared" si="2"/>
        <v>676885000</v>
      </c>
      <c r="L18" s="19">
        <f t="shared" si="0"/>
        <v>0.99133138914291208</v>
      </c>
      <c r="M18" s="14"/>
    </row>
    <row r="19" spans="1:15" s="7" customFormat="1" x14ac:dyDescent="0.25">
      <c r="A19" s="179"/>
      <c r="B19" s="180" t="s">
        <v>29</v>
      </c>
      <c r="C19" s="180"/>
      <c r="D19" s="16"/>
      <c r="E19" s="17">
        <f t="shared" ref="E19:K19" si="3">E14+E18</f>
        <v>798313000</v>
      </c>
      <c r="F19" s="17">
        <f t="shared" si="3"/>
        <v>22498000</v>
      </c>
      <c r="G19" s="17">
        <f t="shared" si="3"/>
        <v>0</v>
      </c>
      <c r="H19" s="17">
        <f t="shared" si="3"/>
        <v>812751798.87</v>
      </c>
      <c r="I19" s="18">
        <f t="shared" si="3"/>
        <v>803478386.25</v>
      </c>
      <c r="J19" s="118">
        <f t="shared" si="3"/>
        <v>802401178.10000002</v>
      </c>
      <c r="K19" s="116">
        <f t="shared" si="3"/>
        <v>820811000</v>
      </c>
      <c r="L19" s="19">
        <f t="shared" si="0"/>
        <v>0.99018141675732907</v>
      </c>
      <c r="M19" s="167"/>
    </row>
    <row r="20" spans="1:15" ht="26.45" customHeight="1" x14ac:dyDescent="0.25">
      <c r="A20" s="179" t="s">
        <v>30</v>
      </c>
      <c r="B20" s="10">
        <v>2004</v>
      </c>
      <c r="C20" s="20" t="s">
        <v>31</v>
      </c>
      <c r="D20" s="10">
        <v>3</v>
      </c>
      <c r="E20" s="11">
        <f>'TRF6 12107'!E20+'SJMG 12101'!E20</f>
        <v>40176864</v>
      </c>
      <c r="F20" s="12">
        <f t="shared" ref="F20:F26" si="4">K20-E20</f>
        <v>-1882044</v>
      </c>
      <c r="G20" s="11">
        <f>'TRF6 12107'!G20+'SJMG 12101'!G20</f>
        <v>0</v>
      </c>
      <c r="H20" s="11">
        <f>'TRF6 12107'!H20+'SJMG 12101'!H20</f>
        <v>38171223.199999996</v>
      </c>
      <c r="I20" s="11">
        <f>'TRF6 12107'!I20+'SJMG 12101'!I20</f>
        <v>32870612.759999998</v>
      </c>
      <c r="J20" s="11">
        <f>'TRF6 12107'!J20+'SJMG 12101'!J20</f>
        <v>32870600.530000001</v>
      </c>
      <c r="K20" s="115">
        <f>'TRF6 12107'!K20+'SJMG 12101'!K20</f>
        <v>38294820</v>
      </c>
      <c r="L20" s="13">
        <f t="shared" si="0"/>
        <v>0.99677249298991344</v>
      </c>
      <c r="M20" s="14"/>
    </row>
    <row r="21" spans="1:15" x14ac:dyDescent="0.25">
      <c r="A21" s="179"/>
      <c r="B21" s="10">
        <v>2004</v>
      </c>
      <c r="C21" s="20" t="s">
        <v>32</v>
      </c>
      <c r="D21" s="10">
        <v>3</v>
      </c>
      <c r="E21" s="11">
        <f>'TRF6 12107'!E21+'SJMG 12101'!E21</f>
        <v>712500</v>
      </c>
      <c r="F21" s="12">
        <f t="shared" si="4"/>
        <v>-540000</v>
      </c>
      <c r="G21" s="11">
        <f>'TRF6 12107'!G21+'SJMG 12101'!G21</f>
        <v>0</v>
      </c>
      <c r="H21" s="11">
        <f>'TRF6 12107'!H21+'SJMG 12101'!H21</f>
        <v>172500</v>
      </c>
      <c r="I21" s="11">
        <f>'TRF6 12107'!I21+'SJMG 12101'!I21</f>
        <v>141420.29999999999</v>
      </c>
      <c r="J21" s="11">
        <f>'TRF6 12107'!J21+'SJMG 12101'!J21</f>
        <v>141420.29999999999</v>
      </c>
      <c r="K21" s="115">
        <f>'TRF6 12107'!K21+'SJMG 12101'!K21</f>
        <v>172500</v>
      </c>
      <c r="L21" s="13">
        <f t="shared" si="0"/>
        <v>1</v>
      </c>
      <c r="M21" s="14"/>
    </row>
    <row r="22" spans="1:15" ht="26.45" customHeight="1" x14ac:dyDescent="0.25">
      <c r="A22" s="179"/>
      <c r="B22" s="181" t="s">
        <v>33</v>
      </c>
      <c r="C22" s="20" t="s">
        <v>34</v>
      </c>
      <c r="D22" s="10">
        <v>3</v>
      </c>
      <c r="E22" s="11">
        <f>'TRF6 12107'!E22+'SJMG 12101'!E22</f>
        <v>4654502</v>
      </c>
      <c r="F22" s="12">
        <f t="shared" si="4"/>
        <v>124330</v>
      </c>
      <c r="G22" s="11">
        <f>'TRF6 12107'!G22+'SJMG 12101'!G22</f>
        <v>0</v>
      </c>
      <c r="H22" s="11">
        <f>'TRF6 12107'!H22+'SJMG 12101'!H22</f>
        <v>4162317.85</v>
      </c>
      <c r="I22" s="11">
        <f>'TRF6 12107'!I22+'SJMG 12101'!I22</f>
        <v>4160735.41</v>
      </c>
      <c r="J22" s="11">
        <f>'TRF6 12107'!J22+'SJMG 12101'!J22</f>
        <v>4160735.41</v>
      </c>
      <c r="K22" s="115">
        <f>'TRF6 12107'!K22+'SJMG 12101'!K22</f>
        <v>4778832</v>
      </c>
      <c r="L22" s="13">
        <f t="shared" si="0"/>
        <v>0.87099062072071165</v>
      </c>
      <c r="M22" s="14"/>
    </row>
    <row r="23" spans="1:15" x14ac:dyDescent="0.25">
      <c r="A23" s="179"/>
      <c r="B23" s="181"/>
      <c r="C23" s="20" t="s">
        <v>35</v>
      </c>
      <c r="D23" s="10">
        <v>3</v>
      </c>
      <c r="E23" s="11">
        <f>'TRF6 12107'!E23+'SJMG 12101'!E23</f>
        <v>687005</v>
      </c>
      <c r="F23" s="12">
        <f t="shared" si="4"/>
        <v>-180533</v>
      </c>
      <c r="G23" s="11">
        <f>'TRF6 12107'!G23+'SJMG 12101'!G23</f>
        <v>0</v>
      </c>
      <c r="H23" s="11">
        <f>'TRF6 12107'!H23+'SJMG 12101'!H23</f>
        <v>72094.48</v>
      </c>
      <c r="I23" s="11">
        <f>'TRF6 12107'!I23+'SJMG 12101'!I23</f>
        <v>72094.48</v>
      </c>
      <c r="J23" s="11">
        <f>'TRF6 12107'!J23+'SJMG 12101'!J23</f>
        <v>72094.48</v>
      </c>
      <c r="K23" s="115">
        <f>'TRF6 12107'!K23+'SJMG 12101'!K23</f>
        <v>506472</v>
      </c>
      <c r="L23" s="13">
        <f t="shared" si="0"/>
        <v>0.14234642783806409</v>
      </c>
      <c r="M23" s="14"/>
    </row>
    <row r="24" spans="1:15" x14ac:dyDescent="0.25">
      <c r="A24" s="179"/>
      <c r="B24" s="181"/>
      <c r="C24" s="20" t="s">
        <v>36</v>
      </c>
      <c r="D24" s="10">
        <v>3</v>
      </c>
      <c r="E24" s="11">
        <f>'TRF6 12107'!E24+'SJMG 12101'!E24</f>
        <v>27313321</v>
      </c>
      <c r="F24" s="12">
        <f t="shared" si="4"/>
        <v>3417919</v>
      </c>
      <c r="G24" s="11">
        <f>'TRF6 12107'!G24+'SJMG 12101'!G24</f>
        <v>0</v>
      </c>
      <c r="H24" s="11">
        <f>'TRF6 12107'!H24+'SJMG 12101'!H24</f>
        <v>30295922.890000001</v>
      </c>
      <c r="I24" s="11">
        <f>'TRF6 12107'!I24+'SJMG 12101'!I24</f>
        <v>30278341.84</v>
      </c>
      <c r="J24" s="11">
        <f>'TRF6 12107'!J24+'SJMG 12101'!J24</f>
        <v>5560459.7000000002</v>
      </c>
      <c r="K24" s="115">
        <f>'TRF6 12107'!K24+'SJMG 12101'!K24</f>
        <v>30731240</v>
      </c>
      <c r="L24" s="13">
        <f t="shared" si="0"/>
        <v>0.98583470403407092</v>
      </c>
      <c r="M24" s="14"/>
    </row>
    <row r="25" spans="1:15" x14ac:dyDescent="0.25">
      <c r="A25" s="179"/>
      <c r="B25" s="181"/>
      <c r="C25" s="20" t="s">
        <v>37</v>
      </c>
      <c r="D25" s="10">
        <v>3</v>
      </c>
      <c r="E25" s="11">
        <f>'TRF6 12107'!E25+'SJMG 12101'!E25</f>
        <v>1000</v>
      </c>
      <c r="F25" s="12">
        <f t="shared" si="4"/>
        <v>0</v>
      </c>
      <c r="G25" s="11">
        <f>'TRF6 12107'!G25+'SJMG 12101'!G25</f>
        <v>0</v>
      </c>
      <c r="H25" s="11">
        <f>'TRF6 12107'!H25+'SJMG 12101'!H25</f>
        <v>0</v>
      </c>
      <c r="I25" s="11">
        <f>'TRF6 12107'!I25+'SJMG 12101'!I25</f>
        <v>0</v>
      </c>
      <c r="J25" s="11">
        <f>'TRF6 12107'!J25+'SJMG 12101'!J25</f>
        <v>0</v>
      </c>
      <c r="K25" s="115">
        <f>'TRF6 12107'!K25+'SJMG 12101'!K25</f>
        <v>1000</v>
      </c>
      <c r="L25" s="13">
        <f t="shared" si="0"/>
        <v>0</v>
      </c>
      <c r="M25" s="14"/>
    </row>
    <row r="26" spans="1:15" ht="30" x14ac:dyDescent="0.25">
      <c r="A26" s="179"/>
      <c r="B26" s="181"/>
      <c r="C26" s="20" t="s">
        <v>38</v>
      </c>
      <c r="D26" s="10">
        <v>3</v>
      </c>
      <c r="E26" s="11">
        <f>'TRF6 12107'!E26+'SJMG 12101'!E26</f>
        <v>413828</v>
      </c>
      <c r="F26" s="12">
        <f t="shared" si="4"/>
        <v>-24895</v>
      </c>
      <c r="G26" s="11">
        <f>'TRF6 12107'!G26+'SJMG 12101'!G26</f>
        <v>0</v>
      </c>
      <c r="H26" s="11">
        <f>'TRF6 12107'!H26+'SJMG 12101'!H26</f>
        <v>193374.7</v>
      </c>
      <c r="I26" s="11">
        <f>'TRF6 12107'!I26+'SJMG 12101'!I26</f>
        <v>193374.7</v>
      </c>
      <c r="J26" s="11">
        <f>'TRF6 12107'!J26+'SJMG 12101'!J26</f>
        <v>193374.7</v>
      </c>
      <c r="K26" s="115">
        <f>'TRF6 12107'!K26+'SJMG 12101'!K26</f>
        <v>388933</v>
      </c>
      <c r="L26" s="13">
        <f t="shared" si="0"/>
        <v>0.49719283269869108</v>
      </c>
      <c r="M26" s="14"/>
    </row>
    <row r="27" spans="1:15" s="7" customFormat="1" x14ac:dyDescent="0.25">
      <c r="A27" s="21"/>
      <c r="B27" s="180" t="s">
        <v>39</v>
      </c>
      <c r="C27" s="180"/>
      <c r="D27" s="16"/>
      <c r="E27" s="17">
        <f t="shared" ref="E27:K27" si="5">SUM(E20:E26)</f>
        <v>73959020</v>
      </c>
      <c r="F27" s="17">
        <f t="shared" si="5"/>
        <v>914777</v>
      </c>
      <c r="G27" s="17">
        <f t="shared" si="5"/>
        <v>0</v>
      </c>
      <c r="H27" s="17">
        <f t="shared" si="5"/>
        <v>73067433.11999999</v>
      </c>
      <c r="I27" s="18">
        <f t="shared" si="5"/>
        <v>67716579.489999995</v>
      </c>
      <c r="J27" s="118">
        <f t="shared" si="5"/>
        <v>42998685.120000005</v>
      </c>
      <c r="K27" s="116">
        <f t="shared" si="5"/>
        <v>74873797</v>
      </c>
      <c r="L27" s="19">
        <f t="shared" si="0"/>
        <v>0.97587455221484209</v>
      </c>
      <c r="M27" s="14"/>
    </row>
    <row r="28" spans="1:15" ht="45.6" customHeight="1" x14ac:dyDescent="0.25">
      <c r="A28" s="21" t="s">
        <v>40</v>
      </c>
      <c r="B28" s="10">
        <v>4224</v>
      </c>
      <c r="C28" s="20" t="s">
        <v>41</v>
      </c>
      <c r="D28" s="10">
        <v>3</v>
      </c>
      <c r="E28" s="11">
        <f>'TRF6 12107'!E28+'SJMG 12101'!E28</f>
        <v>5000</v>
      </c>
      <c r="F28" s="12">
        <f t="shared" ref="F28:F49" si="6">K28-E28</f>
        <v>3899861</v>
      </c>
      <c r="G28" s="11">
        <f>'TRF6 12107'!G28+'SJMG 12101'!G28</f>
        <v>0</v>
      </c>
      <c r="H28" s="11">
        <f>'TRF6 12107'!H28+'SJMG 12101'!H28</f>
        <v>3899861</v>
      </c>
      <c r="I28" s="11">
        <f>'TRF6 12107'!I28+'SJMG 12101'!I28</f>
        <v>3579964.27</v>
      </c>
      <c r="J28" s="11">
        <f>'TRF6 12107'!J28+'SJMG 12101'!J28</f>
        <v>3579964.27</v>
      </c>
      <c r="K28" s="115">
        <f>'TRF6 12107'!K28+'SJMG 12101'!K28</f>
        <v>3904861</v>
      </c>
      <c r="L28" s="13">
        <f t="shared" si="0"/>
        <v>0.99871954469057922</v>
      </c>
      <c r="M28" s="14"/>
    </row>
    <row r="29" spans="1:15" ht="13.15" customHeight="1" x14ac:dyDescent="0.25">
      <c r="A29" s="179" t="s">
        <v>42</v>
      </c>
      <c r="B29" s="181" t="s">
        <v>43</v>
      </c>
      <c r="C29" s="20" t="s">
        <v>44</v>
      </c>
      <c r="D29" s="10">
        <v>3</v>
      </c>
      <c r="E29" s="11">
        <f>'TRF6 12107'!E29+'SJMG 12101'!E29</f>
        <v>10000</v>
      </c>
      <c r="F29" s="12">
        <f t="shared" si="6"/>
        <v>0</v>
      </c>
      <c r="G29" s="11">
        <f>'TRF6 12107'!G29+'SJMG 12101'!G29</f>
        <v>0</v>
      </c>
      <c r="H29" s="11">
        <f>'TRF6 12107'!H29+'SJMG 12101'!H29</f>
        <v>350</v>
      </c>
      <c r="I29" s="11">
        <f>'TRF6 12107'!I29+'SJMG 12101'!I29</f>
        <v>350</v>
      </c>
      <c r="J29" s="11">
        <f>'TRF6 12107'!J29+'SJMG 12101'!J29</f>
        <v>350</v>
      </c>
      <c r="K29" s="115">
        <f>'TRF6 12107'!K29+'SJMG 12101'!K29</f>
        <v>10000</v>
      </c>
      <c r="L29" s="13">
        <f t="shared" si="0"/>
        <v>3.5000000000000003E-2</v>
      </c>
      <c r="M29" s="14"/>
    </row>
    <row r="30" spans="1:15" ht="13.15" customHeight="1" x14ac:dyDescent="0.25">
      <c r="A30" s="179"/>
      <c r="B30" s="181"/>
      <c r="C30" s="20" t="s">
        <v>45</v>
      </c>
      <c r="D30" s="10">
        <v>3</v>
      </c>
      <c r="E30" s="11">
        <f>'TRF6 12107'!E30+'SJMG 12101'!E30</f>
        <v>0</v>
      </c>
      <c r="F30" s="12">
        <f t="shared" si="6"/>
        <v>0</v>
      </c>
      <c r="G30" s="11">
        <f>'TRF6 12107'!G30+'SJMG 12101'!G30</f>
        <v>0</v>
      </c>
      <c r="H30" s="11">
        <f>'TRF6 12107'!H30+'SJMG 12101'!H30</f>
        <v>0</v>
      </c>
      <c r="I30" s="11">
        <f>'TRF6 12107'!I30+'SJMG 12101'!I30</f>
        <v>0</v>
      </c>
      <c r="J30" s="11">
        <f>'TRF6 12107'!J30+'SJMG 12101'!J30</f>
        <v>0</v>
      </c>
      <c r="K30" s="115">
        <f>'TRF6 12107'!K30+'SJMG 12101'!K30</f>
        <v>0</v>
      </c>
      <c r="L30" s="13" t="e">
        <f t="shared" si="0"/>
        <v>#DIV/0!</v>
      </c>
      <c r="M30" s="14"/>
      <c r="O30" s="22"/>
    </row>
    <row r="31" spans="1:15" ht="13.15" customHeight="1" x14ac:dyDescent="0.25">
      <c r="A31" s="179"/>
      <c r="B31" s="181">
        <v>4257</v>
      </c>
      <c r="C31" s="182" t="s">
        <v>46</v>
      </c>
      <c r="D31" s="10">
        <v>3</v>
      </c>
      <c r="E31" s="11">
        <f>'TRF6 12107'!E31+'SJMG 12101'!E31</f>
        <v>123080358</v>
      </c>
      <c r="F31" s="12">
        <f t="shared" si="6"/>
        <v>-46302398</v>
      </c>
      <c r="G31" s="11">
        <f>'TRF6 12107'!G31+'SJMG 12101'!G31</f>
        <v>0</v>
      </c>
      <c r="H31" s="11">
        <f>'TRF6 12107'!H31+'SJMG 12101'!H31</f>
        <v>74113889.859999999</v>
      </c>
      <c r="I31" s="11">
        <f>'TRF6 12107'!I31+'SJMG 12101'!I31</f>
        <v>70644429.25999999</v>
      </c>
      <c r="J31" s="11">
        <f>'TRF6 12107'!J31+'SJMG 12101'!J31</f>
        <v>70644151.239999995</v>
      </c>
      <c r="K31" s="115">
        <f>'TRF6 12107'!K31+'SJMG 12101'!K31</f>
        <v>76777960</v>
      </c>
      <c r="L31" s="13">
        <f t="shared" si="0"/>
        <v>0.96530162900915839</v>
      </c>
      <c r="M31" s="23"/>
      <c r="N31" s="24"/>
    </row>
    <row r="32" spans="1:15" x14ac:dyDescent="0.25">
      <c r="A32" s="179"/>
      <c r="B32" s="181"/>
      <c r="C32" s="182"/>
      <c r="D32" s="10">
        <v>4</v>
      </c>
      <c r="E32" s="11">
        <f>'TRF6 12107'!E32+'SJMG 12101'!E32</f>
        <v>12206862</v>
      </c>
      <c r="F32" s="12">
        <f t="shared" si="6"/>
        <v>-7914200</v>
      </c>
      <c r="G32" s="11">
        <f>'TRF6 12107'!G32+'SJMG 12101'!G32</f>
        <v>0</v>
      </c>
      <c r="H32" s="11">
        <f>'TRF6 12107'!H32+'SJMG 12101'!H32</f>
        <v>3905009.41</v>
      </c>
      <c r="I32" s="11">
        <f>'TRF6 12107'!I32+'SJMG 12101'!I32</f>
        <v>1452501.8</v>
      </c>
      <c r="J32" s="11">
        <f>'TRF6 12107'!J32+'SJMG 12101'!J32</f>
        <v>1452501.8</v>
      </c>
      <c r="K32" s="115">
        <f>'TRF6 12107'!K32+'SJMG 12101'!K32</f>
        <v>4292662</v>
      </c>
      <c r="L32" s="13">
        <f t="shared" si="0"/>
        <v>0.90969412686114126</v>
      </c>
      <c r="M32" s="14"/>
      <c r="N32" s="22"/>
    </row>
    <row r="33" spans="1:15" x14ac:dyDescent="0.25">
      <c r="A33" s="179"/>
      <c r="B33" s="181"/>
      <c r="C33" s="45" t="s">
        <v>47</v>
      </c>
      <c r="D33" s="10">
        <v>3</v>
      </c>
      <c r="E33" s="11">
        <f>'TRF6 12107'!E33+'SJMG 12101'!E33</f>
        <v>141502</v>
      </c>
      <c r="F33" s="12">
        <f t="shared" si="6"/>
        <v>786000</v>
      </c>
      <c r="G33" s="11">
        <f>'TRF6 12107'!G33+'SJMG 12101'!G33</f>
        <v>0</v>
      </c>
      <c r="H33" s="11">
        <f>'TRF6 12107'!H33+'SJMG 12101'!H33</f>
        <v>789265.55</v>
      </c>
      <c r="I33" s="11">
        <f>'TRF6 12107'!I33+'SJMG 12101'!I33</f>
        <v>775212.53</v>
      </c>
      <c r="J33" s="11">
        <f>'TRF6 12107'!J33+'SJMG 12101'!J33</f>
        <v>775212.53</v>
      </c>
      <c r="K33" s="115">
        <f>'TRF6 12107'!K33+'SJMG 12101'!K33</f>
        <v>927502</v>
      </c>
      <c r="L33" s="13">
        <f t="shared" si="0"/>
        <v>0.85095832677449756</v>
      </c>
      <c r="M33" s="14"/>
      <c r="N33" s="59"/>
    </row>
    <row r="34" spans="1:15" ht="42" customHeight="1" x14ac:dyDescent="0.25">
      <c r="A34" s="179"/>
      <c r="B34" s="181"/>
      <c r="C34" s="114" t="s">
        <v>48</v>
      </c>
      <c r="D34" s="10">
        <v>3</v>
      </c>
      <c r="E34" s="11">
        <f>'TRF6 12107'!E34+'SJMG 12101'!E34</f>
        <v>15000</v>
      </c>
      <c r="F34" s="12">
        <f t="shared" si="6"/>
        <v>150000</v>
      </c>
      <c r="G34" s="11">
        <f>'TRF6 12107'!G34+'SJMG 12101'!G34</f>
        <v>0</v>
      </c>
      <c r="H34" s="11">
        <f>'TRF6 12107'!H34+'SJMG 12101'!H34</f>
        <v>126160.5</v>
      </c>
      <c r="I34" s="11">
        <f>'TRF6 12107'!I34+'SJMG 12101'!I34</f>
        <v>126160.5</v>
      </c>
      <c r="J34" s="11">
        <f>'TRF6 12107'!J34+'SJMG 12101'!J34</f>
        <v>126160.5</v>
      </c>
      <c r="K34" s="115">
        <f>'TRF6 12107'!K34+'SJMG 12101'!K34</f>
        <v>165000</v>
      </c>
      <c r="L34" s="13">
        <f t="shared" si="0"/>
        <v>0.7646090909090909</v>
      </c>
      <c r="M34" s="14"/>
    </row>
    <row r="35" spans="1:15" ht="13.15" customHeight="1" x14ac:dyDescent="0.25">
      <c r="A35" s="179"/>
      <c r="B35" s="181"/>
      <c r="C35" s="20" t="s">
        <v>49</v>
      </c>
      <c r="D35" s="10">
        <v>3</v>
      </c>
      <c r="E35" s="11">
        <f>'TRF6 12107'!E35+'SJMG 12101'!E35</f>
        <v>0</v>
      </c>
      <c r="F35" s="160">
        <f t="shared" si="6"/>
        <v>477000</v>
      </c>
      <c r="G35" s="11">
        <f>'TRF6 12107'!G35+'SJMG 12101'!G35</f>
        <v>0</v>
      </c>
      <c r="H35" s="11">
        <f>'TRF6 12107'!H35+'SJMG 12101'!H35</f>
        <v>291199.28999999998</v>
      </c>
      <c r="I35" s="11">
        <f>'TRF6 12107'!I35+'SJMG 12101'!I35</f>
        <v>274480.78999999998</v>
      </c>
      <c r="J35" s="11">
        <f>'TRF6 12107'!J35+'SJMG 12101'!J35</f>
        <v>274480.78999999998</v>
      </c>
      <c r="K35" s="115">
        <f>'TRF6 12107'!K35+'SJMG 12101'!K35</f>
        <v>477000</v>
      </c>
      <c r="L35" s="13">
        <f t="shared" ref="L35:L49" si="7">H35/SUM(E35:F35)</f>
        <v>0.6104806918238993</v>
      </c>
      <c r="M35" s="14"/>
    </row>
    <row r="36" spans="1:15" ht="13.15" customHeight="1" x14ac:dyDescent="0.25">
      <c r="A36" s="179"/>
      <c r="B36" s="181"/>
      <c r="C36" s="183" t="s">
        <v>50</v>
      </c>
      <c r="D36" s="10">
        <v>3</v>
      </c>
      <c r="E36" s="11">
        <f>'TRF6 12107'!E36+'SJMG 12101'!E36</f>
        <v>2792350</v>
      </c>
      <c r="F36" s="12">
        <f t="shared" si="6"/>
        <v>15743000</v>
      </c>
      <c r="G36" s="11">
        <f>'TRF6 12107'!G36+'SJMG 12101'!G36</f>
        <v>0</v>
      </c>
      <c r="H36" s="11">
        <f>'TRF6 12107'!H36+'SJMG 12101'!H36</f>
        <v>15110850.73</v>
      </c>
      <c r="I36" s="11">
        <f>'TRF6 12107'!I36+'SJMG 12101'!I36</f>
        <v>7144897.5800000001</v>
      </c>
      <c r="J36" s="11">
        <f>'TRF6 12107'!J36+'SJMG 12101'!J36</f>
        <v>7106748.4699999997</v>
      </c>
      <c r="K36" s="115">
        <f>'TRF6 12107'!K36+'SJMG 12101'!K36</f>
        <v>18535350</v>
      </c>
      <c r="L36" s="13">
        <f t="shared" si="7"/>
        <v>0.81524496327288132</v>
      </c>
      <c r="M36" s="14"/>
    </row>
    <row r="37" spans="1:15" ht="13.15" customHeight="1" x14ac:dyDescent="0.25">
      <c r="A37" s="179"/>
      <c r="B37" s="181"/>
      <c r="C37" s="184"/>
      <c r="D37" s="10">
        <v>4</v>
      </c>
      <c r="E37" s="11">
        <f>'TRF6 12107'!E37+'SJMG 12101'!E37</f>
        <v>0</v>
      </c>
      <c r="F37" s="12">
        <f t="shared" si="6"/>
        <v>22616561</v>
      </c>
      <c r="G37" s="11">
        <f>'TRF6 12107'!G37+'SJMG 12101'!G37</f>
        <v>0</v>
      </c>
      <c r="H37" s="11">
        <f>'TRF6 12107'!H37+'SJMG 12101'!H37</f>
        <v>21506187.399999999</v>
      </c>
      <c r="I37" s="11">
        <f>'TRF6 12107'!I37+'SJMG 12101'!I37</f>
        <v>1511160</v>
      </c>
      <c r="J37" s="11">
        <f>'TRF6 12107'!J37+'SJMG 12101'!J37</f>
        <v>1511160</v>
      </c>
      <c r="K37" s="115">
        <f>'TRF6 12107'!K37+'SJMG 12101'!K37</f>
        <v>22616561</v>
      </c>
      <c r="L37" s="13">
        <f t="shared" si="7"/>
        <v>0.95090440142513255</v>
      </c>
      <c r="M37" s="14"/>
      <c r="N37" s="23"/>
      <c r="O37" s="24"/>
    </row>
    <row r="38" spans="1:15" ht="13.15" customHeight="1" x14ac:dyDescent="0.25">
      <c r="A38" s="179"/>
      <c r="B38" s="181"/>
      <c r="C38" s="20" t="s">
        <v>51</v>
      </c>
      <c r="D38" s="10">
        <v>3</v>
      </c>
      <c r="E38" s="11">
        <f>'TRF6 12107'!E38+'SJMG 12101'!E38</f>
        <v>884907</v>
      </c>
      <c r="F38" s="12">
        <f t="shared" si="6"/>
        <v>0</v>
      </c>
      <c r="G38" s="11">
        <f>'TRF6 12107'!G38+'SJMG 12101'!G38</f>
        <v>0</v>
      </c>
      <c r="H38" s="11">
        <f>'TRF6 12107'!H38+'SJMG 12101'!H38</f>
        <v>884907</v>
      </c>
      <c r="I38" s="11">
        <f>'TRF6 12107'!I38+'SJMG 12101'!I38</f>
        <v>884907</v>
      </c>
      <c r="J38" s="11">
        <f>'TRF6 12107'!J38+'SJMG 12101'!J38</f>
        <v>884907</v>
      </c>
      <c r="K38" s="115">
        <f>'TRF6 12107'!K38+'SJMG 12101'!K38</f>
        <v>884907</v>
      </c>
      <c r="L38" s="13">
        <f t="shared" si="7"/>
        <v>1</v>
      </c>
      <c r="M38" s="14"/>
      <c r="N38" s="23"/>
      <c r="O38" s="24"/>
    </row>
    <row r="39" spans="1:15" ht="30" x14ac:dyDescent="0.25">
      <c r="A39" s="179"/>
      <c r="B39" s="181"/>
      <c r="C39" s="25" t="s">
        <v>52</v>
      </c>
      <c r="D39" s="26">
        <v>3</v>
      </c>
      <c r="E39" s="11">
        <f>'TRF6 12107'!E39+'SJMG 12101'!E39</f>
        <v>0</v>
      </c>
      <c r="F39" s="12">
        <f t="shared" si="6"/>
        <v>0</v>
      </c>
      <c r="G39" s="11">
        <f>'TRF6 12107'!G39+'SJMG 12101'!G39</f>
        <v>0</v>
      </c>
      <c r="H39" s="11">
        <f>'TRF6 12107'!H39+'SJMG 12101'!H39</f>
        <v>1549.58</v>
      </c>
      <c r="I39" s="11">
        <f>'TRF6 12107'!I39+'SJMG 12101'!I39</f>
        <v>1549.58</v>
      </c>
      <c r="J39" s="11">
        <f>'TRF6 12107'!J39+'SJMG 12101'!J39</f>
        <v>1549.58</v>
      </c>
      <c r="K39" s="115">
        <f>'TRF6 12107'!K39+'SJMG 12101'!K39</f>
        <v>0</v>
      </c>
      <c r="L39" s="13" t="e">
        <f t="shared" si="7"/>
        <v>#DIV/0!</v>
      </c>
      <c r="M39" s="14"/>
    </row>
    <row r="40" spans="1:15" ht="30" x14ac:dyDescent="0.25">
      <c r="A40" s="179"/>
      <c r="B40" s="27" t="s">
        <v>53</v>
      </c>
      <c r="C40" s="20" t="s">
        <v>54</v>
      </c>
      <c r="D40" s="10">
        <v>3</v>
      </c>
      <c r="E40" s="11">
        <f>'TRF6 12107'!E40+'SJMG 12101'!E40</f>
        <v>1154000</v>
      </c>
      <c r="F40" s="12">
        <f t="shared" si="6"/>
        <v>1000000</v>
      </c>
      <c r="G40" s="11">
        <f>'TRF6 12107'!G40+'SJMG 12101'!G40</f>
        <v>0</v>
      </c>
      <c r="H40" s="11">
        <f>'TRF6 12107'!H40+'SJMG 12101'!H40</f>
        <v>1838468.4500000002</v>
      </c>
      <c r="I40" s="11">
        <f>'TRF6 12107'!I40+'SJMG 12101'!I40</f>
        <v>1838468.4500000002</v>
      </c>
      <c r="J40" s="11">
        <f>'TRF6 12107'!J40+'SJMG 12101'!J40</f>
        <v>1838468.4500000002</v>
      </c>
      <c r="K40" s="115">
        <f>'TRF6 12107'!K40+'SJMG 12101'!K40</f>
        <v>2154000</v>
      </c>
      <c r="L40" s="13">
        <f t="shared" si="7"/>
        <v>0.85351367223769736</v>
      </c>
      <c r="M40" s="14"/>
    </row>
    <row r="41" spans="1:15" x14ac:dyDescent="0.25">
      <c r="A41" s="28"/>
      <c r="B41" s="29"/>
      <c r="C41" s="180" t="s">
        <v>55</v>
      </c>
      <c r="D41" s="180"/>
      <c r="E41" s="17">
        <f t="shared" ref="E41:K41" si="8">SUM(E28:E40)</f>
        <v>140289979</v>
      </c>
      <c r="F41" s="164">
        <f t="shared" si="8"/>
        <v>-9544176</v>
      </c>
      <c r="G41" s="17">
        <f t="shared" si="8"/>
        <v>0</v>
      </c>
      <c r="H41" s="17">
        <f t="shared" si="8"/>
        <v>122467698.77000001</v>
      </c>
      <c r="I41" s="18">
        <f t="shared" si="8"/>
        <v>88234081.75999999</v>
      </c>
      <c r="J41" s="118">
        <f t="shared" si="8"/>
        <v>88195654.629999995</v>
      </c>
      <c r="K41" s="117">
        <f t="shared" si="8"/>
        <v>130745803</v>
      </c>
      <c r="L41" s="155">
        <f t="shared" si="7"/>
        <v>0.93668550699099695</v>
      </c>
      <c r="M41" s="14"/>
      <c r="N41" s="59"/>
    </row>
    <row r="42" spans="1:15" ht="15" customHeight="1" x14ac:dyDescent="0.25">
      <c r="A42" s="185" t="s">
        <v>56</v>
      </c>
      <c r="B42" s="181" t="s">
        <v>57</v>
      </c>
      <c r="C42" s="182" t="s">
        <v>58</v>
      </c>
      <c r="D42" s="10">
        <v>3</v>
      </c>
      <c r="E42" s="11">
        <f>'TRF6 12107'!E42+'SJMG 12101'!E42</f>
        <v>0</v>
      </c>
      <c r="F42" s="12">
        <f t="shared" si="6"/>
        <v>729000</v>
      </c>
      <c r="G42" s="11">
        <f>'TRF6 12107'!G42+'SJMG 12101'!G42</f>
        <v>0</v>
      </c>
      <c r="H42" s="11">
        <f>'TRF6 12107'!H42+'SJMG 12101'!H42</f>
        <v>0</v>
      </c>
      <c r="I42" s="11">
        <f>'TRF6 12107'!I42+'SJMG 12101'!I42</f>
        <v>0</v>
      </c>
      <c r="J42" s="11">
        <f>'TRF6 12107'!J42+'SJMG 12101'!J42</f>
        <v>0</v>
      </c>
      <c r="K42" s="11">
        <f>'TRF6 12107'!K42+'SJMG 12101'!K42</f>
        <v>729000</v>
      </c>
      <c r="L42" s="13">
        <f t="shared" si="7"/>
        <v>0</v>
      </c>
      <c r="M42" s="14"/>
    </row>
    <row r="43" spans="1:15" x14ac:dyDescent="0.25">
      <c r="A43" s="185"/>
      <c r="B43" s="181"/>
      <c r="C43" s="182"/>
      <c r="D43" s="10">
        <v>4</v>
      </c>
      <c r="E43" s="11">
        <f>'TRF6 12107'!E43+'SJMG 12101'!E43</f>
        <v>2000000</v>
      </c>
      <c r="F43" s="12">
        <f t="shared" si="6"/>
        <v>-729000</v>
      </c>
      <c r="G43" s="11">
        <f>'TRF6 12107'!G43+'SJMG 12101'!G43</f>
        <v>0</v>
      </c>
      <c r="H43" s="11">
        <f>'TRF6 12107'!H43+'SJMG 12101'!H43</f>
        <v>750522.3</v>
      </c>
      <c r="I43" s="11">
        <f>'TRF6 12107'!I43+'SJMG 12101'!I43</f>
        <v>0</v>
      </c>
      <c r="J43" s="11">
        <f>'TRF6 12107'!J43+'SJMG 12101'!J43</f>
        <v>0</v>
      </c>
      <c r="K43" s="11">
        <f>'TRF6 12107'!K43+'SJMG 12101'!K43</f>
        <v>1271000</v>
      </c>
      <c r="L43" s="13">
        <f t="shared" si="7"/>
        <v>0.59049748229740362</v>
      </c>
      <c r="M43" s="14"/>
    </row>
    <row r="44" spans="1:15" ht="30" x14ac:dyDescent="0.25">
      <c r="A44" s="185"/>
      <c r="B44" s="181"/>
      <c r="C44" s="30" t="s">
        <v>59</v>
      </c>
      <c r="D44" s="10">
        <v>4</v>
      </c>
      <c r="E44" s="11">
        <f>'TRF6 12107'!E44+'SJMG 12101'!E44</f>
        <v>0</v>
      </c>
      <c r="F44" s="12">
        <f t="shared" si="6"/>
        <v>460733</v>
      </c>
      <c r="G44" s="11">
        <f>'TRF6 12107'!G44+'SJMG 12101'!G44</f>
        <v>0</v>
      </c>
      <c r="H44" s="11">
        <f>'TRF6 12107'!H44+'SJMG 12101'!H44</f>
        <v>460733</v>
      </c>
      <c r="I44" s="11">
        <f>'TRF6 12107'!I44+'SJMG 12101'!I44</f>
        <v>50631.83</v>
      </c>
      <c r="J44" s="11">
        <f>'TRF6 12107'!J44+'SJMG 12101'!J44</f>
        <v>50631.83</v>
      </c>
      <c r="K44" s="11">
        <f>'TRF6 12107'!K44+'SJMG 12101'!K44</f>
        <v>460733</v>
      </c>
      <c r="L44" s="13">
        <f t="shared" si="7"/>
        <v>1</v>
      </c>
      <c r="M44" s="14"/>
    </row>
    <row r="45" spans="1:15" ht="30" x14ac:dyDescent="0.25">
      <c r="A45" s="185"/>
      <c r="B45" s="181"/>
      <c r="C45" s="30" t="s">
        <v>60</v>
      </c>
      <c r="D45" s="10">
        <v>4</v>
      </c>
      <c r="E45" s="11">
        <f>'TRF6 12107'!E45+'SJMG 12101'!E45</f>
        <v>600000</v>
      </c>
      <c r="F45" s="12">
        <f t="shared" si="6"/>
        <v>506021</v>
      </c>
      <c r="G45" s="11">
        <f>'TRF6 12107'!G45+'SJMG 12101'!G45</f>
        <v>0</v>
      </c>
      <c r="H45" s="11">
        <f>'TRF6 12107'!H45+'SJMG 12101'!H45</f>
        <v>625555.43999999994</v>
      </c>
      <c r="I45" s="11">
        <f>'TRF6 12107'!I45+'SJMG 12101'!I45</f>
        <v>0</v>
      </c>
      <c r="J45" s="11">
        <f>'TRF6 12107'!J45+'SJMG 12101'!J45</f>
        <v>0</v>
      </c>
      <c r="K45" s="11">
        <f>'TRF6 12107'!K45+'SJMG 12101'!K45</f>
        <v>1106021</v>
      </c>
      <c r="L45" s="13">
        <f t="shared" si="7"/>
        <v>0.56559092458461457</v>
      </c>
      <c r="M45" s="14"/>
    </row>
    <row r="46" spans="1:15" ht="15" customHeight="1" x14ac:dyDescent="0.25">
      <c r="A46" s="185"/>
      <c r="B46" s="181"/>
      <c r="C46" s="186" t="s">
        <v>61</v>
      </c>
      <c r="D46" s="10">
        <v>3</v>
      </c>
      <c r="E46" s="11">
        <f>'TRF6 12107'!E46+'SJMG 12101'!E46</f>
        <v>0</v>
      </c>
      <c r="F46" s="12">
        <f t="shared" si="6"/>
        <v>641000</v>
      </c>
      <c r="G46" s="11">
        <f>'TRF6 12107'!G46+'SJMG 12101'!G46</f>
        <v>0</v>
      </c>
      <c r="H46" s="11">
        <f>'TRF6 12107'!H46+'SJMG 12101'!H46</f>
        <v>619818.48</v>
      </c>
      <c r="I46" s="11">
        <f>'TRF6 12107'!I46+'SJMG 12101'!I46</f>
        <v>0</v>
      </c>
      <c r="J46" s="11">
        <f>'TRF6 12107'!J46+'SJMG 12101'!J46</f>
        <v>0</v>
      </c>
      <c r="K46" s="11">
        <f>'TRF6 12107'!K46+'SJMG 12101'!K46</f>
        <v>641000</v>
      </c>
      <c r="L46" s="13">
        <f t="shared" si="7"/>
        <v>0.96695550702028077</v>
      </c>
      <c r="M46" s="14"/>
    </row>
    <row r="47" spans="1:15" x14ac:dyDescent="0.25">
      <c r="A47" s="185"/>
      <c r="B47" s="181"/>
      <c r="C47" s="186"/>
      <c r="D47" s="10">
        <v>4</v>
      </c>
      <c r="E47" s="11">
        <f>'TRF6 12107'!E47+'SJMG 12101'!E47</f>
        <v>1545000</v>
      </c>
      <c r="F47" s="12">
        <f t="shared" si="6"/>
        <v>1037979</v>
      </c>
      <c r="G47" s="11">
        <f>'TRF6 12107'!G47+'SJMG 12101'!G47</f>
        <v>0</v>
      </c>
      <c r="H47" s="11">
        <f>'TRF6 12107'!H47+'SJMG 12101'!H47</f>
        <v>2582979</v>
      </c>
      <c r="I47" s="11">
        <f>'TRF6 12107'!I47+'SJMG 12101'!I47</f>
        <v>0</v>
      </c>
      <c r="J47" s="11">
        <f>'TRF6 12107'!J47+'SJMG 12101'!J47</f>
        <v>0</v>
      </c>
      <c r="K47" s="11">
        <f>'TRF6 12107'!K47+'SJMG 12101'!K47</f>
        <v>2582979</v>
      </c>
      <c r="L47" s="13">
        <f t="shared" si="7"/>
        <v>1</v>
      </c>
      <c r="M47" s="14"/>
    </row>
    <row r="48" spans="1:15" ht="15" customHeight="1" x14ac:dyDescent="0.25">
      <c r="A48" s="185"/>
      <c r="B48" s="181"/>
      <c r="C48" s="186" t="s">
        <v>62</v>
      </c>
      <c r="D48" s="10">
        <v>3</v>
      </c>
      <c r="E48" s="11">
        <f>'TRF6 12107'!E48+'SJMG 12101'!E48</f>
        <v>0</v>
      </c>
      <c r="F48" s="12">
        <f t="shared" si="6"/>
        <v>1091401</v>
      </c>
      <c r="G48" s="11">
        <f>'TRF6 12107'!G48+'SJMG 12101'!G48</f>
        <v>0</v>
      </c>
      <c r="H48" s="11">
        <f>'TRF6 12107'!H48+'SJMG 12101'!H48</f>
        <v>1091400.1299999999</v>
      </c>
      <c r="I48" s="11">
        <f>'TRF6 12107'!I48+'SJMG 12101'!I48</f>
        <v>411331.44</v>
      </c>
      <c r="J48" s="11">
        <f>'TRF6 12107'!J48+'SJMG 12101'!J48</f>
        <v>411331.44</v>
      </c>
      <c r="K48" s="11">
        <f>'TRF6 12107'!K48+'SJMG 12101'!K48</f>
        <v>1091401</v>
      </c>
      <c r="L48" s="13">
        <f t="shared" si="7"/>
        <v>0.99999920285944388</v>
      </c>
      <c r="M48" s="14"/>
    </row>
    <row r="49" spans="1:15" x14ac:dyDescent="0.25">
      <c r="A49" s="185"/>
      <c r="B49" s="181"/>
      <c r="C49" s="186"/>
      <c r="D49" s="10">
        <v>4</v>
      </c>
      <c r="E49" s="11">
        <f>'TRF6 12107'!E49+'SJMG 12101'!E49</f>
        <v>0</v>
      </c>
      <c r="F49" s="12">
        <f t="shared" si="6"/>
        <v>0</v>
      </c>
      <c r="G49" s="11">
        <f>'TRF6 12107'!G49+'SJMG 12101'!G49</f>
        <v>0</v>
      </c>
      <c r="H49" s="11">
        <f>'TRF6 12107'!H49+'SJMG 12101'!H49</f>
        <v>0</v>
      </c>
      <c r="I49" s="11">
        <f>'TRF6 12107'!I49+'SJMG 12101'!I49</f>
        <v>0</v>
      </c>
      <c r="J49" s="11">
        <f>'TRF6 12107'!J49+'SJMG 12101'!J49</f>
        <v>0</v>
      </c>
      <c r="K49" s="11">
        <f>'TRF6 12107'!K49+'SJMG 12101'!K49</f>
        <v>0</v>
      </c>
      <c r="L49" s="13" t="e">
        <f t="shared" si="7"/>
        <v>#DIV/0!</v>
      </c>
      <c r="M49" s="14"/>
    </row>
    <row r="50" spans="1:15" s="7" customFormat="1" x14ac:dyDescent="0.25">
      <c r="A50" s="28"/>
      <c r="B50" s="180" t="s">
        <v>63</v>
      </c>
      <c r="C50" s="180"/>
      <c r="D50" s="15" t="s">
        <v>74</v>
      </c>
      <c r="E50" s="17">
        <f t="shared" ref="E50:K50" si="9">SUM(E42:E49)</f>
        <v>4145000</v>
      </c>
      <c r="F50" s="17">
        <f t="shared" si="9"/>
        <v>3737134</v>
      </c>
      <c r="G50" s="17">
        <f t="shared" si="9"/>
        <v>0</v>
      </c>
      <c r="H50" s="17">
        <f t="shared" si="9"/>
        <v>6131008.3499999996</v>
      </c>
      <c r="I50" s="18">
        <f t="shared" si="9"/>
        <v>461963.27</v>
      </c>
      <c r="J50" s="118">
        <f t="shared" si="9"/>
        <v>461963.27</v>
      </c>
      <c r="K50" s="118">
        <f t="shared" si="9"/>
        <v>7882134</v>
      </c>
      <c r="L50" s="19">
        <f>H50/SUM(E50:F50)</f>
        <v>0.77783609743249726</v>
      </c>
      <c r="M50" s="14"/>
      <c r="O50" s="31"/>
    </row>
    <row r="51" spans="1:15" s="7" customFormat="1" x14ac:dyDescent="0.25">
      <c r="A51" s="180" t="s">
        <v>64</v>
      </c>
      <c r="B51" s="180"/>
      <c r="C51" s="180"/>
      <c r="D51" s="15" t="s">
        <v>74</v>
      </c>
      <c r="E51" s="165">
        <f t="shared" ref="E51:K51" si="10">E19+E27+E41+E50</f>
        <v>1016706999</v>
      </c>
      <c r="F51" s="165">
        <f>F19+F27+F41+F50</f>
        <v>17605735</v>
      </c>
      <c r="G51" s="165">
        <f t="shared" si="10"/>
        <v>0</v>
      </c>
      <c r="H51" s="165">
        <f t="shared" si="10"/>
        <v>1014417939.11</v>
      </c>
      <c r="I51" s="166">
        <f t="shared" si="10"/>
        <v>959891010.76999998</v>
      </c>
      <c r="J51" s="147">
        <f t="shared" si="10"/>
        <v>934057481.12</v>
      </c>
      <c r="K51" s="147">
        <f t="shared" si="10"/>
        <v>1034312734</v>
      </c>
      <c r="L51" s="19">
        <f>H51/SUM(E51:F51)</f>
        <v>0.98076520356366415</v>
      </c>
      <c r="M51" s="14"/>
    </row>
    <row r="52" spans="1:15" x14ac:dyDescent="0.25">
      <c r="K52" s="3"/>
      <c r="L52" s="32"/>
      <c r="M52" s="14"/>
    </row>
    <row r="53" spans="1:15" x14ac:dyDescent="0.25">
      <c r="K53" s="3"/>
      <c r="L53" s="32"/>
      <c r="M53" s="14"/>
    </row>
    <row r="54" spans="1:15" s="7" customFormat="1" ht="14.45" customHeight="1" x14ac:dyDescent="0.25">
      <c r="A54" s="187" t="s">
        <v>18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16"/>
      <c r="L54" s="19"/>
      <c r="M54" s="14"/>
    </row>
    <row r="55" spans="1:15" x14ac:dyDescent="0.25">
      <c r="A55" s="187"/>
      <c r="B55" s="189" t="s">
        <v>65</v>
      </c>
      <c r="C55" s="189"/>
      <c r="D55" s="126" t="s">
        <v>74</v>
      </c>
      <c r="E55" s="11">
        <f>'TRF6 12107'!E55+'SJMG 12101'!E55</f>
        <v>665913000</v>
      </c>
      <c r="F55" s="12">
        <f t="shared" ref="F55:F56" si="11">K55-E55</f>
        <v>10972000</v>
      </c>
      <c r="G55" s="11">
        <f>'TRF6 12107'!G55+'SJMG 12101'!G55</f>
        <v>0</v>
      </c>
      <c r="H55" s="11">
        <f>'TRF6 12107'!H55+'SJMG 12101'!H55</f>
        <v>671017347.33999991</v>
      </c>
      <c r="I55" s="11">
        <f>'TRF6 12107'!I55+'SJMG 12101'!I55</f>
        <v>662469407.49000001</v>
      </c>
      <c r="J55" s="11">
        <f>'TRF6 12107'!J55+'SJMG 12101'!J55</f>
        <v>661392199.33999991</v>
      </c>
      <c r="K55" s="11">
        <f>'TRF6 12107'!K55+'SJMG 12101'!K55</f>
        <v>676885000</v>
      </c>
      <c r="L55" s="13">
        <f>H55/SUM(E55:F55)</f>
        <v>0.99133138914291186</v>
      </c>
      <c r="M55" s="14"/>
    </row>
    <row r="56" spans="1:15" x14ac:dyDescent="0.25">
      <c r="A56" s="187"/>
      <c r="B56" s="189" t="s">
        <v>66</v>
      </c>
      <c r="C56" s="189"/>
      <c r="D56" s="126" t="s">
        <v>74</v>
      </c>
      <c r="E56" s="11">
        <f>'TRF6 12107'!E56+'SJMG 12101'!E56</f>
        <v>132400000</v>
      </c>
      <c r="F56" s="12">
        <f t="shared" si="11"/>
        <v>11526000</v>
      </c>
      <c r="G56" s="11">
        <f>'TRF6 12107'!G56+'SJMG 12101'!G56</f>
        <v>0</v>
      </c>
      <c r="H56" s="11">
        <f>'TRF6 12107'!H56+'SJMG 12101'!H56</f>
        <v>141734451.53</v>
      </c>
      <c r="I56" s="11">
        <f>'TRF6 12107'!I56+'SJMG 12101'!I56</f>
        <v>141008978.75999999</v>
      </c>
      <c r="J56" s="11">
        <f>'TRF6 12107'!J56+'SJMG 12101'!J56</f>
        <v>141008978.75999999</v>
      </c>
      <c r="K56" s="11">
        <f>'TRF6 12107'!K56+'SJMG 12101'!K56</f>
        <v>143926000</v>
      </c>
      <c r="L56" s="13">
        <f>H56/SUM(E56:F56)</f>
        <v>0.98477308846212641</v>
      </c>
      <c r="M56" s="14"/>
    </row>
    <row r="57" spans="1:15" s="7" customFormat="1" x14ac:dyDescent="0.25">
      <c r="A57" s="187"/>
      <c r="B57" s="190" t="s">
        <v>67</v>
      </c>
      <c r="C57" s="191"/>
      <c r="D57" s="145" t="s">
        <v>74</v>
      </c>
      <c r="E57" s="146">
        <f>SUM(E55:E56)</f>
        <v>798313000</v>
      </c>
      <c r="F57" s="146">
        <f>SUM(F55:F56)</f>
        <v>22498000</v>
      </c>
      <c r="G57" s="146">
        <v>0</v>
      </c>
      <c r="H57" s="146">
        <f>SUM(H55:H56)</f>
        <v>812751798.86999989</v>
      </c>
      <c r="I57" s="146">
        <f>SUM(I55:I56)</f>
        <v>803478386.25</v>
      </c>
      <c r="J57" s="146">
        <f>SUM(J55:J56)</f>
        <v>802401178.0999999</v>
      </c>
      <c r="K57" s="146">
        <f>SUM(K55:K56)</f>
        <v>820811000</v>
      </c>
      <c r="L57" s="155">
        <f>H57/SUM(E57:F57)</f>
        <v>0.99018141675732885</v>
      </c>
      <c r="M57" s="14"/>
    </row>
    <row r="58" spans="1:15" x14ac:dyDescent="0.25">
      <c r="L58" s="32"/>
      <c r="M58" s="14"/>
    </row>
    <row r="59" spans="1:15" x14ac:dyDescent="0.25">
      <c r="L59" s="32"/>
      <c r="M59" s="14"/>
    </row>
    <row r="60" spans="1:15" s="7" customFormat="1" ht="14.45" customHeight="1" x14ac:dyDescent="0.25">
      <c r="A60" s="193" t="s">
        <v>68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16"/>
      <c r="L60" s="19"/>
      <c r="M60" s="14"/>
    </row>
    <row r="61" spans="1:15" x14ac:dyDescent="0.25">
      <c r="A61" s="193"/>
      <c r="B61" s="189" t="s">
        <v>40</v>
      </c>
      <c r="C61" s="189"/>
      <c r="D61" s="126" t="s">
        <v>74</v>
      </c>
      <c r="E61" s="11">
        <f>'TRF6 12107'!E61+'SJMG 12101'!E61</f>
        <v>5000</v>
      </c>
      <c r="F61" s="12">
        <f t="shared" ref="F61:F64" si="12">K61-E61</f>
        <v>3899861</v>
      </c>
      <c r="G61" s="11">
        <f>'TRF6 12107'!G61+'SJMG 12101'!G61</f>
        <v>0</v>
      </c>
      <c r="H61" s="11">
        <f>'TRF6 12107'!H61+'SJMG 12101'!H61</f>
        <v>3899861</v>
      </c>
      <c r="I61" s="11">
        <f>'TRF6 12107'!I61+'SJMG 12101'!I61</f>
        <v>3579964.27</v>
      </c>
      <c r="J61" s="11">
        <f>'TRF6 12107'!J61+'SJMG 12101'!J61</f>
        <v>3579964.27</v>
      </c>
      <c r="K61" s="11">
        <f>'TRF6 12107'!K61+'SJMG 12101'!K61</f>
        <v>3904861</v>
      </c>
      <c r="L61" s="13">
        <f>H61/SUM(E61:F61)</f>
        <v>0.99871954469057922</v>
      </c>
      <c r="M61" s="14"/>
    </row>
    <row r="62" spans="1:15" x14ac:dyDescent="0.25">
      <c r="A62" s="193"/>
      <c r="B62" s="189" t="s">
        <v>69</v>
      </c>
      <c r="C62" s="189"/>
      <c r="D62" s="126" t="s">
        <v>74</v>
      </c>
      <c r="E62" s="11">
        <f>'TRF6 12107'!E62+'SJMG 12101'!E62</f>
        <v>73544192</v>
      </c>
      <c r="F62" s="12">
        <f t="shared" si="12"/>
        <v>939672</v>
      </c>
      <c r="G62" s="11">
        <f>'TRF6 12107'!G62+'SJMG 12101'!G62</f>
        <v>0</v>
      </c>
      <c r="H62" s="11">
        <f>'TRF6 12107'!H62+'SJMG 12101'!H62</f>
        <v>72874058.420000002</v>
      </c>
      <c r="I62" s="11">
        <f>'TRF6 12107'!I62+'SJMG 12101'!I62</f>
        <v>67523204.789999992</v>
      </c>
      <c r="J62" s="11">
        <f>'TRF6 12107'!J62+'SJMG 12101'!J62</f>
        <v>42805310.420000002</v>
      </c>
      <c r="K62" s="11">
        <f>'TRF6 12107'!K62+'SJMG 12101'!K62</f>
        <v>74483864</v>
      </c>
      <c r="L62" s="13">
        <f>H62/SUM(E62:F62)</f>
        <v>0.97838719027788357</v>
      </c>
      <c r="M62" s="14"/>
    </row>
    <row r="63" spans="1:15" x14ac:dyDescent="0.25">
      <c r="A63" s="193"/>
      <c r="B63" s="189" t="s">
        <v>70</v>
      </c>
      <c r="C63" s="189"/>
      <c r="D63" s="126" t="s">
        <v>74</v>
      </c>
      <c r="E63" s="11">
        <f>'TRF6 12107'!E63+'SJMG 12101'!E63</f>
        <v>414828</v>
      </c>
      <c r="F63" s="12">
        <f t="shared" si="12"/>
        <v>-24895</v>
      </c>
      <c r="G63" s="11">
        <f>'TRF6 12107'!G63+'SJMG 12101'!G63</f>
        <v>0</v>
      </c>
      <c r="H63" s="11">
        <f>'TRF6 12107'!H63+'SJMG 12101'!H63</f>
        <v>193374.7</v>
      </c>
      <c r="I63" s="11">
        <f>'TRF6 12107'!I63+'SJMG 12101'!I63</f>
        <v>193374.7</v>
      </c>
      <c r="J63" s="11">
        <f>'TRF6 12107'!J63+'SJMG 12101'!J63</f>
        <v>193374.7</v>
      </c>
      <c r="K63" s="11">
        <f>'TRF6 12107'!K63+'SJMG 12101'!K63</f>
        <v>389933</v>
      </c>
      <c r="L63" s="13">
        <f>H63/SUM(E63:F63)</f>
        <v>0.49591776023060374</v>
      </c>
      <c r="M63" s="14"/>
    </row>
    <row r="64" spans="1:15" x14ac:dyDescent="0.25">
      <c r="A64" s="193"/>
      <c r="B64" s="189" t="s">
        <v>71</v>
      </c>
      <c r="C64" s="189"/>
      <c r="D64" s="126" t="s">
        <v>74</v>
      </c>
      <c r="E64" s="11">
        <f>'TRF6 12107'!E64+'SJMG 12101'!E64</f>
        <v>140284979</v>
      </c>
      <c r="F64" s="12">
        <f t="shared" si="12"/>
        <v>-13444037</v>
      </c>
      <c r="G64" s="11">
        <f>'TRF6 12107'!G64+'SJMG 12101'!G64</f>
        <v>0</v>
      </c>
      <c r="H64" s="11">
        <f>'TRF6 12107'!H64+'SJMG 12101'!H64</f>
        <v>118567837.76999998</v>
      </c>
      <c r="I64" s="11">
        <f>'TRF6 12107'!I64+'SJMG 12101'!I64</f>
        <v>84654117.489999995</v>
      </c>
      <c r="J64" s="11">
        <f>'TRF6 12107'!J64+'SJMG 12101'!J64</f>
        <v>84615690.359999999</v>
      </c>
      <c r="K64" s="11">
        <f>'TRF6 12107'!K64+'SJMG 12101'!K64</f>
        <v>126840942</v>
      </c>
      <c r="L64" s="13">
        <f>H64/SUM(E64:F64)</f>
        <v>0.93477575852440442</v>
      </c>
      <c r="M64" s="14"/>
    </row>
    <row r="65" spans="1:13" s="7" customFormat="1" x14ac:dyDescent="0.25">
      <c r="A65" s="193"/>
      <c r="B65" s="192" t="s">
        <v>67</v>
      </c>
      <c r="C65" s="192"/>
      <c r="D65" s="145" t="s">
        <v>74</v>
      </c>
      <c r="E65" s="146">
        <f>SUM(E61:E64)</f>
        <v>214248999</v>
      </c>
      <c r="F65" s="146">
        <f>SUM(F61:F64)</f>
        <v>-8629399</v>
      </c>
      <c r="G65" s="146">
        <v>0</v>
      </c>
      <c r="H65" s="146">
        <f>SUM(H61:H64)</f>
        <v>195535131.88999999</v>
      </c>
      <c r="I65" s="146">
        <f>SUM(I61:I64)</f>
        <v>155950661.25</v>
      </c>
      <c r="J65" s="146">
        <f>SUM(J61:J64)</f>
        <v>131194339.75</v>
      </c>
      <c r="K65" s="146">
        <f>SUM(K61:K64)</f>
        <v>205619600</v>
      </c>
      <c r="L65" s="155">
        <f>H65/SUM(E65:F65)</f>
        <v>0.95095570602218848</v>
      </c>
      <c r="M65" s="14"/>
    </row>
    <row r="66" spans="1:13" x14ac:dyDescent="0.25">
      <c r="L66" s="32"/>
      <c r="M66" s="14"/>
    </row>
    <row r="67" spans="1:13" x14ac:dyDescent="0.25">
      <c r="L67" s="32"/>
      <c r="M67" s="14"/>
    </row>
    <row r="68" spans="1:13" s="7" customFormat="1" ht="52.5" customHeight="1" x14ac:dyDescent="0.25">
      <c r="A68" s="170" t="s">
        <v>56</v>
      </c>
      <c r="B68" s="192" t="s">
        <v>67</v>
      </c>
      <c r="C68" s="192"/>
      <c r="D68" s="145" t="s">
        <v>74</v>
      </c>
      <c r="E68" s="147">
        <f>'TRF6 12107'!E68+'SJMG 12101'!E68</f>
        <v>4145000</v>
      </c>
      <c r="F68" s="147">
        <f>'TRF6 12107'!F68+'SJMG 12101'!F68</f>
        <v>3737134</v>
      </c>
      <c r="G68" s="147">
        <f>'TRF6 12107'!G68+'SJMG 12101'!G68</f>
        <v>0</v>
      </c>
      <c r="H68" s="147">
        <f>'TRF6 12107'!H68+'SJMG 12101'!H68</f>
        <v>6131008.3499999996</v>
      </c>
      <c r="I68" s="147">
        <f>'TRF6 12107'!I68+'SJMG 12101'!I68</f>
        <v>461963.27</v>
      </c>
      <c r="J68" s="147">
        <f>'TRF6 12107'!J68+'SJMG 12101'!J68</f>
        <v>461963.27</v>
      </c>
      <c r="K68" s="147">
        <f>'TRF6 12107'!K68+'SJMG 12101'!K68</f>
        <v>7882134</v>
      </c>
      <c r="L68" s="155">
        <f>H68/SUM(E68:F68)</f>
        <v>0.77783609743249726</v>
      </c>
      <c r="M68" s="14"/>
    </row>
    <row r="69" spans="1:13" x14ac:dyDescent="0.25">
      <c r="L69" s="32"/>
      <c r="M69" s="14"/>
    </row>
    <row r="70" spans="1:13" x14ac:dyDescent="0.25">
      <c r="L70" s="32"/>
      <c r="M70" s="14"/>
    </row>
    <row r="71" spans="1:13" s="7" customFormat="1" x14ac:dyDescent="0.25">
      <c r="A71" s="180" t="s">
        <v>64</v>
      </c>
      <c r="B71" s="180"/>
      <c r="C71" s="180"/>
      <c r="D71" s="63" t="s">
        <v>74</v>
      </c>
      <c r="E71" s="17">
        <f t="shared" ref="E71:K71" si="13">E57+E65+E68</f>
        <v>1016706999</v>
      </c>
      <c r="F71" s="164">
        <f t="shared" si="13"/>
        <v>17605735</v>
      </c>
      <c r="G71" s="164">
        <f t="shared" si="13"/>
        <v>0</v>
      </c>
      <c r="H71" s="164">
        <f t="shared" si="13"/>
        <v>1014417939.1099999</v>
      </c>
      <c r="I71" s="168">
        <f t="shared" si="13"/>
        <v>959891010.76999998</v>
      </c>
      <c r="J71" s="169">
        <f t="shared" si="13"/>
        <v>934057481.11999989</v>
      </c>
      <c r="K71" s="169">
        <f t="shared" si="13"/>
        <v>1034312734</v>
      </c>
      <c r="L71" s="19">
        <f>H71/SUM(E71:F71)</f>
        <v>0.98076520356366403</v>
      </c>
      <c r="M71" s="14"/>
    </row>
    <row r="79" spans="1:13" x14ac:dyDescent="0.25">
      <c r="K79" s="3"/>
      <c r="L79" s="3"/>
    </row>
    <row r="82" spans="11:11" x14ac:dyDescent="0.25">
      <c r="K82" s="3"/>
    </row>
  </sheetData>
  <sheetProtection selectLockedCells="1" selectUnlockedCells="1"/>
  <mergeCells count="47">
    <mergeCell ref="B68:C68"/>
    <mergeCell ref="A71:C71"/>
    <mergeCell ref="A60:A65"/>
    <mergeCell ref="B60:J60"/>
    <mergeCell ref="B61:C61"/>
    <mergeCell ref="B62:C62"/>
    <mergeCell ref="B63:C63"/>
    <mergeCell ref="B64:C64"/>
    <mergeCell ref="B65:C65"/>
    <mergeCell ref="B50:C50"/>
    <mergeCell ref="A51:C51"/>
    <mergeCell ref="A54:A57"/>
    <mergeCell ref="B54:J54"/>
    <mergeCell ref="B55:C55"/>
    <mergeCell ref="B56:C56"/>
    <mergeCell ref="B57:C57"/>
    <mergeCell ref="C41:D41"/>
    <mergeCell ref="A42:A49"/>
    <mergeCell ref="B42:B49"/>
    <mergeCell ref="C42:C43"/>
    <mergeCell ref="C46:C47"/>
    <mergeCell ref="C48:C49"/>
    <mergeCell ref="B27:C27"/>
    <mergeCell ref="A29:A40"/>
    <mergeCell ref="B29:B30"/>
    <mergeCell ref="B31:B39"/>
    <mergeCell ref="C31:C32"/>
    <mergeCell ref="C36:C37"/>
    <mergeCell ref="A13:A19"/>
    <mergeCell ref="B14:C14"/>
    <mergeCell ref="B18:C18"/>
    <mergeCell ref="B19:C19"/>
    <mergeCell ref="A20:A26"/>
    <mergeCell ref="B22:B26"/>
    <mergeCell ref="A6:L6"/>
    <mergeCell ref="A7:L7"/>
    <mergeCell ref="A8:L8"/>
    <mergeCell ref="A11:A12"/>
    <mergeCell ref="B11:C12"/>
    <mergeCell ref="D11:D12"/>
    <mergeCell ref="E11:E12"/>
    <mergeCell ref="G11:G12"/>
    <mergeCell ref="H11:H12"/>
    <mergeCell ref="I11:I12"/>
    <mergeCell ref="J11:J12"/>
    <mergeCell ref="K11:K12"/>
    <mergeCell ref="L11:L12"/>
  </mergeCells>
  <printOptions horizontalCentered="1" verticalCentered="1"/>
  <pageMargins left="0.11805555555555555" right="0.11805555555555555" top="0.19652777777777777" bottom="0.19652777777777777" header="0.51180555555555551" footer="0.51180555555555551"/>
  <pageSetup paperSize="9" scale="47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73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E37" sqref="E37"/>
    </sheetView>
  </sheetViews>
  <sheetFormatPr defaultColWidth="8.85546875" defaultRowHeight="15" x14ac:dyDescent="0.25"/>
  <cols>
    <col min="1" max="1" width="12.7109375" style="1" customWidth="1"/>
    <col min="2" max="2" width="7.85546875" style="2" customWidth="1"/>
    <col min="3" max="3" width="67.7109375" style="2" customWidth="1"/>
    <col min="4" max="4" width="6.7109375" style="2" customWidth="1"/>
    <col min="5" max="5" width="19.42578125" style="33" customWidth="1"/>
    <col min="6" max="6" width="30.140625" style="34" customWidth="1"/>
    <col min="7" max="8" width="18.5703125" style="33" customWidth="1"/>
    <col min="9" max="9" width="17.85546875" style="33" customWidth="1"/>
    <col min="10" max="10" width="20.5703125" style="33" customWidth="1"/>
    <col min="11" max="11" width="17.140625" style="33" customWidth="1"/>
    <col min="12" max="12" width="15.28515625" style="32" customWidth="1"/>
    <col min="13" max="13" width="16.28515625" style="162" bestFit="1" customWidth="1"/>
    <col min="14" max="14" width="15.42578125" customWidth="1"/>
    <col min="15" max="15" width="12.7109375" customWidth="1"/>
  </cols>
  <sheetData>
    <row r="1" spans="1:13" s="7" customFormat="1" x14ac:dyDescent="0.25">
      <c r="A1" s="1" t="s">
        <v>0</v>
      </c>
      <c r="B1" s="1"/>
      <c r="C1" s="1"/>
      <c r="D1" s="1"/>
      <c r="E1" s="33"/>
      <c r="F1" s="34"/>
      <c r="G1" s="33"/>
      <c r="H1" s="33"/>
      <c r="I1" s="33"/>
      <c r="J1" s="33"/>
      <c r="K1" s="33"/>
      <c r="L1" s="35"/>
      <c r="M1" s="162"/>
    </row>
    <row r="2" spans="1:13" s="7" customFormat="1" x14ac:dyDescent="0.25">
      <c r="A2" s="1" t="s">
        <v>1</v>
      </c>
      <c r="B2" s="1"/>
      <c r="C2" s="1"/>
      <c r="D2" s="1"/>
      <c r="E2" s="33"/>
      <c r="F2" s="34"/>
      <c r="G2" s="33"/>
      <c r="H2" s="33"/>
      <c r="I2" s="33"/>
      <c r="J2" s="33"/>
      <c r="K2" s="33"/>
      <c r="L2" s="35"/>
      <c r="M2" s="162"/>
    </row>
    <row r="3" spans="1:13" s="7" customFormat="1" x14ac:dyDescent="0.25">
      <c r="A3" s="1" t="s">
        <v>2</v>
      </c>
      <c r="B3" s="1"/>
      <c r="C3" s="1"/>
      <c r="D3" s="1"/>
      <c r="E3" s="33"/>
      <c r="F3" s="34"/>
      <c r="G3" s="33"/>
      <c r="H3" s="33"/>
      <c r="I3" s="33"/>
      <c r="J3" s="33"/>
      <c r="K3" s="33"/>
      <c r="L3" s="35"/>
      <c r="M3" s="162"/>
    </row>
    <row r="4" spans="1:13" s="7" customFormat="1" x14ac:dyDescent="0.25">
      <c r="A4" s="1"/>
      <c r="B4" s="1"/>
      <c r="C4" s="1"/>
      <c r="D4" s="1"/>
      <c r="E4" s="33"/>
      <c r="F4" s="34"/>
      <c r="G4" s="33"/>
      <c r="H4" s="33"/>
      <c r="I4" s="33"/>
      <c r="J4" s="33"/>
      <c r="K4" s="33"/>
      <c r="L4" s="35"/>
      <c r="M4" s="162"/>
    </row>
    <row r="5" spans="1:13" s="7" customFormat="1" x14ac:dyDescent="0.25">
      <c r="A5" s="1"/>
      <c r="B5" s="1"/>
      <c r="C5" s="1"/>
      <c r="D5" s="1"/>
      <c r="E5" s="33"/>
      <c r="F5" s="34"/>
      <c r="G5" s="33"/>
      <c r="H5" s="33"/>
      <c r="I5" s="33"/>
      <c r="J5" s="33"/>
      <c r="K5" s="33"/>
      <c r="L5" s="35"/>
      <c r="M5" s="162"/>
    </row>
    <row r="6" spans="1:13" s="7" customFormat="1" x14ac:dyDescent="0.25">
      <c r="A6" s="172" t="s">
        <v>3</v>
      </c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62"/>
    </row>
    <row r="7" spans="1:13" s="7" customFormat="1" x14ac:dyDescent="0.25">
      <c r="A7" s="172" t="s">
        <v>4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2"/>
    </row>
    <row r="8" spans="1:13" s="7" customFormat="1" x14ac:dyDescent="0.25">
      <c r="A8" s="172" t="s">
        <v>5</v>
      </c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62"/>
    </row>
    <row r="9" spans="1:13" s="7" customFormat="1" x14ac:dyDescent="0.25">
      <c r="A9" s="1"/>
      <c r="B9" s="1"/>
      <c r="C9" s="1"/>
      <c r="D9" s="1"/>
      <c r="E9" s="33"/>
      <c r="F9" s="34"/>
      <c r="G9" s="33"/>
      <c r="H9" s="33"/>
      <c r="I9" s="33"/>
      <c r="J9" s="33"/>
      <c r="K9" s="33"/>
      <c r="L9" s="35"/>
      <c r="M9" s="162"/>
    </row>
    <row r="10" spans="1:13" s="7" customFormat="1" x14ac:dyDescent="0.25">
      <c r="A10" s="1"/>
      <c r="B10" s="1"/>
      <c r="C10" s="1"/>
      <c r="D10" s="1"/>
      <c r="E10" s="33"/>
      <c r="F10" s="34"/>
      <c r="G10" s="33"/>
      <c r="H10" s="33"/>
      <c r="I10" s="33"/>
      <c r="J10" s="33"/>
      <c r="K10" s="33"/>
      <c r="L10" s="35"/>
      <c r="M10" s="162"/>
    </row>
    <row r="11" spans="1:13" s="7" customFormat="1" ht="26.25" customHeight="1" x14ac:dyDescent="0.25">
      <c r="A11" s="173" t="s">
        <v>6</v>
      </c>
      <c r="B11" s="173" t="s">
        <v>7</v>
      </c>
      <c r="C11" s="173"/>
      <c r="D11" s="173" t="s">
        <v>8</v>
      </c>
      <c r="E11" s="174" t="s">
        <v>9</v>
      </c>
      <c r="F11" s="36" t="s">
        <v>10</v>
      </c>
      <c r="G11" s="174" t="s">
        <v>11</v>
      </c>
      <c r="H11" s="174" t="s">
        <v>12</v>
      </c>
      <c r="I11" s="175" t="s">
        <v>13</v>
      </c>
      <c r="J11" s="176" t="s">
        <v>14</v>
      </c>
      <c r="K11" s="177" t="s">
        <v>15</v>
      </c>
      <c r="L11" s="194" t="s">
        <v>16</v>
      </c>
      <c r="M11" s="162"/>
    </row>
    <row r="12" spans="1:13" s="7" customFormat="1" ht="41.25" customHeight="1" x14ac:dyDescent="0.25">
      <c r="A12" s="173"/>
      <c r="B12" s="173"/>
      <c r="C12" s="173"/>
      <c r="D12" s="173"/>
      <c r="E12" s="174"/>
      <c r="F12" s="37" t="s">
        <v>17</v>
      </c>
      <c r="G12" s="174"/>
      <c r="H12" s="174"/>
      <c r="I12" s="175"/>
      <c r="J12" s="176"/>
      <c r="K12" s="177"/>
      <c r="L12" s="194"/>
      <c r="M12" s="163"/>
    </row>
    <row r="13" spans="1:13" ht="13.15" customHeight="1" x14ac:dyDescent="0.25">
      <c r="A13" s="179" t="s">
        <v>18</v>
      </c>
      <c r="B13" s="8" t="s">
        <v>19</v>
      </c>
      <c r="C13" s="9" t="s">
        <v>20</v>
      </c>
      <c r="D13" s="10">
        <v>1</v>
      </c>
      <c r="E13" s="38">
        <v>2600000</v>
      </c>
      <c r="F13" s="39">
        <f>K13-E13</f>
        <v>0</v>
      </c>
      <c r="G13" s="38">
        <v>0</v>
      </c>
      <c r="H13" s="38">
        <v>832608.25</v>
      </c>
      <c r="I13" s="40">
        <v>832608.25</v>
      </c>
      <c r="J13" s="123">
        <v>832608.25</v>
      </c>
      <c r="K13" s="120">
        <v>2600000</v>
      </c>
      <c r="L13" s="13">
        <f t="shared" ref="L13:L45" si="0">H13/SUM(E13:F13)</f>
        <v>0.32023394230769231</v>
      </c>
      <c r="M13" s="163"/>
    </row>
    <row r="14" spans="1:13" s="7" customFormat="1" x14ac:dyDescent="0.25">
      <c r="A14" s="179"/>
      <c r="B14" s="180" t="s">
        <v>21</v>
      </c>
      <c r="C14" s="180"/>
      <c r="D14" s="16"/>
      <c r="E14" s="41">
        <f t="shared" ref="E14:K14" si="1">E13</f>
        <v>2600000</v>
      </c>
      <c r="F14" s="42">
        <f t="shared" si="1"/>
        <v>0</v>
      </c>
      <c r="G14" s="41">
        <f t="shared" si="1"/>
        <v>0</v>
      </c>
      <c r="H14" s="41">
        <f t="shared" si="1"/>
        <v>832608.25</v>
      </c>
      <c r="I14" s="43">
        <f t="shared" si="1"/>
        <v>832608.25</v>
      </c>
      <c r="J14" s="124">
        <f t="shared" si="1"/>
        <v>832608.25</v>
      </c>
      <c r="K14" s="121">
        <f t="shared" si="1"/>
        <v>2600000</v>
      </c>
      <c r="L14" s="19">
        <f t="shared" si="0"/>
        <v>0.32023394230769231</v>
      </c>
      <c r="M14" s="163"/>
    </row>
    <row r="15" spans="1:13" x14ac:dyDescent="0.25">
      <c r="A15" s="179"/>
      <c r="B15" s="10" t="s">
        <v>22</v>
      </c>
      <c r="C15" s="9" t="s">
        <v>23</v>
      </c>
      <c r="D15" s="10">
        <v>1</v>
      </c>
      <c r="E15" s="38">
        <v>37400000</v>
      </c>
      <c r="F15" s="39">
        <f>K15-E15</f>
        <v>66780000</v>
      </c>
      <c r="G15" s="38">
        <v>0</v>
      </c>
      <c r="H15" s="38">
        <v>103078219.18000001</v>
      </c>
      <c r="I15" s="40">
        <v>100092474.61</v>
      </c>
      <c r="J15" s="123">
        <v>99952829.489999995</v>
      </c>
      <c r="K15" s="120">
        <v>104180000</v>
      </c>
      <c r="L15" s="13">
        <f t="shared" si="0"/>
        <v>0.9894242578229987</v>
      </c>
      <c r="M15" s="163"/>
    </row>
    <row r="16" spans="1:13" ht="45" x14ac:dyDescent="0.25">
      <c r="A16" s="179"/>
      <c r="B16" s="10" t="s">
        <v>24</v>
      </c>
      <c r="C16" s="20" t="s">
        <v>25</v>
      </c>
      <c r="D16" s="10">
        <v>1</v>
      </c>
      <c r="E16" s="38">
        <v>6000000</v>
      </c>
      <c r="F16" s="39">
        <f>K16-E16</f>
        <v>10000000</v>
      </c>
      <c r="G16" s="38">
        <v>0</v>
      </c>
      <c r="H16" s="38">
        <v>15070838.98</v>
      </c>
      <c r="I16" s="40">
        <v>14980415.460000001</v>
      </c>
      <c r="J16" s="123">
        <v>14980415.460000001</v>
      </c>
      <c r="K16" s="120">
        <v>16000000</v>
      </c>
      <c r="L16" s="13">
        <f t="shared" si="0"/>
        <v>0.94192743625000008</v>
      </c>
      <c r="M16" s="163"/>
    </row>
    <row r="17" spans="1:15" x14ac:dyDescent="0.25">
      <c r="A17" s="179"/>
      <c r="B17" s="10" t="s">
        <v>26</v>
      </c>
      <c r="C17" s="20" t="s">
        <v>72</v>
      </c>
      <c r="D17" s="10">
        <v>1</v>
      </c>
      <c r="E17" s="38">
        <v>13000</v>
      </c>
      <c r="F17" s="39">
        <f>K17-E17</f>
        <v>800000</v>
      </c>
      <c r="G17" s="38">
        <v>0</v>
      </c>
      <c r="H17" s="38">
        <v>0</v>
      </c>
      <c r="I17" s="40">
        <v>0</v>
      </c>
      <c r="J17" s="123">
        <v>0</v>
      </c>
      <c r="K17" s="120">
        <v>813000</v>
      </c>
      <c r="L17" s="13">
        <f t="shared" si="0"/>
        <v>0</v>
      </c>
      <c r="M17" s="163"/>
    </row>
    <row r="18" spans="1:15" s="7" customFormat="1" x14ac:dyDescent="0.25">
      <c r="A18" s="179"/>
      <c r="B18" s="180" t="s">
        <v>28</v>
      </c>
      <c r="C18" s="180"/>
      <c r="D18" s="16"/>
      <c r="E18" s="41">
        <f t="shared" ref="E18:K18" si="2">SUM(E15:E17)</f>
        <v>43413000</v>
      </c>
      <c r="F18" s="42">
        <f t="shared" si="2"/>
        <v>77580000</v>
      </c>
      <c r="G18" s="41">
        <f t="shared" si="2"/>
        <v>0</v>
      </c>
      <c r="H18" s="41">
        <f t="shared" si="2"/>
        <v>118149058.16000001</v>
      </c>
      <c r="I18" s="43">
        <f t="shared" si="2"/>
        <v>115072890.06999999</v>
      </c>
      <c r="J18" s="124">
        <f t="shared" si="2"/>
        <v>114933244.94999999</v>
      </c>
      <c r="K18" s="121">
        <f t="shared" si="2"/>
        <v>120993000</v>
      </c>
      <c r="L18" s="19">
        <f t="shared" si="0"/>
        <v>0.97649498863570627</v>
      </c>
      <c r="M18" s="163"/>
    </row>
    <row r="19" spans="1:15" s="7" customFormat="1" x14ac:dyDescent="0.25">
      <c r="A19" s="179"/>
      <c r="B19" s="180" t="s">
        <v>29</v>
      </c>
      <c r="C19" s="180"/>
      <c r="D19" s="16"/>
      <c r="E19" s="41">
        <f t="shared" ref="E19:K19" si="3">E14+E18</f>
        <v>46013000</v>
      </c>
      <c r="F19" s="42">
        <f t="shared" si="3"/>
        <v>77580000</v>
      </c>
      <c r="G19" s="41">
        <f t="shared" si="3"/>
        <v>0</v>
      </c>
      <c r="H19" s="41">
        <f t="shared" si="3"/>
        <v>118981666.41000001</v>
      </c>
      <c r="I19" s="43">
        <f t="shared" si="3"/>
        <v>115905498.31999999</v>
      </c>
      <c r="J19" s="124">
        <f t="shared" si="3"/>
        <v>115765853.19999999</v>
      </c>
      <c r="K19" s="121">
        <f t="shared" si="3"/>
        <v>123593000</v>
      </c>
      <c r="L19" s="19">
        <f t="shared" si="0"/>
        <v>0.96268936274708128</v>
      </c>
      <c r="M19" s="163"/>
    </row>
    <row r="20" spans="1:15" ht="26.45" customHeight="1" x14ac:dyDescent="0.25">
      <c r="A20" s="179" t="s">
        <v>30</v>
      </c>
      <c r="B20" s="44">
        <v>2004</v>
      </c>
      <c r="C20" s="20" t="s">
        <v>31</v>
      </c>
      <c r="D20" s="10">
        <v>3</v>
      </c>
      <c r="E20" s="38">
        <v>7764120</v>
      </c>
      <c r="F20" s="39">
        <f t="shared" ref="F20:F26" si="4">K20-E20</f>
        <v>-872044</v>
      </c>
      <c r="G20" s="38">
        <v>0</v>
      </c>
      <c r="H20" s="38">
        <v>6782669.6399999997</v>
      </c>
      <c r="I20" s="40">
        <v>4452715.51</v>
      </c>
      <c r="J20" s="123">
        <v>4452715.51</v>
      </c>
      <c r="K20" s="120">
        <v>6892076</v>
      </c>
      <c r="L20" s="13">
        <f t="shared" si="0"/>
        <v>0.98412577574594351</v>
      </c>
      <c r="M20" s="163"/>
      <c r="N20" s="195"/>
    </row>
    <row r="21" spans="1:15" x14ac:dyDescent="0.25">
      <c r="A21" s="179"/>
      <c r="B21" s="44">
        <v>2004</v>
      </c>
      <c r="C21" s="20" t="s">
        <v>32</v>
      </c>
      <c r="D21" s="10">
        <v>3</v>
      </c>
      <c r="E21" s="38">
        <v>199500</v>
      </c>
      <c r="F21" s="39">
        <f t="shared" si="4"/>
        <v>-180000</v>
      </c>
      <c r="G21" s="38">
        <v>0</v>
      </c>
      <c r="H21" s="38">
        <v>19500</v>
      </c>
      <c r="I21" s="40">
        <v>19022.79</v>
      </c>
      <c r="J21" s="123">
        <v>19022.79</v>
      </c>
      <c r="K21" s="120">
        <v>19500</v>
      </c>
      <c r="L21" s="13">
        <f t="shared" si="0"/>
        <v>1</v>
      </c>
      <c r="M21" s="163"/>
      <c r="N21" s="195"/>
    </row>
    <row r="22" spans="1:15" ht="26.45" customHeight="1" x14ac:dyDescent="0.25">
      <c r="A22" s="179"/>
      <c r="B22" s="196" t="s">
        <v>33</v>
      </c>
      <c r="C22" s="45" t="s">
        <v>34</v>
      </c>
      <c r="D22" s="44">
        <v>3</v>
      </c>
      <c r="E22" s="38">
        <v>1139878</v>
      </c>
      <c r="F22" s="39">
        <f t="shared" si="4"/>
        <v>0</v>
      </c>
      <c r="G22" s="38">
        <v>0</v>
      </c>
      <c r="H22" s="38">
        <v>533014.02</v>
      </c>
      <c r="I22" s="40">
        <v>533014.02</v>
      </c>
      <c r="J22" s="123">
        <v>533014.02</v>
      </c>
      <c r="K22" s="120">
        <v>1139878</v>
      </c>
      <c r="L22" s="13">
        <f t="shared" si="0"/>
        <v>0.46760619996175029</v>
      </c>
      <c r="M22" s="163"/>
      <c r="N22" s="197"/>
    </row>
    <row r="23" spans="1:15" x14ac:dyDescent="0.25">
      <c r="A23" s="179"/>
      <c r="B23" s="196"/>
      <c r="C23" s="45" t="s">
        <v>35</v>
      </c>
      <c r="D23" s="44">
        <v>3</v>
      </c>
      <c r="E23" s="38">
        <v>450120</v>
      </c>
      <c r="F23" s="39">
        <f t="shared" si="4"/>
        <v>0</v>
      </c>
      <c r="G23" s="38">
        <v>0</v>
      </c>
      <c r="H23" s="38">
        <v>17058.2</v>
      </c>
      <c r="I23" s="40">
        <v>17058.2</v>
      </c>
      <c r="J23" s="123">
        <v>17058.2</v>
      </c>
      <c r="K23" s="120">
        <v>450120</v>
      </c>
      <c r="L23" s="13">
        <f t="shared" si="0"/>
        <v>3.7897005243046303E-2</v>
      </c>
      <c r="M23" s="163"/>
      <c r="N23" s="197"/>
    </row>
    <row r="24" spans="1:15" x14ac:dyDescent="0.25">
      <c r="A24" s="179"/>
      <c r="B24" s="196"/>
      <c r="C24" s="45" t="s">
        <v>36</v>
      </c>
      <c r="D24" s="44">
        <v>3</v>
      </c>
      <c r="E24" s="38">
        <v>4313779</v>
      </c>
      <c r="F24" s="39">
        <f t="shared" si="4"/>
        <v>1500000</v>
      </c>
      <c r="G24" s="38">
        <v>0</v>
      </c>
      <c r="H24" s="38">
        <v>5403967.7999999998</v>
      </c>
      <c r="I24" s="40">
        <v>5394865.1600000001</v>
      </c>
      <c r="J24" s="123">
        <v>5394865.1600000001</v>
      </c>
      <c r="K24" s="120">
        <v>5813779</v>
      </c>
      <c r="L24" s="13">
        <f t="shared" si="0"/>
        <v>0.92951035806486626</v>
      </c>
      <c r="M24" s="163"/>
      <c r="N24" s="197"/>
    </row>
    <row r="25" spans="1:15" x14ac:dyDescent="0.25">
      <c r="A25" s="179"/>
      <c r="B25" s="196"/>
      <c r="C25" s="45" t="s">
        <v>37</v>
      </c>
      <c r="D25" s="44">
        <v>3</v>
      </c>
      <c r="E25" s="38">
        <v>0</v>
      </c>
      <c r="F25" s="39">
        <f t="shared" si="4"/>
        <v>0</v>
      </c>
      <c r="G25" s="38">
        <v>0</v>
      </c>
      <c r="H25" s="38">
        <v>0</v>
      </c>
      <c r="I25" s="40">
        <v>0</v>
      </c>
      <c r="J25" s="123">
        <v>0</v>
      </c>
      <c r="K25" s="120">
        <v>0</v>
      </c>
      <c r="L25" s="13" t="e">
        <f t="shared" si="0"/>
        <v>#DIV/0!</v>
      </c>
      <c r="M25" s="163"/>
      <c r="N25" s="197"/>
    </row>
    <row r="26" spans="1:15" ht="30" x14ac:dyDescent="0.25">
      <c r="A26" s="179"/>
      <c r="B26" s="196"/>
      <c r="C26" s="45" t="s">
        <v>38</v>
      </c>
      <c r="D26" s="44">
        <v>3</v>
      </c>
      <c r="E26" s="38">
        <v>200000</v>
      </c>
      <c r="F26" s="39">
        <f t="shared" si="4"/>
        <v>0</v>
      </c>
      <c r="G26" s="38">
        <v>0</v>
      </c>
      <c r="H26" s="38">
        <v>27780.16</v>
      </c>
      <c r="I26" s="40">
        <v>27780.16</v>
      </c>
      <c r="J26" s="123">
        <v>27780.16</v>
      </c>
      <c r="K26" s="120">
        <v>200000</v>
      </c>
      <c r="L26" s="13">
        <f t="shared" si="0"/>
        <v>0.13890079999999999</v>
      </c>
      <c r="M26" s="3"/>
      <c r="N26" s="197"/>
    </row>
    <row r="27" spans="1:15" s="7" customFormat="1" x14ac:dyDescent="0.25">
      <c r="A27" s="21"/>
      <c r="B27" s="180" t="s">
        <v>39</v>
      </c>
      <c r="C27" s="180"/>
      <c r="D27" s="16"/>
      <c r="E27" s="41">
        <f t="shared" ref="E27:K27" si="5">SUM(E20:E26)</f>
        <v>14067397</v>
      </c>
      <c r="F27" s="42">
        <f t="shared" si="5"/>
        <v>447956</v>
      </c>
      <c r="G27" s="41">
        <f t="shared" si="5"/>
        <v>0</v>
      </c>
      <c r="H27" s="41">
        <f t="shared" si="5"/>
        <v>12783989.82</v>
      </c>
      <c r="I27" s="43">
        <f t="shared" si="5"/>
        <v>10444455.84</v>
      </c>
      <c r="J27" s="124">
        <f t="shared" si="5"/>
        <v>10444455.84</v>
      </c>
      <c r="K27" s="121">
        <f t="shared" si="5"/>
        <v>14515353</v>
      </c>
      <c r="L27" s="19">
        <f t="shared" si="0"/>
        <v>0.88072193766145412</v>
      </c>
      <c r="M27" s="163"/>
    </row>
    <row r="28" spans="1:15" ht="38.25" customHeight="1" x14ac:dyDescent="0.25">
      <c r="A28" s="21" t="s">
        <v>40</v>
      </c>
      <c r="B28" s="10">
        <v>4224</v>
      </c>
      <c r="C28" s="20" t="s">
        <v>41</v>
      </c>
      <c r="D28" s="10">
        <v>3</v>
      </c>
      <c r="E28" s="38">
        <v>5000</v>
      </c>
      <c r="F28" s="39">
        <f>K28-E28</f>
        <v>0</v>
      </c>
      <c r="G28" s="38">
        <v>0</v>
      </c>
      <c r="H28" s="38">
        <v>0</v>
      </c>
      <c r="I28" s="40">
        <v>0</v>
      </c>
      <c r="J28" s="123">
        <v>0</v>
      </c>
      <c r="K28" s="120">
        <v>5000</v>
      </c>
      <c r="L28" s="13">
        <f t="shared" si="0"/>
        <v>0</v>
      </c>
      <c r="M28" s="163"/>
    </row>
    <row r="29" spans="1:15" ht="13.15" customHeight="1" x14ac:dyDescent="0.25">
      <c r="A29" s="179" t="s">
        <v>42</v>
      </c>
      <c r="B29" s="181" t="s">
        <v>43</v>
      </c>
      <c r="C29" s="20" t="s">
        <v>44</v>
      </c>
      <c r="D29" s="10">
        <v>3</v>
      </c>
      <c r="E29" s="38">
        <v>10000</v>
      </c>
      <c r="F29" s="39">
        <f>K29-E29</f>
        <v>0</v>
      </c>
      <c r="G29" s="38">
        <v>0</v>
      </c>
      <c r="H29" s="38">
        <v>350</v>
      </c>
      <c r="I29" s="40">
        <v>350</v>
      </c>
      <c r="J29" s="123">
        <v>350</v>
      </c>
      <c r="K29" s="120">
        <v>10000</v>
      </c>
      <c r="L29" s="13">
        <f t="shared" si="0"/>
        <v>3.5000000000000003E-2</v>
      </c>
      <c r="M29" s="163"/>
    </row>
    <row r="30" spans="1:15" ht="13.15" customHeight="1" x14ac:dyDescent="0.25">
      <c r="A30" s="179"/>
      <c r="B30" s="181"/>
      <c r="C30" s="20" t="s">
        <v>45</v>
      </c>
      <c r="D30" s="46">
        <v>3</v>
      </c>
      <c r="E30" s="47">
        <v>0</v>
      </c>
      <c r="F30" s="39">
        <f>K30-E30</f>
        <v>0</v>
      </c>
      <c r="G30" s="38">
        <v>0</v>
      </c>
      <c r="H30" s="47">
        <v>0</v>
      </c>
      <c r="I30" s="48">
        <v>0</v>
      </c>
      <c r="J30" s="123">
        <v>0</v>
      </c>
      <c r="K30" s="120">
        <v>0</v>
      </c>
      <c r="L30" s="13" t="e">
        <f t="shared" si="0"/>
        <v>#DIV/0!</v>
      </c>
      <c r="M30" s="163"/>
      <c r="O30" s="22"/>
    </row>
    <row r="31" spans="1:15" ht="13.15" customHeight="1" x14ac:dyDescent="0.25">
      <c r="A31" s="179"/>
      <c r="B31" s="196">
        <v>4257</v>
      </c>
      <c r="C31" s="198" t="s">
        <v>46</v>
      </c>
      <c r="D31" s="50">
        <v>3</v>
      </c>
      <c r="E31" s="38">
        <v>36827448</v>
      </c>
      <c r="F31" s="51">
        <f>K31-E31</f>
        <v>-29518764</v>
      </c>
      <c r="G31" s="38">
        <v>0</v>
      </c>
      <c r="H31" s="38">
        <v>6267404.2000000002</v>
      </c>
      <c r="I31" s="40">
        <v>5992228.5300000003</v>
      </c>
      <c r="J31" s="123">
        <v>5992228.5300000003</v>
      </c>
      <c r="K31" s="122">
        <v>7308684</v>
      </c>
      <c r="L31" s="13">
        <f t="shared" si="0"/>
        <v>0.85752841414405112</v>
      </c>
      <c r="M31" s="163"/>
      <c r="N31" s="199"/>
    </row>
    <row r="32" spans="1:15" x14ac:dyDescent="0.25">
      <c r="A32" s="179"/>
      <c r="B32" s="196"/>
      <c r="C32" s="198"/>
      <c r="D32" s="50">
        <v>4</v>
      </c>
      <c r="E32" s="38">
        <v>9206862</v>
      </c>
      <c r="F32" s="51">
        <f>K32-E32</f>
        <v>-5110700</v>
      </c>
      <c r="G32" s="38">
        <v>0</v>
      </c>
      <c r="H32" s="38">
        <v>3859765.2</v>
      </c>
      <c r="I32" s="40">
        <v>1425620</v>
      </c>
      <c r="J32" s="123">
        <v>1425620</v>
      </c>
      <c r="K32" s="122">
        <v>4096162</v>
      </c>
      <c r="L32" s="13">
        <f t="shared" si="0"/>
        <v>0.94228822004598456</v>
      </c>
      <c r="M32" s="163"/>
      <c r="N32" s="199"/>
    </row>
    <row r="33" spans="1:15" x14ac:dyDescent="0.25">
      <c r="A33" s="179"/>
      <c r="B33" s="196"/>
      <c r="C33" s="49" t="s">
        <v>47</v>
      </c>
      <c r="D33" s="44">
        <v>3</v>
      </c>
      <c r="E33" s="38">
        <v>0</v>
      </c>
      <c r="F33" s="51">
        <f t="shared" ref="F33:F40" si="6">K33-E33</f>
        <v>486000</v>
      </c>
      <c r="G33" s="38">
        <v>0</v>
      </c>
      <c r="H33" s="38">
        <v>428686.51</v>
      </c>
      <c r="I33" s="40">
        <v>416204.59</v>
      </c>
      <c r="J33" s="123">
        <v>416204.59</v>
      </c>
      <c r="K33" s="120">
        <v>486000</v>
      </c>
      <c r="L33" s="13">
        <f t="shared" si="0"/>
        <v>0.8820710082304527</v>
      </c>
      <c r="M33" s="163"/>
      <c r="N33" s="199"/>
    </row>
    <row r="34" spans="1:15" ht="52.9" customHeight="1" x14ac:dyDescent="0.25">
      <c r="A34" s="179"/>
      <c r="B34" s="196"/>
      <c r="C34" s="52" t="s">
        <v>73</v>
      </c>
      <c r="D34" s="44"/>
      <c r="E34" s="38">
        <v>0</v>
      </c>
      <c r="F34" s="51">
        <f t="shared" si="6"/>
        <v>150000</v>
      </c>
      <c r="G34" s="38">
        <v>0</v>
      </c>
      <c r="H34" s="38">
        <v>126160.5</v>
      </c>
      <c r="I34" s="40">
        <v>126160.5</v>
      </c>
      <c r="J34" s="123">
        <v>126160.5</v>
      </c>
      <c r="K34" s="120">
        <v>150000</v>
      </c>
      <c r="L34" s="13">
        <f t="shared" si="0"/>
        <v>0.84106999999999998</v>
      </c>
      <c r="M34" s="163"/>
      <c r="N34" s="199"/>
    </row>
    <row r="35" spans="1:15" ht="21.6" customHeight="1" x14ac:dyDescent="0.25">
      <c r="A35" s="179"/>
      <c r="B35" s="196"/>
      <c r="C35" s="49" t="s">
        <v>49</v>
      </c>
      <c r="D35" s="44">
        <v>3</v>
      </c>
      <c r="E35" s="38">
        <v>0</v>
      </c>
      <c r="F35" s="51">
        <f t="shared" si="6"/>
        <v>477000</v>
      </c>
      <c r="G35" s="38">
        <v>0</v>
      </c>
      <c r="H35" s="38">
        <v>291199.28999999998</v>
      </c>
      <c r="I35" s="40">
        <v>274480.78999999998</v>
      </c>
      <c r="J35" s="123">
        <v>274480.78999999998</v>
      </c>
      <c r="K35" s="120">
        <v>477000</v>
      </c>
      <c r="L35" s="13">
        <f t="shared" si="0"/>
        <v>0.6104806918238993</v>
      </c>
      <c r="M35" s="163"/>
      <c r="N35" s="199"/>
    </row>
    <row r="36" spans="1:15" ht="24.6" customHeight="1" x14ac:dyDescent="0.25">
      <c r="A36" s="179"/>
      <c r="B36" s="196"/>
      <c r="C36" s="200" t="s">
        <v>50</v>
      </c>
      <c r="D36" s="50">
        <v>3</v>
      </c>
      <c r="E36" s="38">
        <v>0</v>
      </c>
      <c r="F36" s="51">
        <f t="shared" si="6"/>
        <v>14543000</v>
      </c>
      <c r="G36" s="38">
        <v>0</v>
      </c>
      <c r="H36" s="38">
        <v>12330335.109999999</v>
      </c>
      <c r="I36" s="40">
        <v>4388100.97</v>
      </c>
      <c r="J36" s="123">
        <v>4388100.97</v>
      </c>
      <c r="K36" s="120">
        <v>14543000</v>
      </c>
      <c r="L36" s="53">
        <f t="shared" si="0"/>
        <v>0.84785361410988103</v>
      </c>
      <c r="M36" s="163"/>
      <c r="N36" s="199"/>
      <c r="O36" s="24"/>
    </row>
    <row r="37" spans="1:15" ht="24.6" customHeight="1" x14ac:dyDescent="0.25">
      <c r="A37" s="179"/>
      <c r="B37" s="196"/>
      <c r="C37" s="200"/>
      <c r="D37" s="50">
        <v>4</v>
      </c>
      <c r="E37" s="38">
        <v>0</v>
      </c>
      <c r="F37" s="51">
        <f t="shared" si="6"/>
        <v>22616561</v>
      </c>
      <c r="G37" s="38">
        <v>0</v>
      </c>
      <c r="H37" s="38">
        <v>21506187.399999999</v>
      </c>
      <c r="I37" s="40">
        <v>1511160</v>
      </c>
      <c r="J37" s="123">
        <v>1511160</v>
      </c>
      <c r="K37" s="120">
        <v>22616561</v>
      </c>
      <c r="L37" s="53">
        <f t="shared" si="0"/>
        <v>0.95090440142513255</v>
      </c>
      <c r="M37" s="163"/>
      <c r="N37" s="199"/>
      <c r="O37" s="24"/>
    </row>
    <row r="38" spans="1:15" ht="24.6" customHeight="1" x14ac:dyDescent="0.25">
      <c r="A38" s="179"/>
      <c r="B38" s="196"/>
      <c r="C38" s="54" t="s">
        <v>51</v>
      </c>
      <c r="D38" s="44">
        <v>3</v>
      </c>
      <c r="E38" s="38">
        <v>0</v>
      </c>
      <c r="F38" s="51">
        <f t="shared" si="6"/>
        <v>0</v>
      </c>
      <c r="G38" s="38">
        <v>0</v>
      </c>
      <c r="H38" s="38">
        <v>0</v>
      </c>
      <c r="I38" s="40">
        <v>0</v>
      </c>
      <c r="J38" s="123">
        <v>0</v>
      </c>
      <c r="K38" s="120">
        <v>0</v>
      </c>
      <c r="L38" s="13" t="e">
        <f t="shared" si="0"/>
        <v>#DIV/0!</v>
      </c>
      <c r="M38" s="163"/>
      <c r="N38" s="199"/>
      <c r="O38" s="24"/>
    </row>
    <row r="39" spans="1:15" ht="30" x14ac:dyDescent="0.25">
      <c r="A39" s="179"/>
      <c r="B39" s="196"/>
      <c r="C39" s="49" t="s">
        <v>52</v>
      </c>
      <c r="D39" s="44">
        <v>3</v>
      </c>
      <c r="E39" s="38">
        <v>0</v>
      </c>
      <c r="F39" s="51">
        <f t="shared" si="6"/>
        <v>0</v>
      </c>
      <c r="G39" s="38">
        <v>0</v>
      </c>
      <c r="H39" s="38">
        <v>0</v>
      </c>
      <c r="I39" s="40">
        <v>0</v>
      </c>
      <c r="J39" s="123">
        <v>0</v>
      </c>
      <c r="K39" s="120">
        <v>0</v>
      </c>
      <c r="L39" s="13" t="e">
        <f t="shared" si="0"/>
        <v>#DIV/0!</v>
      </c>
      <c r="M39" s="163"/>
      <c r="N39" s="199"/>
    </row>
    <row r="40" spans="1:15" ht="30" x14ac:dyDescent="0.25">
      <c r="A40" s="179"/>
      <c r="B40" s="27" t="s">
        <v>53</v>
      </c>
      <c r="C40" s="55" t="s">
        <v>54</v>
      </c>
      <c r="D40" s="10">
        <v>3</v>
      </c>
      <c r="E40" s="38">
        <v>50000</v>
      </c>
      <c r="F40" s="51">
        <f t="shared" si="6"/>
        <v>900000</v>
      </c>
      <c r="G40" s="38">
        <v>0</v>
      </c>
      <c r="H40" s="38">
        <v>735792.63</v>
      </c>
      <c r="I40" s="40">
        <v>735792.63</v>
      </c>
      <c r="J40" s="123">
        <v>735792.63</v>
      </c>
      <c r="K40" s="120">
        <v>950000</v>
      </c>
      <c r="L40" s="13">
        <f t="shared" si="0"/>
        <v>0.77451855789473689</v>
      </c>
      <c r="M40" s="163"/>
    </row>
    <row r="41" spans="1:15" ht="15" customHeight="1" x14ac:dyDescent="0.25">
      <c r="A41" s="28"/>
      <c r="B41" s="56"/>
      <c r="C41" s="180" t="s">
        <v>55</v>
      </c>
      <c r="D41" s="180"/>
      <c r="E41" s="57">
        <f t="shared" ref="E41:K41" si="7">SUM(E28:E40)</f>
        <v>46099310</v>
      </c>
      <c r="F41" s="58">
        <f t="shared" si="7"/>
        <v>4543097</v>
      </c>
      <c r="G41" s="57">
        <f t="shared" si="7"/>
        <v>0</v>
      </c>
      <c r="H41" s="57">
        <f t="shared" si="7"/>
        <v>45545880.839999996</v>
      </c>
      <c r="I41" s="119">
        <f t="shared" si="7"/>
        <v>14870098.01</v>
      </c>
      <c r="J41" s="124">
        <f t="shared" si="7"/>
        <v>14870098.01</v>
      </c>
      <c r="K41" s="121">
        <f t="shared" si="7"/>
        <v>50642407</v>
      </c>
      <c r="L41" s="19">
        <f t="shared" si="0"/>
        <v>0.89936248172406175</v>
      </c>
      <c r="M41" s="163"/>
      <c r="N41" s="59"/>
    </row>
    <row r="42" spans="1:15" ht="15" customHeight="1" x14ac:dyDescent="0.25">
      <c r="A42" s="185" t="s">
        <v>56</v>
      </c>
      <c r="B42" s="181" t="s">
        <v>57</v>
      </c>
      <c r="C42" s="201" t="s">
        <v>58</v>
      </c>
      <c r="D42" s="44">
        <v>3</v>
      </c>
      <c r="E42" s="38">
        <v>0</v>
      </c>
      <c r="F42" s="39">
        <f>K42-E42</f>
        <v>729000</v>
      </c>
      <c r="G42" s="47">
        <v>0</v>
      </c>
      <c r="H42" s="47">
        <v>0</v>
      </c>
      <c r="I42" s="48">
        <v>0</v>
      </c>
      <c r="J42" s="123">
        <v>0</v>
      </c>
      <c r="K42" s="120">
        <v>729000</v>
      </c>
      <c r="L42" s="13">
        <f t="shared" si="0"/>
        <v>0</v>
      </c>
      <c r="M42" s="163"/>
    </row>
    <row r="43" spans="1:15" x14ac:dyDescent="0.25">
      <c r="A43" s="185"/>
      <c r="B43" s="181"/>
      <c r="C43" s="201"/>
      <c r="D43" s="44">
        <v>4</v>
      </c>
      <c r="E43" s="38">
        <v>2000000</v>
      </c>
      <c r="F43" s="60">
        <f>K43-E43</f>
        <v>-729000</v>
      </c>
      <c r="G43" s="38">
        <v>0</v>
      </c>
      <c r="H43" s="38">
        <v>750522.3</v>
      </c>
      <c r="I43" s="40">
        <v>0</v>
      </c>
      <c r="J43" s="123">
        <v>0</v>
      </c>
      <c r="K43" s="120">
        <v>1271000</v>
      </c>
      <c r="L43" s="13">
        <f t="shared" si="0"/>
        <v>0.59049748229740362</v>
      </c>
      <c r="M43" s="163"/>
    </row>
    <row r="44" spans="1:15" x14ac:dyDescent="0.25">
      <c r="A44" s="185"/>
      <c r="B44" s="181"/>
      <c r="C44" s="50" t="s">
        <v>74</v>
      </c>
      <c r="D44" s="44" t="s">
        <v>74</v>
      </c>
      <c r="E44" s="38">
        <v>0</v>
      </c>
      <c r="F44" s="39">
        <f>K44-E44</f>
        <v>0</v>
      </c>
      <c r="G44" s="61">
        <v>0</v>
      </c>
      <c r="H44" s="61">
        <v>0</v>
      </c>
      <c r="I44" s="62">
        <v>0</v>
      </c>
      <c r="J44" s="123">
        <v>0</v>
      </c>
      <c r="K44" s="120">
        <v>0</v>
      </c>
      <c r="L44" s="13" t="e">
        <f t="shared" si="0"/>
        <v>#DIV/0!</v>
      </c>
      <c r="M44" s="163"/>
    </row>
    <row r="45" spans="1:15" x14ac:dyDescent="0.25">
      <c r="A45" s="185"/>
      <c r="B45" s="181"/>
      <c r="C45" s="50" t="s">
        <v>74</v>
      </c>
      <c r="D45" s="44" t="s">
        <v>74</v>
      </c>
      <c r="E45" s="38">
        <v>0</v>
      </c>
      <c r="F45" s="39">
        <f>K45-E45</f>
        <v>0</v>
      </c>
      <c r="G45" s="38">
        <v>0</v>
      </c>
      <c r="H45" s="38">
        <v>0</v>
      </c>
      <c r="I45" s="40">
        <v>0</v>
      </c>
      <c r="J45" s="123">
        <v>0</v>
      </c>
      <c r="K45" s="120">
        <v>0</v>
      </c>
      <c r="L45" s="13" t="e">
        <f t="shared" si="0"/>
        <v>#DIV/0!</v>
      </c>
      <c r="M45" s="163"/>
    </row>
    <row r="46" spans="1:15" ht="15" customHeight="1" x14ac:dyDescent="0.25">
      <c r="A46" s="185"/>
      <c r="B46" s="181"/>
      <c r="C46" s="202" t="s">
        <v>74</v>
      </c>
      <c r="D46" s="44" t="s">
        <v>74</v>
      </c>
      <c r="E46" s="38">
        <v>0</v>
      </c>
      <c r="F46" s="39">
        <v>0</v>
      </c>
      <c r="G46" s="38">
        <v>0</v>
      </c>
      <c r="H46" s="38">
        <v>0</v>
      </c>
      <c r="I46" s="40">
        <v>0</v>
      </c>
      <c r="J46" s="123">
        <v>0</v>
      </c>
      <c r="K46" s="120">
        <v>0</v>
      </c>
      <c r="L46" s="13" t="e">
        <f>#DIV/0!</f>
        <v>#DIV/0!</v>
      </c>
      <c r="M46" s="163"/>
    </row>
    <row r="47" spans="1:15" x14ac:dyDescent="0.25">
      <c r="A47" s="185"/>
      <c r="B47" s="181"/>
      <c r="C47" s="202"/>
      <c r="D47" s="44" t="s">
        <v>74</v>
      </c>
      <c r="E47" s="38"/>
      <c r="F47" s="39"/>
      <c r="G47" s="38"/>
      <c r="H47" s="38"/>
      <c r="I47" s="40"/>
      <c r="J47" s="123"/>
      <c r="K47" s="120"/>
      <c r="L47" s="13" t="e">
        <f>#DIV/0!</f>
        <v>#DIV/0!</v>
      </c>
      <c r="M47" s="163"/>
    </row>
    <row r="48" spans="1:15" ht="15" customHeight="1" x14ac:dyDescent="0.25">
      <c r="A48" s="185"/>
      <c r="B48" s="181"/>
      <c r="C48" s="202" t="s">
        <v>74</v>
      </c>
      <c r="D48" s="44" t="s">
        <v>74</v>
      </c>
      <c r="E48" s="38"/>
      <c r="F48" s="39"/>
      <c r="G48" s="38"/>
      <c r="H48" s="38"/>
      <c r="I48" s="40"/>
      <c r="J48" s="123"/>
      <c r="K48" s="120"/>
      <c r="L48" s="13" t="e">
        <f>#DIV/0!</f>
        <v>#DIV/0!</v>
      </c>
      <c r="M48" s="163"/>
    </row>
    <row r="49" spans="1:15" x14ac:dyDescent="0.25">
      <c r="A49" s="185"/>
      <c r="B49" s="181"/>
      <c r="C49" s="202"/>
      <c r="D49" s="44" t="s">
        <v>74</v>
      </c>
      <c r="E49" s="38">
        <v>0</v>
      </c>
      <c r="F49" s="39">
        <f>K49-E49</f>
        <v>0</v>
      </c>
      <c r="G49" s="38">
        <v>0</v>
      </c>
      <c r="H49" s="38">
        <v>0</v>
      </c>
      <c r="I49" s="40">
        <v>0</v>
      </c>
      <c r="J49" s="123">
        <v>0</v>
      </c>
      <c r="K49" s="120">
        <v>0</v>
      </c>
      <c r="L49" s="13" t="e">
        <f>H49/SUM(E49:F49)</f>
        <v>#DIV/0!</v>
      </c>
      <c r="M49" s="163"/>
    </row>
    <row r="50" spans="1:15" s="7" customFormat="1" x14ac:dyDescent="0.25">
      <c r="A50" s="28"/>
      <c r="B50" s="180" t="s">
        <v>63</v>
      </c>
      <c r="C50" s="180"/>
      <c r="D50" s="15" t="s">
        <v>74</v>
      </c>
      <c r="E50" s="41">
        <f t="shared" ref="E50:K50" si="8">SUM(E42:E49)</f>
        <v>2000000</v>
      </c>
      <c r="F50" s="42">
        <f t="shared" si="8"/>
        <v>0</v>
      </c>
      <c r="G50" s="41">
        <f t="shared" si="8"/>
        <v>0</v>
      </c>
      <c r="H50" s="41">
        <f t="shared" si="8"/>
        <v>750522.3</v>
      </c>
      <c r="I50" s="43">
        <f t="shared" si="8"/>
        <v>0</v>
      </c>
      <c r="J50" s="124">
        <f t="shared" si="8"/>
        <v>0</v>
      </c>
      <c r="K50" s="121">
        <f t="shared" si="8"/>
        <v>2000000</v>
      </c>
      <c r="L50" s="19">
        <f>H50/SUM(E50:F50)</f>
        <v>0.37526115000000004</v>
      </c>
      <c r="M50" s="163"/>
      <c r="O50" s="31"/>
    </row>
    <row r="51" spans="1:15" s="7" customFormat="1" x14ac:dyDescent="0.25">
      <c r="A51" s="180" t="s">
        <v>64</v>
      </c>
      <c r="B51" s="180"/>
      <c r="C51" s="180"/>
      <c r="D51" s="15" t="s">
        <v>74</v>
      </c>
      <c r="E51" s="41">
        <f t="shared" ref="E51:K51" si="9">E19+E27+E50+E41</f>
        <v>108179707</v>
      </c>
      <c r="F51" s="42">
        <f t="shared" si="9"/>
        <v>82571053</v>
      </c>
      <c r="G51" s="41">
        <f t="shared" si="9"/>
        <v>0</v>
      </c>
      <c r="H51" s="41">
        <f t="shared" si="9"/>
        <v>178062059.37</v>
      </c>
      <c r="I51" s="43">
        <f t="shared" si="9"/>
        <v>141220052.16999999</v>
      </c>
      <c r="J51" s="124">
        <f t="shared" si="9"/>
        <v>141080407.04999998</v>
      </c>
      <c r="K51" s="121">
        <f t="shared" si="9"/>
        <v>190750760</v>
      </c>
      <c r="L51" s="19">
        <f>H51/SUM(E51:F51)</f>
        <v>0.93348020930558806</v>
      </c>
      <c r="M51" s="163"/>
    </row>
    <row r="52" spans="1:15" x14ac:dyDescent="0.25">
      <c r="M52" s="163"/>
    </row>
    <row r="53" spans="1:15" x14ac:dyDescent="0.25">
      <c r="M53" s="163"/>
    </row>
    <row r="54" spans="1:15" s="7" customFormat="1" ht="14.45" customHeight="1" x14ac:dyDescent="0.25">
      <c r="A54" s="187" t="s">
        <v>18</v>
      </c>
      <c r="B54" s="188"/>
      <c r="C54" s="188"/>
      <c r="D54" s="188"/>
      <c r="E54" s="188"/>
      <c r="F54" s="188"/>
      <c r="G54" s="188"/>
      <c r="H54" s="188"/>
      <c r="I54" s="188"/>
      <c r="J54" s="188"/>
      <c r="K54" s="121"/>
      <c r="L54" s="19"/>
      <c r="M54" s="163"/>
    </row>
    <row r="55" spans="1:15" x14ac:dyDescent="0.25">
      <c r="A55" s="187"/>
      <c r="B55" s="189" t="s">
        <v>65</v>
      </c>
      <c r="C55" s="189"/>
      <c r="D55" s="126" t="s">
        <v>74</v>
      </c>
      <c r="E55" s="123">
        <f>E18</f>
        <v>43413000</v>
      </c>
      <c r="F55" s="127">
        <f>K55-E55</f>
        <v>77580000</v>
      </c>
      <c r="G55" s="128">
        <f>G18</f>
        <v>0</v>
      </c>
      <c r="H55" s="128">
        <f>H18</f>
        <v>118149058.16000001</v>
      </c>
      <c r="I55" s="128">
        <f>I18</f>
        <v>115072890.06999999</v>
      </c>
      <c r="J55" s="128">
        <f>J18</f>
        <v>114933244.94999999</v>
      </c>
      <c r="K55" s="125">
        <f>K18</f>
        <v>120993000</v>
      </c>
      <c r="L55" s="13">
        <f>H55/SUM(E55:F55)</f>
        <v>0.97649498863570627</v>
      </c>
      <c r="M55" s="163"/>
    </row>
    <row r="56" spans="1:15" x14ac:dyDescent="0.25">
      <c r="A56" s="187"/>
      <c r="B56" s="189" t="s">
        <v>66</v>
      </c>
      <c r="C56" s="189"/>
      <c r="D56" s="126" t="s">
        <v>74</v>
      </c>
      <c r="E56" s="123">
        <f>E14</f>
        <v>2600000</v>
      </c>
      <c r="F56" s="127">
        <f>K56-E56</f>
        <v>0</v>
      </c>
      <c r="G56" s="128">
        <f>G14</f>
        <v>0</v>
      </c>
      <c r="H56" s="128">
        <f>H14</f>
        <v>832608.25</v>
      </c>
      <c r="I56" s="128">
        <f>I14</f>
        <v>832608.25</v>
      </c>
      <c r="J56" s="128">
        <f>J14</f>
        <v>832608.25</v>
      </c>
      <c r="K56" s="125">
        <f>K14</f>
        <v>2600000</v>
      </c>
      <c r="L56" s="13">
        <f>H56/SUM(E56:F56)</f>
        <v>0.32023394230769231</v>
      </c>
      <c r="M56" s="163"/>
    </row>
    <row r="57" spans="1:15" s="7" customFormat="1" x14ac:dyDescent="0.25">
      <c r="A57" s="187"/>
      <c r="B57" s="192" t="s">
        <v>67</v>
      </c>
      <c r="C57" s="192"/>
      <c r="D57" s="145" t="s">
        <v>74</v>
      </c>
      <c r="E57" s="148">
        <f>SUM(E55:E56)</f>
        <v>46013000</v>
      </c>
      <c r="F57" s="149">
        <f>K57-E57</f>
        <v>77580000</v>
      </c>
      <c r="G57" s="150">
        <f>SUM(G55:G56)</f>
        <v>0</v>
      </c>
      <c r="H57" s="150">
        <f>SUM(H55:H56)</f>
        <v>118981666.41000001</v>
      </c>
      <c r="I57" s="150">
        <f>SUM(I55:I56)</f>
        <v>115905498.31999999</v>
      </c>
      <c r="J57" s="150">
        <f>SUM(J55:J56)</f>
        <v>115765853.19999999</v>
      </c>
      <c r="K57" s="156">
        <f>K55+K56</f>
        <v>123593000</v>
      </c>
      <c r="L57" s="155">
        <f>H57/SUM(E57:F57)</f>
        <v>0.96268936274708128</v>
      </c>
      <c r="M57" s="163"/>
    </row>
    <row r="58" spans="1:15" x14ac:dyDescent="0.25">
      <c r="M58" s="163"/>
    </row>
    <row r="59" spans="1:15" x14ac:dyDescent="0.25">
      <c r="M59" s="163"/>
    </row>
    <row r="60" spans="1:15" s="7" customFormat="1" ht="14.45" customHeight="1" x14ac:dyDescent="0.25">
      <c r="A60" s="193" t="s">
        <v>68</v>
      </c>
      <c r="B60" s="188"/>
      <c r="C60" s="188"/>
      <c r="D60" s="188"/>
      <c r="E60" s="188"/>
      <c r="F60" s="188"/>
      <c r="G60" s="188"/>
      <c r="H60" s="188"/>
      <c r="I60" s="188"/>
      <c r="J60" s="188"/>
      <c r="K60" s="121"/>
      <c r="L60" s="19"/>
      <c r="M60" s="163"/>
    </row>
    <row r="61" spans="1:15" x14ac:dyDescent="0.25">
      <c r="A61" s="193"/>
      <c r="B61" s="189" t="s">
        <v>40</v>
      </c>
      <c r="C61" s="189"/>
      <c r="D61" s="126" t="s">
        <v>74</v>
      </c>
      <c r="E61" s="123">
        <f>E28</f>
        <v>5000</v>
      </c>
      <c r="F61" s="129">
        <f>K61-E61</f>
        <v>0</v>
      </c>
      <c r="G61" s="123">
        <f>G28</f>
        <v>0</v>
      </c>
      <c r="H61" s="123">
        <f>H28</f>
        <v>0</v>
      </c>
      <c r="I61" s="123">
        <f>I28</f>
        <v>0</v>
      </c>
      <c r="J61" s="123">
        <f>J28</f>
        <v>0</v>
      </c>
      <c r="K61" s="125">
        <f>K28</f>
        <v>5000</v>
      </c>
      <c r="L61" s="13">
        <f>H61/SUM(E61:F61)</f>
        <v>0</v>
      </c>
      <c r="M61" s="163"/>
    </row>
    <row r="62" spans="1:15" x14ac:dyDescent="0.25">
      <c r="A62" s="193"/>
      <c r="B62" s="189" t="s">
        <v>69</v>
      </c>
      <c r="C62" s="189"/>
      <c r="D62" s="126" t="s">
        <v>74</v>
      </c>
      <c r="E62" s="123">
        <f>E20+E21+E22+E23+E24</f>
        <v>13867397</v>
      </c>
      <c r="F62" s="129">
        <f>K62-E62</f>
        <v>447956</v>
      </c>
      <c r="G62" s="123">
        <f>G20+G21+G22+G23+G24</f>
        <v>0</v>
      </c>
      <c r="H62" s="123">
        <f>H20+H21+H22+H23+H24</f>
        <v>12756209.66</v>
      </c>
      <c r="I62" s="123">
        <f>I20+I21+I22+I23+I24</f>
        <v>10416675.68</v>
      </c>
      <c r="J62" s="123">
        <f>J20+J21+J22+J23+J24</f>
        <v>10416675.68</v>
      </c>
      <c r="K62" s="125">
        <f>K20+K21+K22+K23+K24</f>
        <v>14315353</v>
      </c>
      <c r="L62" s="13">
        <f>H62/SUM(E62:F62)</f>
        <v>0.89108593130745717</v>
      </c>
      <c r="M62" s="163"/>
    </row>
    <row r="63" spans="1:15" x14ac:dyDescent="0.25">
      <c r="A63" s="193"/>
      <c r="B63" s="189" t="s">
        <v>70</v>
      </c>
      <c r="C63" s="189"/>
      <c r="D63" s="126" t="s">
        <v>74</v>
      </c>
      <c r="E63" s="123">
        <f>E26+E25</f>
        <v>200000</v>
      </c>
      <c r="F63" s="129">
        <f>K63-E63</f>
        <v>0</v>
      </c>
      <c r="G63" s="123">
        <f>G26+G25</f>
        <v>0</v>
      </c>
      <c r="H63" s="123">
        <f>H26+H25</f>
        <v>27780.16</v>
      </c>
      <c r="I63" s="123">
        <f>I26+I25</f>
        <v>27780.16</v>
      </c>
      <c r="J63" s="123">
        <f>J26+J25</f>
        <v>27780.16</v>
      </c>
      <c r="K63" s="125">
        <f>K25+K26</f>
        <v>200000</v>
      </c>
      <c r="L63" s="13">
        <f>H63/SUM(E63:F63)</f>
        <v>0.13890079999999999</v>
      </c>
      <c r="M63" s="163"/>
    </row>
    <row r="64" spans="1:15" x14ac:dyDescent="0.25">
      <c r="A64" s="193"/>
      <c r="B64" s="189" t="s">
        <v>71</v>
      </c>
      <c r="C64" s="189"/>
      <c r="D64" s="126" t="s">
        <v>74</v>
      </c>
      <c r="E64" s="123">
        <f>E41-E28</f>
        <v>46094310</v>
      </c>
      <c r="F64" s="129">
        <f>K64-E64</f>
        <v>4543097</v>
      </c>
      <c r="G64" s="123">
        <f>G41-G28</f>
        <v>0</v>
      </c>
      <c r="H64" s="123">
        <f>H41-H28</f>
        <v>45545880.839999996</v>
      </c>
      <c r="I64" s="123">
        <f>I41-I28</f>
        <v>14870098.01</v>
      </c>
      <c r="J64" s="123">
        <f>J41-J28</f>
        <v>14870098.01</v>
      </c>
      <c r="K64" s="120">
        <f>K41-K28</f>
        <v>50637407</v>
      </c>
      <c r="L64" s="13">
        <f>H64/SUM(E64:F64)</f>
        <v>0.89945128588436596</v>
      </c>
      <c r="M64" s="163"/>
    </row>
    <row r="65" spans="1:13" s="7" customFormat="1" x14ac:dyDescent="0.25">
      <c r="A65" s="193"/>
      <c r="B65" s="192" t="s">
        <v>67</v>
      </c>
      <c r="C65" s="192"/>
      <c r="D65" s="145" t="s">
        <v>74</v>
      </c>
      <c r="E65" s="148">
        <f>SUM(E61:E64)</f>
        <v>60166707</v>
      </c>
      <c r="F65" s="151">
        <f>K65-E65</f>
        <v>4991053</v>
      </c>
      <c r="G65" s="148">
        <f>SUM(G61:G64)</f>
        <v>0</v>
      </c>
      <c r="H65" s="148">
        <f>SUM(H61:H64)</f>
        <v>58329870.659999996</v>
      </c>
      <c r="I65" s="148">
        <f>SUM(I61:I64)</f>
        <v>25314553.850000001</v>
      </c>
      <c r="J65" s="148">
        <f>SUM(J61:J64)</f>
        <v>25314553.850000001</v>
      </c>
      <c r="K65" s="157">
        <f>SUM(K61:K64)</f>
        <v>65157760</v>
      </c>
      <c r="L65" s="155">
        <f>H65/SUM(E65:F65)</f>
        <v>0.89520988229184051</v>
      </c>
      <c r="M65" s="163"/>
    </row>
    <row r="66" spans="1:13" x14ac:dyDescent="0.25">
      <c r="M66" s="163"/>
    </row>
    <row r="67" spans="1:13" x14ac:dyDescent="0.25">
      <c r="M67" s="163"/>
    </row>
    <row r="68" spans="1:13" s="7" customFormat="1" ht="52.5" customHeight="1" x14ac:dyDescent="0.25">
      <c r="A68" s="170" t="s">
        <v>56</v>
      </c>
      <c r="B68" s="192" t="s">
        <v>67</v>
      </c>
      <c r="C68" s="192"/>
      <c r="D68" s="145" t="s">
        <v>74</v>
      </c>
      <c r="E68" s="148">
        <f>E50</f>
        <v>2000000</v>
      </c>
      <c r="F68" s="149">
        <f>K68-E68</f>
        <v>0</v>
      </c>
      <c r="G68" s="150">
        <f>G50</f>
        <v>0</v>
      </c>
      <c r="H68" s="150">
        <f>H50</f>
        <v>750522.3</v>
      </c>
      <c r="I68" s="150">
        <f>I50</f>
        <v>0</v>
      </c>
      <c r="J68" s="150">
        <f>J50</f>
        <v>0</v>
      </c>
      <c r="K68" s="158">
        <f>K50</f>
        <v>2000000</v>
      </c>
      <c r="L68" s="155">
        <f>H68/SUM(E68:F68)</f>
        <v>0.37526115000000004</v>
      </c>
      <c r="M68" s="163"/>
    </row>
    <row r="69" spans="1:13" x14ac:dyDescent="0.25">
      <c r="M69" s="163"/>
    </row>
    <row r="70" spans="1:13" x14ac:dyDescent="0.25">
      <c r="M70" s="163"/>
    </row>
    <row r="71" spans="1:13" s="7" customFormat="1" x14ac:dyDescent="0.25">
      <c r="A71" s="180" t="s">
        <v>64</v>
      </c>
      <c r="B71" s="180"/>
      <c r="C71" s="180"/>
      <c r="D71" s="63" t="s">
        <v>74</v>
      </c>
      <c r="E71" s="41">
        <f>E57+E65+E68</f>
        <v>108179707</v>
      </c>
      <c r="F71" s="42">
        <f>K71-E71</f>
        <v>82571053</v>
      </c>
      <c r="G71" s="41">
        <f>G57+G65+G68</f>
        <v>0</v>
      </c>
      <c r="H71" s="41">
        <f>H57+H65+H68</f>
        <v>178062059.37</v>
      </c>
      <c r="I71" s="43">
        <f>I57+I65+I68</f>
        <v>141220052.16999999</v>
      </c>
      <c r="J71" s="124">
        <f>J57+J65+J68</f>
        <v>141080407.04999998</v>
      </c>
      <c r="K71" s="130">
        <f>K57+K65+K68</f>
        <v>190750760</v>
      </c>
      <c r="L71" s="19">
        <f>H71/SUM(E71:F71)</f>
        <v>0.93348020930558806</v>
      </c>
      <c r="M71" s="163"/>
    </row>
    <row r="72" spans="1:13" x14ac:dyDescent="0.25">
      <c r="M72" s="163"/>
    </row>
    <row r="73" spans="1:13" x14ac:dyDescent="0.25">
      <c r="A73" s="1" t="s">
        <v>75</v>
      </c>
    </row>
  </sheetData>
  <sheetProtection selectLockedCells="1" selectUnlockedCells="1"/>
  <mergeCells count="50">
    <mergeCell ref="B68:C68"/>
    <mergeCell ref="A71:C71"/>
    <mergeCell ref="A60:A65"/>
    <mergeCell ref="B60:J60"/>
    <mergeCell ref="B61:C61"/>
    <mergeCell ref="B62:C62"/>
    <mergeCell ref="B63:C63"/>
    <mergeCell ref="B64:C64"/>
    <mergeCell ref="B65:C65"/>
    <mergeCell ref="B50:C50"/>
    <mergeCell ref="A51:C51"/>
    <mergeCell ref="A54:A57"/>
    <mergeCell ref="B54:J54"/>
    <mergeCell ref="B55:C55"/>
    <mergeCell ref="B56:C56"/>
    <mergeCell ref="B57:C57"/>
    <mergeCell ref="C41:D41"/>
    <mergeCell ref="A42:A49"/>
    <mergeCell ref="B42:B49"/>
    <mergeCell ref="C42:C43"/>
    <mergeCell ref="C46:C47"/>
    <mergeCell ref="C48:C49"/>
    <mergeCell ref="N20:N21"/>
    <mergeCell ref="B22:B26"/>
    <mergeCell ref="N22:N26"/>
    <mergeCell ref="B27:C27"/>
    <mergeCell ref="A29:A40"/>
    <mergeCell ref="B29:B30"/>
    <mergeCell ref="B31:B39"/>
    <mergeCell ref="C31:C32"/>
    <mergeCell ref="N31:N39"/>
    <mergeCell ref="C36:C37"/>
    <mergeCell ref="A13:A19"/>
    <mergeCell ref="B14:C14"/>
    <mergeCell ref="B18:C18"/>
    <mergeCell ref="B19:C19"/>
    <mergeCell ref="A20:A26"/>
    <mergeCell ref="A6:L6"/>
    <mergeCell ref="A7:L7"/>
    <mergeCell ref="A8:L8"/>
    <mergeCell ref="A11:A12"/>
    <mergeCell ref="B11:C12"/>
    <mergeCell ref="D11:D12"/>
    <mergeCell ref="E11:E12"/>
    <mergeCell ref="G11:G12"/>
    <mergeCell ref="H11:H12"/>
    <mergeCell ref="I11:I12"/>
    <mergeCell ref="J11:J12"/>
    <mergeCell ref="K11:K12"/>
    <mergeCell ref="L11:L12"/>
  </mergeCells>
  <printOptions horizontalCentered="1" verticalCentered="1"/>
  <pageMargins left="0.11805555555555555" right="0.11805555555555555" top="0.19652777777777777" bottom="0.19652777777777777" header="0.51180555555555551" footer="0.51180555555555551"/>
  <pageSetup paperSize="9" scale="47" firstPageNumber="0" orientation="portrait" horizontalDpi="300" verticalDpi="300"/>
  <headerFooter alignWithMargins="0"/>
  <ignoredErrors>
    <ignoredError sqref="F61:F65 F68 F71 F55:F57 F41 F27 F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75"/>
  <sheetViews>
    <sheetView showGridLines="0" tabSelected="1" zoomScale="85" zoomScaleNormal="85" workbookViewId="0">
      <pane xSplit="1" ySplit="12" topLeftCell="B50" activePane="bottomRight" state="frozen"/>
      <selection pane="topRight" activeCell="B1" sqref="B1"/>
      <selection pane="bottomLeft" activeCell="A13" sqref="A13"/>
      <selection pane="bottomRight" activeCell="F73" sqref="F73"/>
    </sheetView>
  </sheetViews>
  <sheetFormatPr defaultColWidth="8.85546875" defaultRowHeight="15" x14ac:dyDescent="0.25"/>
  <cols>
    <col min="1" max="1" width="12" style="1" customWidth="1"/>
    <col min="2" max="2" width="8.7109375" style="2" customWidth="1"/>
    <col min="3" max="3" width="67.7109375" style="2" customWidth="1"/>
    <col min="4" max="4" width="6.7109375" style="2" customWidth="1"/>
    <col min="5" max="5" width="21.7109375" style="64" customWidth="1"/>
    <col min="6" max="6" width="26.28515625" style="64" customWidth="1"/>
    <col min="7" max="7" width="18.5703125" style="33" customWidth="1"/>
    <col min="8" max="8" width="20.85546875" style="64" customWidth="1"/>
    <col min="9" max="9" width="21.28515625" style="64" customWidth="1"/>
    <col min="10" max="10" width="23.28515625" style="64" customWidth="1"/>
    <col min="11" max="11" width="22.28515625" style="23" customWidth="1"/>
    <col min="12" max="12" width="17.28515625" style="5" customWidth="1"/>
    <col min="13" max="13" width="18.7109375" customWidth="1"/>
    <col min="14" max="14" width="19.42578125" customWidth="1"/>
    <col min="15" max="15" width="15.42578125" customWidth="1"/>
    <col min="16" max="16" width="15.85546875" customWidth="1"/>
  </cols>
  <sheetData>
    <row r="1" spans="1:14" s="7" customFormat="1" x14ac:dyDescent="0.25">
      <c r="A1" s="65" t="s">
        <v>0</v>
      </c>
      <c r="B1" s="65"/>
      <c r="C1" s="65"/>
      <c r="D1" s="65"/>
      <c r="E1" s="65"/>
      <c r="F1" s="65"/>
      <c r="G1" s="33"/>
      <c r="H1" s="65"/>
      <c r="I1" s="65"/>
      <c r="J1" s="65"/>
      <c r="K1" s="66"/>
      <c r="L1" s="6"/>
    </row>
    <row r="2" spans="1:14" s="7" customFormat="1" x14ac:dyDescent="0.25">
      <c r="A2" s="65" t="s">
        <v>1</v>
      </c>
      <c r="B2" s="65"/>
      <c r="C2" s="65"/>
      <c r="D2" s="65"/>
      <c r="E2" s="65"/>
      <c r="F2" s="65"/>
      <c r="G2" s="33"/>
      <c r="H2" s="65"/>
      <c r="I2" s="65"/>
      <c r="J2" s="65"/>
      <c r="K2" s="66"/>
      <c r="L2" s="6"/>
    </row>
    <row r="3" spans="1:14" s="7" customFormat="1" x14ac:dyDescent="0.25">
      <c r="A3" s="65" t="s">
        <v>2</v>
      </c>
      <c r="B3" s="65"/>
      <c r="C3" s="65"/>
      <c r="D3" s="65"/>
      <c r="E3" s="65"/>
      <c r="F3" s="65"/>
      <c r="G3" s="33"/>
      <c r="H3" s="65"/>
      <c r="I3" s="67"/>
      <c r="J3" s="65"/>
      <c r="K3" s="66"/>
      <c r="L3" s="6"/>
    </row>
    <row r="4" spans="1:14" s="7" customFormat="1" x14ac:dyDescent="0.25">
      <c r="A4" s="65"/>
      <c r="B4" s="65"/>
      <c r="C4" s="65"/>
      <c r="D4" s="65"/>
      <c r="E4" s="65"/>
      <c r="F4" s="65"/>
      <c r="G4" s="33"/>
      <c r="H4" s="65"/>
      <c r="I4" s="65"/>
      <c r="J4" s="65"/>
      <c r="K4" s="66"/>
      <c r="L4" s="6"/>
    </row>
    <row r="5" spans="1:14" s="7" customFormat="1" x14ac:dyDescent="0.25">
      <c r="A5" s="65"/>
      <c r="B5" s="65"/>
      <c r="C5" s="65"/>
      <c r="D5" s="65"/>
      <c r="E5" s="65"/>
      <c r="F5" s="65"/>
      <c r="G5" s="33"/>
      <c r="H5" s="65"/>
      <c r="I5" s="65"/>
      <c r="J5" s="65"/>
      <c r="K5" s="66"/>
      <c r="L5" s="6"/>
    </row>
    <row r="6" spans="1:14" s="7" customFormat="1" x14ac:dyDescent="0.25">
      <c r="A6" s="207" t="s">
        <v>3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</row>
    <row r="7" spans="1:14" s="7" customFormat="1" x14ac:dyDescent="0.25">
      <c r="A7" s="207" t="s">
        <v>4</v>
      </c>
      <c r="B7" s="207"/>
      <c r="C7" s="207"/>
      <c r="D7" s="207"/>
      <c r="E7" s="207"/>
      <c r="F7" s="207"/>
      <c r="G7" s="207"/>
      <c r="H7" s="207"/>
      <c r="I7" s="207"/>
      <c r="J7" s="207"/>
      <c r="K7" s="207"/>
      <c r="L7" s="207"/>
    </row>
    <row r="8" spans="1:14" s="7" customFormat="1" x14ac:dyDescent="0.25">
      <c r="A8" s="207" t="s">
        <v>76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</row>
    <row r="9" spans="1:14" s="7" customFormat="1" x14ac:dyDescent="0.25">
      <c r="A9" s="65"/>
      <c r="B9" s="65"/>
      <c r="C9" s="65"/>
      <c r="D9" s="65"/>
      <c r="E9" s="65"/>
      <c r="F9" s="65"/>
      <c r="G9" s="33"/>
      <c r="H9" s="65"/>
      <c r="I9" s="65"/>
      <c r="J9" s="65"/>
      <c r="K9" s="66"/>
      <c r="L9" s="6"/>
    </row>
    <row r="10" spans="1:14" s="7" customFormat="1" x14ac:dyDescent="0.25">
      <c r="A10" s="65"/>
      <c r="B10" s="65"/>
      <c r="C10" s="65"/>
      <c r="D10" s="65"/>
      <c r="E10" s="65"/>
      <c r="F10" s="65"/>
      <c r="G10" s="33"/>
      <c r="H10" s="65"/>
      <c r="I10" s="65"/>
      <c r="J10" s="65"/>
      <c r="K10" s="66"/>
      <c r="L10" s="6"/>
    </row>
    <row r="11" spans="1:14" s="7" customFormat="1" ht="13.15" customHeight="1" x14ac:dyDescent="0.25">
      <c r="A11" s="208" t="s">
        <v>6</v>
      </c>
      <c r="B11" s="208" t="s">
        <v>7</v>
      </c>
      <c r="C11" s="208"/>
      <c r="D11" s="208" t="s">
        <v>8</v>
      </c>
      <c r="E11" s="208" t="s">
        <v>9</v>
      </c>
      <c r="F11" s="69" t="s">
        <v>10</v>
      </c>
      <c r="G11" s="174" t="s">
        <v>11</v>
      </c>
      <c r="H11" s="208" t="s">
        <v>12</v>
      </c>
      <c r="I11" s="209" t="s">
        <v>13</v>
      </c>
      <c r="J11" s="210" t="s">
        <v>14</v>
      </c>
      <c r="K11" s="205" t="s">
        <v>15</v>
      </c>
      <c r="L11" s="203" t="s">
        <v>16</v>
      </c>
    </row>
    <row r="12" spans="1:14" s="7" customFormat="1" ht="31.9" customHeight="1" x14ac:dyDescent="0.25">
      <c r="A12" s="208"/>
      <c r="B12" s="208"/>
      <c r="C12" s="208"/>
      <c r="D12" s="208"/>
      <c r="E12" s="208"/>
      <c r="F12" s="68" t="s">
        <v>77</v>
      </c>
      <c r="G12" s="174"/>
      <c r="H12" s="208"/>
      <c r="I12" s="209"/>
      <c r="J12" s="210"/>
      <c r="K12" s="206"/>
      <c r="L12" s="204"/>
      <c r="M12" s="1"/>
    </row>
    <row r="13" spans="1:14" ht="13.15" customHeight="1" x14ac:dyDescent="0.25">
      <c r="A13" s="211" t="s">
        <v>18</v>
      </c>
      <c r="B13" s="70" t="s">
        <v>19</v>
      </c>
      <c r="C13" s="71" t="s">
        <v>20</v>
      </c>
      <c r="D13" s="72">
        <v>1</v>
      </c>
      <c r="E13" s="73">
        <v>129800000</v>
      </c>
      <c r="F13" s="73">
        <f>K13-E13</f>
        <v>11526000</v>
      </c>
      <c r="G13" s="38">
        <v>0</v>
      </c>
      <c r="H13" s="73">
        <v>140901843.28</v>
      </c>
      <c r="I13" s="74">
        <v>140176370.50999999</v>
      </c>
      <c r="J13" s="136">
        <v>140176370.50999999</v>
      </c>
      <c r="K13" s="132">
        <v>141326000</v>
      </c>
      <c r="L13" s="13">
        <f t="shared" ref="L13:L51" si="0">H13/SUM(E13:F13)</f>
        <v>0.99699873540608241</v>
      </c>
      <c r="M13" s="14"/>
      <c r="N13" s="75"/>
    </row>
    <row r="14" spans="1:14" s="7" customFormat="1" x14ac:dyDescent="0.25">
      <c r="A14" s="211"/>
      <c r="B14" s="212" t="s">
        <v>21</v>
      </c>
      <c r="C14" s="212"/>
      <c r="D14" s="77"/>
      <c r="E14" s="77">
        <f t="shared" ref="E14:K14" si="1">E13</f>
        <v>129800000</v>
      </c>
      <c r="F14" s="77">
        <f t="shared" si="1"/>
        <v>11526000</v>
      </c>
      <c r="G14" s="41">
        <f t="shared" si="1"/>
        <v>0</v>
      </c>
      <c r="H14" s="77">
        <f t="shared" si="1"/>
        <v>140901843.28</v>
      </c>
      <c r="I14" s="78">
        <f t="shared" si="1"/>
        <v>140176370.50999999</v>
      </c>
      <c r="J14" s="137">
        <f t="shared" si="1"/>
        <v>140176370.50999999</v>
      </c>
      <c r="K14" s="133">
        <f t="shared" si="1"/>
        <v>141326000</v>
      </c>
      <c r="L14" s="19">
        <f t="shared" si="0"/>
        <v>0.99699873540608241</v>
      </c>
      <c r="M14" s="14"/>
    </row>
    <row r="15" spans="1:14" x14ac:dyDescent="0.25">
      <c r="A15" s="211"/>
      <c r="B15" s="70" t="s">
        <v>22</v>
      </c>
      <c r="C15" s="71" t="s">
        <v>23</v>
      </c>
      <c r="D15" s="72">
        <v>1</v>
      </c>
      <c r="E15" s="73">
        <v>516900000</v>
      </c>
      <c r="F15" s="79">
        <f>K15-E15</f>
        <v>-41200000</v>
      </c>
      <c r="G15" s="38">
        <v>0</v>
      </c>
      <c r="H15" s="73">
        <v>473236905.81999999</v>
      </c>
      <c r="I15" s="74">
        <v>467956046.42000002</v>
      </c>
      <c r="J15" s="136">
        <v>467027761.69</v>
      </c>
      <c r="K15" s="132">
        <v>475700000</v>
      </c>
      <c r="L15" s="13">
        <f t="shared" si="0"/>
        <v>0.99482216905612775</v>
      </c>
      <c r="M15" s="14"/>
    </row>
    <row r="16" spans="1:14" ht="45" x14ac:dyDescent="0.25">
      <c r="A16" s="211"/>
      <c r="B16" s="70" t="s">
        <v>24</v>
      </c>
      <c r="C16" s="80" t="s">
        <v>25</v>
      </c>
      <c r="D16" s="72">
        <v>1</v>
      </c>
      <c r="E16" s="73">
        <v>105600000</v>
      </c>
      <c r="F16" s="79">
        <f>K16-E16</f>
        <v>-26350000</v>
      </c>
      <c r="G16" s="38">
        <v>0</v>
      </c>
      <c r="H16" s="73">
        <v>78738513</v>
      </c>
      <c r="I16" s="74">
        <v>78547600.640000001</v>
      </c>
      <c r="J16" s="136">
        <v>78538322.340000004</v>
      </c>
      <c r="K16" s="132">
        <v>79250000</v>
      </c>
      <c r="L16" s="13">
        <f t="shared" si="0"/>
        <v>0.99354590536277598</v>
      </c>
      <c r="M16" s="14"/>
    </row>
    <row r="17" spans="1:15" x14ac:dyDescent="0.25">
      <c r="A17" s="211"/>
      <c r="B17" s="70" t="s">
        <v>26</v>
      </c>
      <c r="C17" s="80" t="s">
        <v>72</v>
      </c>
      <c r="D17" s="72">
        <v>1</v>
      </c>
      <c r="E17" s="73">
        <v>0</v>
      </c>
      <c r="F17" s="79">
        <f>K17-E17</f>
        <v>942000</v>
      </c>
      <c r="G17" s="38">
        <v>0</v>
      </c>
      <c r="H17" s="73">
        <v>892870.36</v>
      </c>
      <c r="I17" s="74">
        <v>892870.36</v>
      </c>
      <c r="J17" s="136">
        <v>892870.36</v>
      </c>
      <c r="K17" s="132">
        <v>942000</v>
      </c>
      <c r="L17" s="13">
        <f t="shared" si="0"/>
        <v>0.9478453927813163</v>
      </c>
      <c r="M17" s="14"/>
    </row>
    <row r="18" spans="1:15" s="7" customFormat="1" x14ac:dyDescent="0.25">
      <c r="A18" s="211"/>
      <c r="B18" s="212" t="s">
        <v>28</v>
      </c>
      <c r="C18" s="212"/>
      <c r="D18" s="77"/>
      <c r="E18" s="77">
        <f t="shared" ref="E18:K18" si="2">SUM(E15:E17)</f>
        <v>622500000</v>
      </c>
      <c r="F18" s="77">
        <f t="shared" si="2"/>
        <v>-66608000</v>
      </c>
      <c r="G18" s="41">
        <f t="shared" si="2"/>
        <v>0</v>
      </c>
      <c r="H18" s="77">
        <f t="shared" si="2"/>
        <v>552868289.17999995</v>
      </c>
      <c r="I18" s="78">
        <f t="shared" si="2"/>
        <v>547396517.42000008</v>
      </c>
      <c r="J18" s="137">
        <f t="shared" si="2"/>
        <v>546458954.38999999</v>
      </c>
      <c r="K18" s="134">
        <f t="shared" si="2"/>
        <v>555892000</v>
      </c>
      <c r="L18" s="19">
        <f t="shared" si="0"/>
        <v>0.9945606146157886</v>
      </c>
      <c r="M18" s="14"/>
    </row>
    <row r="19" spans="1:15" s="7" customFormat="1" x14ac:dyDescent="0.25">
      <c r="A19" s="211"/>
      <c r="B19" s="212" t="s">
        <v>29</v>
      </c>
      <c r="C19" s="212"/>
      <c r="D19" s="77"/>
      <c r="E19" s="77">
        <f t="shared" ref="E19:K19" si="3">E14+E18</f>
        <v>752300000</v>
      </c>
      <c r="F19" s="77">
        <f t="shared" si="3"/>
        <v>-55082000</v>
      </c>
      <c r="G19" s="41">
        <f t="shared" si="3"/>
        <v>0</v>
      </c>
      <c r="H19" s="77">
        <f t="shared" si="3"/>
        <v>693770132.45999992</v>
      </c>
      <c r="I19" s="78">
        <f t="shared" si="3"/>
        <v>687572887.93000007</v>
      </c>
      <c r="J19" s="137">
        <f t="shared" si="3"/>
        <v>686635324.89999998</v>
      </c>
      <c r="K19" s="134">
        <f t="shared" si="3"/>
        <v>697218000</v>
      </c>
      <c r="L19" s="19">
        <f t="shared" si="0"/>
        <v>0.99505482139015333</v>
      </c>
      <c r="M19" s="14"/>
    </row>
    <row r="20" spans="1:15" ht="26.45" customHeight="1" x14ac:dyDescent="0.25">
      <c r="A20" s="213" t="s">
        <v>30</v>
      </c>
      <c r="B20" s="81">
        <v>2004</v>
      </c>
      <c r="C20" s="80" t="s">
        <v>31</v>
      </c>
      <c r="D20" s="72">
        <v>3</v>
      </c>
      <c r="E20" s="73">
        <v>32412744</v>
      </c>
      <c r="F20" s="79">
        <f t="shared" ref="F20:F26" si="4">K20-E20</f>
        <v>-1010000</v>
      </c>
      <c r="G20" s="38">
        <v>0</v>
      </c>
      <c r="H20" s="73">
        <v>31388553.559999999</v>
      </c>
      <c r="I20" s="74">
        <v>28417897.25</v>
      </c>
      <c r="J20" s="136">
        <v>28417885.02</v>
      </c>
      <c r="K20" s="132">
        <v>31402744</v>
      </c>
      <c r="L20" s="13">
        <f t="shared" si="0"/>
        <v>0.99954811464883442</v>
      </c>
      <c r="M20" s="14"/>
    </row>
    <row r="21" spans="1:15" x14ac:dyDescent="0.25">
      <c r="A21" s="213"/>
      <c r="B21" s="81">
        <v>2004</v>
      </c>
      <c r="C21" s="80" t="s">
        <v>32</v>
      </c>
      <c r="D21" s="82">
        <v>3</v>
      </c>
      <c r="E21" s="73">
        <v>513000</v>
      </c>
      <c r="F21" s="73">
        <f t="shared" si="4"/>
        <v>-360000</v>
      </c>
      <c r="G21" s="38">
        <v>0</v>
      </c>
      <c r="H21" s="73">
        <v>153000</v>
      </c>
      <c r="I21" s="74">
        <v>122397.51</v>
      </c>
      <c r="J21" s="136">
        <v>122397.51</v>
      </c>
      <c r="K21" s="132">
        <v>153000</v>
      </c>
      <c r="L21" s="13">
        <f t="shared" si="0"/>
        <v>1</v>
      </c>
      <c r="M21" s="14"/>
    </row>
    <row r="22" spans="1:15" ht="26.45" customHeight="1" x14ac:dyDescent="0.25">
      <c r="A22" s="213"/>
      <c r="B22" s="214" t="s">
        <v>33</v>
      </c>
      <c r="C22" s="80" t="s">
        <v>34</v>
      </c>
      <c r="D22" s="82">
        <v>3</v>
      </c>
      <c r="E22" s="73">
        <v>3514624</v>
      </c>
      <c r="F22" s="83">
        <f t="shared" si="4"/>
        <v>124330</v>
      </c>
      <c r="G22" s="38">
        <v>0</v>
      </c>
      <c r="H22" s="73">
        <v>3629303.83</v>
      </c>
      <c r="I22" s="74">
        <v>3627721.39</v>
      </c>
      <c r="J22" s="136">
        <v>3627721.39</v>
      </c>
      <c r="K22" s="132">
        <v>3638954</v>
      </c>
      <c r="L22" s="13">
        <f t="shared" si="0"/>
        <v>0.99734809233642419</v>
      </c>
      <c r="M22" s="199"/>
    </row>
    <row r="23" spans="1:15" x14ac:dyDescent="0.25">
      <c r="A23" s="213"/>
      <c r="B23" s="214"/>
      <c r="C23" s="80" t="s">
        <v>35</v>
      </c>
      <c r="D23" s="82">
        <v>3</v>
      </c>
      <c r="E23" s="73">
        <v>236885</v>
      </c>
      <c r="F23" s="83">
        <f t="shared" si="4"/>
        <v>-180533</v>
      </c>
      <c r="G23" s="38">
        <v>0</v>
      </c>
      <c r="H23" s="73">
        <v>55036.28</v>
      </c>
      <c r="I23" s="74">
        <v>55036.28</v>
      </c>
      <c r="J23" s="136">
        <v>55036.28</v>
      </c>
      <c r="K23" s="132">
        <v>56352</v>
      </c>
      <c r="L23" s="13">
        <f t="shared" si="0"/>
        <v>0.97665176036342982</v>
      </c>
      <c r="M23" s="199"/>
    </row>
    <row r="24" spans="1:15" x14ac:dyDescent="0.25">
      <c r="A24" s="213"/>
      <c r="B24" s="214"/>
      <c r="C24" s="80" t="s">
        <v>36</v>
      </c>
      <c r="D24" s="82">
        <v>3</v>
      </c>
      <c r="E24" s="73">
        <v>22999542</v>
      </c>
      <c r="F24" s="83">
        <f t="shared" si="4"/>
        <v>1917919</v>
      </c>
      <c r="G24" s="38">
        <v>0</v>
      </c>
      <c r="H24" s="73">
        <v>24891955.09</v>
      </c>
      <c r="I24" s="74">
        <v>24883476.68</v>
      </c>
      <c r="J24" s="136">
        <v>165594.54</v>
      </c>
      <c r="K24" s="132">
        <v>24917461</v>
      </c>
      <c r="L24" s="13">
        <f t="shared" si="0"/>
        <v>0.99897638407059208</v>
      </c>
      <c r="M24" s="199"/>
      <c r="N24" s="84"/>
    </row>
    <row r="25" spans="1:15" x14ac:dyDescent="0.25">
      <c r="A25" s="213"/>
      <c r="B25" s="214"/>
      <c r="C25" s="80" t="s">
        <v>37</v>
      </c>
      <c r="D25" s="82">
        <v>3</v>
      </c>
      <c r="E25" s="73">
        <v>1000</v>
      </c>
      <c r="F25" s="83">
        <f t="shared" si="4"/>
        <v>0</v>
      </c>
      <c r="G25" s="38">
        <v>0</v>
      </c>
      <c r="H25" s="79">
        <v>0</v>
      </c>
      <c r="I25" s="85">
        <v>0</v>
      </c>
      <c r="J25" s="138">
        <v>0</v>
      </c>
      <c r="K25" s="135">
        <v>1000</v>
      </c>
      <c r="L25" s="13">
        <f t="shared" si="0"/>
        <v>0</v>
      </c>
      <c r="M25" s="199"/>
      <c r="N25" s="24"/>
      <c r="O25" s="86"/>
    </row>
    <row r="26" spans="1:15" ht="30" x14ac:dyDescent="0.25">
      <c r="A26" s="213"/>
      <c r="B26" s="214"/>
      <c r="C26" s="80" t="s">
        <v>38</v>
      </c>
      <c r="D26" s="82">
        <v>3</v>
      </c>
      <c r="E26" s="73">
        <v>213828</v>
      </c>
      <c r="F26" s="87">
        <f t="shared" si="4"/>
        <v>-24895</v>
      </c>
      <c r="G26" s="38">
        <v>0</v>
      </c>
      <c r="H26" s="73">
        <v>165594.54</v>
      </c>
      <c r="I26" s="74">
        <v>165594.54</v>
      </c>
      <c r="J26" s="136">
        <v>165594.54</v>
      </c>
      <c r="K26" s="135">
        <v>188933</v>
      </c>
      <c r="L26" s="13">
        <f t="shared" si="0"/>
        <v>0.87647229441124641</v>
      </c>
      <c r="M26" s="199"/>
    </row>
    <row r="27" spans="1:15" s="7" customFormat="1" x14ac:dyDescent="0.25">
      <c r="A27" s="88"/>
      <c r="B27" s="212" t="s">
        <v>39</v>
      </c>
      <c r="C27" s="212"/>
      <c r="D27" s="77"/>
      <c r="E27" s="77">
        <f t="shared" ref="E27:K27" si="5">SUM(E20:E26)</f>
        <v>59891623</v>
      </c>
      <c r="F27" s="77">
        <f t="shared" si="5"/>
        <v>466821</v>
      </c>
      <c r="G27" s="41">
        <f t="shared" si="5"/>
        <v>0</v>
      </c>
      <c r="H27" s="77">
        <f t="shared" si="5"/>
        <v>60283443.300000004</v>
      </c>
      <c r="I27" s="78">
        <f t="shared" si="5"/>
        <v>57272123.649999999</v>
      </c>
      <c r="J27" s="137">
        <f t="shared" si="5"/>
        <v>32554229.280000001</v>
      </c>
      <c r="K27" s="134">
        <f t="shared" si="5"/>
        <v>60358444</v>
      </c>
      <c r="L27" s="19">
        <f t="shared" si="0"/>
        <v>0.99875741163904097</v>
      </c>
      <c r="M27" s="14"/>
    </row>
    <row r="28" spans="1:15" ht="38.25" customHeight="1" x14ac:dyDescent="0.25">
      <c r="A28" s="88" t="s">
        <v>40</v>
      </c>
      <c r="B28" s="72">
        <v>4224</v>
      </c>
      <c r="C28" s="80" t="s">
        <v>41</v>
      </c>
      <c r="D28" s="72">
        <v>3</v>
      </c>
      <c r="E28" s="73">
        <v>0</v>
      </c>
      <c r="F28" s="79">
        <f t="shared" ref="F28:F34" si="6">K28-E28</f>
        <v>3899861</v>
      </c>
      <c r="G28" s="38">
        <v>0</v>
      </c>
      <c r="H28" s="73">
        <v>3899861</v>
      </c>
      <c r="I28" s="74">
        <v>3579964.27</v>
      </c>
      <c r="J28" s="136">
        <v>3579964.27</v>
      </c>
      <c r="K28" s="132">
        <v>3899861</v>
      </c>
      <c r="L28" s="13">
        <f t="shared" si="0"/>
        <v>1</v>
      </c>
      <c r="M28" s="14"/>
    </row>
    <row r="29" spans="1:15" ht="13.15" customHeight="1" x14ac:dyDescent="0.25">
      <c r="A29" s="213" t="s">
        <v>42</v>
      </c>
      <c r="B29" s="215" t="s">
        <v>43</v>
      </c>
      <c r="C29" s="80" t="s">
        <v>44</v>
      </c>
      <c r="D29" s="82">
        <v>3</v>
      </c>
      <c r="E29" s="73">
        <v>0</v>
      </c>
      <c r="F29" s="73">
        <f t="shared" si="6"/>
        <v>0</v>
      </c>
      <c r="G29" s="38">
        <v>0</v>
      </c>
      <c r="H29" s="73">
        <v>0</v>
      </c>
      <c r="I29" s="74">
        <v>0</v>
      </c>
      <c r="J29" s="136">
        <v>0</v>
      </c>
      <c r="K29" s="132">
        <v>0</v>
      </c>
      <c r="L29" s="13" t="e">
        <f t="shared" si="0"/>
        <v>#DIV/0!</v>
      </c>
      <c r="M29" s="14"/>
    </row>
    <row r="30" spans="1:15" ht="13.15" customHeight="1" x14ac:dyDescent="0.25">
      <c r="A30" s="213"/>
      <c r="B30" s="215"/>
      <c r="C30" s="80" t="s">
        <v>45</v>
      </c>
      <c r="D30" s="82">
        <v>3</v>
      </c>
      <c r="E30" s="73">
        <v>0</v>
      </c>
      <c r="F30" s="73">
        <f t="shared" si="6"/>
        <v>0</v>
      </c>
      <c r="G30" s="38">
        <v>0</v>
      </c>
      <c r="H30" s="73">
        <v>0</v>
      </c>
      <c r="I30" s="74">
        <v>0</v>
      </c>
      <c r="J30" s="136">
        <v>0</v>
      </c>
      <c r="K30" s="132">
        <v>0</v>
      </c>
      <c r="L30" s="13" t="e">
        <f t="shared" si="0"/>
        <v>#DIV/0!</v>
      </c>
      <c r="M30" s="14"/>
      <c r="O30" s="22"/>
    </row>
    <row r="31" spans="1:15" ht="13.15" customHeight="1" x14ac:dyDescent="0.25">
      <c r="A31" s="213"/>
      <c r="B31" s="216">
        <v>4257</v>
      </c>
      <c r="C31" s="217" t="s">
        <v>46</v>
      </c>
      <c r="D31" s="90">
        <v>3</v>
      </c>
      <c r="E31" s="73">
        <v>86252910</v>
      </c>
      <c r="F31" s="73">
        <f t="shared" si="6"/>
        <v>-16783634</v>
      </c>
      <c r="G31" s="38">
        <v>0</v>
      </c>
      <c r="H31" s="73">
        <v>67846485.659999996</v>
      </c>
      <c r="I31" s="74">
        <v>64652200.729999997</v>
      </c>
      <c r="J31" s="136">
        <v>64651922.710000001</v>
      </c>
      <c r="K31" s="132">
        <v>69469276</v>
      </c>
      <c r="L31" s="13">
        <f t="shared" si="0"/>
        <v>0.97664017198048814</v>
      </c>
      <c r="M31" s="91"/>
    </row>
    <row r="32" spans="1:15" x14ac:dyDescent="0.25">
      <c r="A32" s="213"/>
      <c r="B32" s="216"/>
      <c r="C32" s="217"/>
      <c r="D32" s="72">
        <v>4</v>
      </c>
      <c r="E32" s="73">
        <v>3000000</v>
      </c>
      <c r="F32" s="73">
        <f t="shared" si="6"/>
        <v>-2803500</v>
      </c>
      <c r="G32" s="38">
        <v>0</v>
      </c>
      <c r="H32" s="73">
        <v>45244.21</v>
      </c>
      <c r="I32" s="74">
        <v>26881.8</v>
      </c>
      <c r="J32" s="136">
        <v>26881.8</v>
      </c>
      <c r="K32" s="132">
        <v>196500</v>
      </c>
      <c r="L32" s="13">
        <f t="shared" si="0"/>
        <v>0.23025043256997454</v>
      </c>
      <c r="M32" s="92"/>
      <c r="N32" s="22"/>
    </row>
    <row r="33" spans="1:16" ht="19.899999999999999" customHeight="1" x14ac:dyDescent="0.25">
      <c r="A33" s="213"/>
      <c r="B33" s="216"/>
      <c r="C33" s="30" t="s">
        <v>47</v>
      </c>
      <c r="D33" s="82">
        <v>3</v>
      </c>
      <c r="E33" s="73">
        <v>141502</v>
      </c>
      <c r="F33" s="161">
        <f t="shared" si="6"/>
        <v>300000</v>
      </c>
      <c r="G33" s="38">
        <v>0</v>
      </c>
      <c r="H33" s="73">
        <v>360579.04</v>
      </c>
      <c r="I33" s="74">
        <v>359007.94</v>
      </c>
      <c r="J33" s="136">
        <v>359007.94</v>
      </c>
      <c r="K33" s="132">
        <v>441502</v>
      </c>
      <c r="L33" s="13">
        <f t="shared" si="0"/>
        <v>0.81670986767896858</v>
      </c>
      <c r="M33" s="92"/>
      <c r="N33" s="4"/>
      <c r="O33" s="4"/>
      <c r="P33" s="4"/>
    </row>
    <row r="34" spans="1:16" ht="46.9" customHeight="1" x14ac:dyDescent="0.25">
      <c r="A34" s="213"/>
      <c r="B34" s="216"/>
      <c r="C34" s="30" t="s">
        <v>78</v>
      </c>
      <c r="D34" s="82">
        <v>3</v>
      </c>
      <c r="E34" s="73">
        <v>15000</v>
      </c>
      <c r="F34" s="161">
        <f t="shared" si="6"/>
        <v>0</v>
      </c>
      <c r="G34" s="38">
        <v>0</v>
      </c>
      <c r="H34" s="73">
        <v>0</v>
      </c>
      <c r="I34" s="74">
        <v>0</v>
      </c>
      <c r="J34" s="136">
        <v>0</v>
      </c>
      <c r="K34" s="132">
        <v>15000</v>
      </c>
      <c r="L34" s="13">
        <f t="shared" si="0"/>
        <v>0</v>
      </c>
      <c r="M34" s="92"/>
      <c r="N34" s="4"/>
      <c r="O34" s="4"/>
      <c r="P34" s="4"/>
    </row>
    <row r="35" spans="1:16" ht="21.6" customHeight="1" x14ac:dyDescent="0.25">
      <c r="A35" s="213"/>
      <c r="B35" s="216"/>
      <c r="C35" s="30" t="s">
        <v>49</v>
      </c>
      <c r="D35" s="82"/>
      <c r="E35" s="73">
        <v>0</v>
      </c>
      <c r="F35" s="161">
        <v>0</v>
      </c>
      <c r="G35" s="38">
        <v>0</v>
      </c>
      <c r="H35" s="73">
        <v>0</v>
      </c>
      <c r="I35" s="74">
        <v>0</v>
      </c>
      <c r="J35" s="136">
        <v>0</v>
      </c>
      <c r="K35" s="132">
        <v>0</v>
      </c>
      <c r="L35" s="13" t="e">
        <f t="shared" si="0"/>
        <v>#DIV/0!</v>
      </c>
      <c r="M35" s="92"/>
      <c r="N35" s="59"/>
      <c r="O35" s="59"/>
      <c r="P35" s="59"/>
    </row>
    <row r="36" spans="1:16" ht="21.6" customHeight="1" x14ac:dyDescent="0.25">
      <c r="A36" s="213"/>
      <c r="B36" s="216"/>
      <c r="C36" s="186" t="s">
        <v>50</v>
      </c>
      <c r="D36" s="82">
        <v>3</v>
      </c>
      <c r="E36" s="73">
        <v>2792350</v>
      </c>
      <c r="F36" s="161">
        <f>K36-E36</f>
        <v>1200000</v>
      </c>
      <c r="G36" s="38">
        <v>0</v>
      </c>
      <c r="H36" s="73">
        <v>2780515.62</v>
      </c>
      <c r="I36" s="74">
        <v>2756796.61</v>
      </c>
      <c r="J36" s="136">
        <v>2718647.5</v>
      </c>
      <c r="K36" s="132">
        <v>3992350</v>
      </c>
      <c r="L36" s="13">
        <f t="shared" si="0"/>
        <v>0.69646088644532667</v>
      </c>
      <c r="M36" s="92"/>
      <c r="N36" s="23"/>
      <c r="O36" s="24"/>
    </row>
    <row r="37" spans="1:16" ht="21.6" customHeight="1" x14ac:dyDescent="0.25">
      <c r="A37" s="213"/>
      <c r="B37" s="216"/>
      <c r="C37" s="186"/>
      <c r="D37" s="93">
        <v>4</v>
      </c>
      <c r="E37" s="73">
        <v>0</v>
      </c>
      <c r="F37" s="161">
        <f>K37-E37</f>
        <v>0</v>
      </c>
      <c r="G37" s="38">
        <v>0</v>
      </c>
      <c r="H37" s="73">
        <v>0</v>
      </c>
      <c r="I37" s="74">
        <v>0</v>
      </c>
      <c r="J37" s="136">
        <v>0</v>
      </c>
      <c r="K37" s="132">
        <v>0</v>
      </c>
      <c r="L37" s="53" t="e">
        <f t="shared" si="0"/>
        <v>#DIV/0!</v>
      </c>
      <c r="M37" s="92"/>
      <c r="N37" s="23"/>
      <c r="O37" s="24"/>
    </row>
    <row r="38" spans="1:16" ht="21.6" customHeight="1" x14ac:dyDescent="0.25">
      <c r="A38" s="213"/>
      <c r="B38" s="216"/>
      <c r="C38" s="30" t="s">
        <v>51</v>
      </c>
      <c r="D38" s="82">
        <v>3</v>
      </c>
      <c r="E38" s="73">
        <v>884907</v>
      </c>
      <c r="F38" s="161">
        <f>K38-E38</f>
        <v>0</v>
      </c>
      <c r="G38" s="38">
        <v>0</v>
      </c>
      <c r="H38" s="73">
        <v>884907</v>
      </c>
      <c r="I38" s="74">
        <v>884907</v>
      </c>
      <c r="J38" s="136">
        <v>884907</v>
      </c>
      <c r="K38" s="132">
        <v>884907</v>
      </c>
      <c r="L38" s="13">
        <f t="shared" si="0"/>
        <v>1</v>
      </c>
      <c r="M38" s="92"/>
      <c r="N38" s="23"/>
      <c r="O38" s="24"/>
    </row>
    <row r="39" spans="1:16" ht="30" x14ac:dyDescent="0.25">
      <c r="A39" s="213"/>
      <c r="B39" s="216"/>
      <c r="C39" s="30" t="s">
        <v>79</v>
      </c>
      <c r="D39" s="82">
        <v>3</v>
      </c>
      <c r="E39" s="73">
        <v>0</v>
      </c>
      <c r="F39" s="161">
        <f>K39-E39</f>
        <v>0</v>
      </c>
      <c r="G39" s="38">
        <v>0</v>
      </c>
      <c r="H39" s="73">
        <v>1549.58</v>
      </c>
      <c r="I39" s="74">
        <v>1549.58</v>
      </c>
      <c r="J39" s="136">
        <v>1549.58</v>
      </c>
      <c r="K39" s="132">
        <v>0</v>
      </c>
      <c r="L39" s="13" t="e">
        <f t="shared" si="0"/>
        <v>#DIV/0!</v>
      </c>
      <c r="M39" s="92"/>
    </row>
    <row r="40" spans="1:16" ht="33" customHeight="1" x14ac:dyDescent="0.25">
      <c r="A40" s="213"/>
      <c r="B40" s="89" t="s">
        <v>53</v>
      </c>
      <c r="C40" s="80" t="s">
        <v>54</v>
      </c>
      <c r="D40" s="72">
        <v>3</v>
      </c>
      <c r="E40" s="73">
        <v>1104000</v>
      </c>
      <c r="F40" s="161">
        <f>K40-E40</f>
        <v>100000</v>
      </c>
      <c r="G40" s="38">
        <v>0</v>
      </c>
      <c r="H40" s="73">
        <v>1102675.82</v>
      </c>
      <c r="I40" s="74">
        <v>1102675.82</v>
      </c>
      <c r="J40" s="136">
        <v>1102675.82</v>
      </c>
      <c r="K40" s="132">
        <v>1204000</v>
      </c>
      <c r="L40" s="13">
        <f t="shared" si="0"/>
        <v>0.91584370431893691</v>
      </c>
      <c r="M40" s="3"/>
      <c r="N40" s="75"/>
    </row>
    <row r="41" spans="1:16" ht="15" customHeight="1" x14ac:dyDescent="0.25">
      <c r="A41" s="94"/>
      <c r="B41" s="95"/>
      <c r="C41" s="218" t="s">
        <v>55</v>
      </c>
      <c r="D41" s="218"/>
      <c r="E41" s="95">
        <f t="shared" ref="E41:K41" si="7">SUM(E28:E40)</f>
        <v>94190669</v>
      </c>
      <c r="F41" s="95">
        <f t="shared" si="7"/>
        <v>-14087273</v>
      </c>
      <c r="G41" s="96">
        <f t="shared" si="7"/>
        <v>0</v>
      </c>
      <c r="H41" s="95">
        <f t="shared" si="7"/>
        <v>76921817.929999992</v>
      </c>
      <c r="I41" s="131">
        <f t="shared" si="7"/>
        <v>73363983.749999985</v>
      </c>
      <c r="J41" s="137">
        <f t="shared" si="7"/>
        <v>73325556.61999999</v>
      </c>
      <c r="K41" s="134">
        <f t="shared" si="7"/>
        <v>80103396</v>
      </c>
      <c r="L41" s="19">
        <f t="shared" si="0"/>
        <v>0.96028160816053287</v>
      </c>
      <c r="M41" s="14"/>
    </row>
    <row r="42" spans="1:16" ht="15" customHeight="1" x14ac:dyDescent="0.25">
      <c r="A42" s="219" t="s">
        <v>56</v>
      </c>
      <c r="B42" s="214" t="s">
        <v>57</v>
      </c>
      <c r="C42" s="70" t="s">
        <v>74</v>
      </c>
      <c r="D42" s="82" t="s">
        <v>74</v>
      </c>
      <c r="E42" s="73">
        <v>0</v>
      </c>
      <c r="F42" s="83">
        <f t="shared" ref="F42:F49" si="8">K42-E42</f>
        <v>0</v>
      </c>
      <c r="G42" s="38">
        <v>0</v>
      </c>
      <c r="H42" s="71">
        <v>0</v>
      </c>
      <c r="I42" s="97">
        <v>0</v>
      </c>
      <c r="J42" s="139">
        <v>0</v>
      </c>
      <c r="K42" s="132">
        <v>0</v>
      </c>
      <c r="L42" s="13" t="e">
        <f t="shared" si="0"/>
        <v>#DIV/0!</v>
      </c>
      <c r="M42" s="14"/>
    </row>
    <row r="43" spans="1:16" x14ac:dyDescent="0.25">
      <c r="A43" s="219"/>
      <c r="B43" s="214"/>
      <c r="C43" s="70" t="s">
        <v>74</v>
      </c>
      <c r="D43" s="82" t="s">
        <v>74</v>
      </c>
      <c r="E43" s="73">
        <v>0</v>
      </c>
      <c r="F43" s="83">
        <f t="shared" si="8"/>
        <v>0</v>
      </c>
      <c r="G43" s="38">
        <v>0</v>
      </c>
      <c r="H43" s="71">
        <v>0</v>
      </c>
      <c r="I43" s="97">
        <v>0</v>
      </c>
      <c r="J43" s="139">
        <v>0</v>
      </c>
      <c r="K43" s="132">
        <v>0</v>
      </c>
      <c r="L43" s="13" t="e">
        <f t="shared" si="0"/>
        <v>#DIV/0!</v>
      </c>
      <c r="M43" s="14"/>
    </row>
    <row r="44" spans="1:16" s="99" customFormat="1" ht="30" x14ac:dyDescent="0.25">
      <c r="A44" s="219"/>
      <c r="B44" s="214"/>
      <c r="C44" s="30" t="s">
        <v>59</v>
      </c>
      <c r="D44" s="93">
        <v>4</v>
      </c>
      <c r="E44" s="73">
        <v>0</v>
      </c>
      <c r="F44" s="83">
        <f t="shared" si="8"/>
        <v>460733</v>
      </c>
      <c r="G44" s="38">
        <v>0</v>
      </c>
      <c r="H44" s="73">
        <v>460733</v>
      </c>
      <c r="I44" s="74">
        <v>50631.83</v>
      </c>
      <c r="J44" s="136">
        <v>50631.83</v>
      </c>
      <c r="K44" s="132">
        <v>460733</v>
      </c>
      <c r="L44" s="13">
        <f t="shared" si="0"/>
        <v>1</v>
      </c>
      <c r="M44" s="98"/>
    </row>
    <row r="45" spans="1:16" s="99" customFormat="1" ht="30" x14ac:dyDescent="0.25">
      <c r="A45" s="219"/>
      <c r="B45" s="214"/>
      <c r="C45" s="30" t="s">
        <v>60</v>
      </c>
      <c r="D45" s="93">
        <v>4</v>
      </c>
      <c r="E45" s="73">
        <v>600000</v>
      </c>
      <c r="F45" s="83">
        <f t="shared" si="8"/>
        <v>506021</v>
      </c>
      <c r="G45" s="38">
        <v>0</v>
      </c>
      <c r="H45" s="73">
        <v>625555.43999999994</v>
      </c>
      <c r="I45" s="74">
        <v>0</v>
      </c>
      <c r="J45" s="136">
        <v>0</v>
      </c>
      <c r="K45" s="132">
        <v>1106021</v>
      </c>
      <c r="L45" s="13">
        <f t="shared" si="0"/>
        <v>0.56559092458461457</v>
      </c>
      <c r="M45" s="98"/>
    </row>
    <row r="46" spans="1:16" s="99" customFormat="1" ht="15" customHeight="1" x14ac:dyDescent="0.25">
      <c r="A46" s="219"/>
      <c r="B46" s="214"/>
      <c r="C46" s="186" t="s">
        <v>61</v>
      </c>
      <c r="D46" s="93">
        <v>3</v>
      </c>
      <c r="E46" s="73">
        <v>0</v>
      </c>
      <c r="F46" s="83">
        <f t="shared" si="8"/>
        <v>641000</v>
      </c>
      <c r="G46" s="38">
        <v>0</v>
      </c>
      <c r="H46" s="73">
        <v>619818.48</v>
      </c>
      <c r="I46" s="74">
        <v>0</v>
      </c>
      <c r="J46" s="136">
        <v>0</v>
      </c>
      <c r="K46" s="132">
        <v>641000</v>
      </c>
      <c r="L46" s="13">
        <f t="shared" si="0"/>
        <v>0.96695550702028077</v>
      </c>
      <c r="M46" s="98"/>
    </row>
    <row r="47" spans="1:16" s="99" customFormat="1" x14ac:dyDescent="0.25">
      <c r="A47" s="219"/>
      <c r="B47" s="214"/>
      <c r="C47" s="186"/>
      <c r="D47" s="93">
        <v>4</v>
      </c>
      <c r="E47" s="73">
        <v>1545000</v>
      </c>
      <c r="F47" s="83">
        <f t="shared" si="8"/>
        <v>1037979</v>
      </c>
      <c r="G47" s="38">
        <v>0</v>
      </c>
      <c r="H47" s="73">
        <v>2582979</v>
      </c>
      <c r="I47" s="74">
        <v>0</v>
      </c>
      <c r="J47" s="136">
        <v>0</v>
      </c>
      <c r="K47" s="132">
        <v>2582979</v>
      </c>
      <c r="L47" s="13">
        <f t="shared" si="0"/>
        <v>1</v>
      </c>
      <c r="M47" s="98"/>
    </row>
    <row r="48" spans="1:16" s="99" customFormat="1" ht="15" customHeight="1" x14ac:dyDescent="0.25">
      <c r="A48" s="219"/>
      <c r="B48" s="214"/>
      <c r="C48" s="186" t="s">
        <v>62</v>
      </c>
      <c r="D48" s="93">
        <v>3</v>
      </c>
      <c r="E48" s="73">
        <v>0</v>
      </c>
      <c r="F48" s="83">
        <f t="shared" si="8"/>
        <v>1091401</v>
      </c>
      <c r="G48" s="38">
        <v>0</v>
      </c>
      <c r="H48" s="73">
        <v>1091400.1299999999</v>
      </c>
      <c r="I48" s="74">
        <v>411331.44</v>
      </c>
      <c r="J48" s="136">
        <v>411331.44</v>
      </c>
      <c r="K48" s="132">
        <v>1091401</v>
      </c>
      <c r="L48" s="13">
        <f t="shared" si="0"/>
        <v>0.99999920285944388</v>
      </c>
      <c r="M48" s="98"/>
    </row>
    <row r="49" spans="1:15" x14ac:dyDescent="0.25">
      <c r="A49" s="219"/>
      <c r="B49" s="214"/>
      <c r="C49" s="186"/>
      <c r="D49" s="82">
        <v>4</v>
      </c>
      <c r="E49" s="73">
        <v>0</v>
      </c>
      <c r="F49" s="83">
        <f t="shared" si="8"/>
        <v>0</v>
      </c>
      <c r="G49" s="38">
        <v>0</v>
      </c>
      <c r="H49" s="73">
        <v>0</v>
      </c>
      <c r="I49" s="74">
        <v>0</v>
      </c>
      <c r="J49" s="136">
        <v>0</v>
      </c>
      <c r="K49" s="132">
        <v>0</v>
      </c>
      <c r="L49" s="13" t="e">
        <f t="shared" si="0"/>
        <v>#DIV/0!</v>
      </c>
      <c r="M49" s="100"/>
      <c r="N49" s="101"/>
    </row>
    <row r="50" spans="1:15" s="7" customFormat="1" x14ac:dyDescent="0.25">
      <c r="A50" s="94"/>
      <c r="B50" s="220" t="s">
        <v>63</v>
      </c>
      <c r="C50" s="220"/>
      <c r="D50" s="102" t="s">
        <v>74</v>
      </c>
      <c r="E50" s="103">
        <f t="shared" ref="E50:K50" si="9">SUM(E42:E49)</f>
        <v>2145000</v>
      </c>
      <c r="F50" s="103">
        <f t="shared" si="9"/>
        <v>3737134</v>
      </c>
      <c r="G50" s="57">
        <f t="shared" si="9"/>
        <v>0</v>
      </c>
      <c r="H50" s="103">
        <f t="shared" si="9"/>
        <v>5380486.0499999998</v>
      </c>
      <c r="I50" s="104">
        <f t="shared" si="9"/>
        <v>461963.27</v>
      </c>
      <c r="J50" s="137">
        <f t="shared" si="9"/>
        <v>461963.27</v>
      </c>
      <c r="K50" s="134">
        <f t="shared" si="9"/>
        <v>5882134</v>
      </c>
      <c r="L50" s="19">
        <f t="shared" si="0"/>
        <v>0.91471667425461578</v>
      </c>
      <c r="M50" s="100"/>
      <c r="O50" s="31"/>
    </row>
    <row r="51" spans="1:15" s="7" customFormat="1" x14ac:dyDescent="0.25">
      <c r="A51" s="212" t="s">
        <v>64</v>
      </c>
      <c r="B51" s="212"/>
      <c r="C51" s="212"/>
      <c r="D51" s="76" t="s">
        <v>74</v>
      </c>
      <c r="E51" s="77">
        <f t="shared" ref="E51:K51" si="10">E19+E27+E50+E41</f>
        <v>908527292</v>
      </c>
      <c r="F51" s="16">
        <f t="shared" si="10"/>
        <v>-64965318</v>
      </c>
      <c r="G51" s="41">
        <f t="shared" si="10"/>
        <v>0</v>
      </c>
      <c r="H51" s="77">
        <f t="shared" si="10"/>
        <v>836355879.73999977</v>
      </c>
      <c r="I51" s="78">
        <f t="shared" si="10"/>
        <v>818670958.60000002</v>
      </c>
      <c r="J51" s="137">
        <f t="shared" si="10"/>
        <v>792977074.06999993</v>
      </c>
      <c r="K51" s="134">
        <f t="shared" si="10"/>
        <v>843561974</v>
      </c>
      <c r="L51" s="19">
        <f t="shared" si="0"/>
        <v>0.99145754019016485</v>
      </c>
      <c r="M51" s="14"/>
    </row>
    <row r="52" spans="1:15" x14ac:dyDescent="0.25">
      <c r="A52" s="65"/>
      <c r="B52" s="105"/>
      <c r="C52" s="105"/>
      <c r="D52" s="105"/>
      <c r="E52" s="106"/>
      <c r="F52" s="106"/>
      <c r="H52" s="106"/>
      <c r="I52" s="106"/>
      <c r="J52" s="107"/>
      <c r="K52" s="108"/>
      <c r="L52" s="109"/>
      <c r="M52" s="14"/>
    </row>
    <row r="53" spans="1:15" x14ac:dyDescent="0.25">
      <c r="A53" s="65"/>
      <c r="B53" s="105"/>
      <c r="C53" s="105"/>
      <c r="D53" s="105"/>
      <c r="E53" s="106"/>
      <c r="F53" s="106"/>
      <c r="H53" s="106"/>
      <c r="I53" s="106"/>
      <c r="J53" s="107"/>
      <c r="K53" s="110"/>
      <c r="L53" s="109"/>
      <c r="M53" s="14"/>
    </row>
    <row r="54" spans="1:15" s="7" customFormat="1" ht="14.45" customHeight="1" x14ac:dyDescent="0.25">
      <c r="A54" s="222" t="s">
        <v>18</v>
      </c>
      <c r="B54" s="223"/>
      <c r="C54" s="223"/>
      <c r="D54" s="223"/>
      <c r="E54" s="223"/>
      <c r="F54" s="223"/>
      <c r="G54" s="223"/>
      <c r="H54" s="223"/>
      <c r="I54" s="223"/>
      <c r="J54" s="223"/>
      <c r="K54" s="134"/>
      <c r="L54" s="19"/>
      <c r="M54" s="14"/>
    </row>
    <row r="55" spans="1:15" x14ac:dyDescent="0.25">
      <c r="A55" s="222"/>
      <c r="B55" s="224" t="s">
        <v>65</v>
      </c>
      <c r="C55" s="224"/>
      <c r="D55" s="141" t="s">
        <v>74</v>
      </c>
      <c r="E55" s="138">
        <f>E18</f>
        <v>622500000</v>
      </c>
      <c r="F55" s="142">
        <f>K55-E55</f>
        <v>-66608000</v>
      </c>
      <c r="G55" s="128">
        <f>G18</f>
        <v>0</v>
      </c>
      <c r="H55" s="142">
        <f>H18</f>
        <v>552868289.17999995</v>
      </c>
      <c r="I55" s="142">
        <f>I18</f>
        <v>547396517.42000008</v>
      </c>
      <c r="J55" s="142">
        <f>J18</f>
        <v>546458954.38999999</v>
      </c>
      <c r="K55" s="140">
        <f>K18</f>
        <v>555892000</v>
      </c>
      <c r="L55" s="13">
        <f>H55/SUM(E55:F55)</f>
        <v>0.9945606146157886</v>
      </c>
      <c r="M55" s="14"/>
    </row>
    <row r="56" spans="1:15" x14ac:dyDescent="0.25">
      <c r="A56" s="222"/>
      <c r="B56" s="224" t="s">
        <v>66</v>
      </c>
      <c r="C56" s="224"/>
      <c r="D56" s="141" t="s">
        <v>74</v>
      </c>
      <c r="E56" s="138">
        <f>E14</f>
        <v>129800000</v>
      </c>
      <c r="F56" s="142">
        <f>K56-E56</f>
        <v>11526000</v>
      </c>
      <c r="G56" s="128">
        <f>G14</f>
        <v>0</v>
      </c>
      <c r="H56" s="142">
        <f>H14</f>
        <v>140901843.28</v>
      </c>
      <c r="I56" s="142">
        <f>I14</f>
        <v>140176370.50999999</v>
      </c>
      <c r="J56" s="142">
        <f>J14</f>
        <v>140176370.50999999</v>
      </c>
      <c r="K56" s="140">
        <f>K14</f>
        <v>141326000</v>
      </c>
      <c r="L56" s="13">
        <f>H56/SUM(E56:F56)</f>
        <v>0.99699873540608241</v>
      </c>
      <c r="M56" s="14"/>
    </row>
    <row r="57" spans="1:15" s="7" customFormat="1" x14ac:dyDescent="0.25">
      <c r="A57" s="222"/>
      <c r="B57" s="221" t="s">
        <v>67</v>
      </c>
      <c r="C57" s="221"/>
      <c r="D57" s="152" t="s">
        <v>74</v>
      </c>
      <c r="E57" s="153">
        <f t="shared" ref="E57:K57" si="11">SUM(E55:E56)</f>
        <v>752300000</v>
      </c>
      <c r="F57" s="154">
        <f t="shared" si="11"/>
        <v>-55082000</v>
      </c>
      <c r="G57" s="150">
        <f t="shared" si="11"/>
        <v>0</v>
      </c>
      <c r="H57" s="154">
        <f t="shared" si="11"/>
        <v>693770132.45999992</v>
      </c>
      <c r="I57" s="154">
        <f t="shared" si="11"/>
        <v>687572887.93000007</v>
      </c>
      <c r="J57" s="154">
        <f t="shared" si="11"/>
        <v>686635324.89999998</v>
      </c>
      <c r="K57" s="159">
        <f t="shared" si="11"/>
        <v>697218000</v>
      </c>
      <c r="L57" s="155">
        <f>H57/SUM(E57:F57)</f>
        <v>0.99505482139015333</v>
      </c>
      <c r="M57" s="14"/>
    </row>
    <row r="58" spans="1:15" x14ac:dyDescent="0.25">
      <c r="A58" s="65"/>
      <c r="B58" s="105"/>
      <c r="C58" s="105"/>
      <c r="D58" s="105"/>
      <c r="E58" s="105"/>
      <c r="F58" s="105"/>
      <c r="H58" s="105"/>
      <c r="I58" s="105"/>
      <c r="J58" s="105"/>
      <c r="L58" s="32"/>
      <c r="M58" s="14"/>
    </row>
    <row r="59" spans="1:15" x14ac:dyDescent="0.25">
      <c r="A59" s="65"/>
      <c r="B59" s="105"/>
      <c r="C59" s="105"/>
      <c r="D59" s="105"/>
      <c r="E59" s="105"/>
      <c r="F59" s="105"/>
      <c r="H59" s="105"/>
      <c r="I59" s="105"/>
      <c r="J59" s="105"/>
      <c r="L59" s="32"/>
      <c r="M59" s="14"/>
    </row>
    <row r="60" spans="1:15" s="7" customFormat="1" ht="14.45" customHeight="1" x14ac:dyDescent="0.25">
      <c r="A60" s="225" t="s">
        <v>68</v>
      </c>
      <c r="B60" s="223"/>
      <c r="C60" s="223"/>
      <c r="D60" s="223"/>
      <c r="E60" s="223"/>
      <c r="F60" s="223"/>
      <c r="G60" s="223"/>
      <c r="H60" s="223"/>
      <c r="I60" s="223"/>
      <c r="J60" s="223"/>
      <c r="K60" s="134"/>
      <c r="L60" s="19"/>
      <c r="M60" s="14"/>
    </row>
    <row r="61" spans="1:15" x14ac:dyDescent="0.25">
      <c r="A61" s="225"/>
      <c r="B61" s="224" t="s">
        <v>40</v>
      </c>
      <c r="C61" s="224"/>
      <c r="D61" s="141" t="s">
        <v>74</v>
      </c>
      <c r="E61" s="138">
        <f>E28</f>
        <v>0</v>
      </c>
      <c r="F61" s="142">
        <f>K61-E61</f>
        <v>3899861</v>
      </c>
      <c r="G61" s="128">
        <f>G28</f>
        <v>0</v>
      </c>
      <c r="H61" s="142">
        <f>H28</f>
        <v>3899861</v>
      </c>
      <c r="I61" s="142">
        <f>I28</f>
        <v>3579964.27</v>
      </c>
      <c r="J61" s="142">
        <f>J28</f>
        <v>3579964.27</v>
      </c>
      <c r="K61" s="140">
        <f>K28</f>
        <v>3899861</v>
      </c>
      <c r="L61" s="13">
        <f>H61/SUM(E61:F61)</f>
        <v>1</v>
      </c>
      <c r="M61" s="14"/>
    </row>
    <row r="62" spans="1:15" x14ac:dyDescent="0.25">
      <c r="A62" s="225"/>
      <c r="B62" s="224" t="s">
        <v>69</v>
      </c>
      <c r="C62" s="224"/>
      <c r="D62" s="141" t="s">
        <v>74</v>
      </c>
      <c r="E62" s="138">
        <f>E20+E21+E22+E23+E24</f>
        <v>59676795</v>
      </c>
      <c r="F62" s="142">
        <f>K62-E62</f>
        <v>491716</v>
      </c>
      <c r="G62" s="128">
        <f>G20+G21+G22+G23+G24</f>
        <v>0</v>
      </c>
      <c r="H62" s="142">
        <f>H20+H21+H22+H23+H24</f>
        <v>60117848.760000005</v>
      </c>
      <c r="I62" s="142">
        <f>I20+I21+I22+I23+I24</f>
        <v>57106529.109999999</v>
      </c>
      <c r="J62" s="142">
        <f>J20+J21+J22+J23+J24</f>
        <v>32388634.740000002</v>
      </c>
      <c r="K62" s="140">
        <f>K20+K21+K22+K23+K24</f>
        <v>60168511</v>
      </c>
      <c r="L62" s="13">
        <f>H62/SUM(E62:F62)</f>
        <v>0.99915799412087836</v>
      </c>
      <c r="M62" s="14"/>
      <c r="N62" s="111"/>
    </row>
    <row r="63" spans="1:15" x14ac:dyDescent="0.25">
      <c r="A63" s="225"/>
      <c r="B63" s="224" t="s">
        <v>70</v>
      </c>
      <c r="C63" s="224"/>
      <c r="D63" s="141" t="s">
        <v>74</v>
      </c>
      <c r="E63" s="138">
        <f>E26+E25</f>
        <v>214828</v>
      </c>
      <c r="F63" s="142">
        <f>K63-E63</f>
        <v>-24895</v>
      </c>
      <c r="G63" s="128">
        <f>G26+G25</f>
        <v>0</v>
      </c>
      <c r="H63" s="142">
        <f>H26+H25</f>
        <v>165594.54</v>
      </c>
      <c r="I63" s="142">
        <f>I26+I25</f>
        <v>165594.54</v>
      </c>
      <c r="J63" s="142">
        <f>J26+J25</f>
        <v>165594.54</v>
      </c>
      <c r="K63" s="140">
        <f>K26+K25</f>
        <v>189933</v>
      </c>
      <c r="L63" s="13">
        <f>H63/SUM(E63:F63)</f>
        <v>0.87185765506783974</v>
      </c>
      <c r="M63" s="14"/>
    </row>
    <row r="64" spans="1:15" x14ac:dyDescent="0.25">
      <c r="A64" s="225"/>
      <c r="B64" s="224" t="s">
        <v>71</v>
      </c>
      <c r="C64" s="224"/>
      <c r="D64" s="141" t="s">
        <v>74</v>
      </c>
      <c r="E64" s="138">
        <f>E41-E28</f>
        <v>94190669</v>
      </c>
      <c r="F64" s="142">
        <f>K64-E64</f>
        <v>-17987134</v>
      </c>
      <c r="G64" s="138">
        <f>G41-G28</f>
        <v>0</v>
      </c>
      <c r="H64" s="138">
        <f>H41-H28</f>
        <v>73021956.929999992</v>
      </c>
      <c r="I64" s="138">
        <f>I41-I28</f>
        <v>69784019.479999989</v>
      </c>
      <c r="J64" s="138">
        <f>J41-J28</f>
        <v>69745592.349999994</v>
      </c>
      <c r="K64" s="143">
        <f>K41-K28</f>
        <v>76203535</v>
      </c>
      <c r="L64" s="13">
        <f>H64/SUM(E64:F64)</f>
        <v>0.95824894383180503</v>
      </c>
      <c r="M64" s="14"/>
    </row>
    <row r="65" spans="1:13" s="7" customFormat="1" x14ac:dyDescent="0.25">
      <c r="A65" s="225"/>
      <c r="B65" s="221" t="s">
        <v>67</v>
      </c>
      <c r="C65" s="221"/>
      <c r="D65" s="152" t="s">
        <v>74</v>
      </c>
      <c r="E65" s="153">
        <f>SUM(E61:E64)</f>
        <v>154082292</v>
      </c>
      <c r="F65" s="154">
        <f>K65-E65</f>
        <v>-13620452</v>
      </c>
      <c r="G65" s="150">
        <f>SUM(G61:G64)</f>
        <v>0</v>
      </c>
      <c r="H65" s="154">
        <f>SUM(H61:H64)</f>
        <v>137205261.22999999</v>
      </c>
      <c r="I65" s="154">
        <f>SUM(I61:I64)</f>
        <v>130636107.39999999</v>
      </c>
      <c r="J65" s="154">
        <f>SUM(J61:J64)</f>
        <v>105879785.90000001</v>
      </c>
      <c r="K65" s="159">
        <f>SUM(K61:K64)</f>
        <v>140461840</v>
      </c>
      <c r="L65" s="155">
        <f>H65/SUM(E65:F65)</f>
        <v>0.97681520639342323</v>
      </c>
      <c r="M65" s="14"/>
    </row>
    <row r="66" spans="1:13" x14ac:dyDescent="0.25">
      <c r="A66" s="65"/>
      <c r="B66" s="105"/>
      <c r="C66" s="105"/>
      <c r="D66" s="105"/>
      <c r="E66" s="106"/>
      <c r="F66" s="105"/>
      <c r="H66" s="105"/>
      <c r="I66" s="105"/>
      <c r="J66" s="105"/>
      <c r="L66" s="32"/>
      <c r="M66" s="14"/>
    </row>
    <row r="67" spans="1:13" x14ac:dyDescent="0.25">
      <c r="A67" s="65"/>
      <c r="B67" s="105"/>
      <c r="C67" s="105"/>
      <c r="D67" s="105"/>
      <c r="E67" s="106"/>
      <c r="F67" s="105"/>
      <c r="H67" s="105"/>
      <c r="I67" s="105"/>
      <c r="J67" s="105"/>
      <c r="L67" s="32"/>
      <c r="M67" s="14"/>
    </row>
    <row r="68" spans="1:13" s="7" customFormat="1" ht="49.5" customHeight="1" x14ac:dyDescent="0.25">
      <c r="A68" s="171" t="s">
        <v>56</v>
      </c>
      <c r="B68" s="221" t="s">
        <v>67</v>
      </c>
      <c r="C68" s="221"/>
      <c r="D68" s="152" t="s">
        <v>74</v>
      </c>
      <c r="E68" s="153">
        <f t="shared" ref="E68:K68" si="12">E50</f>
        <v>2145000</v>
      </c>
      <c r="F68" s="154">
        <f t="shared" si="12"/>
        <v>3737134</v>
      </c>
      <c r="G68" s="150">
        <f t="shared" si="12"/>
        <v>0</v>
      </c>
      <c r="H68" s="154">
        <f t="shared" si="12"/>
        <v>5380486.0499999998</v>
      </c>
      <c r="I68" s="154">
        <f t="shared" si="12"/>
        <v>461963.27</v>
      </c>
      <c r="J68" s="154">
        <f t="shared" si="12"/>
        <v>461963.27</v>
      </c>
      <c r="K68" s="159">
        <f t="shared" si="12"/>
        <v>5882134</v>
      </c>
      <c r="L68" s="155">
        <f>H68/SUM(E68:F68)</f>
        <v>0.91471667425461578</v>
      </c>
      <c r="M68" s="14"/>
    </row>
    <row r="69" spans="1:13" x14ac:dyDescent="0.25">
      <c r="A69" s="65"/>
      <c r="B69" s="105"/>
      <c r="C69" s="105"/>
      <c r="D69" s="105"/>
      <c r="E69" s="105"/>
      <c r="F69" s="105"/>
      <c r="H69" s="105"/>
      <c r="I69" s="105"/>
      <c r="J69" s="105"/>
      <c r="L69" s="32"/>
      <c r="M69" s="14"/>
    </row>
    <row r="70" spans="1:13" s="7" customFormat="1" x14ac:dyDescent="0.25">
      <c r="A70" s="212" t="s">
        <v>64</v>
      </c>
      <c r="B70" s="212"/>
      <c r="C70" s="212"/>
      <c r="D70" s="112" t="s">
        <v>74</v>
      </c>
      <c r="E70" s="77">
        <f>E57+E65+E68</f>
        <v>908527292</v>
      </c>
      <c r="F70" s="77">
        <f>K70-E70</f>
        <v>-64965318</v>
      </c>
      <c r="G70" s="41">
        <f>G57+G65+G68</f>
        <v>0</v>
      </c>
      <c r="H70" s="77">
        <f>H57+H65+H68</f>
        <v>836355879.73999989</v>
      </c>
      <c r="I70" s="78">
        <f>I57+I65+I68</f>
        <v>818670958.60000002</v>
      </c>
      <c r="J70" s="137">
        <f>J57+J65+J68</f>
        <v>792977074.06999993</v>
      </c>
      <c r="K70" s="144">
        <f>K57+K65+K68</f>
        <v>843561974</v>
      </c>
      <c r="L70" s="19">
        <f>H70/SUM(E70:F70)</f>
        <v>0.99145754019016497</v>
      </c>
      <c r="M70" s="14"/>
    </row>
    <row r="71" spans="1:13" x14ac:dyDescent="0.25">
      <c r="A71" s="65"/>
      <c r="B71" s="105"/>
      <c r="C71" s="105"/>
      <c r="D71" s="105"/>
      <c r="E71" s="106"/>
      <c r="F71" s="106"/>
      <c r="H71" s="106"/>
      <c r="I71" s="106"/>
      <c r="J71" s="106"/>
      <c r="L71" s="32"/>
      <c r="M71" s="2"/>
    </row>
    <row r="72" spans="1:13" x14ac:dyDescent="0.25">
      <c r="A72" s="65" t="s">
        <v>80</v>
      </c>
      <c r="B72" s="105"/>
      <c r="C72" s="105"/>
      <c r="D72" s="105"/>
      <c r="E72" s="106"/>
      <c r="F72" s="106"/>
      <c r="H72" s="106"/>
      <c r="I72" s="106"/>
      <c r="J72" s="106"/>
    </row>
    <row r="75" spans="1:13" x14ac:dyDescent="0.25">
      <c r="A75" s="1" t="s">
        <v>75</v>
      </c>
    </row>
  </sheetData>
  <sheetProtection selectLockedCells="1" selectUnlockedCells="1"/>
  <mergeCells count="47">
    <mergeCell ref="B68:C68"/>
    <mergeCell ref="A70:C70"/>
    <mergeCell ref="A60:A65"/>
    <mergeCell ref="B60:J60"/>
    <mergeCell ref="B61:C61"/>
    <mergeCell ref="B62:C62"/>
    <mergeCell ref="B63:C63"/>
    <mergeCell ref="B64:C64"/>
    <mergeCell ref="B50:C50"/>
    <mergeCell ref="B65:C65"/>
    <mergeCell ref="A51:C51"/>
    <mergeCell ref="A54:A57"/>
    <mergeCell ref="B54:J54"/>
    <mergeCell ref="B55:C55"/>
    <mergeCell ref="B56:C56"/>
    <mergeCell ref="B57:C57"/>
    <mergeCell ref="C41:D41"/>
    <mergeCell ref="A42:A49"/>
    <mergeCell ref="B42:B49"/>
    <mergeCell ref="C46:C47"/>
    <mergeCell ref="C48:C49"/>
    <mergeCell ref="M22:M26"/>
    <mergeCell ref="B27:C27"/>
    <mergeCell ref="A29:A40"/>
    <mergeCell ref="B29:B30"/>
    <mergeCell ref="B31:B39"/>
    <mergeCell ref="C31:C32"/>
    <mergeCell ref="C36:C37"/>
    <mergeCell ref="A13:A19"/>
    <mergeCell ref="B14:C14"/>
    <mergeCell ref="B18:C18"/>
    <mergeCell ref="B19:C19"/>
    <mergeCell ref="A20:A26"/>
    <mergeCell ref="B22:B26"/>
    <mergeCell ref="L11:L12"/>
    <mergeCell ref="K11:K12"/>
    <mergeCell ref="A6:L6"/>
    <mergeCell ref="A7:L7"/>
    <mergeCell ref="A8:L8"/>
    <mergeCell ref="A11:A12"/>
    <mergeCell ref="B11:C12"/>
    <mergeCell ref="D11:D12"/>
    <mergeCell ref="E11:E12"/>
    <mergeCell ref="G11:G12"/>
    <mergeCell ref="H11:H12"/>
    <mergeCell ref="I11:I12"/>
    <mergeCell ref="J11:J12"/>
  </mergeCells>
  <printOptions horizontalCentered="1" verticalCentered="1"/>
  <pageMargins left="0.11805555555555555" right="0.11805555555555555" top="0.19652777777777777" bottom="0.19652777777777777" header="0.51180555555555551" footer="0.51180555555555551"/>
  <pageSetup paperSize="9" scale="47" firstPageNumber="0" orientation="portrait" horizontalDpi="300" verticalDpi="300"/>
  <headerFooter alignWithMargins="0"/>
  <ignoredErrors>
    <ignoredError sqref="F70 F61:F65 F55:F56 F41 F27 F14" 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692FC51EF9B64197AA67613AED1DDF" ma:contentTypeVersion="12" ma:contentTypeDescription="Create a new document." ma:contentTypeScope="" ma:versionID="351e50fd86127c561471074d218c9d80">
  <xsd:schema xmlns:xsd="http://www.w3.org/2001/XMLSchema" xmlns:xs="http://www.w3.org/2001/XMLSchema" xmlns:p="http://schemas.microsoft.com/office/2006/metadata/properties" xmlns:ns3="fed02734-a752-47ba-8936-a432a7118a7e" xmlns:ns4="5705cfee-9805-40b2-bb93-857057e68a02" targetNamespace="http://schemas.microsoft.com/office/2006/metadata/properties" ma:root="true" ma:fieldsID="282f60623dbddc1ce77351ef365efd86" ns3:_="" ns4:_="">
    <xsd:import namespace="fed02734-a752-47ba-8936-a432a7118a7e"/>
    <xsd:import namespace="5705cfee-9805-40b2-bb93-857057e68a02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d02734-a752-47ba-8936-a432a7118a7e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05cfee-9805-40b2-bb93-857057e68a02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fed02734-a752-47ba-8936-a432a7118a7e" xsi:nil="true"/>
  </documentManagement>
</p:properties>
</file>

<file path=customXml/itemProps1.xml><?xml version="1.0" encoding="utf-8"?>
<ds:datastoreItem xmlns:ds="http://schemas.openxmlformats.org/officeDocument/2006/customXml" ds:itemID="{35D899DC-7A4B-487C-8616-C68846954C8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ed02734-a752-47ba-8936-a432a7118a7e"/>
    <ds:schemaRef ds:uri="5705cfee-9805-40b2-bb93-857057e68a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AD5FB01-F541-450D-8605-88F5A06BEA9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A2777C-8552-4572-BB95-EB91EA747C75}">
  <ds:schemaRefs>
    <ds:schemaRef ds:uri="http://schemas.microsoft.com/office/2006/metadata/properties"/>
    <ds:schemaRef ds:uri="http://schemas.microsoft.com/office/2006/documentManagement/types"/>
    <ds:schemaRef ds:uri="http://www.w3.org/XML/1998/namespace"/>
    <ds:schemaRef ds:uri="5705cfee-9805-40b2-bb93-857057e68a02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fed02734-a752-47ba-8936-a432a7118a7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CONSOLIDADO</vt:lpstr>
      <vt:lpstr>TRF6 12107</vt:lpstr>
      <vt:lpstr>SJMG 12101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Cristiane De Figueiredo Gomes</dc:creator>
  <cp:lastModifiedBy>Cristiane De Figueiredo Gomes</cp:lastModifiedBy>
  <dcterms:created xsi:type="dcterms:W3CDTF">2024-01-31T20:35:32Z</dcterms:created>
  <dcterms:modified xsi:type="dcterms:W3CDTF">2024-03-15T16:53:14Z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0x01010053692FC51EF9B64197AA67613AED1DDF</vt:lpwstr>
  </property>
</Properties>
</file>