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85" windowHeight="3615" tabRatio="500" activeTab="0"/>
  </bookViews>
  <sheets>
    <sheet name="PLANILHA SINTÉTICA" sheetId="1" r:id="rId1"/>
    <sheet name="BDI" sheetId="2" r:id="rId2"/>
    <sheet name="Encargos sociais" sheetId="3" r:id="rId3"/>
    <sheet name="CPU`S" sheetId="4" r:id="rId4"/>
    <sheet name="CRONOGRAMA FF" sheetId="5" r:id="rId5"/>
  </sheets>
  <definedNames>
    <definedName name="_xlnm._FilterDatabase" localSheetId="3" hidden="1">'CPU`S'!$C$1:$J$238</definedName>
    <definedName name="_xlnm.Print_Area" localSheetId="1">'BDI'!$A$1:$G$70</definedName>
    <definedName name="_xlnm.Print_Area" localSheetId="3">'CPU`S'!$C$1:$J$249</definedName>
    <definedName name="_xlnm.Print_Area" localSheetId="4">'CRONOGRAMA FF'!$A$1:$F$37</definedName>
    <definedName name="_xlnm.Print_Area" localSheetId="2">'Encargos sociais'!$A$1:$F$54</definedName>
    <definedName name="_xlnm.Print_Area" localSheetId="0">'PLANILHA SINTÉTICA'!$A$2:$J$53</definedName>
  </definedNames>
  <calcPr fullCalcOnLoad="1"/>
</workbook>
</file>

<file path=xl/sharedStrings.xml><?xml version="1.0" encoding="utf-8"?>
<sst xmlns="http://schemas.openxmlformats.org/spreadsheetml/2006/main" count="1468" uniqueCount="430">
  <si>
    <t xml:space="preserve">ÓRGÃO CONTRATANTE: TRIBUNAL REGIONAL FEDERAL DA 6ª REGIÃO </t>
  </si>
  <si>
    <t>NOME DO PROJETO: Modernização do grupo de elevadores do Edifício Oscar Dias Corrêa, composto por quatro equipamentos</t>
  </si>
  <si>
    <t>ENDEREÇO DA OBRA: Rua Santos Barreto, 161, Santo Agostinho, Belo Horizonte - MG</t>
  </si>
  <si>
    <t>PRAZO (DIAS CORRIDOS):</t>
  </si>
  <si>
    <t>BDI =</t>
  </si>
  <si>
    <t>300 dias</t>
  </si>
  <si>
    <t>BDI DIF. =</t>
  </si>
  <si>
    <t>PLANILHA ORÇAMENTÁRIA DE PREÇOS</t>
  </si>
  <si>
    <t>NOVOS PREÇOS</t>
  </si>
  <si>
    <t>ITEM</t>
  </si>
  <si>
    <t>TIPO</t>
  </si>
  <si>
    <t>REFERÊNCIA</t>
  </si>
  <si>
    <t>DESCRIÇÃO</t>
  </si>
  <si>
    <t>UNID</t>
  </si>
  <si>
    <t>QUANT.</t>
  </si>
  <si>
    <t>CUSTO UNIT.(R$)
SEM BDI</t>
  </si>
  <si>
    <t>SUBTOTAL SEM BDI (R$)</t>
  </si>
  <si>
    <t>BDI</t>
  </si>
  <si>
    <t>SUBTOTAL COM BDI (R$)</t>
  </si>
  <si>
    <t>SUBTOTAL REAJUSTE SEM BDI</t>
  </si>
  <si>
    <t>SUBTOTAL REAJUSTE COM BDI</t>
  </si>
  <si>
    <t>DETALHES, ILUMINAÇÃO E SERVIÇOS COMPLEMENTARES</t>
  </si>
  <si>
    <t>1.3</t>
  </si>
  <si>
    <t>COMPOSICAO</t>
  </si>
  <si>
    <t>BH-ELEV-014</t>
  </si>
  <si>
    <t>MOBILIZAÇÃO, DESMOBILIZAÇÃO, LOGÍSTICA E APOIO</t>
  </si>
  <si>
    <t>1.1</t>
  </si>
  <si>
    <t>BH-ELEV-003</t>
  </si>
  <si>
    <t>DETALHES, PISO, ILUMINAÇÃO E ACABAMENTOS</t>
  </si>
  <si>
    <t>1.2</t>
  </si>
  <si>
    <t>BH-ELEV-004</t>
  </si>
  <si>
    <t>BALANCEAMENTO DA CABINA</t>
  </si>
  <si>
    <t>MODERNIZAÇÃO INFRA CIVIL</t>
  </si>
  <si>
    <t>2.1</t>
  </si>
  <si>
    <t>BH-ELEV-007</t>
  </si>
  <si>
    <t>MODERNIZAÇÃO DA INFRAESTRUTURA CIVIL - ADEQUAÇÃO CASA DE MÁQUINAS</t>
  </si>
  <si>
    <t>MODERNIZAÇÃO INFRA ELÉTRICA</t>
  </si>
  <si>
    <t>3.1</t>
  </si>
  <si>
    <t>BH-ELEV-008</t>
  </si>
  <si>
    <t>MODERNIZAÇÃO DA INFRAESTRUTURA ELÉTRICA - ADAPTAÇÕES NECESSÁRIAS</t>
  </si>
  <si>
    <t>MODERNIZAÇÃO DA INFRA MECÂNICA</t>
  </si>
  <si>
    <t>4.1</t>
  </si>
  <si>
    <t>BH-ELEV-009</t>
  </si>
  <si>
    <t>MODERNIZAÇÃO DA INFRAESTRUTURA MECÂNICA - ADAPTAÇÕES NECESSÁRIAS</t>
  </si>
  <si>
    <t>MOTOR E MÁQUINA DE TRAÇÃO</t>
  </si>
  <si>
    <t>5.1</t>
  </si>
  <si>
    <t>BH-ELEV-010</t>
  </si>
  <si>
    <t>SUBSTITUIÇÃO DE MOTORES E MÁQUINAS DE TRAÇÃO POR SISTEMA GEARLESS</t>
  </si>
  <si>
    <t>POLIA DA MÁQUINA DE TRAÇÃO</t>
  </si>
  <si>
    <t>6.1</t>
  </si>
  <si>
    <t>BH-ELEV-012</t>
  </si>
  <si>
    <t>SUBSTITUIÇÃO POLIA MÁQUINA DE TRAÇÃO</t>
  </si>
  <si>
    <t>CABOS DE AÇO E CONTRAPESO</t>
  </si>
  <si>
    <t>7.1</t>
  </si>
  <si>
    <t>BH-ELEV-005</t>
  </si>
  <si>
    <t>SISTEMAS DE CABOS DE AÇO E CONTRAPESO - SUBSTITUIÇÃO</t>
  </si>
  <si>
    <t>PAINEL DE COMANDO</t>
  </si>
  <si>
    <t>8.1</t>
  </si>
  <si>
    <t>BH-ELEV-011</t>
  </si>
  <si>
    <t>QUADROS DE COMANDO PRINCIPAIS E ACESSÓRIOS - SUBSTITUIÇÃO</t>
  </si>
  <si>
    <t>PORTAS</t>
  </si>
  <si>
    <t>9.1</t>
  </si>
  <si>
    <t>BH-ELEV-013</t>
  </si>
  <si>
    <t>MODERNIZAÇÃO DE SISTEMA DE PORTAS - ADAPTAÇÕES NECESSÁRIAS E SUBSTITUIÇÕES</t>
  </si>
  <si>
    <t>BOTOEIRAS DA CABINA</t>
  </si>
  <si>
    <t>10.1</t>
  </si>
  <si>
    <t>BH-ELEV-001</t>
  </si>
  <si>
    <t>BOTOEIRAS DA CABINA - SUBSTITUIÇÃO</t>
  </si>
  <si>
    <t>BOTOEIRAS DO PAVIMENTO</t>
  </si>
  <si>
    <t>11.1</t>
  </si>
  <si>
    <t>BH-ELEV-002</t>
  </si>
  <si>
    <t>BOTOEIRAS DO PAVIMENTO - SUBSTITUIÇÃO</t>
  </si>
  <si>
    <t>INTERCOMUNICAÇÃO E ALARME</t>
  </si>
  <si>
    <t>12.1</t>
  </si>
  <si>
    <t>BH-ELEV-006</t>
  </si>
  <si>
    <t>SISTEMAS DE ALARME E INTERCOMUNICAÇÃO - SUBSTITUIÇÃO</t>
  </si>
  <si>
    <t xml:space="preserve">TOTAL DO ORÇAMENTO SEM BDI: </t>
  </si>
  <si>
    <t xml:space="preserve">TOTAL DO ORÇAMENTO COM BDI : </t>
  </si>
  <si>
    <t>A
JUSTIÇA FEDERAL DE PRIMEIRO GRAU EM MINAS GERAIS
REF: PREGÃO ELETRÔNICO 08/2021 - PROCESSO ADMINISTRATIVO 0011503-50.2021.4.01.8008</t>
  </si>
  <si>
    <t>COMPOSIÇÃO DE BDI - JUSTIÇA FEDERAL</t>
  </si>
  <si>
    <t>DISCRIMINAÇÃO</t>
  </si>
  <si>
    <t>VALOR</t>
  </si>
  <si>
    <t>DESPESAS (INCIDEM SOBRE O CUSTO DIRETO)</t>
  </si>
  <si>
    <t>TAXAS LIMITES TCU - ACÓRDÃO Nº 2622/2013</t>
  </si>
  <si>
    <t>1o Quartil</t>
  </si>
  <si>
    <t>Médio</t>
  </si>
  <si>
    <t>3o Quartil</t>
  </si>
  <si>
    <t>AC</t>
  </si>
  <si>
    <t>TAXA DE RATEIO DA ADMINISTRAÇÃO CENTRAL (%)</t>
  </si>
  <si>
    <t>S</t>
  </si>
  <si>
    <t>SEGURO (%)</t>
  </si>
  <si>
    <t>G</t>
  </si>
  <si>
    <t>GARANTIA (%)</t>
  </si>
  <si>
    <t>R</t>
  </si>
  <si>
    <t>RISCO (%)</t>
  </si>
  <si>
    <t>DF</t>
  </si>
  <si>
    <t>DESPESAS FINANCEIRAS (%)</t>
  </si>
  <si>
    <t>L</t>
  </si>
  <si>
    <t>LUCRO BRUTO (%)</t>
  </si>
  <si>
    <t>TRIBUTOS (INCIDEM SOBRE O FATURAMENTO)</t>
  </si>
  <si>
    <t>PIS (%) -  Lei Complementar nº 7 de 07 de setembro de 1970</t>
  </si>
  <si>
    <t>ISSQN (%) BH  2.5% considerando 50% sobre o preço de venda - TCU 2369/2011</t>
  </si>
  <si>
    <t>COFINS (%) -  Lei Complementar 70 de 30 dezembro de 1991</t>
  </si>
  <si>
    <t>Contribuição Previdenciária sobre Receita Bruta (CPRB) (%) Lei nº 13.161 de 31/08/15</t>
  </si>
  <si>
    <t>T</t>
  </si>
  <si>
    <t>TOTAL DE TRIBUTOS</t>
  </si>
  <si>
    <t>%BDI = ((1+(AC+S+R+G)) * (1+DF) * (1+L)) / (1-T) - 1</t>
  </si>
  <si>
    <t>OBS.:</t>
  </si>
  <si>
    <t>ELABORADO CONFORME ACÓRDÃO Nº 2622/2013</t>
  </si>
  <si>
    <t>UTILIZADO AS TAXAS MÉDIAS CONFORME ACÓRDÃO</t>
  </si>
  <si>
    <t>COMPOSIÇÃO DE BDI DIFERENCIADO- JUSTIÇA FEDERAL</t>
  </si>
  <si>
    <t xml:space="preserve">DEMONSTRATIVO DOS ENCARGOS SOCIAIS - OBRAS DE EDIFICAÇÃO </t>
  </si>
  <si>
    <t>MINAS GERAIS</t>
  </si>
  <si>
    <t>VIGÊNCIA A PARTIR DE 10/2020</t>
  </si>
  <si>
    <t>ENCARGOS SOCIAIS SOBRE A MÃO DE OBRA</t>
  </si>
  <si>
    <t>CÓDIGO</t>
  </si>
  <si>
    <t>COM DESONERAÇÃO</t>
  </si>
  <si>
    <t>SEM DESONERAÇÃO</t>
  </si>
  <si>
    <t>HORISTA
%</t>
  </si>
  <si>
    <t>MENSALISTA
%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</si>
  <si>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</si>
  <si>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</si>
  <si>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</si>
  <si>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</si>
  <si>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</si>
  <si>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</si>
  <si>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</si>
  <si>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</si>
  <si>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</si>
  <si>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</si>
  <si>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</si>
  <si>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</si>
  <si>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</si>
  <si>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</si>
  <si>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</si>
  <si>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</si>
  <si>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</si>
  <si>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</si>
  <si>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</si>
  <si>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</si>
  <si>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</si>
  <si>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</si>
  <si>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</si>
  <si>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</si>
  <si>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</si>
  <si>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</si>
  <si>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</si>
  <si>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</si>
  <si>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</si>
  <si>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</si>
  <si>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</si>
  <si>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</si>
  <si>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</si>
  <si>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</si>
  <si>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</si>
  <si>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</si>
  <si>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</si>
  <si>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</si>
  <si>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</si>
  <si>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</si>
  <si>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</si>
  <si>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</si>
  <si>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</si>
  <si>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</si>
  <si>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</si>
  <si>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</si>
  <si>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</si>
  <si>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</si>
  <si>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</si>
  <si>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</si>
  <si>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</si>
  <si>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</si>
  <si>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</si>
  <si>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</si>
  <si>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</si>
  <si>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</si>
  <si>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</si>
  <si>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</si>
  <si>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</si>
  <si>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</si>
  <si>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</si>
  <si>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</si>
  <si>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 (A+B+C+D)</t>
  </si>
  <si>
    <t>Fonte: Informação Dias de Chuva – INMET</t>
  </si>
  <si>
    <t>CLASSE/TIPO</t>
  </si>
  <si>
    <t>CÓDIGOS</t>
  </si>
  <si>
    <t>UNIDADE</t>
  </si>
  <si>
    <t>COEFICIENTE</t>
  </si>
  <si>
    <t>Custo Un.</t>
  </si>
  <si>
    <t>Custo Tot.</t>
  </si>
  <si>
    <t>Valor Final</t>
  </si>
  <si>
    <t>MO</t>
  </si>
  <si>
    <t>COTAÇÃO</t>
  </si>
  <si>
    <t xml:space="preserve"> ELIMINADOR CHAMADAS FALSAS - INSTALAR 8</t>
  </si>
  <si>
    <t>hora</t>
  </si>
  <si>
    <t>ETIQUETAS DE SINALIZAÇÃO - INSTALAR 2</t>
  </si>
  <si>
    <t>CHAVE DE SINAL SF2 NA CABINA - INSTALAR 2</t>
  </si>
  <si>
    <t>SUPORTES E PLACAS DE PARADAS SF2 (FDN/G/DC CONTROL) - INSTAL</t>
  </si>
  <si>
    <t>INSUMO</t>
  </si>
  <si>
    <t>BOT PAV NEW SOFT PRESS VERMELHA ACSINTER</t>
  </si>
  <si>
    <t>BOT PAV NEW SOFT PRESS VERMELHA ACSINFER</t>
  </si>
  <si>
    <t xml:space="preserve">BOT PAV NEW SOFT PRESS VERMELHA ACSSUPER </t>
  </si>
  <si>
    <t>RABICHO DE ACOPLAMENTO</t>
  </si>
  <si>
    <t xml:space="preserve">REBITE POP 4,8X10 CABECA ABAUL </t>
  </si>
  <si>
    <t xml:space="preserve">CABO ELETRICO 0,75MM2,AZUL,CLASSE 4 EM C </t>
  </si>
  <si>
    <t xml:space="preserve">CONECTOR AMP PARA CABOS ELETR </t>
  </si>
  <si>
    <t xml:space="preserve">ADESIVO DUAL-LOCK 15MMX40MM </t>
  </si>
  <si>
    <t>ABRACADEIRA NYLON 100X2,5MM BRANCA</t>
  </si>
  <si>
    <t>INDICADOR DE PAVTO.  SF2 24V VERMELHO</t>
  </si>
  <si>
    <t xml:space="preserve">CAIXA PLASTICA P/ IND. 245X82X80 </t>
  </si>
  <si>
    <t xml:space="preserve">RABICHO DE ACOPLAMENTO </t>
  </si>
  <si>
    <t xml:space="preserve"> PAINEL DE EMERG./INCEND ABS 1NF ANTI</t>
  </si>
  <si>
    <t>PAINEL DE OPERAÇÃO</t>
  </si>
  <si>
    <t>CONJ. TAMPA; COM ALTO FALANTE</t>
  </si>
  <si>
    <t xml:space="preserve">PARAF CAB SEXT M5X20 DIN EN 24017 5.8 B </t>
  </si>
  <si>
    <t xml:space="preserve">TERMINAL CAPA AWG 22-14(0,25/2,5MM)L=18, </t>
  </si>
  <si>
    <t>BUCHA</t>
  </si>
  <si>
    <t xml:space="preserve">BOTAO TELEFONE STEP-C-PORTUG/ESPAN.SEM I </t>
  </si>
  <si>
    <t xml:space="preserve">BOTAO ABRE PORTA PORTUG./ESPANHOL ILUM. </t>
  </si>
  <si>
    <t xml:space="preserve">BOTAO FECHA PORTA STEPC-PORTUGUES ILUMI </t>
  </si>
  <si>
    <t>BOTAO ALARME STEP-C-PORT/ESP/INGLESSEM I</t>
  </si>
  <si>
    <t xml:space="preserve">BOTAO STEPC-ILUM. VERM.SEM ETIQUETA(3Y.0 </t>
  </si>
  <si>
    <t xml:space="preserve">PORCA SEXT. M3 DIN EN 24034 </t>
  </si>
  <si>
    <t xml:space="preserve">ARRUELA PRESSAO M3 DIN 127 BICROM. </t>
  </si>
  <si>
    <t>ARRUELA LISA M3 DIN 125 BICROMATIZ.</t>
  </si>
  <si>
    <t xml:space="preserve">CHAVE EXTRAIVEL 2 POS, 90 GRAUS, </t>
  </si>
  <si>
    <t xml:space="preserve">ETIQUETA OFF/IND DIM. 35X29MM </t>
  </si>
  <si>
    <t xml:space="preserve">CABINEIRO </t>
  </si>
  <si>
    <t xml:space="preserve">ETIQUETA ATENCAO </t>
  </si>
  <si>
    <t xml:space="preserve"> "ETIQUETA ""G2"" BOTAO STEPC- PRETO" </t>
  </si>
  <si>
    <t xml:space="preserve">"ETIQUETA ""G3"" BOTAO STEPC- PRETO" </t>
  </si>
  <si>
    <t xml:space="preserve">"ETIQUETA ""10"" BOTAO STEPC- PRETO" </t>
  </si>
  <si>
    <t xml:space="preserve">"ETIQUETA ""G1"" BOTAO STEPC- PRETO" </t>
  </si>
  <si>
    <t xml:space="preserve">"ETIQUETA ""L"" DO BOTAO STEPC- PRETO" </t>
  </si>
  <si>
    <t xml:space="preserve">"ETIQUETA ""13"" BOTAO STEPC- PRETO" </t>
  </si>
  <si>
    <t xml:space="preserve"> "ETIQUETA ""14"" DO BOTAO STEPC- PRETO" </t>
  </si>
  <si>
    <t xml:space="preserve">"ETIQUETA ""G4"" BOTAO STEPC- PRETO" </t>
  </si>
  <si>
    <t xml:space="preserve">"ETIQUETA ""T"" BOTAO STEPC- PRETO" </t>
  </si>
  <si>
    <t xml:space="preserve"> "ETIQUETA ""9"" BOTAO STEPC- PRETO" </t>
  </si>
  <si>
    <t xml:space="preserve"> "ETIQUETA ""11"" BOTAO STEPC- PRETO" </t>
  </si>
  <si>
    <t xml:space="preserve">"ETIQUETA ""8"" BOTAO STEPC- PRETO" </t>
  </si>
  <si>
    <t xml:space="preserve">"ETIQUETA ""12"" BOTAO STEPC- PRETO" </t>
  </si>
  <si>
    <t xml:space="preserve">"ETIQUETA ""15"" DO BOTAO STEPC- PRETO" </t>
  </si>
  <si>
    <t xml:space="preserve">"ETIQUETA ""16"" DO BOTAO STEPC- PRETO" </t>
  </si>
  <si>
    <t xml:space="preserve">"ETIQUETA ""3"" BOTAO STEPC- PRETO" </t>
  </si>
  <si>
    <t xml:space="preserve">"ETIQUETA ""2"" BOTAO STEPC- PRETO" </t>
  </si>
  <si>
    <t xml:space="preserve">"ETIQUETA ""7"" BOTAO STEPC- PRETO" </t>
  </si>
  <si>
    <t xml:space="preserve">"ETIQUETA ""6"" BOTAO STEPC- PRETO" </t>
  </si>
  <si>
    <t xml:space="preserve">"ETIQUETA ""5"" BOTAO STEPC- PRETO" </t>
  </si>
  <si>
    <t xml:space="preserve">"ETIQUETA ""4"" BOTAO STEPC- PRETO" </t>
  </si>
  <si>
    <t xml:space="preserve">FIACAO DE PAINEL PRINCIPAL TIPO 1 D </t>
  </si>
  <si>
    <t>CONJUNTO VISOR (SF-II)</t>
  </si>
  <si>
    <t>ARRUELA LISA DIAM. INT.4.3X12X1MM</t>
  </si>
  <si>
    <t xml:space="preserve">VISOR DE ACRILICO INDICADOR </t>
  </si>
  <si>
    <t xml:space="preserve">CJ FILTRO P/ INDICADOR BST  </t>
  </si>
  <si>
    <t xml:space="preserve">CONJUNTO BASE PAINEL DE OPERACAO </t>
  </si>
  <si>
    <t xml:space="preserve">ACESSORIO DE ANCORAGEM P/ CABOS </t>
  </si>
  <si>
    <t xml:space="preserve">ABRACADEIRA DE NYLON (3,6 X 140MM) </t>
  </si>
  <si>
    <t>FITA AUTOADESIVA P/PROTECAO DE SUPE</t>
  </si>
  <si>
    <t>ETIQUETA LOGOTIPO FABRICANTE ELEVADOR</t>
  </si>
  <si>
    <t xml:space="preserve">"PARAF.FLANG. PONTA BROCA 12 -14X 1""" </t>
  </si>
  <si>
    <t xml:space="preserve">REBITE AD-540-S DIAM. 4X10 DIN 7337 </t>
  </si>
  <si>
    <t>ABRACADEIRA DE NYLON (3,6 X 140MM)</t>
  </si>
  <si>
    <t>SACO PLASTICO PEQUENO TRANSPARENTE 15 X</t>
  </si>
  <si>
    <t xml:space="preserve">MANUAL DA BOTOEIRA DE CABINA </t>
  </si>
  <si>
    <t xml:space="preserve">MODULO PSC2 L1 MODULO CONVERSOR SERIAL </t>
  </si>
  <si>
    <t xml:space="preserve">DG.2 MODULO PSC2 L2 MODULO CONVERSOR SERIAL P </t>
  </si>
  <si>
    <t xml:space="preserve">IMA FLEXIVEL 5X15X300 </t>
  </si>
  <si>
    <t xml:space="preserve">KIT FIXACAO C/ PRESILHA AJUSTAVEL </t>
  </si>
  <si>
    <t>FIACAO DA REDE SERIAL PARA BOTOEIRA</t>
  </si>
  <si>
    <t>BOTOEIRA PAVIMENTO NSP SF2 S/ PARAFUSO APARENTE - INSTALAR 1</t>
  </si>
  <si>
    <t>INDICADOR NO PAVIMENTO-INSTALAR 1</t>
  </si>
  <si>
    <t>PAINEL DE OPERAÇÃO TOTEM JIT SF2 - INSTALAR 3</t>
  </si>
  <si>
    <t>SUBTETO (FL)- INSTALAR 1</t>
  </si>
  <si>
    <t xml:space="preserve">KIT ILUMINACAO LED C/ LLC 4LAMPADAS </t>
  </si>
  <si>
    <t xml:space="preserve">CABO PP 2X1,5 MM2,PRETO/CINZA </t>
  </si>
  <si>
    <t xml:space="preserve">Fornecimento Local do SubTeto </t>
  </si>
  <si>
    <t xml:space="preserve">FRONTAL DA CABINA EM AÇO INOX </t>
  </si>
  <si>
    <t xml:space="preserve">PISO DA CASA DE MAQUINAS - DEMOLIÇÕES E RECOMPOSIÇÃO </t>
  </si>
  <si>
    <t xml:space="preserve">SERVIÇOS DE MONTAGEM E MODERNIZAÇÃO </t>
  </si>
  <si>
    <t xml:space="preserve">ESPELHO CEGO PARA OS TERMINAIS GIC </t>
  </si>
  <si>
    <t>CABO DE TRAÇÃO 3/8, 1/2 e 5/8 2:1 - 5 LANCES-SUBSTITUIR 42</t>
  </si>
  <si>
    <t>CABO DE MANOBRA - 1 LANCE-INSTALAR 7</t>
  </si>
  <si>
    <t>SUSPENSÃO CABO MANOBRA (DE 11 A 25 PAV.) INSTALAR 2</t>
  </si>
  <si>
    <t>ACRESCENTAR PESO NA BATERIA DE CONTRAPESO 3</t>
  </si>
  <si>
    <t>CABO MANOBRA 25X0.75MM2 DUPLA ISO COMP</t>
  </si>
  <si>
    <t xml:space="preserve">CONJ. FIXACAO DO CABO DE MANOBRA </t>
  </si>
  <si>
    <t xml:space="preserve">CABO DE ACO DIAM.10MM, ALMA DE ACO 8X19 </t>
  </si>
  <si>
    <t>M</t>
  </si>
  <si>
    <t xml:space="preserve">"CLIPS P/ CABO DE ACO 3/8"" ZB DIN741(CL </t>
  </si>
  <si>
    <t xml:space="preserve">SUSPENSAO DO CABO DE MANOBRA ELEV. </t>
  </si>
  <si>
    <t xml:space="preserve">PLACA DE SUSPENSAO (CONTRAPESO) </t>
  </si>
  <si>
    <t xml:space="preserve">Pesos do Contrapeso (Comprado Local) </t>
  </si>
  <si>
    <t>CENTRAL TELEFONICA BST - INSTALAR 6</t>
  </si>
  <si>
    <t>DIGIVOX PARA LINHA SF 2 7</t>
  </si>
  <si>
    <t xml:space="preserve">MODULO VIVA VOZ BH201/Z 2W </t>
  </si>
  <si>
    <t xml:space="preserve">TECIDO ORTOFONICO COR PRETA </t>
  </si>
  <si>
    <t xml:space="preserve">MODULO VOX4 FABRICADO (ROHS) MODUL </t>
  </si>
  <si>
    <t xml:space="preserve"> INTERFONE BH201/K 12V ATE 99 RAMAIS </t>
  </si>
  <si>
    <t xml:space="preserve">INTERFONE MASTER BH201/M DC12V </t>
  </si>
  <si>
    <t xml:space="preserve">FIACAO CENTRAL TELEFONICA BST </t>
  </si>
  <si>
    <t>MANUAL SSQDC</t>
  </si>
  <si>
    <t>GUARDA CORPO (FL) - INSTALAR 1</t>
  </si>
  <si>
    <t>GUARDA CORPO SOBRE CABINA - INSTALAR 1</t>
  </si>
  <si>
    <t>CAIXA DE TOMADA PARA FUNDO DE POÇO - INSTALAR 1</t>
  </si>
  <si>
    <t>SERVIÇO COMPLEMENTAR DE PINTURAS 1</t>
  </si>
  <si>
    <t xml:space="preserve"> ESCADA DE SEGURANCA DO FUNDO DO POÇO - INSTALAR 1</t>
  </si>
  <si>
    <t xml:space="preserve"> "CHUMBADOR DE CABO DIAMETRO 3/8"" SEM M" </t>
  </si>
  <si>
    <t xml:space="preserve">"CHUMBADOR DE CABO DIAMETRO 3/8"" COM M" </t>
  </si>
  <si>
    <t>PLACA DE SUSPENSAO PARA CASA DE MAQUINAS</t>
  </si>
  <si>
    <t xml:space="preserve">KIT ETIQUETA PARA CASA DE MAQUINA COMPL </t>
  </si>
  <si>
    <t xml:space="preserve">KIT ETIQUETA DE SINALIZACAO PARA CASA </t>
  </si>
  <si>
    <t xml:space="preserve">Balaustrada no teto da cabina (Forn. Local) </t>
  </si>
  <si>
    <t>TELA DE SEPARAÇAO DE CAIXA</t>
  </si>
  <si>
    <t>Serviço complementar de Pintura</t>
  </si>
  <si>
    <t xml:space="preserve">PISO EM GRANITO COM REBAIXO </t>
  </si>
  <si>
    <t xml:space="preserve">Escada de acesso ao fundo do poço </t>
  </si>
  <si>
    <t>PRÉ-INSTALAÇÃO - MODERNIZAÇÃO 1</t>
  </si>
  <si>
    <t>ATERRAMENTO DE CABINA-INSTALAR 1</t>
  </si>
  <si>
    <t>ILUMINAÇÃO 4-LED C/ SISTEMA DE ECONOMIA DE ENERGIA-INSTALAR 4</t>
  </si>
  <si>
    <t>PRÉ-FIAÇÃO P/ CAIXA DE CORRIDA FDN/FDNG SF2 - INSTALAR 1</t>
  </si>
  <si>
    <t>CALHA PARA FIAÇÃO ELÉTRICA (21 A 25 PARADAS)-INSTALAR 13</t>
  </si>
  <si>
    <t>CALHA (PRETA)</t>
  </si>
  <si>
    <t xml:space="preserve">FIACAO DAS LINHAS COMUNS CM EM CIMA </t>
  </si>
  <si>
    <t xml:space="preserve">SUPORTE DE FIXACAO DA PLUGACAO </t>
  </si>
  <si>
    <t>PARAF. MITTOFORM CAB OVAL FC MT4X16</t>
  </si>
  <si>
    <t xml:space="preserve">FIACAO DE POCO PARA 21 PARADAS </t>
  </si>
  <si>
    <t xml:space="preserve">CONJUNTO REPETIDOR DE POCO </t>
  </si>
  <si>
    <t xml:space="preserve">CONJUNTO SUPORTE SENSOR MAGNETICO </t>
  </si>
  <si>
    <t>COLETORA DE ÓLEO DAS GUIAS - INSTALAR 1</t>
  </si>
  <si>
    <t>DESMONTAGEM DO EQUIPAMENTO EXISTENTE P/ MP 1</t>
  </si>
  <si>
    <t xml:space="preserve"> INSTALAR PESADOR DE CARGA NOS CABOS 4</t>
  </si>
  <si>
    <t xml:space="preserve">ADAPTADOR COLETOR DE OLEO PRETO </t>
  </si>
  <si>
    <t xml:space="preserve">KIT REFORCO </t>
  </si>
  <si>
    <t xml:space="preserve">KIT FIX.OPER. VVVF NA CABINA </t>
  </si>
  <si>
    <t xml:space="preserve">PORCA SEXT. M12 DIN EN 24034 BICRO </t>
  </si>
  <si>
    <t xml:space="preserve">CAIXA DE TOMADA COM BOTAO DE SOCO REDUZ </t>
  </si>
  <si>
    <t xml:space="preserve">CAIXA DE TOMADA COM BOTAO DE SOCO COM 2 </t>
  </si>
  <si>
    <t xml:space="preserve">CHAVE LIMITE(INST.)GUIA T-161. S/NO </t>
  </si>
  <si>
    <t xml:space="preserve">CAME DOS LIMITES C/ 1805MM COTA </t>
  </si>
  <si>
    <t>CONJ. CONTATO ELETRICO P/ALCAPAO</t>
  </si>
  <si>
    <t xml:space="preserve">ENVELOPE PVC/PAPELAO,AZUL,260X345MMFECHA </t>
  </si>
  <si>
    <t xml:space="preserve">ETIQUETA NAO EMPILHAR </t>
  </si>
  <si>
    <t>ETIQUETA TESTE INTEGRADO</t>
  </si>
  <si>
    <t xml:space="preserve">Proteção das Polias na casa de máquinas </t>
  </si>
  <si>
    <t>M.TRACAO GEARLESS - INSTALAR 32</t>
  </si>
  <si>
    <t>CABO BLINDADO PARA MOTOR DE TRAÇÃO 1</t>
  </si>
  <si>
    <t>RABICHO DA MAQUINA PARA FDN/FDNG/DC CONTROL 1</t>
  </si>
  <si>
    <t>CHAVE LIMITE SEGURANÇA FDN/G /DC CONTROL SF2 - INSTALAR 1</t>
  </si>
  <si>
    <t xml:space="preserve">MAQUINA GTW10L112P0-1, 15.1KW,34.9A </t>
  </si>
  <si>
    <t xml:space="preserve">MAQUINA GTW9-81P7,20.7A,9.3KW,380V,P.DIA </t>
  </si>
  <si>
    <t xml:space="preserve">KIT INSTALACAO MAQUINA GTW. </t>
  </si>
  <si>
    <t xml:space="preserve">CJ. BASE DE MAQUINA GTW10 </t>
  </si>
  <si>
    <t xml:space="preserve">BASE PARA MAQ. TORIN ATE 12 PESSOAS </t>
  </si>
  <si>
    <t xml:space="preserve">KIT 17 PARADAS E ACIMA </t>
  </si>
  <si>
    <t>QUADRO DE COMANDO FDN/FDNG SERIAL FULL (SF2) OR - INSTALAR 15</t>
  </si>
  <si>
    <t xml:space="preserve"> BASE DO QUADRO DE COMANDO-INSTALAR 1</t>
  </si>
  <si>
    <t>PAINEL DE EMERGÊNCIA P/ INCÊNDIO-SUBSTITUIR 3</t>
  </si>
  <si>
    <t>CAIXA PLUGAÇÃO POLARIZADA FDN/FDNG SF2-INSTALAR 3</t>
  </si>
  <si>
    <t xml:space="preserve">BASE P/ ARMARIO Q.C. REGENERATIVO PARA </t>
  </si>
  <si>
    <t xml:space="preserve">KIT CABO BLINDADO 4 VIAS 4MM </t>
  </si>
  <si>
    <t>KIT TERMINAL PARA QUADRO DE COMANDO</t>
  </si>
  <si>
    <t xml:space="preserve">FIACAO DE FORCA COM FILTRO </t>
  </si>
  <si>
    <t>FIACAO QC FDN M25 NAO GOLD</t>
  </si>
  <si>
    <t>KIT NAO GOLD SC300/TORIN/DNH</t>
  </si>
  <si>
    <t xml:space="preserve">KIT INSTALACAO FDN SF2 M18 </t>
  </si>
  <si>
    <t xml:space="preserve">MANUAL FDN M25 EM PORTUGUES </t>
  </si>
  <si>
    <t xml:space="preserve">MOD.INTPTC TORIN </t>
  </si>
  <si>
    <t xml:space="preserve">QUADRO COMANDO </t>
  </si>
  <si>
    <t>RABICHO CAN MCP8S/MCINV6S 0,6M</t>
  </si>
  <si>
    <t>RABICHO CP1</t>
  </si>
  <si>
    <t xml:space="preserve">RABICHO CP3 </t>
  </si>
  <si>
    <t xml:space="preserve">RABICHO CP18/CP18A/CP19 </t>
  </si>
  <si>
    <t xml:space="preserve">RABICHO CP2 </t>
  </si>
  <si>
    <t xml:space="preserve">RABICHO CPO/CP35/CP12 </t>
  </si>
  <si>
    <t>RABICHO PARA INTERFONE COMP=1M QUADR</t>
  </si>
  <si>
    <t xml:space="preserve">RABICHO PARA INTERFONE COMP=3.5M CABIN </t>
  </si>
  <si>
    <t>RABICHO TIPO 1</t>
  </si>
  <si>
    <t>RABICHO TIPO 2</t>
  </si>
  <si>
    <t>RABICHO MOTOR</t>
  </si>
  <si>
    <t>RABICHO TIPO 3</t>
  </si>
  <si>
    <t xml:space="preserve">RABICHO PARA CENTRAL BST </t>
  </si>
  <si>
    <t>POLIA E CABOS / PROTEÇÃO - INSTALAR 4</t>
  </si>
  <si>
    <t>CONTATO ELÉTRICO DA POLIA TENSORA - INSTALAR 1</t>
  </si>
  <si>
    <t>PROTEÇÃO DO REGULADOR DE VELOCIDADE - INSTALAR 1</t>
  </si>
  <si>
    <t>KIT DE INSTALACAO PARA POLIA TENSO-RA 3Y</t>
  </si>
  <si>
    <t>CJ POLIA DE DESVIO GTW10L-1 DIAM.</t>
  </si>
  <si>
    <t xml:space="preserve">POLIA DE DESVIO MAQ. DE TRACAO </t>
  </si>
  <si>
    <t xml:space="preserve">PROTECAO DE POLIA MAQUINA GTW POLIA </t>
  </si>
  <si>
    <t>PORTA CABINA P/ACO INOXIDAVEL S/GRADE(CABINA AÇO)-SUBSTITUIR 3</t>
  </si>
  <si>
    <t>REGUA DE SEGURANÇA ELETRÔNICA SEP MEMCO FIXA AC-INSTALAR 8</t>
  </si>
  <si>
    <t>OPERADOR DE PORTA VVVF AC-CABINA EM AÇO-SUBSTITUIR 12</t>
  </si>
  <si>
    <t>FECHO ELETRO-MECANICO P/VVVF AC C/ACES.CAB. ACO-INSTALAR 2</t>
  </si>
  <si>
    <t>SOLEIRA DE CABINA-SUBSTITUIR 2</t>
  </si>
  <si>
    <t xml:space="preserve">SOLEIRA AC A=1640 LU=800 </t>
  </si>
  <si>
    <t xml:space="preserve">FECHO  P/MODERNIZ CENTRAL </t>
  </si>
  <si>
    <t xml:space="preserve">TRINCO CHAVE TRIANGULO - AC/ALD </t>
  </si>
  <si>
    <t>MOLA 15 X 1,4</t>
  </si>
  <si>
    <t xml:space="preserve">KIT FECHO VVVF AC P/FECHAM FUJI </t>
  </si>
  <si>
    <t>INVERSOR PORTA SIMPLES ALD/AC</t>
  </si>
  <si>
    <t xml:space="preserve">OPERADOR PORTA AC OP=800 WI=1200 WI=13 </t>
  </si>
  <si>
    <t>RAMPA ARTICUL. AC/ALD OPH=2100.</t>
  </si>
  <si>
    <t xml:space="preserve">PORTA(AC) </t>
  </si>
  <si>
    <t xml:space="preserve">KIT INSTAL RÉGUA DE SEGURANÇA MOD 310 AC </t>
  </si>
  <si>
    <t xml:space="preserve">FONTE SEP </t>
  </si>
  <si>
    <t xml:space="preserve">RAB. DA REGUA SEM FONTE </t>
  </si>
  <si>
    <t>DISPOSITIVO DE SEGURANCA / REGUA (DOOR)</t>
  </si>
  <si>
    <t>ABRACADEIRA DE NYLON (4,8 X 370MM) NYLON</t>
  </si>
  <si>
    <t xml:space="preserve">INVERSOR DE PORTA COM FONTE KTD ATE 1 </t>
  </si>
  <si>
    <t>LOGÍSTICA E APOIO EM OBRA</t>
  </si>
  <si>
    <t>MOBILIZAÇÃO E DESMOBILIZAÇÃO</t>
  </si>
  <si>
    <t>PLANEJAMENTO DE EXECUTIVO</t>
  </si>
  <si>
    <t>DESCRIÇÃO DO PROJETISTA</t>
  </si>
  <si>
    <t>ETAPAS - GRUPO DE 3 ELEVADORES</t>
  </si>
  <si>
    <t>1ª</t>
  </si>
  <si>
    <t>2ª</t>
  </si>
  <si>
    <t>3ª</t>
  </si>
  <si>
    <t>4ª</t>
  </si>
  <si>
    <t>DETALHES, ILUMINAÇÃO E ACABAMENTOS - ADICIONAR DESCRIÇÃO DETALHADA</t>
  </si>
  <si>
    <t>Informamos que este planejamento pode ser alterado para ter menos medições a critério da empresa, também poderá haver antecipação de pagamento de serviço previsto em etapa posterior caso o mesmo se encontre finalizado. Entretanto deverá ser aprovado um planejamento executivo, a ser elaborado pela Contratada e aprovado pela Contratante, anteriormente ao início dos serviços.</t>
  </si>
  <si>
    <t xml:space="preserve">Obs.: BDI diferenciado nos itens 5, 6, 7 e  8 </t>
  </si>
  <si>
    <t>ÍNDICE REAJUSTE:</t>
  </si>
  <si>
    <t>NOME DA EMPRESA: REOFRMAR ELEVADORES LTDA</t>
  </si>
  <si>
    <t>CNPJ: 21.633.171/0001-28</t>
  </si>
  <si>
    <t>RESP. TÉCN.: FRANK DA SILVA COUTINHO</t>
  </si>
  <si>
    <t>DATA DA APRES. DA PROPOSTA: 14/08/2023</t>
  </si>
  <si>
    <t>WAGNER ALVES DOS SANTOS</t>
  </si>
  <si>
    <t>DIRETOR EXECUTIVO</t>
  </si>
  <si>
    <t>CPF 791.418.975-87</t>
  </si>
  <si>
    <t>PROPOSTA SERVIÇO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</si>
</sst>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#,##0.00\ [$€-407];[Red]\-#,##0.00\ [$€-407]"/>
    <numFmt numFmtId="166" formatCode="_-* #,##0.00_-;\-* #,##0.00_-;_-* \-??_-;_-@_-"/>
    <numFmt numFmtId="167" formatCode="_-* #,##0.0000_-;\-* #,##0.0000_-;_-* \-????_-;_-@_-"/>
    <numFmt numFmtId="168" formatCode="&quot;R$ &quot;#,##0.00"/>
    <numFmt numFmtId="169" formatCode="_-* #,##0.0000_-;\-* #,##0.0000_-;_-* \-??_-;_-@_-"/>
    <numFmt numFmtId="170" formatCode="_(* #,##0.00000_);_(* \(#,##0.00000\);_(* \-??_);_(@_)"/>
    <numFmt numFmtId="171" formatCode="_(* #,##0.0000_);_(* \(#,##0.0000\);_(* \-??_);_(@_)"/>
    <numFmt numFmtId="172" formatCode="0.000%"/>
    <numFmt numFmtId="173" formatCode="_(* #,##0.00_);_(* \(#,##0.00\);_(* \-??_);_(@_)"/>
    <numFmt numFmtId="174" formatCode="&quot;R$ &quot;#,##0.00;[Red]&quot;-R$ &quot;#,##0.00"/>
    <numFmt numFmtId="175" formatCode="#,##0.00000000"/>
  </numFmts>
  <fonts count="85">
    <font>
      <sz val="11"/>
      <color rgb="FF000000"/>
      <name val="Arial"/>
      <family val="2"/>
    </font>
    <font>
      <sz val="11"/>
      <color indexed="55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1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indexed="55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5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i/>
      <sz val="16"/>
      <color indexed="55"/>
      <name val="Arial"/>
      <family val="2"/>
    </font>
    <font>
      <u val="single"/>
      <sz val="11"/>
      <color indexed="31"/>
      <name val="Calibri"/>
      <family val="2"/>
    </font>
    <font>
      <sz val="11"/>
      <color indexed="52"/>
      <name val="Calibri"/>
      <family val="2"/>
    </font>
    <font>
      <sz val="10"/>
      <color indexed="55"/>
      <name val="Times New Roman"/>
      <family val="1"/>
    </font>
    <font>
      <b/>
      <i/>
      <u val="single"/>
      <sz val="11"/>
      <color indexed="55"/>
      <name val="Arial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12"/>
      <color indexed="55"/>
      <name val="Times New Roman"/>
      <family val="1"/>
    </font>
    <font>
      <b/>
      <sz val="10"/>
      <color indexed="23"/>
      <name val="Calibri"/>
      <family val="2"/>
    </font>
    <font>
      <b/>
      <sz val="10"/>
      <color indexed="55"/>
      <name val="Calibri"/>
      <family val="2"/>
    </font>
    <font>
      <sz val="10"/>
      <color indexed="55"/>
      <name val="Calibri"/>
      <family val="2"/>
    </font>
    <font>
      <b/>
      <sz val="8"/>
      <color indexed="23"/>
      <name val="Courier New"/>
      <family val="3"/>
    </font>
    <font>
      <sz val="9"/>
      <color indexed="55"/>
      <name val="Calibri"/>
      <family val="2"/>
    </font>
    <font>
      <b/>
      <sz val="14"/>
      <color indexed="55"/>
      <name val="Arial"/>
      <family val="2"/>
    </font>
    <font>
      <sz val="10"/>
      <color indexed="55"/>
      <name val="Arial"/>
      <family val="2"/>
    </font>
    <font>
      <sz val="13"/>
      <color indexed="55"/>
      <name val="Eras Demi ITC"/>
      <family val="2"/>
    </font>
    <font>
      <sz val="9"/>
      <color indexed="55"/>
      <name val="Arial"/>
      <family val="2"/>
    </font>
    <font>
      <b/>
      <sz val="11"/>
      <color indexed="55"/>
      <name val="Arial"/>
      <family val="2"/>
    </font>
    <font>
      <u val="single"/>
      <sz val="11"/>
      <color indexed="22"/>
      <name val="Arial"/>
      <family val="2"/>
    </font>
    <font>
      <u val="single"/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FFFFFF"/>
      <name val="Courier New"/>
      <family val="3"/>
    </font>
    <font>
      <sz val="9"/>
      <color rgb="FF00000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3"/>
      <color rgb="FF000000"/>
      <name val="Eras Demi ITC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>
        <color rgb="FFBFBFBF"/>
      </right>
      <top/>
      <bottom style="medium"/>
    </border>
    <border>
      <left style="medium">
        <color rgb="FFBFBFBF"/>
      </left>
      <right/>
      <top/>
      <bottom style="medium"/>
    </border>
    <border>
      <left/>
      <right style="medium">
        <color rgb="FFBFBFBF"/>
      </right>
      <top/>
      <bottom style="medium"/>
    </border>
    <border>
      <left style="medium">
        <color rgb="FFBFBFBF"/>
      </left>
      <right style="medium">
        <color rgb="FFBFBFBF"/>
      </right>
      <top/>
      <bottom style="medium"/>
    </border>
    <border>
      <left style="medium"/>
      <right style="thin">
        <color rgb="FFBFBFBF"/>
      </right>
      <top style="medium"/>
      <bottom style="thin">
        <color rgb="FFBFBFBF"/>
      </bottom>
    </border>
    <border>
      <left style="thin">
        <color rgb="FFBFBFBF"/>
      </left>
      <right/>
      <top style="medium"/>
      <bottom style="thin">
        <color rgb="FFBFBFBF"/>
      </bottom>
    </border>
    <border>
      <left/>
      <right/>
      <top style="medium"/>
      <bottom style="thin">
        <color rgb="FFBFBFBF"/>
      </bottom>
    </border>
    <border>
      <left/>
      <right style="thin">
        <color rgb="FFBFBFBF"/>
      </right>
      <top style="medium"/>
      <bottom style="thin">
        <color rgb="FFBFBFBF"/>
      </bottom>
    </border>
    <border>
      <left style="thin">
        <color rgb="FFBFBFBF"/>
      </left>
      <right style="medium">
        <color rgb="FFBFBFBF"/>
      </right>
      <top style="medium"/>
      <bottom style="thin">
        <color rgb="FFBFBFBF"/>
      </bottom>
    </border>
    <border>
      <left style="medium"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</border>
    <border>
      <left style="medium"/>
      <right style="thin">
        <color rgb="FFBFBFBF"/>
      </right>
      <top style="thin">
        <color rgb="FFBFBFBF"/>
      </top>
      <bottom/>
    </border>
    <border>
      <left style="thin">
        <color rgb="FFBFBFBF"/>
      </left>
      <right/>
      <top style="thin">
        <color rgb="FFBFBFBF"/>
      </top>
      <bottom/>
    </border>
    <border>
      <left/>
      <right/>
      <top style="thin">
        <color rgb="FFBFBFBF"/>
      </top>
      <bottom/>
    </border>
    <border>
      <left/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medium">
        <color rgb="FFBFBFBF"/>
      </right>
      <top style="thin">
        <color rgb="FFBFBFBF"/>
      </top>
      <bottom/>
    </border>
    <border>
      <left style="medium"/>
      <right style="thin">
        <color rgb="FFBFBFBF"/>
      </right>
      <top style="thin">
        <color rgb="FFBFBFBF"/>
      </top>
      <bottom style="medium"/>
    </border>
    <border>
      <left style="thin">
        <color rgb="FFBFBFBF"/>
      </left>
      <right/>
      <top style="thin">
        <color rgb="FFBFBFBF"/>
      </top>
      <bottom style="medium"/>
    </border>
    <border>
      <left/>
      <right/>
      <top style="thin">
        <color rgb="FFBFBFBF"/>
      </top>
      <bottom style="medium"/>
    </border>
    <border>
      <left/>
      <right style="thin">
        <color rgb="FFBFBFBF"/>
      </right>
      <top style="thin">
        <color rgb="FFBFBFBF"/>
      </top>
      <bottom style="medium"/>
    </border>
    <border>
      <left style="thin">
        <color rgb="FFBFBFBF"/>
      </left>
      <right style="medium">
        <color rgb="FFBFBFBF"/>
      </right>
      <top style="thin">
        <color rgb="FFBFBFBF"/>
      </top>
      <bottom style="medium"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Border="0" applyProtection="0">
      <alignment/>
    </xf>
    <xf numFmtId="0" fontId="56" fillId="0" borderId="0">
      <alignment horizontal="center"/>
      <protection/>
    </xf>
    <xf numFmtId="0" fontId="57" fillId="0" borderId="0" applyNumberFormat="0" applyFill="0" applyBorder="0" applyAlignment="0" applyProtection="0"/>
    <xf numFmtId="0" fontId="58" fillId="0" borderId="0" applyBorder="0" applyProtection="0">
      <alignment/>
    </xf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164" fontId="0" fillId="0" borderId="0" applyBorder="0" applyProtection="0">
      <alignment/>
    </xf>
    <xf numFmtId="42" fontId="0" fillId="0" borderId="0" applyFont="0" applyFill="0" applyBorder="0" applyAlignment="0" applyProtection="0"/>
    <xf numFmtId="164" fontId="0" fillId="0" borderId="0" applyBorder="0" applyProtection="0">
      <alignment/>
    </xf>
    <xf numFmtId="164" fontId="0" fillId="0" borderId="0" applyBorder="0" applyProtection="0">
      <alignment/>
    </xf>
    <xf numFmtId="0" fontId="61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33" borderId="4" applyNumberFormat="0" applyFont="0" applyAlignment="0" applyProtection="0"/>
    <xf numFmtId="9" fontId="0" fillId="0" borderId="0" applyBorder="0" applyProtection="0">
      <alignment/>
    </xf>
    <xf numFmtId="9" fontId="0" fillId="0" borderId="0" applyBorder="0" applyProtection="0">
      <alignment/>
    </xf>
    <xf numFmtId="9" fontId="2" fillId="0" borderId="0">
      <alignment/>
      <protection/>
    </xf>
    <xf numFmtId="9" fontId="0" fillId="0" borderId="0" applyBorder="0" applyProtection="0">
      <alignment/>
    </xf>
    <xf numFmtId="0" fontId="64" fillId="0" borderId="0">
      <alignment/>
      <protection/>
    </xf>
    <xf numFmtId="165" fontId="64" fillId="0" borderId="0">
      <alignment/>
      <protection/>
    </xf>
    <xf numFmtId="0" fontId="65" fillId="21" borderId="5" applyNumberFormat="0" applyAlignment="0" applyProtection="0"/>
    <xf numFmtId="166" fontId="0" fillId="0" borderId="0" applyBorder="0" applyProtection="0">
      <alignment/>
    </xf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0" borderId="0">
      <alignment horizontal="center" textRotation="90"/>
      <protection/>
    </xf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</cellStyleXfs>
  <cellXfs count="238">
    <xf numFmtId="0" fontId="0" fillId="0" borderId="0" xfId="0" applyAlignment="1">
      <alignment/>
    </xf>
    <xf numFmtId="0" fontId="0" fillId="0" borderId="0" xfId="0" applyAlignment="1">
      <alignment wrapText="1"/>
    </xf>
    <xf numFmtId="0" fontId="72" fillId="0" borderId="0" xfId="0" applyFont="1" applyAlignment="1">
      <alignment wrapText="1"/>
    </xf>
    <xf numFmtId="0" fontId="3" fillId="34" borderId="9" xfId="0" applyFont="1" applyFill="1" applyBorder="1" applyAlignment="1" applyProtection="1">
      <alignment wrapText="1"/>
      <protection hidden="1"/>
    </xf>
    <xf numFmtId="0" fontId="3" fillId="34" borderId="10" xfId="0" applyFont="1" applyFill="1" applyBorder="1" applyAlignment="1" applyProtection="1">
      <alignment wrapText="1"/>
      <protection hidden="1" locked="0"/>
    </xf>
    <xf numFmtId="0" fontId="3" fillId="34" borderId="10" xfId="0" applyFont="1" applyFill="1" applyBorder="1" applyAlignment="1" applyProtection="1">
      <alignment wrapText="1"/>
      <protection hidden="1"/>
    </xf>
    <xf numFmtId="0" fontId="3" fillId="34" borderId="11" xfId="0" applyFont="1" applyFill="1" applyBorder="1" applyAlignment="1" applyProtection="1">
      <alignment wrapText="1"/>
      <protection hidden="1"/>
    </xf>
    <xf numFmtId="4" fontId="72" fillId="0" borderId="0" xfId="0" applyNumberFormat="1" applyFont="1" applyAlignment="1" applyProtection="1">
      <alignment horizontal="center" vertical="center" wrapText="1"/>
      <protection hidden="1"/>
    </xf>
    <xf numFmtId="10" fontId="72" fillId="0" borderId="0" xfId="0" applyNumberFormat="1" applyFont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 wrapText="1"/>
      <protection hidden="1"/>
    </xf>
    <xf numFmtId="0" fontId="73" fillId="35" borderId="12" xfId="0" applyFont="1" applyFill="1" applyBorder="1" applyAlignment="1" applyProtection="1">
      <alignment vertical="center"/>
      <protection hidden="1"/>
    </xf>
    <xf numFmtId="0" fontId="73" fillId="35" borderId="9" xfId="0" applyFont="1" applyFill="1" applyBorder="1" applyAlignment="1" applyProtection="1">
      <alignment vertical="center" wrapText="1"/>
      <protection hidden="1"/>
    </xf>
    <xf numFmtId="0" fontId="73" fillId="35" borderId="13" xfId="0" applyFont="1" applyFill="1" applyBorder="1" applyAlignment="1" applyProtection="1">
      <alignment horizontal="center" vertical="center" wrapText="1" shrinkToFit="1"/>
      <protection hidden="1"/>
    </xf>
    <xf numFmtId="10" fontId="3" fillId="36" borderId="13" xfId="56" applyNumberFormat="1" applyFont="1" applyFill="1" applyBorder="1" applyAlignment="1">
      <alignment horizontal="center" vertical="center" wrapText="1"/>
      <protection/>
    </xf>
    <xf numFmtId="0" fontId="73" fillId="35" borderId="11" xfId="0" applyFont="1" applyFill="1" applyBorder="1" applyAlignment="1" applyProtection="1">
      <alignment horizontal="left" vertical="center" wrapText="1"/>
      <protection hidden="1"/>
    </xf>
    <xf numFmtId="0" fontId="3" fillId="35" borderId="14" xfId="0" applyFont="1" applyFill="1" applyBorder="1" applyAlignment="1" applyProtection="1">
      <alignment horizontal="left" vertical="center"/>
      <protection hidden="1"/>
    </xf>
    <xf numFmtId="0" fontId="73" fillId="35" borderId="15" xfId="0" applyFont="1" applyFill="1" applyBorder="1" applyAlignment="1" applyProtection="1">
      <alignment horizontal="center" vertical="center" wrapText="1" shrinkToFit="1"/>
      <protection hidden="1"/>
    </xf>
    <xf numFmtId="10" fontId="3" fillId="36" borderId="16" xfId="56" applyNumberFormat="1" applyFont="1" applyFill="1" applyBorder="1" applyAlignment="1">
      <alignment horizontal="center" vertical="center" wrapText="1"/>
      <protection/>
    </xf>
    <xf numFmtId="0" fontId="3" fillId="37" borderId="17" xfId="0" applyFont="1" applyFill="1" applyBorder="1" applyAlignment="1" applyProtection="1">
      <alignment vertical="center" wrapText="1"/>
      <protection hidden="1"/>
    </xf>
    <xf numFmtId="0" fontId="3" fillId="37" borderId="18" xfId="0" applyFont="1" applyFill="1" applyBorder="1" applyAlignment="1" applyProtection="1">
      <alignment vertical="center" wrapText="1"/>
      <protection hidden="1"/>
    </xf>
    <xf numFmtId="0" fontId="3" fillId="37" borderId="18" xfId="0" applyFont="1" applyFill="1" applyBorder="1" applyAlignment="1" applyProtection="1">
      <alignment horizontal="right" vertical="center" wrapText="1"/>
      <protection hidden="1"/>
    </xf>
    <xf numFmtId="0" fontId="73" fillId="37" borderId="15" xfId="0" applyFont="1" applyFill="1" applyBorder="1" applyAlignment="1" applyProtection="1">
      <alignment horizontal="center" vertical="center" wrapText="1"/>
      <protection hidden="1"/>
    </xf>
    <xf numFmtId="4" fontId="73" fillId="37" borderId="15" xfId="0" applyNumberFormat="1" applyFont="1" applyFill="1" applyBorder="1" applyAlignment="1" applyProtection="1">
      <alignment horizontal="center" vertical="center" wrapText="1"/>
      <protection hidden="1"/>
    </xf>
    <xf numFmtId="0" fontId="72" fillId="0" borderId="0" xfId="0" applyFont="1" applyAlignment="1">
      <alignment horizontal="center" vertical="center" wrapText="1"/>
    </xf>
    <xf numFmtId="1" fontId="73" fillId="37" borderId="15" xfId="0" applyNumberFormat="1" applyFont="1" applyFill="1" applyBorder="1" applyAlignment="1" applyProtection="1">
      <alignment horizontal="center" vertical="center" wrapText="1"/>
      <protection hidden="1"/>
    </xf>
    <xf numFmtId="0" fontId="73" fillId="37" borderId="15" xfId="0" applyFont="1" applyFill="1" applyBorder="1" applyAlignment="1" applyProtection="1">
      <alignment horizontal="left" vertical="center" wrapText="1"/>
      <protection hidden="1"/>
    </xf>
    <xf numFmtId="4" fontId="3" fillId="37" borderId="18" xfId="0" applyNumberFormat="1" applyFont="1" applyFill="1" applyBorder="1" applyAlignment="1" applyProtection="1">
      <alignment horizontal="center" vertical="center" wrapText="1"/>
      <protection hidden="1"/>
    </xf>
    <xf numFmtId="164" fontId="73" fillId="37" borderId="17" xfId="52" applyFont="1" applyFill="1" applyBorder="1" applyAlignment="1" applyProtection="1">
      <alignment horizontal="center" vertical="center" wrapText="1"/>
      <protection hidden="1"/>
    </xf>
    <xf numFmtId="164" fontId="73" fillId="37" borderId="15" xfId="52" applyFont="1" applyFill="1" applyBorder="1" applyAlignment="1" applyProtection="1">
      <alignment horizontal="center" vertical="center" wrapText="1"/>
      <protection hidden="1"/>
    </xf>
    <xf numFmtId="10" fontId="73" fillId="37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>
      <alignment horizontal="center" vertical="center" wrapText="1"/>
    </xf>
    <xf numFmtId="4" fontId="72" fillId="35" borderId="15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15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 wrapText="1"/>
    </xf>
    <xf numFmtId="4" fontId="3" fillId="37" borderId="15" xfId="0" applyNumberFormat="1" applyFont="1" applyFill="1" applyBorder="1" applyAlignment="1" applyProtection="1">
      <alignment horizontal="center" vertical="center" wrapText="1"/>
      <protection hidden="1"/>
    </xf>
    <xf numFmtId="0" fontId="73" fillId="38" borderId="17" xfId="0" applyFont="1" applyFill="1" applyBorder="1" applyAlignment="1" applyProtection="1">
      <alignment vertical="center" wrapText="1"/>
      <protection hidden="1"/>
    </xf>
    <xf numFmtId="0" fontId="73" fillId="38" borderId="18" xfId="0" applyFont="1" applyFill="1" applyBorder="1" applyAlignment="1" applyProtection="1">
      <alignment vertical="center" wrapText="1"/>
      <protection hidden="1"/>
    </xf>
    <xf numFmtId="0" fontId="73" fillId="38" borderId="16" xfId="0" applyFont="1" applyFill="1" applyBorder="1" applyAlignment="1" applyProtection="1">
      <alignment horizontal="right" vertical="center"/>
      <protection hidden="1"/>
    </xf>
    <xf numFmtId="168" fontId="73" fillId="39" borderId="15" xfId="0" applyNumberFormat="1" applyFont="1" applyFill="1" applyBorder="1" applyAlignment="1" applyProtection="1">
      <alignment vertical="center" wrapText="1"/>
      <protection hidden="1"/>
    </xf>
    <xf numFmtId="169" fontId="0" fillId="0" borderId="0" xfId="73" applyNumberFormat="1" applyBorder="1" applyAlignment="1" applyProtection="1">
      <alignment wrapText="1"/>
      <protection/>
    </xf>
    <xf numFmtId="164" fontId="74" fillId="0" borderId="0" xfId="50" applyFont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74" fillId="0" borderId="0" xfId="0" applyFont="1" applyAlignment="1">
      <alignment wrapText="1"/>
    </xf>
    <xf numFmtId="4" fontId="66" fillId="0" borderId="0" xfId="0" applyNumberFormat="1" applyFont="1" applyAlignment="1">
      <alignment wrapText="1"/>
    </xf>
    <xf numFmtId="0" fontId="3" fillId="34" borderId="19" xfId="0" applyFont="1" applyFill="1" applyBorder="1" applyAlignment="1" applyProtection="1">
      <alignment vertical="center"/>
      <protection locked="0"/>
    </xf>
    <xf numFmtId="0" fontId="3" fillId="34" borderId="20" xfId="0" applyFont="1" applyFill="1" applyBorder="1" applyAlignment="1" applyProtection="1">
      <alignment vertical="center"/>
      <protection locked="0"/>
    </xf>
    <xf numFmtId="0" fontId="5" fillId="34" borderId="20" xfId="0" applyFont="1" applyFill="1" applyBorder="1" applyAlignment="1" applyProtection="1">
      <alignment horizontal="right"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7" fillId="34" borderId="0" xfId="0" applyFont="1" applyFill="1" applyAlignment="1" applyProtection="1">
      <alignment horizontal="right" vertical="center"/>
      <protection locked="0"/>
    </xf>
    <xf numFmtId="0" fontId="3" fillId="34" borderId="23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 applyProtection="1">
      <alignment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4" fontId="8" fillId="0" borderId="30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166" fontId="9" fillId="0" borderId="35" xfId="83" applyFont="1" applyBorder="1" applyAlignment="1" applyProtection="1">
      <alignment horizontal="center"/>
      <protection/>
    </xf>
    <xf numFmtId="0" fontId="9" fillId="0" borderId="21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10" fontId="6" fillId="0" borderId="39" xfId="66" applyNumberFormat="1" applyFont="1" applyBorder="1" applyProtection="1">
      <alignment/>
      <protection/>
    </xf>
    <xf numFmtId="166" fontId="9" fillId="0" borderId="40" xfId="83" applyFont="1" applyBorder="1" applyAlignment="1" applyProtection="1">
      <alignment horizontal="right"/>
      <protection/>
    </xf>
    <xf numFmtId="0" fontId="9" fillId="0" borderId="23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 horizontal="center"/>
    </xf>
    <xf numFmtId="170" fontId="9" fillId="0" borderId="40" xfId="83" applyNumberFormat="1" applyFont="1" applyBorder="1" applyAlignment="1" applyProtection="1">
      <alignment horizontal="right"/>
      <protection/>
    </xf>
    <xf numFmtId="171" fontId="6" fillId="0" borderId="23" xfId="0" applyNumberFormat="1" applyFont="1" applyBorder="1" applyAlignment="1">
      <alignment/>
    </xf>
    <xf numFmtId="0" fontId="9" fillId="0" borderId="37" xfId="0" applyFont="1" applyBorder="1" applyAlignment="1">
      <alignment/>
    </xf>
    <xf numFmtId="10" fontId="9" fillId="0" borderId="38" xfId="0" applyNumberFormat="1" applyFont="1" applyBorder="1" applyAlignment="1">
      <alignment horizontal="center"/>
    </xf>
    <xf numFmtId="10" fontId="9" fillId="0" borderId="39" xfId="66" applyNumberFormat="1" applyFont="1" applyBorder="1" applyAlignment="1" applyProtection="1">
      <alignment horizontal="center"/>
      <protection/>
    </xf>
    <xf numFmtId="172" fontId="9" fillId="0" borderId="40" xfId="66" applyNumberFormat="1" applyFont="1" applyBorder="1" applyAlignment="1" applyProtection="1">
      <alignment horizontal="right"/>
      <protection/>
    </xf>
    <xf numFmtId="171" fontId="9" fillId="0" borderId="23" xfId="83" applyNumberFormat="1" applyFont="1" applyBorder="1" applyProtection="1">
      <alignment/>
      <protection/>
    </xf>
    <xf numFmtId="0" fontId="9" fillId="0" borderId="37" xfId="0" applyFont="1" applyBorder="1" applyAlignment="1">
      <alignment wrapText="1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172" fontId="6" fillId="0" borderId="40" xfId="66" applyNumberFormat="1" applyFont="1" applyBorder="1" applyAlignment="1" applyProtection="1">
      <alignment horizontal="right"/>
      <protection/>
    </xf>
    <xf numFmtId="0" fontId="6" fillId="0" borderId="39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35" borderId="36" xfId="0" applyFont="1" applyFill="1" applyBorder="1" applyAlignment="1">
      <alignment/>
    </xf>
    <xf numFmtId="0" fontId="9" fillId="35" borderId="37" xfId="0" applyFont="1" applyFill="1" applyBorder="1" applyAlignment="1">
      <alignment/>
    </xf>
    <xf numFmtId="0" fontId="9" fillId="35" borderId="38" xfId="0" applyFont="1" applyFill="1" applyBorder="1" applyAlignment="1">
      <alignment/>
    </xf>
    <xf numFmtId="166" fontId="6" fillId="0" borderId="40" xfId="83" applyFont="1" applyBorder="1" applyAlignment="1" applyProtection="1">
      <alignment horizontal="right"/>
      <protection/>
    </xf>
    <xf numFmtId="0" fontId="6" fillId="0" borderId="37" xfId="59" applyFont="1" applyBorder="1">
      <alignment/>
      <protection/>
    </xf>
    <xf numFmtId="0" fontId="6" fillId="0" borderId="38" xfId="59" applyFont="1" applyBorder="1">
      <alignment/>
      <protection/>
    </xf>
    <xf numFmtId="10" fontId="6" fillId="0" borderId="39" xfId="67" applyNumberFormat="1" applyFont="1" applyBorder="1" applyProtection="1">
      <alignment/>
      <protection/>
    </xf>
    <xf numFmtId="172" fontId="6" fillId="0" borderId="40" xfId="67" applyNumberFormat="1" applyFont="1" applyBorder="1" applyAlignment="1" applyProtection="1">
      <alignment horizontal="right"/>
      <protection/>
    </xf>
    <xf numFmtId="172" fontId="9" fillId="0" borderId="23" xfId="0" applyNumberFormat="1" applyFont="1" applyBorder="1" applyAlignment="1">
      <alignment/>
    </xf>
    <xf numFmtId="0" fontId="9" fillId="0" borderId="37" xfId="59" applyFont="1" applyBorder="1">
      <alignment/>
      <protection/>
    </xf>
    <xf numFmtId="0" fontId="9" fillId="0" borderId="41" xfId="0" applyFont="1" applyBorder="1" applyAlignment="1">
      <alignment horizontal="center"/>
    </xf>
    <xf numFmtId="0" fontId="9" fillId="0" borderId="42" xfId="59" applyFont="1" applyBorder="1">
      <alignment/>
      <protection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166" fontId="6" fillId="0" borderId="45" xfId="83" applyFont="1" applyBorder="1" applyAlignment="1" applyProtection="1">
      <alignment horizontal="right"/>
      <protection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4" fontId="9" fillId="0" borderId="48" xfId="0" applyNumberFormat="1" applyFont="1" applyBorder="1" applyAlignment="1">
      <alignment/>
    </xf>
    <xf numFmtId="4" fontId="9" fillId="0" borderId="49" xfId="0" applyNumberFormat="1" applyFont="1" applyBorder="1" applyAlignment="1">
      <alignment/>
    </xf>
    <xf numFmtId="166" fontId="9" fillId="0" borderId="50" xfId="83" applyFont="1" applyBorder="1" applyAlignment="1" applyProtection="1">
      <alignment horizontal="right"/>
      <protection/>
    </xf>
    <xf numFmtId="173" fontId="9" fillId="0" borderId="35" xfId="73" applyNumberFormat="1" applyFont="1" applyBorder="1" applyAlignment="1" applyProtection="1">
      <alignment horizontal="center"/>
      <protection/>
    </xf>
    <xf numFmtId="173" fontId="9" fillId="0" borderId="40" xfId="73" applyNumberFormat="1" applyFont="1" applyBorder="1" applyAlignment="1" applyProtection="1">
      <alignment horizontal="right"/>
      <protection/>
    </xf>
    <xf numFmtId="170" fontId="9" fillId="0" borderId="40" xfId="73" applyNumberFormat="1" applyFont="1" applyBorder="1" applyAlignment="1" applyProtection="1">
      <alignment horizontal="right"/>
      <protection/>
    </xf>
    <xf numFmtId="171" fontId="9" fillId="0" borderId="23" xfId="73" applyNumberFormat="1" applyFont="1" applyBorder="1" applyProtection="1">
      <alignment/>
      <protection/>
    </xf>
    <xf numFmtId="173" fontId="6" fillId="0" borderId="40" xfId="73" applyNumberFormat="1" applyFont="1" applyBorder="1" applyAlignment="1" applyProtection="1">
      <alignment horizontal="right"/>
      <protection/>
    </xf>
    <xf numFmtId="173" fontId="6" fillId="0" borderId="45" xfId="73" applyNumberFormat="1" applyFont="1" applyBorder="1" applyAlignment="1" applyProtection="1">
      <alignment horizontal="right"/>
      <protection/>
    </xf>
    <xf numFmtId="173" fontId="9" fillId="0" borderId="50" xfId="73" applyNumberFormat="1" applyFont="1" applyBorder="1" applyAlignment="1" applyProtection="1">
      <alignment horizontal="right"/>
      <protection/>
    </xf>
    <xf numFmtId="0" fontId="75" fillId="40" borderId="0" xfId="64" applyFont="1" applyFill="1" applyAlignment="1">
      <alignment vertical="center"/>
      <protection/>
    </xf>
    <xf numFmtId="0" fontId="75" fillId="40" borderId="0" xfId="64" applyFont="1" applyFill="1" applyAlignment="1">
      <alignment horizontal="right" vertical="center"/>
      <protection/>
    </xf>
    <xf numFmtId="0" fontId="62" fillId="0" borderId="0" xfId="64">
      <alignment/>
      <protection/>
    </xf>
    <xf numFmtId="0" fontId="76" fillId="0" borderId="51" xfId="64" applyFont="1" applyBorder="1" applyAlignment="1">
      <alignment horizontal="center" vertical="center"/>
      <protection/>
    </xf>
    <xf numFmtId="0" fontId="76" fillId="0" borderId="51" xfId="64" applyFont="1" applyBorder="1" applyAlignment="1">
      <alignment horizontal="center" vertical="center" wrapText="1"/>
      <protection/>
    </xf>
    <xf numFmtId="0" fontId="77" fillId="0" borderId="51" xfId="64" applyFont="1" applyBorder="1" applyAlignment="1">
      <alignment horizontal="center" vertical="center"/>
      <protection/>
    </xf>
    <xf numFmtId="0" fontId="77" fillId="0" borderId="51" xfId="64" applyFont="1" applyBorder="1" applyAlignment="1">
      <alignment vertical="center"/>
      <protection/>
    </xf>
    <xf numFmtId="10" fontId="77" fillId="0" borderId="51" xfId="69" applyNumberFormat="1" applyFont="1" applyBorder="1" applyAlignment="1" applyProtection="1">
      <alignment horizontal="center" vertical="center"/>
      <protection/>
    </xf>
    <xf numFmtId="0" fontId="77" fillId="41" borderId="51" xfId="64" applyFont="1" applyFill="1" applyBorder="1" applyAlignment="1">
      <alignment horizontal="center" vertical="center"/>
      <protection/>
    </xf>
    <xf numFmtId="0" fontId="77" fillId="41" borderId="51" xfId="64" applyFont="1" applyFill="1" applyBorder="1" applyAlignment="1">
      <alignment vertical="center"/>
      <protection/>
    </xf>
    <xf numFmtId="10" fontId="77" fillId="41" borderId="51" xfId="69" applyNumberFormat="1" applyFont="1" applyFill="1" applyBorder="1" applyAlignment="1" applyProtection="1">
      <alignment horizontal="center" vertical="center"/>
      <protection/>
    </xf>
    <xf numFmtId="0" fontId="76" fillId="41" borderId="51" xfId="64" applyFont="1" applyFill="1" applyBorder="1" applyAlignment="1">
      <alignment horizontal="center" vertical="center"/>
      <protection/>
    </xf>
    <xf numFmtId="10" fontId="76" fillId="41" borderId="51" xfId="64" applyNumberFormat="1" applyFont="1" applyFill="1" applyBorder="1" applyAlignment="1">
      <alignment horizontal="center" vertical="center"/>
      <protection/>
    </xf>
    <xf numFmtId="10" fontId="77" fillId="0" borderId="51" xfId="64" applyNumberFormat="1" applyFont="1" applyBorder="1" applyAlignment="1">
      <alignment horizontal="center" vertical="center"/>
      <protection/>
    </xf>
    <xf numFmtId="10" fontId="77" fillId="41" borderId="51" xfId="64" applyNumberFormat="1" applyFont="1" applyFill="1" applyBorder="1" applyAlignment="1">
      <alignment horizontal="center" vertical="center"/>
      <protection/>
    </xf>
    <xf numFmtId="10" fontId="76" fillId="0" borderId="51" xfId="64" applyNumberFormat="1" applyFont="1" applyBorder="1" applyAlignment="1">
      <alignment horizontal="center" vertical="center"/>
      <protection/>
    </xf>
    <xf numFmtId="0" fontId="77" fillId="0" borderId="51" xfId="64" applyFont="1" applyBorder="1" applyAlignment="1">
      <alignment vertical="center" wrapText="1"/>
      <protection/>
    </xf>
    <xf numFmtId="10" fontId="75" fillId="30" borderId="51" xfId="44" applyNumberFormat="1" applyFont="1" applyBorder="1" applyAlignment="1" applyProtection="1">
      <alignment horizontal="center" vertical="center"/>
      <protection/>
    </xf>
    <xf numFmtId="0" fontId="77" fillId="0" borderId="0" xfId="64" applyFont="1" applyAlignment="1">
      <alignment vertical="center"/>
      <protection/>
    </xf>
    <xf numFmtId="0" fontId="9" fillId="0" borderId="0" xfId="64" applyFont="1" applyAlignment="1">
      <alignment vertical="center" wrapText="1"/>
      <protection/>
    </xf>
    <xf numFmtId="0" fontId="62" fillId="0" borderId="0" xfId="62">
      <alignment/>
      <protection/>
    </xf>
    <xf numFmtId="0" fontId="78" fillId="42" borderId="15" xfId="62" applyFont="1" applyFill="1" applyBorder="1" applyAlignment="1">
      <alignment wrapText="1"/>
      <protection/>
    </xf>
    <xf numFmtId="0" fontId="78" fillId="42" borderId="16" xfId="62" applyFont="1" applyFill="1" applyBorder="1" applyAlignment="1">
      <alignment wrapText="1"/>
      <protection/>
    </xf>
    <xf numFmtId="0" fontId="78" fillId="42" borderId="16" xfId="62" applyFont="1" applyFill="1" applyBorder="1" applyAlignment="1">
      <alignment horizontal="center" wrapText="1"/>
      <protection/>
    </xf>
    <xf numFmtId="0" fontId="62" fillId="37" borderId="52" xfId="62" applyFill="1" applyBorder="1">
      <alignment/>
      <protection/>
    </xf>
    <xf numFmtId="0" fontId="4" fillId="36" borderId="15" xfId="0" applyFont="1" applyFill="1" applyBorder="1" applyAlignment="1">
      <alignment vertical="center" wrapText="1"/>
    </xf>
    <xf numFmtId="0" fontId="62" fillId="37" borderId="11" xfId="62" applyFill="1" applyBorder="1" applyAlignment="1">
      <alignment horizontal="center"/>
      <protection/>
    </xf>
    <xf numFmtId="0" fontId="62" fillId="37" borderId="11" xfId="62" applyFill="1" applyBorder="1">
      <alignment/>
      <protection/>
    </xf>
    <xf numFmtId="174" fontId="62" fillId="37" borderId="11" xfId="62" applyNumberFormat="1" applyFill="1" applyBorder="1">
      <alignment/>
      <protection/>
    </xf>
    <xf numFmtId="0" fontId="0" fillId="0" borderId="15" xfId="0" applyBorder="1" applyAlignment="1">
      <alignment/>
    </xf>
    <xf numFmtId="0" fontId="79" fillId="37" borderId="11" xfId="62" applyFont="1" applyFill="1" applyBorder="1" applyAlignment="1">
      <alignment wrapText="1"/>
      <protection/>
    </xf>
    <xf numFmtId="0" fontId="12" fillId="37" borderId="11" xfId="62" applyFont="1" applyFill="1" applyBorder="1" applyAlignment="1">
      <alignment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0" xfId="57">
      <alignment/>
      <protection/>
    </xf>
    <xf numFmtId="0" fontId="0" fillId="0" borderId="0" xfId="57" applyAlignment="1">
      <alignment wrapText="1"/>
      <protection/>
    </xf>
    <xf numFmtId="0" fontId="73" fillId="37" borderId="15" xfId="57" applyFont="1" applyFill="1" applyBorder="1" applyAlignment="1" applyProtection="1">
      <alignment horizontal="center" vertical="center" wrapText="1"/>
      <protection hidden="1"/>
    </xf>
    <xf numFmtId="1" fontId="73" fillId="37" borderId="17" xfId="57" applyNumberFormat="1" applyFont="1" applyFill="1" applyBorder="1" applyAlignment="1" applyProtection="1">
      <alignment horizontal="left" vertical="center"/>
      <protection hidden="1"/>
    </xf>
    <xf numFmtId="0" fontId="73" fillId="37" borderId="16" xfId="57" applyFont="1" applyFill="1" applyBorder="1" applyAlignment="1" applyProtection="1">
      <alignment horizontal="center" vertical="center" wrapText="1"/>
      <protection hidden="1"/>
    </xf>
    <xf numFmtId="0" fontId="0" fillId="0" borderId="13" xfId="57" applyBorder="1">
      <alignment/>
      <protection/>
    </xf>
    <xf numFmtId="0" fontId="73" fillId="37" borderId="18" xfId="57" applyFont="1" applyFill="1" applyBorder="1" applyAlignment="1" applyProtection="1">
      <alignment horizontal="center" vertical="center" wrapText="1"/>
      <protection hidden="1"/>
    </xf>
    <xf numFmtId="0" fontId="0" fillId="35" borderId="17" xfId="57" applyFill="1" applyBorder="1">
      <alignment/>
      <protection/>
    </xf>
    <xf numFmtId="0" fontId="0" fillId="35" borderId="18" xfId="57" applyFill="1" applyBorder="1">
      <alignment/>
      <protection/>
    </xf>
    <xf numFmtId="0" fontId="0" fillId="35" borderId="16" xfId="57" applyFill="1" applyBorder="1">
      <alignment/>
      <protection/>
    </xf>
    <xf numFmtId="0" fontId="4" fillId="0" borderId="15" xfId="57" applyFont="1" applyBorder="1" applyAlignment="1" applyProtection="1">
      <alignment horizontal="center" vertical="center" wrapText="1"/>
      <protection hidden="1"/>
    </xf>
    <xf numFmtId="0" fontId="73" fillId="35" borderId="15" xfId="0" applyFont="1" applyFill="1" applyBorder="1" applyAlignment="1" applyProtection="1">
      <alignment horizontal="left" vertical="center" wrapText="1"/>
      <protection hidden="1"/>
    </xf>
    <xf numFmtId="0" fontId="0" fillId="43" borderId="14" xfId="57" applyFill="1" applyBorder="1">
      <alignment/>
      <protection/>
    </xf>
    <xf numFmtId="0" fontId="0" fillId="43" borderId="10" xfId="57" applyFill="1" applyBorder="1">
      <alignment/>
      <protection/>
    </xf>
    <xf numFmtId="0" fontId="0" fillId="43" borderId="11" xfId="57" applyFill="1" applyBorder="1">
      <alignment/>
      <protection/>
    </xf>
    <xf numFmtId="0" fontId="0" fillId="44" borderId="16" xfId="57" applyFill="1" applyBorder="1">
      <alignment/>
      <protection/>
    </xf>
    <xf numFmtId="0" fontId="13" fillId="44" borderId="17" xfId="57" applyFont="1" applyFill="1" applyBorder="1">
      <alignment/>
      <protection/>
    </xf>
    <xf numFmtId="0" fontId="0" fillId="43" borderId="17" xfId="57" applyFill="1" applyBorder="1">
      <alignment/>
      <protection/>
    </xf>
    <xf numFmtId="0" fontId="0" fillId="43" borderId="18" xfId="57" applyFill="1" applyBorder="1">
      <alignment/>
      <protection/>
    </xf>
    <xf numFmtId="0" fontId="0" fillId="43" borderId="16" xfId="57" applyFill="1" applyBorder="1">
      <alignment/>
      <protection/>
    </xf>
    <xf numFmtId="0" fontId="4" fillId="0" borderId="0" xfId="57" applyFont="1" applyAlignment="1" applyProtection="1">
      <alignment horizontal="center" vertical="center" wrapText="1"/>
      <protection hidden="1"/>
    </xf>
    <xf numFmtId="49" fontId="4" fillId="0" borderId="0" xfId="57" applyNumberFormat="1" applyFont="1" applyAlignment="1">
      <alignment horizontal="left" vertical="center" wrapText="1"/>
      <protection/>
    </xf>
    <xf numFmtId="0" fontId="73" fillId="38" borderId="12" xfId="0" applyFont="1" applyFill="1" applyBorder="1" applyAlignment="1" applyProtection="1">
      <alignment vertical="center" wrapText="1"/>
      <protection hidden="1"/>
    </xf>
    <xf numFmtId="0" fontId="73" fillId="38" borderId="53" xfId="0" applyFont="1" applyFill="1" applyBorder="1" applyAlignment="1" applyProtection="1">
      <alignment vertical="center" wrapText="1"/>
      <protection hidden="1"/>
    </xf>
    <xf numFmtId="0" fontId="73" fillId="38" borderId="9" xfId="0" applyFont="1" applyFill="1" applyBorder="1" applyAlignment="1" applyProtection="1">
      <alignment horizontal="right" vertical="center"/>
      <protection hidden="1"/>
    </xf>
    <xf numFmtId="168" fontId="73" fillId="39" borderId="13" xfId="0" applyNumberFormat="1" applyFont="1" applyFill="1" applyBorder="1" applyAlignment="1" applyProtection="1">
      <alignment vertical="center" wrapText="1"/>
      <protection hidden="1"/>
    </xf>
    <xf numFmtId="0" fontId="3" fillId="37" borderId="16" xfId="0" applyFont="1" applyFill="1" applyBorder="1" applyAlignment="1" applyProtection="1">
      <alignment vertical="center" wrapText="1"/>
      <protection hidden="1"/>
    </xf>
    <xf numFmtId="0" fontId="7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7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73" fillId="35" borderId="12" xfId="0" applyFont="1" applyFill="1" applyBorder="1" applyAlignment="1" applyProtection="1">
      <alignment horizontal="left" vertical="center"/>
      <protection hidden="1"/>
    </xf>
    <xf numFmtId="0" fontId="73" fillId="35" borderId="53" xfId="0" applyFont="1" applyFill="1" applyBorder="1" applyAlignment="1" applyProtection="1">
      <alignment horizontal="left" vertical="center"/>
      <protection hidden="1"/>
    </xf>
    <xf numFmtId="0" fontId="73" fillId="35" borderId="9" xfId="0" applyFont="1" applyFill="1" applyBorder="1" applyAlignment="1" applyProtection="1">
      <alignment horizontal="left" vertical="center"/>
      <protection hidden="1"/>
    </xf>
    <xf numFmtId="0" fontId="73" fillId="35" borderId="14" xfId="0" applyFont="1" applyFill="1" applyBorder="1" applyAlignment="1" applyProtection="1">
      <alignment horizontal="left" vertical="center"/>
      <protection hidden="1"/>
    </xf>
    <xf numFmtId="0" fontId="73" fillId="35" borderId="10" xfId="0" applyFont="1" applyFill="1" applyBorder="1" applyAlignment="1" applyProtection="1">
      <alignment horizontal="left" vertical="center"/>
      <protection hidden="1"/>
    </xf>
    <xf numFmtId="0" fontId="73" fillId="35" borderId="11" xfId="0" applyFont="1" applyFill="1" applyBorder="1" applyAlignment="1" applyProtection="1">
      <alignment horizontal="left" vertical="center"/>
      <protection hidden="1"/>
    </xf>
    <xf numFmtId="168" fontId="73" fillId="39" borderId="13" xfId="0" applyNumberFormat="1" applyFont="1" applyFill="1" applyBorder="1" applyAlignment="1" applyProtection="1">
      <alignment horizontal="center" vertical="center" wrapText="1"/>
      <protection hidden="1"/>
    </xf>
    <xf numFmtId="168" fontId="73" fillId="39" borderId="52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left" vertical="top" wrapText="1"/>
      <protection hidden="1" locked="0"/>
    </xf>
    <xf numFmtId="0" fontId="3" fillId="34" borderId="53" xfId="0" applyFont="1" applyFill="1" applyBorder="1" applyAlignment="1" applyProtection="1">
      <alignment horizontal="left" vertical="top" wrapText="1"/>
      <protection hidden="1" locked="0"/>
    </xf>
    <xf numFmtId="0" fontId="3" fillId="34" borderId="14" xfId="0" applyFont="1" applyFill="1" applyBorder="1" applyAlignment="1" applyProtection="1">
      <alignment horizontal="left" vertical="top" wrapText="1"/>
      <protection hidden="1" locked="0"/>
    </xf>
    <xf numFmtId="0" fontId="3" fillId="34" borderId="10" xfId="0" applyFont="1" applyFill="1" applyBorder="1" applyAlignment="1" applyProtection="1">
      <alignment horizontal="left" vertical="top" wrapText="1"/>
      <protection hidden="1" locked="0"/>
    </xf>
    <xf numFmtId="0" fontId="80" fillId="45" borderId="15" xfId="0" applyFont="1" applyFill="1" applyBorder="1" applyAlignment="1">
      <alignment horizontal="center" wrapText="1"/>
    </xf>
    <xf numFmtId="0" fontId="3" fillId="46" borderId="12" xfId="0" applyFont="1" applyFill="1" applyBorder="1" applyAlignment="1" applyProtection="1">
      <alignment horizontal="left"/>
      <protection locked="0"/>
    </xf>
    <xf numFmtId="0" fontId="3" fillId="46" borderId="53" xfId="0" applyFont="1" applyFill="1" applyBorder="1" applyAlignment="1" applyProtection="1">
      <alignment horizontal="left"/>
      <protection locked="0"/>
    </xf>
    <xf numFmtId="0" fontId="3" fillId="46" borderId="9" xfId="0" applyFont="1" applyFill="1" applyBorder="1" applyAlignment="1" applyProtection="1">
      <alignment horizontal="left"/>
      <protection locked="0"/>
    </xf>
    <xf numFmtId="0" fontId="3" fillId="46" borderId="54" xfId="0" applyFont="1" applyFill="1" applyBorder="1" applyAlignment="1" applyProtection="1">
      <alignment horizontal="left" wrapText="1"/>
      <protection locked="0"/>
    </xf>
    <xf numFmtId="0" fontId="3" fillId="46" borderId="0" xfId="0" applyFont="1" applyFill="1" applyBorder="1" applyAlignment="1" applyProtection="1">
      <alignment horizontal="left" wrapText="1"/>
      <protection locked="0"/>
    </xf>
    <xf numFmtId="0" fontId="3" fillId="46" borderId="55" xfId="0" applyFont="1" applyFill="1" applyBorder="1" applyAlignment="1" applyProtection="1">
      <alignment horizontal="left" wrapText="1"/>
      <protection locked="0"/>
    </xf>
    <xf numFmtId="0" fontId="3" fillId="46" borderId="14" xfId="0" applyFont="1" applyFill="1" applyBorder="1" applyAlignment="1" applyProtection="1">
      <alignment horizontal="left" vertical="center" wrapText="1"/>
      <protection locked="0"/>
    </xf>
    <xf numFmtId="0" fontId="3" fillId="46" borderId="10" xfId="0" applyFont="1" applyFill="1" applyBorder="1" applyAlignment="1" applyProtection="1">
      <alignment horizontal="left" vertical="center" wrapText="1"/>
      <protection locked="0"/>
    </xf>
    <xf numFmtId="0" fontId="3" fillId="46" borderId="11" xfId="0" applyFont="1" applyFill="1" applyBorder="1" applyAlignment="1" applyProtection="1">
      <alignment horizontal="left" vertical="center" wrapText="1"/>
      <protection locked="0"/>
    </xf>
    <xf numFmtId="0" fontId="73" fillId="0" borderId="17" xfId="0" applyFont="1" applyBorder="1" applyAlignment="1">
      <alignment horizontal="left" wrapText="1"/>
    </xf>
    <xf numFmtId="0" fontId="73" fillId="0" borderId="18" xfId="0" applyFont="1" applyBorder="1" applyAlignment="1">
      <alignment horizontal="left" wrapText="1"/>
    </xf>
    <xf numFmtId="0" fontId="73" fillId="0" borderId="16" xfId="0" applyFont="1" applyBorder="1" applyAlignment="1">
      <alignment horizontal="left" wrapText="1"/>
    </xf>
    <xf numFmtId="0" fontId="3" fillId="34" borderId="12" xfId="0" applyFont="1" applyFill="1" applyBorder="1" applyAlignment="1" applyProtection="1">
      <alignment horizontal="left" wrapText="1"/>
      <protection hidden="1"/>
    </xf>
    <xf numFmtId="0" fontId="3" fillId="34" borderId="53" xfId="0" applyFont="1" applyFill="1" applyBorder="1" applyAlignment="1" applyProtection="1">
      <alignment horizontal="left" wrapText="1"/>
      <protection hidden="1"/>
    </xf>
    <xf numFmtId="0" fontId="3" fillId="34" borderId="9" xfId="0" applyFont="1" applyFill="1" applyBorder="1" applyAlignment="1" applyProtection="1">
      <alignment horizontal="left" wrapText="1"/>
      <protection hidden="1"/>
    </xf>
    <xf numFmtId="0" fontId="3" fillId="34" borderId="14" xfId="0" applyFont="1" applyFill="1" applyBorder="1" applyAlignment="1" applyProtection="1">
      <alignment horizontal="left"/>
      <protection hidden="1"/>
    </xf>
    <xf numFmtId="0" fontId="3" fillId="34" borderId="10" xfId="0" applyFont="1" applyFill="1" applyBorder="1" applyAlignment="1" applyProtection="1">
      <alignment horizontal="left"/>
      <protection hidden="1"/>
    </xf>
    <xf numFmtId="0" fontId="3" fillId="34" borderId="11" xfId="0" applyFont="1" applyFill="1" applyBorder="1" applyAlignment="1" applyProtection="1">
      <alignment horizontal="left"/>
      <protection hidden="1"/>
    </xf>
    <xf numFmtId="0" fontId="73" fillId="35" borderId="12" xfId="0" applyFont="1" applyFill="1" applyBorder="1" applyAlignment="1" applyProtection="1">
      <alignment horizontal="center" vertical="center" wrapText="1" shrinkToFit="1"/>
      <protection hidden="1"/>
    </xf>
    <xf numFmtId="0" fontId="73" fillId="35" borderId="14" xfId="0" applyFont="1" applyFill="1" applyBorder="1" applyAlignment="1" applyProtection="1">
      <alignment horizontal="center" vertical="center" wrapText="1" shrinkToFit="1"/>
      <protection hidden="1"/>
    </xf>
    <xf numFmtId="175" fontId="3" fillId="36" borderId="9" xfId="56" applyNumberFormat="1" applyFont="1" applyFill="1" applyBorder="1" applyAlignment="1">
      <alignment horizontal="center" vertical="center" wrapText="1"/>
      <protection/>
    </xf>
    <xf numFmtId="175" fontId="3" fillId="36" borderId="11" xfId="56" applyNumberFormat="1" applyFont="1" applyFill="1" applyBorder="1" applyAlignment="1">
      <alignment horizontal="center" vertical="center" wrapText="1"/>
      <protection/>
    </xf>
    <xf numFmtId="0" fontId="81" fillId="0" borderId="25" xfId="0" applyFont="1" applyBorder="1" applyAlignment="1">
      <alignment horizontal="left" wrapText="1"/>
    </xf>
    <xf numFmtId="0" fontId="11" fillId="34" borderId="56" xfId="0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 vertical="top"/>
    </xf>
    <xf numFmtId="0" fontId="75" fillId="40" borderId="51" xfId="64" applyFont="1" applyFill="1" applyBorder="1" applyAlignment="1">
      <alignment horizontal="center" vertical="center"/>
      <protection/>
    </xf>
    <xf numFmtId="0" fontId="75" fillId="30" borderId="51" xfId="44" applyFont="1" applyBorder="1" applyAlignment="1" applyProtection="1">
      <alignment horizontal="center" vertical="center"/>
      <protection/>
    </xf>
    <xf numFmtId="0" fontId="82" fillId="0" borderId="0" xfId="64" applyFont="1" applyAlignment="1">
      <alignment horizontal="center"/>
      <protection/>
    </xf>
    <xf numFmtId="0" fontId="76" fillId="0" borderId="51" xfId="64" applyFont="1" applyBorder="1" applyAlignment="1">
      <alignment horizontal="center" vertical="center"/>
      <protection/>
    </xf>
    <xf numFmtId="0" fontId="83" fillId="0" borderId="0" xfId="0" applyFont="1" applyAlignment="1">
      <alignment horizontal="left" wrapText="1"/>
    </xf>
    <xf numFmtId="0" fontId="73" fillId="37" borderId="15" xfId="57" applyFont="1" applyFill="1" applyBorder="1" applyAlignment="1" applyProtection="1">
      <alignment horizontal="center" vertical="center" wrapText="1"/>
      <protection hidden="1"/>
    </xf>
    <xf numFmtId="0" fontId="0" fillId="0" borderId="0" xfId="57" applyAlignment="1">
      <alignment horizontal="justify" vertical="center" wrapText="1"/>
      <protection/>
    </xf>
    <xf numFmtId="0" fontId="84" fillId="36" borderId="12" xfId="57" applyFont="1" applyFill="1" applyBorder="1" applyAlignment="1">
      <alignment horizontal="center" vertical="center"/>
      <protection/>
    </xf>
    <xf numFmtId="0" fontId="84" fillId="36" borderId="53" xfId="57" applyFont="1" applyFill="1" applyBorder="1" applyAlignment="1">
      <alignment horizontal="center" vertical="center"/>
      <protection/>
    </xf>
    <xf numFmtId="0" fontId="84" fillId="36" borderId="9" xfId="57" applyFont="1" applyFill="1" applyBorder="1" applyAlignment="1">
      <alignment horizontal="center" vertical="center"/>
      <protection/>
    </xf>
    <xf numFmtId="0" fontId="84" fillId="36" borderId="14" xfId="57" applyFont="1" applyFill="1" applyBorder="1" applyAlignment="1">
      <alignment horizontal="center" vertical="center"/>
      <protection/>
    </xf>
    <xf numFmtId="0" fontId="84" fillId="36" borderId="10" xfId="57" applyFont="1" applyFill="1" applyBorder="1" applyAlignment="1">
      <alignment horizontal="center" vertical="center"/>
      <protection/>
    </xf>
    <xf numFmtId="0" fontId="84" fillId="36" borderId="11" xfId="57" applyFont="1" applyFill="1" applyBorder="1" applyAlignment="1">
      <alignment horizontal="center" vertical="center"/>
      <protection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Accent1" xfId="44"/>
    <cellStyle name="Heading 3" xfId="45"/>
    <cellStyle name="Hyperlink" xfId="46"/>
    <cellStyle name="Hyperlink 4" xfId="47"/>
    <cellStyle name="Followed Hyperlink" xfId="48"/>
    <cellStyle name="Incorreto" xfId="49"/>
    <cellStyle name="Currency" xfId="50"/>
    <cellStyle name="Currency [0]" xfId="51"/>
    <cellStyle name="Moeda 3" xfId="52"/>
    <cellStyle name="Moeda 3 2" xfId="53"/>
    <cellStyle name="Neutra" xfId="54"/>
    <cellStyle name="Normal 10" xfId="55"/>
    <cellStyle name="Normal 2" xfId="56"/>
    <cellStyle name="Normal 2 2" xfId="57"/>
    <cellStyle name="Normal 2 2 3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ta" xfId="65"/>
    <cellStyle name="Percent" xfId="66"/>
    <cellStyle name="Porcentagem 2" xfId="67"/>
    <cellStyle name="Porcentagem 2 2" xfId="68"/>
    <cellStyle name="Porcentagem 3" xfId="69"/>
    <cellStyle name="Result 5" xfId="70"/>
    <cellStyle name="Resultado2" xfId="71"/>
    <cellStyle name="Saída" xfId="72"/>
    <cellStyle name="Comma" xfId="73"/>
    <cellStyle name="Comma [0]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Vírgula 2" xfId="83"/>
    <cellStyle name="Vírgula 2 2" xfId="84"/>
    <cellStyle name="Vírgula 2 3" xfId="85"/>
    <cellStyle name="Vírgula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DEAD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0</xdr:row>
      <xdr:rowOff>381000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0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45</xdr:row>
      <xdr:rowOff>161925</xdr:rowOff>
    </xdr:from>
    <xdr:to>
      <xdr:col>3</xdr:col>
      <xdr:colOff>3000375</xdr:colOff>
      <xdr:row>48</xdr:row>
      <xdr:rowOff>133350</xdr:rowOff>
    </xdr:to>
    <xdr:grpSp>
      <xdr:nvGrpSpPr>
        <xdr:cNvPr id="2" name="Agrupar 8"/>
        <xdr:cNvGrpSpPr>
          <a:grpSpLocks/>
        </xdr:cNvGrpSpPr>
      </xdr:nvGrpSpPr>
      <xdr:grpSpPr>
        <a:xfrm>
          <a:off x="3790950" y="10429875"/>
          <a:ext cx="2333625" cy="514350"/>
          <a:chOff x="3899" y="183"/>
          <a:chExt cx="3675" cy="80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3899" y="980"/>
            <a:ext cx="3675" cy="0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40" y="183"/>
            <a:ext cx="2099" cy="7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447675</xdr:colOff>
      <xdr:row>44</xdr:row>
      <xdr:rowOff>190500</xdr:rowOff>
    </xdr:from>
    <xdr:to>
      <xdr:col>3</xdr:col>
      <xdr:colOff>666750</xdr:colOff>
      <xdr:row>53</xdr:row>
      <xdr:rowOff>19050</xdr:rowOff>
    </xdr:to>
    <xdr:pic>
      <xdr:nvPicPr>
        <xdr:cNvPr id="5" name="Imagem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516" t="13020" r="38874" b="73132"/>
        <a:stretch>
          <a:fillRect/>
        </a:stretch>
      </xdr:blipFill>
      <xdr:spPr>
        <a:xfrm rot="415979">
          <a:off x="1485900" y="10258425"/>
          <a:ext cx="23050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32</xdr:row>
      <xdr:rowOff>57150</xdr:rowOff>
    </xdr:from>
    <xdr:to>
      <xdr:col>0</xdr:col>
      <xdr:colOff>542925</xdr:colOff>
      <xdr:row>33</xdr:row>
      <xdr:rowOff>304800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16424" r="14761"/>
        <a:stretch>
          <a:fillRect/>
        </a:stretch>
      </xdr:blipFill>
      <xdr:spPr>
        <a:xfrm>
          <a:off x="85725" y="6858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76200</xdr:rowOff>
    </xdr:from>
    <xdr:to>
      <xdr:col>0</xdr:col>
      <xdr:colOff>552450</xdr:colOff>
      <xdr:row>3</xdr:row>
      <xdr:rowOff>133350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rcRect l="16424" r="14761"/>
        <a:stretch>
          <a:fillRect/>
        </a:stretch>
      </xdr:blipFill>
      <xdr:spPr>
        <a:xfrm>
          <a:off x="95250" y="1228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0</xdr:row>
      <xdr:rowOff>571500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47750" cy="5715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55" zoomScaleNormal="55" zoomScalePageLayoutView="0" workbookViewId="0" topLeftCell="A7">
      <selection activeCell="A11" sqref="A11"/>
    </sheetView>
  </sheetViews>
  <sheetFormatPr defaultColWidth="9.00390625" defaultRowHeight="14.25"/>
  <cols>
    <col min="1" max="2" width="13.625" style="1" customWidth="1"/>
    <col min="3" max="3" width="13.75390625" style="1" customWidth="1"/>
    <col min="4" max="4" width="45.75390625" style="1" customWidth="1"/>
    <col min="5" max="5" width="5.75390625" style="1" customWidth="1"/>
    <col min="6" max="6" width="8.375" style="1" customWidth="1"/>
    <col min="7" max="7" width="10.25390625" style="1" customWidth="1"/>
    <col min="8" max="8" width="14.25390625" style="1" customWidth="1"/>
    <col min="9" max="9" width="17.125" style="1" customWidth="1"/>
    <col min="10" max="10" width="16.375" style="1" customWidth="1"/>
    <col min="11" max="11" width="1.25" style="1" customWidth="1"/>
    <col min="12" max="13" width="20.00390625" style="1" customWidth="1"/>
    <col min="14" max="14" width="36.875" style="1" customWidth="1"/>
    <col min="15" max="16384" width="9.00390625" style="1" customWidth="1"/>
  </cols>
  <sheetData>
    <row r="1" spans="1:13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200" t="s">
        <v>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3" ht="14.25" customHeight="1">
      <c r="A3" s="203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5"/>
    </row>
    <row r="4" spans="1:13" ht="13.5" customHeight="1">
      <c r="A4" s="206" t="s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</row>
    <row r="5" spans="1:13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56.25" customHeight="1">
      <c r="A6" s="195" t="s">
        <v>422</v>
      </c>
      <c r="B6" s="196"/>
      <c r="C6" s="196"/>
      <c r="D6" s="196"/>
      <c r="E6" s="3"/>
      <c r="F6" s="2"/>
      <c r="G6" s="212" t="s">
        <v>424</v>
      </c>
      <c r="H6" s="213"/>
      <c r="I6" s="213"/>
      <c r="J6" s="213"/>
      <c r="K6" s="213"/>
      <c r="L6" s="213"/>
      <c r="M6" s="214"/>
    </row>
    <row r="7" spans="1:13" ht="22.5" customHeight="1">
      <c r="A7" s="197" t="s">
        <v>423</v>
      </c>
      <c r="B7" s="198"/>
      <c r="C7" s="4"/>
      <c r="D7" s="5"/>
      <c r="E7" s="6"/>
      <c r="F7" s="2"/>
      <c r="G7" s="215" t="s">
        <v>425</v>
      </c>
      <c r="H7" s="216"/>
      <c r="I7" s="216"/>
      <c r="J7" s="216"/>
      <c r="K7" s="216"/>
      <c r="L7" s="216"/>
      <c r="M7" s="217"/>
    </row>
    <row r="8" spans="1:13" ht="14.25">
      <c r="A8" s="2"/>
      <c r="B8" s="2"/>
      <c r="C8" s="2"/>
      <c r="D8" s="2"/>
      <c r="E8" s="2"/>
      <c r="F8" s="2"/>
      <c r="G8" s="7"/>
      <c r="H8" s="7"/>
      <c r="I8" s="7"/>
      <c r="J8" s="8"/>
      <c r="K8" s="9"/>
      <c r="L8" s="9"/>
      <c r="M8" s="9"/>
    </row>
    <row r="9" spans="1:13" ht="15.75" customHeight="1">
      <c r="A9" s="187" t="s">
        <v>429</v>
      </c>
      <c r="B9" s="188"/>
      <c r="C9" s="188"/>
      <c r="D9" s="188"/>
      <c r="E9" s="189"/>
      <c r="F9" s="2"/>
      <c r="G9" s="10" t="s">
        <v>3</v>
      </c>
      <c r="H9" s="11"/>
      <c r="I9" s="12" t="s">
        <v>4</v>
      </c>
      <c r="J9" s="13">
        <f>BDI!F26</f>
        <v>0.29065904772244</v>
      </c>
      <c r="L9" s="218" t="s">
        <v>421</v>
      </c>
      <c r="M9" s="220">
        <v>1.0841175</v>
      </c>
    </row>
    <row r="10" spans="1:13" ht="15.75" customHeight="1">
      <c r="A10" s="190"/>
      <c r="B10" s="191"/>
      <c r="C10" s="191"/>
      <c r="D10" s="191"/>
      <c r="E10" s="192"/>
      <c r="F10" s="2"/>
      <c r="G10" s="15" t="s">
        <v>5</v>
      </c>
      <c r="H10" s="14"/>
      <c r="I10" s="16" t="s">
        <v>6</v>
      </c>
      <c r="J10" s="17">
        <f>BDI!F55</f>
        <v>0.20925856497550344</v>
      </c>
      <c r="L10" s="219"/>
      <c r="M10" s="221"/>
    </row>
    <row r="11" spans="1:13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4.25" customHeight="1">
      <c r="A12" s="18"/>
      <c r="B12" s="18"/>
      <c r="C12" s="19"/>
      <c r="D12" s="20" t="s">
        <v>7</v>
      </c>
      <c r="E12" s="19"/>
      <c r="F12" s="19"/>
      <c r="G12" s="19"/>
      <c r="H12" s="19"/>
      <c r="I12" s="19"/>
      <c r="J12" s="181"/>
      <c r="L12" s="199" t="s">
        <v>8</v>
      </c>
      <c r="M12" s="199"/>
    </row>
    <row r="13" spans="1:13" ht="33" customHeight="1">
      <c r="A13" s="21" t="s">
        <v>9</v>
      </c>
      <c r="B13" s="21" t="s">
        <v>10</v>
      </c>
      <c r="C13" s="21" t="s">
        <v>11</v>
      </c>
      <c r="D13" s="21" t="s">
        <v>12</v>
      </c>
      <c r="E13" s="21" t="s">
        <v>13</v>
      </c>
      <c r="F13" s="22" t="s">
        <v>14</v>
      </c>
      <c r="G13" s="22" t="s">
        <v>15</v>
      </c>
      <c r="H13" s="22" t="s">
        <v>16</v>
      </c>
      <c r="I13" s="22" t="s">
        <v>17</v>
      </c>
      <c r="J13" s="22" t="s">
        <v>18</v>
      </c>
      <c r="L13" s="22" t="s">
        <v>19</v>
      </c>
      <c r="M13" s="22" t="s">
        <v>20</v>
      </c>
    </row>
    <row r="14" spans="1:14" ht="14.25">
      <c r="A14" s="23"/>
      <c r="B14" s="23"/>
      <c r="C14" s="23"/>
      <c r="D14" s="2"/>
      <c r="E14" s="2"/>
      <c r="F14" s="2"/>
      <c r="G14" s="2"/>
      <c r="H14" s="2"/>
      <c r="I14" s="2"/>
      <c r="J14" s="182"/>
      <c r="K14" s="183"/>
      <c r="L14" s="184"/>
      <c r="M14" s="184"/>
      <c r="N14" s="183"/>
    </row>
    <row r="15" spans="1:13" ht="24" customHeight="1">
      <c r="A15" s="24">
        <v>1</v>
      </c>
      <c r="B15" s="24"/>
      <c r="C15" s="21"/>
      <c r="D15" s="25" t="s">
        <v>21</v>
      </c>
      <c r="E15" s="25"/>
      <c r="F15" s="26"/>
      <c r="G15" s="27"/>
      <c r="H15" s="27"/>
      <c r="I15" s="28"/>
      <c r="J15" s="29"/>
      <c r="L15" s="29"/>
      <c r="M15" s="29"/>
    </row>
    <row r="16" spans="1:13" ht="14.25">
      <c r="A16" s="30" t="s">
        <v>22</v>
      </c>
      <c r="B16" s="30" t="s">
        <v>23</v>
      </c>
      <c r="C16" s="31" t="s">
        <v>24</v>
      </c>
      <c r="D16" s="32" t="s">
        <v>25</v>
      </c>
      <c r="E16" s="33" t="s">
        <v>13</v>
      </c>
      <c r="F16" s="34">
        <v>1</v>
      </c>
      <c r="G16" s="35">
        <f>CPU`S!J236</f>
        <v>1993.28</v>
      </c>
      <c r="H16" s="36">
        <f>TRUNC(G16*F16,2)</f>
        <v>1993.28</v>
      </c>
      <c r="I16" s="36">
        <f>TRUNC(H16*$J$9,2)</f>
        <v>579.36</v>
      </c>
      <c r="J16" s="36">
        <f>I16+H16</f>
        <v>2572.64</v>
      </c>
      <c r="L16" s="36">
        <f>M16/(1+$J$9)</f>
        <v>2160.945642555006</v>
      </c>
      <c r="M16" s="36">
        <f>J16*$M$9</f>
        <v>2789.0440452000003</v>
      </c>
    </row>
    <row r="17" spans="1:13" ht="14.25">
      <c r="A17" s="30" t="s">
        <v>26</v>
      </c>
      <c r="B17" s="30" t="s">
        <v>23</v>
      </c>
      <c r="C17" s="31" t="s">
        <v>27</v>
      </c>
      <c r="D17" s="32" t="s">
        <v>28</v>
      </c>
      <c r="E17" s="33" t="s">
        <v>13</v>
      </c>
      <c r="F17" s="34">
        <v>4</v>
      </c>
      <c r="G17" s="35">
        <f>CPU`S!J85</f>
        <v>3206</v>
      </c>
      <c r="H17" s="36">
        <f>TRUNC(G17*F17,2)</f>
        <v>12824</v>
      </c>
      <c r="I17" s="36">
        <f>TRUNC(H17*$J$9,2)</f>
        <v>3727.41</v>
      </c>
      <c r="J17" s="36">
        <f>I17+H17</f>
        <v>16551.41</v>
      </c>
      <c r="L17" s="36">
        <f>M17/(1+$J$9)</f>
        <v>13902.721452531778</v>
      </c>
      <c r="M17" s="36">
        <f>J17*$M$9</f>
        <v>17943.673230675002</v>
      </c>
    </row>
    <row r="18" spans="1:13" ht="14.25">
      <c r="A18" s="30" t="s">
        <v>29</v>
      </c>
      <c r="B18" s="30" t="s">
        <v>23</v>
      </c>
      <c r="C18" s="31" t="s">
        <v>30</v>
      </c>
      <c r="D18" s="32" t="s">
        <v>31</v>
      </c>
      <c r="E18" s="33" t="s">
        <v>13</v>
      </c>
      <c r="F18" s="34">
        <v>4</v>
      </c>
      <c r="G18" s="35">
        <f>CPU`S!J94</f>
        <v>600</v>
      </c>
      <c r="H18" s="36">
        <f>TRUNC(G18*F18,2)</f>
        <v>2400</v>
      </c>
      <c r="I18" s="36">
        <f>TRUNC(H18*$J$9,2)</f>
        <v>697.58</v>
      </c>
      <c r="J18" s="36">
        <f>I18+H18</f>
        <v>3097.58</v>
      </c>
      <c r="L18" s="36">
        <f>M18/(1+$J$9)</f>
        <v>2601.880559839517</v>
      </c>
      <c r="M18" s="36">
        <f>J18*$M$9</f>
        <v>3358.1406856500003</v>
      </c>
    </row>
    <row r="19" spans="1:13" ht="14.25">
      <c r="A19" s="24">
        <v>2</v>
      </c>
      <c r="B19" s="24"/>
      <c r="C19" s="21"/>
      <c r="D19" s="25" t="s">
        <v>32</v>
      </c>
      <c r="E19" s="25"/>
      <c r="F19" s="26"/>
      <c r="G19" s="27"/>
      <c r="H19" s="27"/>
      <c r="I19" s="28"/>
      <c r="J19" s="29"/>
      <c r="L19" s="29"/>
      <c r="M19" s="29"/>
    </row>
    <row r="20" spans="1:13" ht="22.5">
      <c r="A20" s="30" t="s">
        <v>33</v>
      </c>
      <c r="B20" s="30" t="s">
        <v>23</v>
      </c>
      <c r="C20" s="31" t="s">
        <v>34</v>
      </c>
      <c r="D20" s="32" t="s">
        <v>35</v>
      </c>
      <c r="E20" s="33" t="s">
        <v>13</v>
      </c>
      <c r="F20" s="34">
        <v>4</v>
      </c>
      <c r="G20" s="35">
        <f>CPU`S!J118</f>
        <v>6065</v>
      </c>
      <c r="H20" s="36">
        <f>TRUNC(G20*F20,2)</f>
        <v>24260</v>
      </c>
      <c r="I20" s="36">
        <f>TRUNC(H20*$J$9,2)</f>
        <v>7051.38</v>
      </c>
      <c r="J20" s="36">
        <f>I20+H20</f>
        <v>31311.38</v>
      </c>
      <c r="L20" s="36">
        <f>M20/(1+$J$9)</f>
        <v>26300.683412130715</v>
      </c>
      <c r="M20" s="36">
        <f>J20*$M$9</f>
        <v>33945.21500715</v>
      </c>
    </row>
    <row r="21" spans="1:13" ht="14.25">
      <c r="A21" s="24">
        <v>3</v>
      </c>
      <c r="B21" s="24"/>
      <c r="C21" s="21"/>
      <c r="D21" s="25" t="s">
        <v>36</v>
      </c>
      <c r="E21" s="25"/>
      <c r="F21" s="26"/>
      <c r="G21" s="27"/>
      <c r="H21" s="27"/>
      <c r="I21" s="28"/>
      <c r="J21" s="29"/>
      <c r="L21" s="29"/>
      <c r="M21" s="29"/>
    </row>
    <row r="22" spans="1:13" ht="22.5">
      <c r="A22" s="30" t="s">
        <v>37</v>
      </c>
      <c r="B22" s="30" t="s">
        <v>23</v>
      </c>
      <c r="C22" s="31" t="s">
        <v>38</v>
      </c>
      <c r="D22" s="32" t="s">
        <v>39</v>
      </c>
      <c r="E22" s="33" t="s">
        <v>13</v>
      </c>
      <c r="F22" s="37">
        <v>3</v>
      </c>
      <c r="G22" s="35">
        <f>CPU`S!J134</f>
        <v>6120.07</v>
      </c>
      <c r="H22" s="36">
        <f>TRUNC(G22*F22,2)</f>
        <v>18360.21</v>
      </c>
      <c r="I22" s="36">
        <f>TRUNC(H22*$J$9,2)</f>
        <v>5336.56</v>
      </c>
      <c r="J22" s="36">
        <f>I22+H22</f>
        <v>23696.77</v>
      </c>
      <c r="L22" s="36">
        <f>M22/(1+$J$9)</f>
        <v>19904.623994856716</v>
      </c>
      <c r="M22" s="36">
        <f>J22*$M$9</f>
        <v>25690.083050475</v>
      </c>
    </row>
    <row r="23" spans="1:13" ht="14.25">
      <c r="A23" s="24">
        <v>4</v>
      </c>
      <c r="B23" s="24"/>
      <c r="C23" s="21"/>
      <c r="D23" s="25" t="s">
        <v>40</v>
      </c>
      <c r="E23" s="25"/>
      <c r="F23" s="26"/>
      <c r="G23" s="27"/>
      <c r="H23" s="27"/>
      <c r="I23" s="28"/>
      <c r="J23" s="29"/>
      <c r="L23" s="29"/>
      <c r="M23" s="29"/>
    </row>
    <row r="24" spans="1:13" ht="22.5">
      <c r="A24" s="30" t="s">
        <v>41</v>
      </c>
      <c r="B24" s="30" t="s">
        <v>23</v>
      </c>
      <c r="C24" s="31" t="s">
        <v>42</v>
      </c>
      <c r="D24" s="32" t="s">
        <v>43</v>
      </c>
      <c r="E24" s="33" t="s">
        <v>13</v>
      </c>
      <c r="F24" s="34">
        <v>4</v>
      </c>
      <c r="G24" s="35">
        <f>CPU`S!J147</f>
        <v>2580.04</v>
      </c>
      <c r="H24" s="36">
        <f>TRUNC(G24*F24,2)</f>
        <v>10320.16</v>
      </c>
      <c r="I24" s="36">
        <f>TRUNC(H24*$J$9,2)</f>
        <v>2999.64</v>
      </c>
      <c r="J24" s="36">
        <f>I24+H24</f>
        <v>13319.8</v>
      </c>
      <c r="L24" s="36">
        <f>M24/(1+$J$9)</f>
        <v>11188.259441548047</v>
      </c>
      <c r="M24" s="36">
        <f>J24*$M$9</f>
        <v>14440.2282765</v>
      </c>
    </row>
    <row r="25" spans="1:13" ht="14.25">
      <c r="A25" s="24">
        <v>5</v>
      </c>
      <c r="B25" s="24"/>
      <c r="C25" s="21"/>
      <c r="D25" s="25" t="s">
        <v>44</v>
      </c>
      <c r="E25" s="25"/>
      <c r="F25" s="26"/>
      <c r="G25" s="27"/>
      <c r="H25" s="27"/>
      <c r="I25" s="28"/>
      <c r="J25" s="29"/>
      <c r="L25" s="29"/>
      <c r="M25" s="29"/>
    </row>
    <row r="26" spans="1:13" ht="22.5">
      <c r="A26" s="30" t="s">
        <v>45</v>
      </c>
      <c r="B26" s="30" t="s">
        <v>23</v>
      </c>
      <c r="C26" s="31" t="s">
        <v>46</v>
      </c>
      <c r="D26" s="32" t="s">
        <v>47</v>
      </c>
      <c r="E26" s="33" t="s">
        <v>13</v>
      </c>
      <c r="F26" s="37">
        <v>3</v>
      </c>
      <c r="G26" s="35">
        <f>CPU`S!J164</f>
        <v>25800</v>
      </c>
      <c r="H26" s="36">
        <f>TRUNC(G26*F26,2)</f>
        <v>77400</v>
      </c>
      <c r="I26" s="36">
        <f>TRUNC(H26*$J$10,2)</f>
        <v>16196.61</v>
      </c>
      <c r="J26" s="36">
        <f>I26+H26</f>
        <v>93596.61</v>
      </c>
      <c r="L26" s="36">
        <f>M26/(1+$J$10)</f>
        <v>83910.69187401664</v>
      </c>
      <c r="M26" s="36">
        <f>J26*$M$9</f>
        <v>101469.722841675</v>
      </c>
    </row>
    <row r="27" spans="1:13" ht="14.25">
      <c r="A27" s="24">
        <v>6</v>
      </c>
      <c r="B27" s="24"/>
      <c r="C27" s="21"/>
      <c r="D27" s="25" t="s">
        <v>48</v>
      </c>
      <c r="E27" s="25"/>
      <c r="F27" s="26"/>
      <c r="G27" s="27"/>
      <c r="H27" s="27"/>
      <c r="I27" s="28"/>
      <c r="J27" s="29"/>
      <c r="L27" s="29"/>
      <c r="M27" s="29"/>
    </row>
    <row r="28" spans="1:13" ht="14.25">
      <c r="A28" s="30" t="s">
        <v>49</v>
      </c>
      <c r="B28" s="30" t="s">
        <v>23</v>
      </c>
      <c r="C28" s="31" t="s">
        <v>50</v>
      </c>
      <c r="D28" s="32" t="s">
        <v>51</v>
      </c>
      <c r="E28" s="33" t="s">
        <v>13</v>
      </c>
      <c r="F28" s="37">
        <v>3</v>
      </c>
      <c r="G28" s="35">
        <f>CPU`S!J206</f>
        <v>5920</v>
      </c>
      <c r="H28" s="36">
        <f>TRUNC(G28*F28,2)</f>
        <v>17760</v>
      </c>
      <c r="I28" s="36">
        <f>TRUNC(H28*$J$10,2)</f>
        <v>3716.43</v>
      </c>
      <c r="J28" s="36">
        <f>I28+H28</f>
        <v>21476.43</v>
      </c>
      <c r="L28" s="36">
        <f>M28/(1+$J$10)</f>
        <v>19253.92490480037</v>
      </c>
      <c r="M28" s="36">
        <f>J28*$M$9</f>
        <v>23282.973600525</v>
      </c>
    </row>
    <row r="29" spans="1:13" ht="14.25">
      <c r="A29" s="24">
        <v>7</v>
      </c>
      <c r="B29" s="24"/>
      <c r="C29" s="21"/>
      <c r="D29" s="25" t="s">
        <v>52</v>
      </c>
      <c r="E29" s="25"/>
      <c r="F29" s="26"/>
      <c r="G29" s="27"/>
      <c r="H29" s="27"/>
      <c r="I29" s="28"/>
      <c r="J29" s="29"/>
      <c r="L29" s="29"/>
      <c r="M29" s="29"/>
    </row>
    <row r="30" spans="1:13" ht="14.25">
      <c r="A30" s="30" t="s">
        <v>53</v>
      </c>
      <c r="B30" s="30" t="s">
        <v>23</v>
      </c>
      <c r="C30" s="31" t="s">
        <v>54</v>
      </c>
      <c r="D30" s="32" t="s">
        <v>55</v>
      </c>
      <c r="E30" s="33" t="s">
        <v>13</v>
      </c>
      <c r="F30" s="34">
        <v>4</v>
      </c>
      <c r="G30" s="35">
        <f>CPU`S!J96</f>
        <v>22883</v>
      </c>
      <c r="H30" s="36">
        <f>TRUNC(G30*F30,2)</f>
        <v>91532</v>
      </c>
      <c r="I30" s="36">
        <f>TRUNC(H30*$J$10,2)</f>
        <v>19153.85</v>
      </c>
      <c r="J30" s="36">
        <f>I30+H30</f>
        <v>110685.85</v>
      </c>
      <c r="L30" s="36">
        <f>M30/(1+$J$10)</f>
        <v>99231.43855491802</v>
      </c>
      <c r="M30" s="36">
        <f>J30*$M$9</f>
        <v>119996.46698737501</v>
      </c>
    </row>
    <row r="31" spans="1:13" ht="14.25">
      <c r="A31" s="24">
        <v>8</v>
      </c>
      <c r="B31" s="24"/>
      <c r="C31" s="21"/>
      <c r="D31" s="25" t="s">
        <v>56</v>
      </c>
      <c r="E31" s="25"/>
      <c r="F31" s="26"/>
      <c r="G31" s="27"/>
      <c r="H31" s="27"/>
      <c r="I31" s="28"/>
      <c r="J31" s="29"/>
      <c r="L31" s="29"/>
      <c r="M31" s="29"/>
    </row>
    <row r="32" spans="1:13" ht="23.25" customHeight="1">
      <c r="A32" s="30" t="s">
        <v>57</v>
      </c>
      <c r="B32" s="30" t="s">
        <v>23</v>
      </c>
      <c r="C32" s="31" t="s">
        <v>58</v>
      </c>
      <c r="D32" s="32" t="s">
        <v>59</v>
      </c>
      <c r="E32" s="33" t="s">
        <v>13</v>
      </c>
      <c r="F32" s="37">
        <v>3</v>
      </c>
      <c r="G32" s="35">
        <f>CPU`S!J177</f>
        <v>13831</v>
      </c>
      <c r="H32" s="36">
        <f>TRUNC(G32*F32,2)</f>
        <v>41493</v>
      </c>
      <c r="I32" s="36">
        <f>TRUNC(H32*$J$10,2)</f>
        <v>8682.76</v>
      </c>
      <c r="J32" s="36">
        <f>I32+H32</f>
        <v>50175.76</v>
      </c>
      <c r="L32" s="36">
        <f>M32/(1+$J$10)</f>
        <v>44983.28237427199</v>
      </c>
      <c r="M32" s="36">
        <f>J32*$M$9</f>
        <v>54396.41949180001</v>
      </c>
    </row>
    <row r="33" spans="1:13" ht="14.25">
      <c r="A33" s="24">
        <v>9</v>
      </c>
      <c r="B33" s="24"/>
      <c r="C33" s="21"/>
      <c r="D33" s="25" t="s">
        <v>60</v>
      </c>
      <c r="E33" s="25"/>
      <c r="F33" s="26"/>
      <c r="G33" s="27"/>
      <c r="H33" s="27"/>
      <c r="I33" s="28"/>
      <c r="J33" s="29"/>
      <c r="L33" s="29"/>
      <c r="M33" s="29"/>
    </row>
    <row r="34" spans="1:13" ht="22.5">
      <c r="A34" s="30" t="s">
        <v>61</v>
      </c>
      <c r="B34" s="30" t="s">
        <v>23</v>
      </c>
      <c r="C34" s="31" t="s">
        <v>62</v>
      </c>
      <c r="D34" s="32" t="s">
        <v>63</v>
      </c>
      <c r="E34" s="33" t="s">
        <v>13</v>
      </c>
      <c r="F34" s="34">
        <v>4</v>
      </c>
      <c r="G34" s="35">
        <f>CPU`S!J214</f>
        <v>16105.72</v>
      </c>
      <c r="H34" s="36">
        <f>TRUNC(G34*F34,2)</f>
        <v>64422.88</v>
      </c>
      <c r="I34" s="36">
        <f>TRUNC(H34*$J$9,2)</f>
        <v>18725.09</v>
      </c>
      <c r="J34" s="36">
        <f>I34+H34</f>
        <v>83147.97</v>
      </c>
      <c r="L34" s="36">
        <f>M34/(1+$J$9)</f>
        <v>69841.96912851949</v>
      </c>
      <c r="M34" s="36">
        <f>J34*$M$9</f>
        <v>90142.169366475</v>
      </c>
    </row>
    <row r="35" spans="1:13" ht="14.25">
      <c r="A35" s="24">
        <v>10</v>
      </c>
      <c r="B35" s="24"/>
      <c r="C35" s="21"/>
      <c r="D35" s="25" t="s">
        <v>64</v>
      </c>
      <c r="E35" s="25"/>
      <c r="F35" s="26"/>
      <c r="G35" s="27"/>
      <c r="H35" s="27"/>
      <c r="I35" s="28"/>
      <c r="J35" s="29"/>
      <c r="L35" s="29"/>
      <c r="M35" s="29"/>
    </row>
    <row r="36" spans="1:13" ht="14.25">
      <c r="A36" s="30" t="s">
        <v>65</v>
      </c>
      <c r="B36" s="30" t="s">
        <v>23</v>
      </c>
      <c r="C36" s="31" t="s">
        <v>66</v>
      </c>
      <c r="D36" s="32" t="s">
        <v>67</v>
      </c>
      <c r="E36" s="33" t="s">
        <v>13</v>
      </c>
      <c r="F36" s="34">
        <v>4</v>
      </c>
      <c r="G36" s="35">
        <f>CPU`S!J2</f>
        <v>20998.39</v>
      </c>
      <c r="H36" s="36">
        <f>TRUNC(G36*F36,2)</f>
        <v>83993.56</v>
      </c>
      <c r="I36" s="36">
        <f>TRUNC(H36*$J$9,2)</f>
        <v>24413.48</v>
      </c>
      <c r="J36" s="36">
        <f>I36+H36</f>
        <v>108407.04</v>
      </c>
      <c r="L36" s="36">
        <f>M36/(1+$J$9)</f>
        <v>91058.88142541755</v>
      </c>
      <c r="M36" s="36">
        <f>J36*$M$9</f>
        <v>117525.9691872</v>
      </c>
    </row>
    <row r="37" spans="1:13" ht="14.25">
      <c r="A37" s="24">
        <v>11</v>
      </c>
      <c r="B37" s="24"/>
      <c r="C37" s="21"/>
      <c r="D37" s="25" t="s">
        <v>68</v>
      </c>
      <c r="E37" s="25"/>
      <c r="F37" s="26"/>
      <c r="G37" s="27"/>
      <c r="H37" s="27"/>
      <c r="I37" s="28"/>
      <c r="J37" s="29"/>
      <c r="L37" s="29"/>
      <c r="M37" s="29"/>
    </row>
    <row r="38" spans="1:13" ht="14.25">
      <c r="A38" s="30" t="s">
        <v>69</v>
      </c>
      <c r="B38" s="30" t="s">
        <v>23</v>
      </c>
      <c r="C38" s="31" t="s">
        <v>70</v>
      </c>
      <c r="D38" s="32" t="s">
        <v>71</v>
      </c>
      <c r="E38" s="33" t="s">
        <v>13</v>
      </c>
      <c r="F38" s="34">
        <v>4</v>
      </c>
      <c r="G38" s="35">
        <f>CPU`S!J81</f>
        <v>600</v>
      </c>
      <c r="H38" s="36">
        <f>TRUNC(G38*F38,2)</f>
        <v>2400</v>
      </c>
      <c r="I38" s="36">
        <f>TRUNC(H38*$J$9,2)</f>
        <v>697.58</v>
      </c>
      <c r="J38" s="36">
        <f>I38+H38</f>
        <v>3097.58</v>
      </c>
      <c r="L38" s="36">
        <f>M38/(1+$J$9)</f>
        <v>2601.880559839517</v>
      </c>
      <c r="M38" s="36">
        <f>J38*$M$9</f>
        <v>3358.1406856500003</v>
      </c>
    </row>
    <row r="39" spans="1:14" ht="14.25">
      <c r="A39" s="24">
        <v>12</v>
      </c>
      <c r="B39" s="24"/>
      <c r="C39" s="21"/>
      <c r="D39" s="25" t="s">
        <v>72</v>
      </c>
      <c r="E39" s="25"/>
      <c r="F39" s="26"/>
      <c r="G39" s="27"/>
      <c r="H39" s="27"/>
      <c r="I39" s="28"/>
      <c r="J39" s="29"/>
      <c r="L39" s="29"/>
      <c r="M39" s="29"/>
      <c r="N39" s="38"/>
    </row>
    <row r="40" spans="1:14" ht="32.25" customHeight="1">
      <c r="A40" s="30" t="s">
        <v>73</v>
      </c>
      <c r="B40" s="30" t="s">
        <v>23</v>
      </c>
      <c r="C40" s="31" t="s">
        <v>74</v>
      </c>
      <c r="D40" s="32" t="s">
        <v>75</v>
      </c>
      <c r="E40" s="33" t="s">
        <v>13</v>
      </c>
      <c r="F40" s="34">
        <v>4</v>
      </c>
      <c r="G40" s="35">
        <f>CPU`S!J108</f>
        <v>3076.2</v>
      </c>
      <c r="H40" s="36">
        <f>TRUNC(G40*F40,2)</f>
        <v>12304.8</v>
      </c>
      <c r="I40" s="36">
        <f>TRUNC(H40*$J$9,2)</f>
        <v>3576.5</v>
      </c>
      <c r="J40" s="36">
        <f>I40+H40</f>
        <v>15881.3</v>
      </c>
      <c r="L40" s="36">
        <f>M40/(1+$J$9)</f>
        <v>13339.847795691901</v>
      </c>
      <c r="M40" s="36">
        <f>J40*$M$9</f>
        <v>17217.19525275</v>
      </c>
      <c r="N40" s="38"/>
    </row>
    <row r="41" spans="1:14" ht="14.25">
      <c r="A41" s="24"/>
      <c r="B41" s="24"/>
      <c r="C41" s="21"/>
      <c r="D41" s="25"/>
      <c r="E41" s="25"/>
      <c r="F41" s="39"/>
      <c r="G41" s="28"/>
      <c r="H41" s="28"/>
      <c r="I41" s="28"/>
      <c r="J41" s="29"/>
      <c r="L41" s="29"/>
      <c r="M41" s="29"/>
      <c r="N41" s="38"/>
    </row>
    <row r="42" spans="1:14" ht="14.25" customHeight="1">
      <c r="A42" s="40"/>
      <c r="B42" s="41"/>
      <c r="C42" s="41"/>
      <c r="D42" s="41"/>
      <c r="E42" s="41"/>
      <c r="F42" s="41"/>
      <c r="G42" s="41"/>
      <c r="H42" s="41"/>
      <c r="I42" s="42" t="s">
        <v>76</v>
      </c>
      <c r="J42" s="43">
        <f>SUBTOTAL(9,H15:H41)</f>
        <v>461463.89</v>
      </c>
      <c r="L42" s="193">
        <f>SUM(L16:L40)</f>
        <v>500281.0311209373</v>
      </c>
      <c r="M42" s="193">
        <f>SUM(M16:M40)</f>
        <v>625555.4417091</v>
      </c>
      <c r="N42" s="44"/>
    </row>
    <row r="43" spans="1:14" ht="15.75" customHeight="1">
      <c r="A43" s="177"/>
      <c r="B43" s="178"/>
      <c r="C43" s="178"/>
      <c r="D43" s="178"/>
      <c r="E43" s="178"/>
      <c r="F43" s="178"/>
      <c r="G43" s="178"/>
      <c r="H43" s="178"/>
      <c r="I43" s="179" t="s">
        <v>77</v>
      </c>
      <c r="J43" s="180">
        <f>SUBTOTAL(9,J15:J41)+0.02</f>
        <v>577018.14</v>
      </c>
      <c r="L43" s="194"/>
      <c r="M43" s="194"/>
      <c r="N43" s="45"/>
    </row>
    <row r="44" spans="1:13" ht="14.25">
      <c r="A44" s="209" t="s">
        <v>420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1"/>
    </row>
    <row r="45" ht="15.75" customHeight="1"/>
    <row r="46" ht="14.25"/>
    <row r="47" ht="14.25" customHeight="1"/>
    <row r="48" ht="14.25"/>
    <row r="49" ht="14.25"/>
    <row r="50" ht="14.25">
      <c r="D50" s="185" t="s">
        <v>426</v>
      </c>
    </row>
    <row r="51" spans="4:14" ht="15.75">
      <c r="D51" s="186" t="s">
        <v>427</v>
      </c>
      <c r="N51" s="48"/>
    </row>
    <row r="52" ht="14.25">
      <c r="D52" s="186" t="s">
        <v>428</v>
      </c>
    </row>
    <row r="53" ht="14.25"/>
    <row r="54" ht="14.25"/>
    <row r="64" ht="14.25" customHeight="1"/>
    <row r="65" spans="11:13" ht="14.25">
      <c r="K65" s="2"/>
      <c r="L65" s="2"/>
      <c r="M65" s="2"/>
    </row>
    <row r="66" spans="11:13" ht="15">
      <c r="K66" s="49"/>
      <c r="L66" s="49"/>
      <c r="M66" s="49"/>
    </row>
    <row r="67" spans="11:13" ht="15">
      <c r="K67" s="49"/>
      <c r="L67" s="49"/>
      <c r="M67" s="49"/>
    </row>
    <row r="68" spans="4:13" ht="15">
      <c r="D68" s="46"/>
      <c r="E68" s="46"/>
      <c r="F68" s="46"/>
      <c r="G68" s="46"/>
      <c r="H68" s="46"/>
      <c r="I68" s="46"/>
      <c r="J68" s="47"/>
      <c r="K68" s="47"/>
      <c r="L68" s="47"/>
      <c r="M68" s="47"/>
    </row>
    <row r="69" spans="4:10" ht="15">
      <c r="D69" s="47"/>
      <c r="E69" s="47"/>
      <c r="F69" s="47"/>
      <c r="G69" s="47"/>
      <c r="H69" s="47"/>
      <c r="I69" s="47"/>
      <c r="J69" s="47"/>
    </row>
  </sheetData>
  <sheetProtection/>
  <mergeCells count="14">
    <mergeCell ref="A2:M2"/>
    <mergeCell ref="A3:M3"/>
    <mergeCell ref="A4:M4"/>
    <mergeCell ref="A44:M44"/>
    <mergeCell ref="G6:M6"/>
    <mergeCell ref="G7:M7"/>
    <mergeCell ref="L9:L10"/>
    <mergeCell ref="M9:M10"/>
    <mergeCell ref="A9:E10"/>
    <mergeCell ref="L42:L43"/>
    <mergeCell ref="A6:D6"/>
    <mergeCell ref="A7:B7"/>
    <mergeCell ref="M42:M43"/>
    <mergeCell ref="L12:M12"/>
  </mergeCells>
  <printOptions horizontalCentered="1"/>
  <pageMargins left="0" right="0" top="0.39375" bottom="0.39375" header="0" footer="0"/>
  <pageSetup horizontalDpi="300" verticalDpi="300" orientation="landscape" paperSize="9" scale="60" r:id="rId2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="110" zoomScaleNormal="110" zoomScalePageLayoutView="0" workbookViewId="0" topLeftCell="A49">
      <selection activeCell="A1" sqref="A1:G1"/>
    </sheetView>
  </sheetViews>
  <sheetFormatPr defaultColWidth="8.625" defaultRowHeight="14.25"/>
  <cols>
    <col min="1" max="1" width="9.375" style="0" customWidth="1"/>
    <col min="2" max="2" width="44.375" style="0" customWidth="1"/>
    <col min="3" max="5" width="8.50390625" style="0" customWidth="1"/>
    <col min="6" max="6" width="12.00390625" style="0" customWidth="1"/>
    <col min="7" max="7" width="8.125" style="0" customWidth="1"/>
  </cols>
  <sheetData>
    <row r="1" spans="1:7" ht="90.75" customHeight="1">
      <c r="A1" s="222" t="s">
        <v>78</v>
      </c>
      <c r="B1" s="222"/>
      <c r="C1" s="222"/>
      <c r="D1" s="222"/>
      <c r="E1" s="222"/>
      <c r="F1" s="222"/>
      <c r="G1" s="222"/>
    </row>
    <row r="2" spans="1:7" ht="14.25">
      <c r="A2" s="50"/>
      <c r="B2" s="51"/>
      <c r="C2" s="52"/>
      <c r="D2" s="51"/>
      <c r="E2" s="51"/>
      <c r="F2" s="51"/>
      <c r="G2" s="53"/>
    </row>
    <row r="3" spans="1:7" ht="15.75">
      <c r="A3" s="54"/>
      <c r="B3" s="55"/>
      <c r="C3" s="56" t="s">
        <v>79</v>
      </c>
      <c r="D3" s="55"/>
      <c r="E3" s="55"/>
      <c r="F3" s="55"/>
      <c r="G3" s="57"/>
    </row>
    <row r="4" spans="1:7" ht="14.25">
      <c r="A4" s="58"/>
      <c r="B4" s="59"/>
      <c r="C4" s="59"/>
      <c r="D4" s="59"/>
      <c r="E4" s="59"/>
      <c r="F4" s="59"/>
      <c r="G4" s="60"/>
    </row>
    <row r="5" spans="1:7" ht="15.75">
      <c r="A5" s="61" t="s">
        <v>9</v>
      </c>
      <c r="B5" s="62" t="s">
        <v>80</v>
      </c>
      <c r="C5" s="63"/>
      <c r="D5" s="63"/>
      <c r="E5" s="64"/>
      <c r="F5" s="65" t="s">
        <v>81</v>
      </c>
      <c r="G5" s="66"/>
    </row>
    <row r="6" spans="1:7" ht="14.25">
      <c r="A6" s="67"/>
      <c r="B6" s="68"/>
      <c r="C6" s="69"/>
      <c r="D6" s="69"/>
      <c r="E6" s="70"/>
      <c r="F6" s="71"/>
      <c r="G6" s="72"/>
    </row>
    <row r="7" spans="1:7" ht="14.25">
      <c r="A7" s="73"/>
      <c r="B7" s="74" t="s">
        <v>82</v>
      </c>
      <c r="C7" s="75"/>
      <c r="D7" s="75"/>
      <c r="E7" s="76"/>
      <c r="F7" s="77"/>
      <c r="G7" s="78"/>
    </row>
    <row r="8" spans="1:7" ht="14.25">
      <c r="A8" s="73"/>
      <c r="B8" s="79" t="s">
        <v>83</v>
      </c>
      <c r="C8" s="80" t="s">
        <v>84</v>
      </c>
      <c r="D8" s="80" t="s">
        <v>85</v>
      </c>
      <c r="E8" s="80" t="s">
        <v>86</v>
      </c>
      <c r="F8" s="81"/>
      <c r="G8" s="82"/>
    </row>
    <row r="9" spans="1:7" ht="14.25">
      <c r="A9" s="73" t="s">
        <v>87</v>
      </c>
      <c r="B9" s="83" t="s">
        <v>88</v>
      </c>
      <c r="C9" s="84">
        <v>0.03</v>
      </c>
      <c r="D9" s="84">
        <v>0.04</v>
      </c>
      <c r="E9" s="85">
        <v>0.055</v>
      </c>
      <c r="F9" s="86">
        <v>0.04</v>
      </c>
      <c r="G9" s="87"/>
    </row>
    <row r="10" spans="1:7" ht="14.25">
      <c r="A10" s="73" t="s">
        <v>89</v>
      </c>
      <c r="B10" s="83" t="s">
        <v>90</v>
      </c>
      <c r="C10" s="84">
        <v>0.008</v>
      </c>
      <c r="D10" s="84">
        <v>0.008</v>
      </c>
      <c r="E10" s="85">
        <v>0.01</v>
      </c>
      <c r="F10" s="86">
        <v>0.008</v>
      </c>
      <c r="G10" s="87"/>
    </row>
    <row r="11" spans="1:7" ht="14.25">
      <c r="A11" s="73" t="s">
        <v>91</v>
      </c>
      <c r="B11" s="83" t="s">
        <v>92</v>
      </c>
      <c r="C11" s="84">
        <v>0</v>
      </c>
      <c r="D11" s="84">
        <v>0</v>
      </c>
      <c r="E11" s="85">
        <v>0</v>
      </c>
      <c r="F11" s="86">
        <v>0</v>
      </c>
      <c r="G11" s="87"/>
    </row>
    <row r="12" spans="1:7" ht="14.25">
      <c r="A12" s="73" t="s">
        <v>93</v>
      </c>
      <c r="B12" s="88" t="s">
        <v>94</v>
      </c>
      <c r="C12" s="84">
        <v>0.0097</v>
      </c>
      <c r="D12" s="84">
        <v>0.0127</v>
      </c>
      <c r="E12" s="85">
        <v>0.0127</v>
      </c>
      <c r="F12" s="86">
        <v>0.0127</v>
      </c>
      <c r="G12" s="87"/>
    </row>
    <row r="13" spans="1:7" ht="14.25">
      <c r="A13" s="73" t="s">
        <v>95</v>
      </c>
      <c r="B13" s="88" t="s">
        <v>96</v>
      </c>
      <c r="C13" s="84">
        <v>0.0059</v>
      </c>
      <c r="D13" s="84">
        <v>0.0123</v>
      </c>
      <c r="E13" s="85">
        <v>0.0139</v>
      </c>
      <c r="F13" s="86">
        <v>0.0123</v>
      </c>
      <c r="G13" s="87"/>
    </row>
    <row r="14" spans="1:7" ht="14.25">
      <c r="A14" s="73" t="s">
        <v>97</v>
      </c>
      <c r="B14" s="83" t="s">
        <v>98</v>
      </c>
      <c r="C14" s="84">
        <v>0.0616</v>
      </c>
      <c r="D14" s="84">
        <v>0.074</v>
      </c>
      <c r="E14" s="85">
        <v>0.0896</v>
      </c>
      <c r="F14" s="86">
        <v>0.074</v>
      </c>
      <c r="G14" s="87"/>
    </row>
    <row r="15" spans="1:7" ht="14.25">
      <c r="A15" s="73"/>
      <c r="B15" s="83"/>
      <c r="C15" s="89"/>
      <c r="D15" s="89"/>
      <c r="E15" s="90"/>
      <c r="F15" s="91">
        <f>SUM(F9:F14)</f>
        <v>0.14700000000000002</v>
      </c>
      <c r="G15" s="78"/>
    </row>
    <row r="16" spans="1:7" ht="14.25">
      <c r="A16" s="73"/>
      <c r="B16" s="74" t="s">
        <v>99</v>
      </c>
      <c r="C16" s="75"/>
      <c r="D16" s="75"/>
      <c r="E16" s="92"/>
      <c r="F16" s="77"/>
      <c r="G16" s="78"/>
    </row>
    <row r="17" spans="1:7" ht="14.25">
      <c r="A17" s="93"/>
      <c r="B17" s="83" t="s">
        <v>100</v>
      </c>
      <c r="C17" s="89"/>
      <c r="D17" s="89"/>
      <c r="E17" s="76"/>
      <c r="F17" s="86">
        <v>0.0065</v>
      </c>
      <c r="G17" s="78"/>
    </row>
    <row r="18" spans="1:7" ht="14.25">
      <c r="A18" s="94"/>
      <c r="B18" s="83" t="s">
        <v>101</v>
      </c>
      <c r="C18" s="89"/>
      <c r="D18" s="89"/>
      <c r="E18" s="76"/>
      <c r="F18" s="86">
        <v>0.025</v>
      </c>
      <c r="G18" s="78"/>
    </row>
    <row r="19" spans="1:7" ht="14.25">
      <c r="A19" s="95"/>
      <c r="B19" s="96" t="s">
        <v>102</v>
      </c>
      <c r="C19" s="97"/>
      <c r="D19" s="97"/>
      <c r="E19" s="76"/>
      <c r="F19" s="86">
        <v>0.03</v>
      </c>
      <c r="G19" s="78"/>
    </row>
    <row r="20" spans="1:7" ht="14.25">
      <c r="A20" s="95"/>
      <c r="B20" s="83" t="s">
        <v>103</v>
      </c>
      <c r="C20" s="89"/>
      <c r="D20" s="89"/>
      <c r="E20" s="76"/>
      <c r="F20" s="86">
        <v>0.045</v>
      </c>
      <c r="G20" s="78"/>
    </row>
    <row r="21" spans="1:7" ht="14.25">
      <c r="A21" s="95"/>
      <c r="B21" s="83"/>
      <c r="C21" s="89"/>
      <c r="D21" s="89"/>
      <c r="E21" s="76"/>
      <c r="F21" s="77"/>
      <c r="G21" s="78"/>
    </row>
    <row r="22" spans="1:7" ht="14.25">
      <c r="A22" s="73" t="s">
        <v>104</v>
      </c>
      <c r="B22" s="74" t="s">
        <v>105</v>
      </c>
      <c r="C22" s="75"/>
      <c r="D22" s="75"/>
      <c r="E22" s="92"/>
      <c r="F22" s="91">
        <f>SUM(F17:F21)</f>
        <v>0.1065</v>
      </c>
      <c r="G22" s="78"/>
    </row>
    <row r="23" spans="1:7" ht="14.25">
      <c r="A23" s="73"/>
      <c r="B23" s="74"/>
      <c r="C23" s="75"/>
      <c r="D23" s="75"/>
      <c r="E23" s="92"/>
      <c r="F23" s="91"/>
      <c r="G23" s="78"/>
    </row>
    <row r="24" spans="1:7" ht="14.25">
      <c r="A24" s="73"/>
      <c r="B24" s="74"/>
      <c r="C24" s="75"/>
      <c r="D24" s="75"/>
      <c r="E24" s="92"/>
      <c r="F24" s="91"/>
      <c r="G24" s="78"/>
    </row>
    <row r="25" spans="1:7" ht="14.25">
      <c r="A25" s="93"/>
      <c r="B25" s="74"/>
      <c r="C25" s="75"/>
      <c r="D25" s="89"/>
      <c r="E25" s="92"/>
      <c r="F25" s="98"/>
      <c r="G25" s="78"/>
    </row>
    <row r="26" spans="1:7" ht="14.25">
      <c r="A26" s="73" t="s">
        <v>17</v>
      </c>
      <c r="B26" s="99" t="s">
        <v>106</v>
      </c>
      <c r="C26" s="100"/>
      <c r="D26" s="100"/>
      <c r="E26" s="101"/>
      <c r="F26" s="102">
        <f>((1+(F9+F10+F11+F12))*(1+F13)*(1+F14))/(1-F22)-1</f>
        <v>0.29065904772244</v>
      </c>
      <c r="G26" s="103"/>
    </row>
    <row r="27" spans="1:7" ht="14.25">
      <c r="A27" s="73"/>
      <c r="B27" s="74"/>
      <c r="C27" s="75"/>
      <c r="D27" s="75"/>
      <c r="E27" s="76"/>
      <c r="F27" s="91"/>
      <c r="G27" s="103"/>
    </row>
    <row r="28" spans="1:7" ht="14.25">
      <c r="A28" s="73"/>
      <c r="B28" s="74"/>
      <c r="C28" s="75"/>
      <c r="D28" s="75"/>
      <c r="E28" s="76"/>
      <c r="F28" s="91"/>
      <c r="G28" s="103"/>
    </row>
    <row r="29" spans="1:7" ht="14.25">
      <c r="A29" s="93" t="s">
        <v>107</v>
      </c>
      <c r="B29" s="104" t="s">
        <v>108</v>
      </c>
      <c r="C29" s="75"/>
      <c r="D29" s="75"/>
      <c r="E29" s="92"/>
      <c r="F29" s="98"/>
      <c r="G29" s="78"/>
    </row>
    <row r="30" spans="1:7" ht="14.25">
      <c r="A30" s="105"/>
      <c r="B30" s="106" t="s">
        <v>109</v>
      </c>
      <c r="C30" s="107"/>
      <c r="D30" s="107"/>
      <c r="E30" s="108"/>
      <c r="F30" s="109"/>
      <c r="G30" s="78"/>
    </row>
    <row r="31" spans="1:7" ht="14.25">
      <c r="A31" s="110"/>
      <c r="B31" s="111"/>
      <c r="C31" s="112"/>
      <c r="D31" s="112"/>
      <c r="E31" s="113"/>
      <c r="F31" s="114"/>
      <c r="G31" s="66"/>
    </row>
    <row r="33" spans="1:7" ht="15">
      <c r="A33" s="223"/>
      <c r="B33" s="223"/>
      <c r="C33" s="223"/>
      <c r="D33" s="223"/>
      <c r="E33" s="223"/>
      <c r="F33" s="223"/>
      <c r="G33" s="223"/>
    </row>
    <row r="34" spans="1:7" ht="30" customHeight="1">
      <c r="A34" s="224" t="s">
        <v>110</v>
      </c>
      <c r="B34" s="224"/>
      <c r="C34" s="224"/>
      <c r="D34" s="224"/>
      <c r="E34" s="224"/>
      <c r="F34" s="224"/>
      <c r="G34" s="224"/>
    </row>
    <row r="35" spans="1:7" ht="14.25">
      <c r="A35" s="67"/>
      <c r="B35" s="68"/>
      <c r="C35" s="69"/>
      <c r="D35" s="69"/>
      <c r="E35" s="70"/>
      <c r="F35" s="115"/>
      <c r="G35" s="72"/>
    </row>
    <row r="36" spans="1:7" ht="14.25">
      <c r="A36" s="73"/>
      <c r="B36" s="74" t="s">
        <v>82</v>
      </c>
      <c r="C36" s="75"/>
      <c r="D36" s="75"/>
      <c r="E36" s="76"/>
      <c r="F36" s="116"/>
      <c r="G36" s="78"/>
    </row>
    <row r="37" spans="1:7" ht="14.25">
      <c r="A37" s="73"/>
      <c r="B37" s="79" t="s">
        <v>83</v>
      </c>
      <c r="C37" s="80" t="s">
        <v>84</v>
      </c>
      <c r="D37" s="80" t="s">
        <v>85</v>
      </c>
      <c r="E37" s="80" t="s">
        <v>86</v>
      </c>
      <c r="F37" s="117"/>
      <c r="G37" s="82"/>
    </row>
    <row r="38" spans="1:7" ht="14.25">
      <c r="A38" s="73" t="s">
        <v>87</v>
      </c>
      <c r="B38" s="83" t="s">
        <v>88</v>
      </c>
      <c r="C38" s="84">
        <v>0.015</v>
      </c>
      <c r="D38" s="84">
        <v>0.0345</v>
      </c>
      <c r="E38" s="85">
        <v>0.0494</v>
      </c>
      <c r="F38" s="86">
        <v>0.0345</v>
      </c>
      <c r="G38" s="118"/>
    </row>
    <row r="39" spans="1:7" ht="14.25">
      <c r="A39" s="73" t="s">
        <v>89</v>
      </c>
      <c r="B39" s="83" t="s">
        <v>90</v>
      </c>
      <c r="C39" s="84">
        <v>0.003</v>
      </c>
      <c r="D39" s="84">
        <v>0.0048</v>
      </c>
      <c r="E39" s="85">
        <v>0.0082</v>
      </c>
      <c r="F39" s="86">
        <v>0.0048</v>
      </c>
      <c r="G39" s="118"/>
    </row>
    <row r="40" spans="1:7" ht="14.25">
      <c r="A40" s="73" t="s">
        <v>91</v>
      </c>
      <c r="B40" s="83" t="s">
        <v>92</v>
      </c>
      <c r="C40" s="84">
        <v>0</v>
      </c>
      <c r="D40" s="84">
        <v>0</v>
      </c>
      <c r="E40" s="85">
        <v>0</v>
      </c>
      <c r="F40" s="86">
        <v>0</v>
      </c>
      <c r="G40" s="118"/>
    </row>
    <row r="41" spans="1:7" ht="14.25">
      <c r="A41" s="73" t="s">
        <v>93</v>
      </c>
      <c r="B41" s="88" t="s">
        <v>94</v>
      </c>
      <c r="C41" s="84">
        <v>0.0056</v>
      </c>
      <c r="D41" s="84">
        <v>0.0085</v>
      </c>
      <c r="E41" s="85">
        <v>0.0089</v>
      </c>
      <c r="F41" s="86">
        <v>0.0085</v>
      </c>
      <c r="G41" s="118"/>
    </row>
    <row r="42" spans="1:7" ht="14.25">
      <c r="A42" s="73" t="s">
        <v>95</v>
      </c>
      <c r="B42" s="88" t="s">
        <v>96</v>
      </c>
      <c r="C42" s="84">
        <v>0.0085</v>
      </c>
      <c r="D42" s="84">
        <v>0.0085</v>
      </c>
      <c r="E42" s="85">
        <v>0.0111</v>
      </c>
      <c r="F42" s="86">
        <v>0.0085</v>
      </c>
      <c r="G42" s="118"/>
    </row>
    <row r="43" spans="1:7" ht="14.25">
      <c r="A43" s="73" t="s">
        <v>97</v>
      </c>
      <c r="B43" s="83" t="s">
        <v>98</v>
      </c>
      <c r="C43" s="84">
        <v>0.035</v>
      </c>
      <c r="D43" s="84">
        <v>0.0511</v>
      </c>
      <c r="E43" s="85">
        <v>0.0622</v>
      </c>
      <c r="F43" s="86">
        <v>0.0511</v>
      </c>
      <c r="G43" s="118"/>
    </row>
    <row r="44" spans="1:7" ht="14.25">
      <c r="A44" s="73"/>
      <c r="B44" s="83"/>
      <c r="C44" s="89"/>
      <c r="D44" s="89"/>
      <c r="E44" s="90"/>
      <c r="F44" s="91">
        <f>SUM(F38:F43)</f>
        <v>0.1074</v>
      </c>
      <c r="G44" s="78"/>
    </row>
    <row r="45" spans="1:7" ht="14.25">
      <c r="A45" s="73"/>
      <c r="B45" s="74" t="s">
        <v>99</v>
      </c>
      <c r="C45" s="75"/>
      <c r="D45" s="75"/>
      <c r="E45" s="92"/>
      <c r="F45" s="116"/>
      <c r="G45" s="78"/>
    </row>
    <row r="46" spans="1:7" ht="14.25">
      <c r="A46" s="93"/>
      <c r="B46" s="83" t="s">
        <v>100</v>
      </c>
      <c r="C46" s="89"/>
      <c r="D46" s="89"/>
      <c r="E46" s="76"/>
      <c r="F46" s="86">
        <v>0.0065</v>
      </c>
      <c r="G46" s="78"/>
    </row>
    <row r="47" spans="1:7" ht="14.25">
      <c r="A47" s="94"/>
      <c r="B47" s="83" t="s">
        <v>101</v>
      </c>
      <c r="C47" s="89"/>
      <c r="D47" s="89"/>
      <c r="E47" s="76"/>
      <c r="F47" s="86">
        <v>0</v>
      </c>
      <c r="G47" s="78"/>
    </row>
    <row r="48" spans="1:7" ht="14.25">
      <c r="A48" s="95"/>
      <c r="B48" s="96" t="s">
        <v>102</v>
      </c>
      <c r="C48" s="97"/>
      <c r="D48" s="97"/>
      <c r="E48" s="76"/>
      <c r="F48" s="86">
        <v>0.03</v>
      </c>
      <c r="G48" s="78"/>
    </row>
    <row r="49" spans="1:7" ht="14.25">
      <c r="A49" s="95"/>
      <c r="B49" s="83" t="s">
        <v>103</v>
      </c>
      <c r="C49" s="89"/>
      <c r="D49" s="89"/>
      <c r="E49" s="76"/>
      <c r="F49" s="86">
        <v>0.045</v>
      </c>
      <c r="G49" s="78"/>
    </row>
    <row r="50" spans="1:7" ht="14.25">
      <c r="A50" s="95"/>
      <c r="B50" s="83"/>
      <c r="C50" s="89"/>
      <c r="D50" s="89"/>
      <c r="E50" s="76"/>
      <c r="F50" s="116"/>
      <c r="G50" s="78"/>
    </row>
    <row r="51" spans="1:7" ht="14.25">
      <c r="A51" s="73" t="s">
        <v>104</v>
      </c>
      <c r="B51" s="74" t="s">
        <v>105</v>
      </c>
      <c r="C51" s="75"/>
      <c r="D51" s="75"/>
      <c r="E51" s="92"/>
      <c r="F51" s="91">
        <f>SUM(F46:F50)</f>
        <v>0.08149999999999999</v>
      </c>
      <c r="G51" s="78"/>
    </row>
    <row r="52" spans="1:7" ht="14.25">
      <c r="A52" s="73"/>
      <c r="B52" s="74"/>
      <c r="C52" s="75"/>
      <c r="D52" s="75"/>
      <c r="E52" s="92"/>
      <c r="F52" s="91"/>
      <c r="G52" s="78"/>
    </row>
    <row r="53" spans="1:7" ht="14.25">
      <c r="A53" s="73"/>
      <c r="B53" s="74"/>
      <c r="C53" s="75"/>
      <c r="D53" s="75"/>
      <c r="E53" s="92"/>
      <c r="F53" s="91"/>
      <c r="G53" s="78"/>
    </row>
    <row r="54" spans="1:7" ht="14.25">
      <c r="A54" s="93"/>
      <c r="B54" s="74"/>
      <c r="C54" s="75"/>
      <c r="D54" s="89"/>
      <c r="E54" s="92"/>
      <c r="F54" s="119"/>
      <c r="G54" s="78"/>
    </row>
    <row r="55" spans="1:7" ht="14.25">
      <c r="A55" s="73" t="s">
        <v>17</v>
      </c>
      <c r="B55" s="99" t="s">
        <v>106</v>
      </c>
      <c r="C55" s="100"/>
      <c r="D55" s="100"/>
      <c r="E55" s="101"/>
      <c r="F55" s="102">
        <f>((1+(F38+F39+F40+F41))*(1+F42)*(1+F43))/(1-F51)-1</f>
        <v>0.20925856497550344</v>
      </c>
      <c r="G55" s="103"/>
    </row>
    <row r="56" spans="1:7" ht="14.25">
      <c r="A56" s="73"/>
      <c r="B56" s="74"/>
      <c r="C56" s="75"/>
      <c r="D56" s="75"/>
      <c r="E56" s="76"/>
      <c r="F56" s="91"/>
      <c r="G56" s="103"/>
    </row>
    <row r="57" spans="1:7" ht="14.25">
      <c r="A57" s="73"/>
      <c r="B57" s="74"/>
      <c r="C57" s="75"/>
      <c r="D57" s="75"/>
      <c r="E57" s="76"/>
      <c r="F57" s="91"/>
      <c r="G57" s="103"/>
    </row>
    <row r="58" spans="1:7" ht="14.25">
      <c r="A58" s="93" t="s">
        <v>107</v>
      </c>
      <c r="B58" s="104" t="s">
        <v>108</v>
      </c>
      <c r="C58" s="75"/>
      <c r="D58" s="75"/>
      <c r="E58" s="92"/>
      <c r="F58" s="119"/>
      <c r="G58" s="78"/>
    </row>
    <row r="59" spans="1:7" ht="14.25">
      <c r="A59" s="105"/>
      <c r="B59" s="106" t="s">
        <v>109</v>
      </c>
      <c r="C59" s="107"/>
      <c r="D59" s="107"/>
      <c r="E59" s="108"/>
      <c r="F59" s="120"/>
      <c r="G59" s="78"/>
    </row>
    <row r="60" spans="1:7" ht="14.25">
      <c r="A60" s="110"/>
      <c r="B60" s="111"/>
      <c r="C60" s="112"/>
      <c r="D60" s="112"/>
      <c r="E60" s="113"/>
      <c r="F60" s="121"/>
      <c r="G60" s="66"/>
    </row>
  </sheetData>
  <sheetProtection/>
  <mergeCells count="3">
    <mergeCell ref="A1:G1"/>
    <mergeCell ref="A33:G33"/>
    <mergeCell ref="A34:G34"/>
  </mergeCells>
  <printOptions horizontalCentered="1"/>
  <pageMargins left="0.236111111111111" right="0.236111111111111" top="0.747916666666667" bottom="0.747916666666667" header="0.511811023622047" footer="0.511811023622047"/>
  <pageSetup horizontalDpi="300" verticalDpi="300" orientation="portrait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110" zoomScaleNormal="110" zoomScalePageLayoutView="0" workbookViewId="0" topLeftCell="A37">
      <selection activeCell="A46" sqref="A46"/>
    </sheetView>
  </sheetViews>
  <sheetFormatPr defaultColWidth="8.625" defaultRowHeight="14.25"/>
  <cols>
    <col min="1" max="1" width="8.625" style="0" customWidth="1"/>
    <col min="2" max="2" width="28.25390625" style="0" customWidth="1"/>
    <col min="3" max="6" width="11.625" style="0" customWidth="1"/>
  </cols>
  <sheetData>
    <row r="1" spans="1:6" ht="21.75" customHeight="1">
      <c r="A1" s="227" t="s">
        <v>111</v>
      </c>
      <c r="B1" s="227"/>
      <c r="C1" s="227"/>
      <c r="D1" s="227"/>
      <c r="E1" s="227"/>
      <c r="F1" s="227"/>
    </row>
    <row r="3" spans="1:6" ht="14.25">
      <c r="A3" s="122" t="s">
        <v>112</v>
      </c>
      <c r="B3" s="122"/>
      <c r="C3" s="122"/>
      <c r="D3" s="122"/>
      <c r="E3" s="122"/>
      <c r="F3" s="123" t="s">
        <v>113</v>
      </c>
    </row>
    <row r="4" spans="1:6" ht="15">
      <c r="A4" s="124"/>
      <c r="B4" s="124"/>
      <c r="C4" s="124"/>
      <c r="D4" s="124"/>
      <c r="E4" s="124"/>
      <c r="F4" s="124"/>
    </row>
    <row r="5" spans="1:6" ht="14.25">
      <c r="A5" s="226" t="s">
        <v>114</v>
      </c>
      <c r="B5" s="226"/>
      <c r="C5" s="226"/>
      <c r="D5" s="226"/>
      <c r="E5" s="226"/>
      <c r="F5" s="226"/>
    </row>
    <row r="6" spans="1:6" ht="14.25">
      <c r="A6" s="228" t="s">
        <v>115</v>
      </c>
      <c r="B6" s="228" t="s">
        <v>12</v>
      </c>
      <c r="C6" s="225" t="s">
        <v>116</v>
      </c>
      <c r="D6" s="225"/>
      <c r="E6" s="225" t="s">
        <v>117</v>
      </c>
      <c r="F6" s="225"/>
    </row>
    <row r="7" spans="1:6" ht="25.5">
      <c r="A7" s="228"/>
      <c r="B7" s="228"/>
      <c r="C7" s="126" t="s">
        <v>118</v>
      </c>
      <c r="D7" s="126" t="s">
        <v>119</v>
      </c>
      <c r="E7" s="126" t="s">
        <v>118</v>
      </c>
      <c r="F7" s="126" t="s">
        <v>119</v>
      </c>
    </row>
    <row r="8" spans="1:6" ht="14.25">
      <c r="A8" s="226" t="s">
        <v>120</v>
      </c>
      <c r="B8" s="226"/>
      <c r="C8" s="226"/>
      <c r="D8" s="226"/>
      <c r="E8" s="226"/>
      <c r="F8" s="226"/>
    </row>
    <row r="9" spans="1:6" ht="14.25">
      <c r="A9" s="127" t="s">
        <v>121</v>
      </c>
      <c r="B9" s="128" t="s">
        <v>122</v>
      </c>
      <c r="C9" s="129">
        <v>0</v>
      </c>
      <c r="D9" s="129">
        <v>0</v>
      </c>
      <c r="E9" s="129">
        <v>0.2</v>
      </c>
      <c r="F9" s="129">
        <v>0.2</v>
      </c>
    </row>
    <row r="10" spans="1:6" ht="14.25">
      <c r="A10" s="130" t="s">
        <v>123</v>
      </c>
      <c r="B10" s="131" t="s">
        <v>124</v>
      </c>
      <c r="C10" s="132">
        <v>0.015</v>
      </c>
      <c r="D10" s="132">
        <v>0.015</v>
      </c>
      <c r="E10" s="132">
        <v>0.015</v>
      </c>
      <c r="F10" s="132">
        <v>0.015</v>
      </c>
    </row>
    <row r="11" spans="1:6" ht="14.25">
      <c r="A11" s="127" t="s">
        <v>125</v>
      </c>
      <c r="B11" s="128" t="s">
        <v>126</v>
      </c>
      <c r="C11" s="129">
        <v>0.01</v>
      </c>
      <c r="D11" s="129">
        <v>0.01</v>
      </c>
      <c r="E11" s="129">
        <v>0.01</v>
      </c>
      <c r="F11" s="129">
        <v>0.01</v>
      </c>
    </row>
    <row r="12" spans="1:6" ht="14.25">
      <c r="A12" s="130" t="s">
        <v>127</v>
      </c>
      <c r="B12" s="131" t="s">
        <v>128</v>
      </c>
      <c r="C12" s="132">
        <v>0.002</v>
      </c>
      <c r="D12" s="132">
        <v>0.002</v>
      </c>
      <c r="E12" s="132">
        <v>0.002</v>
      </c>
      <c r="F12" s="132">
        <v>0.002</v>
      </c>
    </row>
    <row r="13" spans="1:6" ht="14.25">
      <c r="A13" s="127" t="s">
        <v>129</v>
      </c>
      <c r="B13" s="128" t="s">
        <v>130</v>
      </c>
      <c r="C13" s="129">
        <v>0.006</v>
      </c>
      <c r="D13" s="129">
        <v>0.006</v>
      </c>
      <c r="E13" s="129">
        <v>0.006</v>
      </c>
      <c r="F13" s="129">
        <v>0.006</v>
      </c>
    </row>
    <row r="14" spans="1:6" ht="14.25">
      <c r="A14" s="130" t="s">
        <v>131</v>
      </c>
      <c r="B14" s="131" t="s">
        <v>132</v>
      </c>
      <c r="C14" s="132">
        <v>0.025</v>
      </c>
      <c r="D14" s="132">
        <v>0.025</v>
      </c>
      <c r="E14" s="132">
        <v>0.025</v>
      </c>
      <c r="F14" s="132">
        <v>0.025</v>
      </c>
    </row>
    <row r="15" spans="1:6" ht="14.25">
      <c r="A15" s="127" t="s">
        <v>133</v>
      </c>
      <c r="B15" s="128" t="s">
        <v>134</v>
      </c>
      <c r="C15" s="129">
        <v>0.03</v>
      </c>
      <c r="D15" s="129">
        <v>0.03</v>
      </c>
      <c r="E15" s="129">
        <v>0.03</v>
      </c>
      <c r="F15" s="129">
        <v>0.03</v>
      </c>
    </row>
    <row r="16" spans="1:6" ht="14.25">
      <c r="A16" s="130" t="s">
        <v>135</v>
      </c>
      <c r="B16" s="131" t="s">
        <v>136</v>
      </c>
      <c r="C16" s="132">
        <v>0.08</v>
      </c>
      <c r="D16" s="132">
        <v>0.08</v>
      </c>
      <c r="E16" s="132">
        <v>0.08</v>
      </c>
      <c r="F16" s="132">
        <v>0.08</v>
      </c>
    </row>
    <row r="17" spans="1:6" ht="14.25">
      <c r="A17" s="127" t="s">
        <v>137</v>
      </c>
      <c r="B17" s="128" t="s">
        <v>138</v>
      </c>
      <c r="C17" s="129">
        <v>0.012</v>
      </c>
      <c r="D17" s="129">
        <v>0.012</v>
      </c>
      <c r="E17" s="129">
        <v>0.012</v>
      </c>
      <c r="F17" s="129">
        <v>0.012</v>
      </c>
    </row>
    <row r="18" spans="1:6" ht="14.25">
      <c r="A18" s="133" t="s">
        <v>139</v>
      </c>
      <c r="B18" s="133" t="s">
        <v>140</v>
      </c>
      <c r="C18" s="134">
        <v>0.18</v>
      </c>
      <c r="D18" s="134">
        <v>0.18</v>
      </c>
      <c r="E18" s="134">
        <v>0.38</v>
      </c>
      <c r="F18" s="134">
        <v>0.38</v>
      </c>
    </row>
    <row r="19" spans="1:6" ht="14.25">
      <c r="A19" s="226" t="s">
        <v>141</v>
      </c>
      <c r="B19" s="226"/>
      <c r="C19" s="226"/>
      <c r="D19" s="226"/>
      <c r="E19" s="226"/>
      <c r="F19" s="226"/>
    </row>
    <row r="20" spans="1:6" ht="14.25">
      <c r="A20" s="127" t="s">
        <v>142</v>
      </c>
      <c r="B20" s="128" t="s">
        <v>143</v>
      </c>
      <c r="C20" s="135">
        <v>0.1776</v>
      </c>
      <c r="D20" s="135" t="s">
        <v>144</v>
      </c>
      <c r="E20" s="135">
        <v>0.1776</v>
      </c>
      <c r="F20" s="135" t="s">
        <v>144</v>
      </c>
    </row>
    <row r="21" spans="1:6" ht="14.25">
      <c r="A21" s="130" t="s">
        <v>145</v>
      </c>
      <c r="B21" s="131" t="s">
        <v>146</v>
      </c>
      <c r="C21" s="136">
        <v>0.0368</v>
      </c>
      <c r="D21" s="136" t="s">
        <v>144</v>
      </c>
      <c r="E21" s="136">
        <v>0.0368</v>
      </c>
      <c r="F21" s="136" t="s">
        <v>144</v>
      </c>
    </row>
    <row r="22" spans="1:6" ht="14.25">
      <c r="A22" s="127" t="s">
        <v>147</v>
      </c>
      <c r="B22" s="128" t="s">
        <v>148</v>
      </c>
      <c r="C22" s="135">
        <v>0.0087</v>
      </c>
      <c r="D22" s="135">
        <v>0.0067</v>
      </c>
      <c r="E22" s="135">
        <v>0.0087</v>
      </c>
      <c r="F22" s="135">
        <v>0.0067</v>
      </c>
    </row>
    <row r="23" spans="1:6" ht="14.25">
      <c r="A23" s="130" t="s">
        <v>149</v>
      </c>
      <c r="B23" s="131" t="s">
        <v>150</v>
      </c>
      <c r="C23" s="136">
        <v>0.1081</v>
      </c>
      <c r="D23" s="136">
        <v>0.0833</v>
      </c>
      <c r="E23" s="136">
        <v>0.1081</v>
      </c>
      <c r="F23" s="136">
        <v>0.0833</v>
      </c>
    </row>
    <row r="24" spans="1:6" ht="14.25">
      <c r="A24" s="127" t="s">
        <v>151</v>
      </c>
      <c r="B24" s="128" t="s">
        <v>152</v>
      </c>
      <c r="C24" s="135">
        <v>0.0007</v>
      </c>
      <c r="D24" s="135">
        <v>0.0006</v>
      </c>
      <c r="E24" s="135">
        <v>0.0007</v>
      </c>
      <c r="F24" s="135">
        <v>0.0006</v>
      </c>
    </row>
    <row r="25" spans="1:6" ht="14.25">
      <c r="A25" s="130" t="s">
        <v>153</v>
      </c>
      <c r="B25" s="131" t="s">
        <v>154</v>
      </c>
      <c r="C25" s="136">
        <v>0.0072</v>
      </c>
      <c r="D25" s="136">
        <v>0.0056</v>
      </c>
      <c r="E25" s="136">
        <v>0.0072</v>
      </c>
      <c r="F25" s="136">
        <v>0.0056</v>
      </c>
    </row>
    <row r="26" spans="1:6" ht="14.25">
      <c r="A26" s="127" t="s">
        <v>155</v>
      </c>
      <c r="B26" s="128" t="s">
        <v>156</v>
      </c>
      <c r="C26" s="135">
        <v>0.0105</v>
      </c>
      <c r="D26" s="135" t="s">
        <v>144</v>
      </c>
      <c r="E26" s="135">
        <v>0.0105</v>
      </c>
      <c r="F26" s="135" t="s">
        <v>144</v>
      </c>
    </row>
    <row r="27" spans="1:6" ht="14.25">
      <c r="A27" s="130" t="s">
        <v>157</v>
      </c>
      <c r="B27" s="131" t="s">
        <v>158</v>
      </c>
      <c r="C27" s="136">
        <v>0.0011</v>
      </c>
      <c r="D27" s="136">
        <v>0.0008</v>
      </c>
      <c r="E27" s="136">
        <v>0.0011</v>
      </c>
      <c r="F27" s="136">
        <v>0.0008</v>
      </c>
    </row>
    <row r="28" spans="1:6" ht="14.25">
      <c r="A28" s="127" t="s">
        <v>159</v>
      </c>
      <c r="B28" s="128" t="s">
        <v>160</v>
      </c>
      <c r="C28" s="135">
        <v>0.0972</v>
      </c>
      <c r="D28" s="135">
        <v>0.0749</v>
      </c>
      <c r="E28" s="135">
        <v>0.0972</v>
      </c>
      <c r="F28" s="135">
        <v>0.0749</v>
      </c>
    </row>
    <row r="29" spans="1:6" ht="14.25">
      <c r="A29" s="130" t="s">
        <v>161</v>
      </c>
      <c r="B29" s="131" t="s">
        <v>162</v>
      </c>
      <c r="C29" s="136">
        <v>0.0003</v>
      </c>
      <c r="D29" s="136">
        <v>0.0003</v>
      </c>
      <c r="E29" s="136">
        <v>0.0003</v>
      </c>
      <c r="F29" s="136">
        <v>0.0003</v>
      </c>
    </row>
    <row r="30" spans="1:6" ht="14.25">
      <c r="A30" s="125" t="s">
        <v>163</v>
      </c>
      <c r="B30" s="125" t="s">
        <v>140</v>
      </c>
      <c r="C30" s="137">
        <v>0.4482</v>
      </c>
      <c r="D30" s="137">
        <v>0.1722</v>
      </c>
      <c r="E30" s="137">
        <v>0.4482</v>
      </c>
      <c r="F30" s="137">
        <v>0.1722</v>
      </c>
    </row>
    <row r="31" spans="1:6" ht="14.25">
      <c r="A31" s="226" t="s">
        <v>164</v>
      </c>
      <c r="B31" s="226"/>
      <c r="C31" s="226"/>
      <c r="D31" s="226"/>
      <c r="E31" s="226"/>
      <c r="F31" s="226"/>
    </row>
    <row r="32" spans="1:6" ht="14.25">
      <c r="A32" s="130" t="s">
        <v>165</v>
      </c>
      <c r="B32" s="131" t="s">
        <v>166</v>
      </c>
      <c r="C32" s="136">
        <v>0.0583</v>
      </c>
      <c r="D32" s="136">
        <v>0.045</v>
      </c>
      <c r="E32" s="136">
        <v>0.0583</v>
      </c>
      <c r="F32" s="136">
        <v>0.045</v>
      </c>
    </row>
    <row r="33" spans="1:6" ht="14.25">
      <c r="A33" s="127" t="s">
        <v>167</v>
      </c>
      <c r="B33" s="128" t="s">
        <v>168</v>
      </c>
      <c r="C33" s="135">
        <v>0.0014</v>
      </c>
      <c r="D33" s="135">
        <v>0.0011</v>
      </c>
      <c r="E33" s="135">
        <v>0.0014</v>
      </c>
      <c r="F33" s="135">
        <v>0.0011</v>
      </c>
    </row>
    <row r="34" spans="1:6" ht="14.25">
      <c r="A34" s="130" t="s">
        <v>169</v>
      </c>
      <c r="B34" s="131" t="s">
        <v>170</v>
      </c>
      <c r="C34" s="136">
        <v>0.0393</v>
      </c>
      <c r="D34" s="136">
        <v>0.0303</v>
      </c>
      <c r="E34" s="136">
        <v>0.0393</v>
      </c>
      <c r="F34" s="136">
        <v>0.0303</v>
      </c>
    </row>
    <row r="35" spans="1:6" ht="14.25">
      <c r="A35" s="127" t="s">
        <v>171</v>
      </c>
      <c r="B35" s="128" t="s">
        <v>172</v>
      </c>
      <c r="C35" s="135">
        <v>0.0378</v>
      </c>
      <c r="D35" s="135">
        <v>0.0291</v>
      </c>
      <c r="E35" s="135">
        <v>0.0378</v>
      </c>
      <c r="F35" s="135">
        <v>0.0291</v>
      </c>
    </row>
    <row r="36" spans="1:6" ht="14.25">
      <c r="A36" s="130" t="s">
        <v>173</v>
      </c>
      <c r="B36" s="131" t="s">
        <v>174</v>
      </c>
      <c r="C36" s="136">
        <v>0.0049</v>
      </c>
      <c r="D36" s="136">
        <v>0.0038</v>
      </c>
      <c r="E36" s="136">
        <v>0.0049</v>
      </c>
      <c r="F36" s="136">
        <v>0.0038</v>
      </c>
    </row>
    <row r="37" spans="1:6" ht="14.25">
      <c r="A37" s="125" t="s">
        <v>175</v>
      </c>
      <c r="B37" s="125" t="s">
        <v>140</v>
      </c>
      <c r="C37" s="137">
        <v>0.1417</v>
      </c>
      <c r="D37" s="137">
        <v>0.1093</v>
      </c>
      <c r="E37" s="137">
        <v>0.1417</v>
      </c>
      <c r="F37" s="137">
        <v>0.1093</v>
      </c>
    </row>
    <row r="38" spans="1:6" ht="14.25">
      <c r="A38" s="226" t="s">
        <v>176</v>
      </c>
      <c r="B38" s="226"/>
      <c r="C38" s="226"/>
      <c r="D38" s="226"/>
      <c r="E38" s="226"/>
      <c r="F38" s="226"/>
    </row>
    <row r="39" spans="1:6" ht="14.25">
      <c r="A39" s="130" t="s">
        <v>177</v>
      </c>
      <c r="B39" s="131" t="s">
        <v>178</v>
      </c>
      <c r="C39" s="136">
        <v>0.0807</v>
      </c>
      <c r="D39" s="136">
        <v>0.031</v>
      </c>
      <c r="E39" s="136">
        <v>0.1703</v>
      </c>
      <c r="F39" s="136">
        <v>0.0654</v>
      </c>
    </row>
    <row r="40" spans="1:6" ht="38.25">
      <c r="A40" s="127" t="s">
        <v>179</v>
      </c>
      <c r="B40" s="138" t="s">
        <v>180</v>
      </c>
      <c r="C40" s="135">
        <v>0.0049</v>
      </c>
      <c r="D40" s="135">
        <v>0.0038</v>
      </c>
      <c r="E40" s="135">
        <v>0.0052</v>
      </c>
      <c r="F40" s="135">
        <v>0.004</v>
      </c>
    </row>
    <row r="41" spans="1:6" ht="14.25">
      <c r="A41" s="133" t="s">
        <v>181</v>
      </c>
      <c r="B41" s="133" t="s">
        <v>140</v>
      </c>
      <c r="C41" s="134">
        <v>0.0856</v>
      </c>
      <c r="D41" s="134">
        <v>0.0348</v>
      </c>
      <c r="E41" s="134">
        <v>0.1755</v>
      </c>
      <c r="F41" s="134">
        <v>0.0694</v>
      </c>
    </row>
    <row r="42" spans="1:6" ht="14.25">
      <c r="A42" s="226" t="s">
        <v>182</v>
      </c>
      <c r="B42" s="226"/>
      <c r="C42" s="139">
        <v>0.8555</v>
      </c>
      <c r="D42" s="139">
        <v>0.4963</v>
      </c>
      <c r="E42" s="139">
        <v>1.1454</v>
      </c>
      <c r="F42" s="139">
        <v>0.7309</v>
      </c>
    </row>
    <row r="44" spans="1:6" ht="15">
      <c r="A44" s="140" t="s">
        <v>183</v>
      </c>
      <c r="B44" s="124"/>
      <c r="C44" s="124"/>
      <c r="D44" s="124"/>
      <c r="E44" s="124"/>
      <c r="F44" s="124"/>
    </row>
    <row r="46" spans="1:6" ht="15">
      <c r="A46" s="140"/>
      <c r="B46" s="124"/>
      <c r="C46" s="124"/>
      <c r="D46" s="124"/>
      <c r="E46" s="124"/>
      <c r="F46" s="124"/>
    </row>
    <row r="47" spans="1:6" ht="14.25">
      <c r="A47" s="141"/>
      <c r="B47" s="141"/>
      <c r="C47" s="141"/>
      <c r="D47" s="141"/>
      <c r="E47" s="141"/>
      <c r="F47" s="141"/>
    </row>
    <row r="48" spans="1:6" ht="14.25">
      <c r="A48" s="141"/>
      <c r="B48" s="141"/>
      <c r="C48" s="141"/>
      <c r="D48" s="141"/>
      <c r="E48" s="141"/>
      <c r="F48" s="141"/>
    </row>
  </sheetData>
  <sheetProtection/>
  <mergeCells count="11">
    <mergeCell ref="A1:F1"/>
    <mergeCell ref="A5:F5"/>
    <mergeCell ref="A6:A7"/>
    <mergeCell ref="B6:B7"/>
    <mergeCell ref="C6:D6"/>
    <mergeCell ref="E6:F6"/>
    <mergeCell ref="A8:F8"/>
    <mergeCell ref="A19:F19"/>
    <mergeCell ref="A31:F31"/>
    <mergeCell ref="A38:F38"/>
    <mergeCell ref="A42:B42"/>
  </mergeCells>
  <printOptions/>
  <pageMargins left="0.511805555555556" right="0.511805555555556" top="0.7875" bottom="0.7875" header="0.511811023622047" footer="0.511811023622047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8"/>
  <sheetViews>
    <sheetView zoomScale="110" zoomScaleNormal="110" zoomScalePageLayoutView="0" workbookViewId="0" topLeftCell="C217">
      <selection activeCell="G238" sqref="G238"/>
    </sheetView>
  </sheetViews>
  <sheetFormatPr defaultColWidth="8.625" defaultRowHeight="14.25"/>
  <cols>
    <col min="1" max="1" width="12.875" style="0" hidden="1" customWidth="1"/>
    <col min="2" max="2" width="13.125" style="0" hidden="1" customWidth="1"/>
    <col min="3" max="3" width="12.75390625" style="0" customWidth="1"/>
    <col min="4" max="4" width="14.625" style="0" customWidth="1"/>
    <col min="5" max="5" width="53.50390625" style="1" customWidth="1"/>
    <col min="6" max="7" width="8.00390625" style="0" customWidth="1"/>
    <col min="8" max="9" width="9.375" style="0" customWidth="1"/>
    <col min="10" max="10" width="12.875" style="0" customWidth="1"/>
  </cols>
  <sheetData>
    <row r="1" spans="1:10" ht="23.25">
      <c r="A1" s="142"/>
      <c r="B1" s="142"/>
      <c r="C1" s="143" t="s">
        <v>184</v>
      </c>
      <c r="D1" s="144" t="s">
        <v>185</v>
      </c>
      <c r="E1" s="144" t="s">
        <v>12</v>
      </c>
      <c r="F1" s="145" t="s">
        <v>186</v>
      </c>
      <c r="G1" s="144" t="s">
        <v>187</v>
      </c>
      <c r="H1" s="144" t="s">
        <v>188</v>
      </c>
      <c r="I1" s="144" t="s">
        <v>189</v>
      </c>
      <c r="J1" s="144" t="s">
        <v>190</v>
      </c>
    </row>
    <row r="2" spans="1:10" ht="15">
      <c r="A2" s="142" t="s">
        <v>66</v>
      </c>
      <c r="B2" s="142" t="str">
        <f>IF(C2="",D2,#REF!)</f>
        <v>BH-ELEV-001</v>
      </c>
      <c r="C2" s="146"/>
      <c r="D2" s="146" t="s">
        <v>66</v>
      </c>
      <c r="E2" s="147" t="s">
        <v>67</v>
      </c>
      <c r="F2" s="148" t="s">
        <v>13</v>
      </c>
      <c r="G2" s="149"/>
      <c r="H2" s="149"/>
      <c r="I2" s="149"/>
      <c r="J2" s="150">
        <f>TRUNC(SUMIF(B:B,D2,I:I),2)</f>
        <v>20998.39</v>
      </c>
    </row>
    <row r="3" spans="1:10" ht="15">
      <c r="A3" s="142" t="s">
        <v>66</v>
      </c>
      <c r="B3" s="142" t="str">
        <f aca="true" t="shared" si="0" ref="B3:B66">IF(C3="",D3,B2)</f>
        <v>BH-ELEV-001</v>
      </c>
      <c r="C3" s="30" t="s">
        <v>191</v>
      </c>
      <c r="D3" s="31" t="s">
        <v>192</v>
      </c>
      <c r="E3" s="32" t="s">
        <v>193</v>
      </c>
      <c r="F3" s="33" t="s">
        <v>194</v>
      </c>
      <c r="G3" s="37">
        <v>8</v>
      </c>
      <c r="H3" s="35">
        <v>150</v>
      </c>
      <c r="I3" s="36">
        <f aca="true" t="shared" si="1" ref="I3:I34">H3*G3</f>
        <v>1200</v>
      </c>
      <c r="J3" s="151"/>
    </row>
    <row r="4" spans="1:10" ht="15">
      <c r="A4" s="142" t="s">
        <v>66</v>
      </c>
      <c r="B4" s="142" t="str">
        <f t="shared" si="0"/>
        <v>BH-ELEV-001</v>
      </c>
      <c r="C4" s="30" t="s">
        <v>191</v>
      </c>
      <c r="D4" s="31" t="s">
        <v>192</v>
      </c>
      <c r="E4" s="32" t="s">
        <v>195</v>
      </c>
      <c r="F4" s="33" t="s">
        <v>194</v>
      </c>
      <c r="G4" s="37">
        <v>2</v>
      </c>
      <c r="H4" s="35">
        <v>80</v>
      </c>
      <c r="I4" s="36">
        <f t="shared" si="1"/>
        <v>160</v>
      </c>
      <c r="J4" s="151"/>
    </row>
    <row r="5" spans="1:10" ht="15">
      <c r="A5" s="142" t="s">
        <v>66</v>
      </c>
      <c r="B5" s="142" t="str">
        <f t="shared" si="0"/>
        <v>BH-ELEV-001</v>
      </c>
      <c r="C5" s="30" t="s">
        <v>191</v>
      </c>
      <c r="D5" s="31" t="s">
        <v>192</v>
      </c>
      <c r="E5" s="32" t="s">
        <v>196</v>
      </c>
      <c r="F5" s="33" t="s">
        <v>194</v>
      </c>
      <c r="G5" s="37">
        <v>2</v>
      </c>
      <c r="H5" s="35">
        <v>120</v>
      </c>
      <c r="I5" s="36">
        <f t="shared" si="1"/>
        <v>240</v>
      </c>
      <c r="J5" s="151"/>
    </row>
    <row r="6" spans="1:10" ht="15">
      <c r="A6" s="142" t="s">
        <v>66</v>
      </c>
      <c r="B6" s="142" t="str">
        <f t="shared" si="0"/>
        <v>BH-ELEV-001</v>
      </c>
      <c r="C6" s="30" t="s">
        <v>191</v>
      </c>
      <c r="D6" s="31" t="s">
        <v>192</v>
      </c>
      <c r="E6" s="32" t="s">
        <v>197</v>
      </c>
      <c r="F6" s="33" t="s">
        <v>194</v>
      </c>
      <c r="G6" s="37">
        <v>1</v>
      </c>
      <c r="H6" s="35">
        <v>120</v>
      </c>
      <c r="I6" s="36">
        <f t="shared" si="1"/>
        <v>120</v>
      </c>
      <c r="J6" s="151"/>
    </row>
    <row r="7" spans="1:10" ht="15">
      <c r="A7" s="142" t="s">
        <v>66</v>
      </c>
      <c r="B7" s="142" t="str">
        <f t="shared" si="0"/>
        <v>BH-ELEV-001</v>
      </c>
      <c r="C7" s="30" t="s">
        <v>198</v>
      </c>
      <c r="D7" s="31" t="s">
        <v>192</v>
      </c>
      <c r="E7" s="32" t="s">
        <v>199</v>
      </c>
      <c r="F7" s="33" t="s">
        <v>13</v>
      </c>
      <c r="G7" s="37">
        <v>19.5</v>
      </c>
      <c r="H7" s="35">
        <v>150</v>
      </c>
      <c r="I7" s="36">
        <f t="shared" si="1"/>
        <v>2925</v>
      </c>
      <c r="J7" s="151"/>
    </row>
    <row r="8" spans="1:10" ht="15">
      <c r="A8" s="142" t="s">
        <v>66</v>
      </c>
      <c r="B8" s="142" t="str">
        <f t="shared" si="0"/>
        <v>BH-ELEV-001</v>
      </c>
      <c r="C8" s="30" t="s">
        <v>198</v>
      </c>
      <c r="D8" s="31" t="s">
        <v>192</v>
      </c>
      <c r="E8" s="32" t="s">
        <v>200</v>
      </c>
      <c r="F8" s="33" t="s">
        <v>13</v>
      </c>
      <c r="G8" s="37">
        <v>1</v>
      </c>
      <c r="H8" s="35">
        <v>180</v>
      </c>
      <c r="I8" s="36">
        <f t="shared" si="1"/>
        <v>180</v>
      </c>
      <c r="J8" s="151"/>
    </row>
    <row r="9" spans="1:10" ht="15">
      <c r="A9" s="142" t="s">
        <v>66</v>
      </c>
      <c r="B9" s="142" t="str">
        <f t="shared" si="0"/>
        <v>BH-ELEV-001</v>
      </c>
      <c r="C9" s="30" t="s">
        <v>198</v>
      </c>
      <c r="D9" s="31" t="s">
        <v>192</v>
      </c>
      <c r="E9" s="32" t="s">
        <v>201</v>
      </c>
      <c r="F9" s="33" t="s">
        <v>13</v>
      </c>
      <c r="G9" s="37">
        <v>1</v>
      </c>
      <c r="H9" s="35">
        <v>200</v>
      </c>
      <c r="I9" s="36">
        <f t="shared" si="1"/>
        <v>200</v>
      </c>
      <c r="J9" s="151"/>
    </row>
    <row r="10" spans="1:10" ht="15">
      <c r="A10" s="142" t="s">
        <v>66</v>
      </c>
      <c r="B10" s="142" t="str">
        <f t="shared" si="0"/>
        <v>BH-ELEV-001</v>
      </c>
      <c r="C10" s="30" t="s">
        <v>198</v>
      </c>
      <c r="D10" s="31" t="s">
        <v>192</v>
      </c>
      <c r="E10" s="32" t="s">
        <v>202</v>
      </c>
      <c r="F10" s="33" t="s">
        <v>13</v>
      </c>
      <c r="G10" s="37">
        <v>21</v>
      </c>
      <c r="H10" s="35">
        <v>30</v>
      </c>
      <c r="I10" s="36">
        <f t="shared" si="1"/>
        <v>630</v>
      </c>
      <c r="J10" s="151"/>
    </row>
    <row r="11" spans="1:10" ht="15">
      <c r="A11" s="142" t="s">
        <v>66</v>
      </c>
      <c r="B11" s="142" t="str">
        <f t="shared" si="0"/>
        <v>BH-ELEV-001</v>
      </c>
      <c r="C11" s="30" t="s">
        <v>198</v>
      </c>
      <c r="D11" s="31" t="s">
        <v>192</v>
      </c>
      <c r="E11" s="32" t="s">
        <v>203</v>
      </c>
      <c r="F11" s="33" t="s">
        <v>13</v>
      </c>
      <c r="G11" s="37">
        <v>6</v>
      </c>
      <c r="H11" s="35">
        <v>0.12</v>
      </c>
      <c r="I11" s="36">
        <f t="shared" si="1"/>
        <v>0.72</v>
      </c>
      <c r="J11" s="151"/>
    </row>
    <row r="12" spans="1:10" ht="15">
      <c r="A12" s="142" t="s">
        <v>66</v>
      </c>
      <c r="B12" s="142" t="str">
        <f t="shared" si="0"/>
        <v>BH-ELEV-001</v>
      </c>
      <c r="C12" s="30" t="s">
        <v>198</v>
      </c>
      <c r="D12" s="31" t="s">
        <v>192</v>
      </c>
      <c r="E12" s="32" t="s">
        <v>204</v>
      </c>
      <c r="F12" s="33" t="s">
        <v>13</v>
      </c>
      <c r="G12" s="37">
        <v>2</v>
      </c>
      <c r="H12" s="35">
        <v>2.7</v>
      </c>
      <c r="I12" s="36">
        <f t="shared" si="1"/>
        <v>5.4</v>
      </c>
      <c r="J12" s="151"/>
    </row>
    <row r="13" spans="1:10" ht="15">
      <c r="A13" s="142" t="s">
        <v>66</v>
      </c>
      <c r="B13" s="142" t="str">
        <f t="shared" si="0"/>
        <v>BH-ELEV-001</v>
      </c>
      <c r="C13" s="30" t="s">
        <v>198</v>
      </c>
      <c r="D13" s="31" t="s">
        <v>192</v>
      </c>
      <c r="E13" s="32" t="s">
        <v>205</v>
      </c>
      <c r="F13" s="33" t="s">
        <v>13</v>
      </c>
      <c r="G13" s="37">
        <v>2</v>
      </c>
      <c r="H13" s="35">
        <v>1.6</v>
      </c>
      <c r="I13" s="36">
        <f t="shared" si="1"/>
        <v>3.2</v>
      </c>
      <c r="J13" s="151"/>
    </row>
    <row r="14" spans="1:10" ht="15">
      <c r="A14" s="142" t="s">
        <v>66</v>
      </c>
      <c r="B14" s="142" t="str">
        <f t="shared" si="0"/>
        <v>BH-ELEV-001</v>
      </c>
      <c r="C14" s="30" t="s">
        <v>198</v>
      </c>
      <c r="D14" s="31" t="s">
        <v>192</v>
      </c>
      <c r="E14" s="32" t="s">
        <v>206</v>
      </c>
      <c r="F14" s="33" t="s">
        <v>13</v>
      </c>
      <c r="G14" s="37">
        <v>12</v>
      </c>
      <c r="H14" s="35">
        <v>12</v>
      </c>
      <c r="I14" s="36">
        <f t="shared" si="1"/>
        <v>144</v>
      </c>
      <c r="J14" s="151"/>
    </row>
    <row r="15" spans="1:10" ht="15">
      <c r="A15" s="142" t="s">
        <v>66</v>
      </c>
      <c r="B15" s="142" t="str">
        <f t="shared" si="0"/>
        <v>BH-ELEV-001</v>
      </c>
      <c r="C15" s="30" t="s">
        <v>198</v>
      </c>
      <c r="D15" s="31" t="s">
        <v>192</v>
      </c>
      <c r="E15" s="32" t="s">
        <v>207</v>
      </c>
      <c r="F15" s="33" t="s">
        <v>13</v>
      </c>
      <c r="G15" s="37">
        <v>20</v>
      </c>
      <c r="H15" s="35">
        <v>0.06</v>
      </c>
      <c r="I15" s="36">
        <f t="shared" si="1"/>
        <v>1.2</v>
      </c>
      <c r="J15" s="151"/>
    </row>
    <row r="16" spans="1:10" ht="15">
      <c r="A16" s="142" t="s">
        <v>66</v>
      </c>
      <c r="B16" s="142" t="str">
        <f t="shared" si="0"/>
        <v>BH-ELEV-001</v>
      </c>
      <c r="C16" s="30" t="s">
        <v>198</v>
      </c>
      <c r="D16" s="31" t="s">
        <v>192</v>
      </c>
      <c r="E16" s="32" t="s">
        <v>208</v>
      </c>
      <c r="F16" s="33" t="s">
        <v>13</v>
      </c>
      <c r="G16" s="37">
        <v>19</v>
      </c>
      <c r="H16" s="35">
        <v>480</v>
      </c>
      <c r="I16" s="36">
        <f t="shared" si="1"/>
        <v>9120</v>
      </c>
      <c r="J16" s="151"/>
    </row>
    <row r="17" spans="1:10" ht="15">
      <c r="A17" s="142" t="s">
        <v>66</v>
      </c>
      <c r="B17" s="142" t="str">
        <f t="shared" si="0"/>
        <v>BH-ELEV-001</v>
      </c>
      <c r="C17" s="30" t="s">
        <v>198</v>
      </c>
      <c r="D17" s="31" t="s">
        <v>192</v>
      </c>
      <c r="E17" s="32" t="s">
        <v>209</v>
      </c>
      <c r="F17" s="33" t="s">
        <v>13</v>
      </c>
      <c r="G17" s="37">
        <v>19</v>
      </c>
      <c r="H17" s="35">
        <v>7.55</v>
      </c>
      <c r="I17" s="36">
        <f t="shared" si="1"/>
        <v>143.45</v>
      </c>
      <c r="J17" s="151"/>
    </row>
    <row r="18" spans="1:10" ht="15">
      <c r="A18" s="142" t="s">
        <v>66</v>
      </c>
      <c r="B18" s="142" t="str">
        <f t="shared" si="0"/>
        <v>BH-ELEV-001</v>
      </c>
      <c r="C18" s="30" t="s">
        <v>198</v>
      </c>
      <c r="D18" s="31" t="s">
        <v>192</v>
      </c>
      <c r="E18" s="32" t="s">
        <v>210</v>
      </c>
      <c r="F18" s="33" t="s">
        <v>13</v>
      </c>
      <c r="G18" s="37">
        <v>1</v>
      </c>
      <c r="H18" s="35">
        <v>30</v>
      </c>
      <c r="I18" s="36">
        <f t="shared" si="1"/>
        <v>30</v>
      </c>
      <c r="J18" s="151"/>
    </row>
    <row r="19" spans="1:10" ht="15">
      <c r="A19" s="142" t="s">
        <v>66</v>
      </c>
      <c r="B19" s="142" t="str">
        <f t="shared" si="0"/>
        <v>BH-ELEV-001</v>
      </c>
      <c r="C19" s="30" t="s">
        <v>198</v>
      </c>
      <c r="D19" s="31" t="s">
        <v>192</v>
      </c>
      <c r="E19" s="32" t="s">
        <v>211</v>
      </c>
      <c r="F19" s="33" t="s">
        <v>13</v>
      </c>
      <c r="G19" s="37">
        <v>1</v>
      </c>
      <c r="H19" s="35">
        <v>120</v>
      </c>
      <c r="I19" s="36">
        <f t="shared" si="1"/>
        <v>120</v>
      </c>
      <c r="J19" s="151"/>
    </row>
    <row r="20" spans="1:10" ht="15">
      <c r="A20" s="142" t="s">
        <v>66</v>
      </c>
      <c r="B20" s="142" t="str">
        <f t="shared" si="0"/>
        <v>BH-ELEV-001</v>
      </c>
      <c r="C20" s="30" t="s">
        <v>198</v>
      </c>
      <c r="D20" s="31" t="s">
        <v>192</v>
      </c>
      <c r="E20" s="32" t="s">
        <v>212</v>
      </c>
      <c r="F20" s="33" t="s">
        <v>13</v>
      </c>
      <c r="G20" s="37">
        <v>1</v>
      </c>
      <c r="H20" s="35">
        <v>0</v>
      </c>
      <c r="I20" s="36">
        <f t="shared" si="1"/>
        <v>0</v>
      </c>
      <c r="J20" s="151"/>
    </row>
    <row r="21" spans="1:10" ht="15">
      <c r="A21" s="142" t="s">
        <v>66</v>
      </c>
      <c r="B21" s="142" t="str">
        <f t="shared" si="0"/>
        <v>BH-ELEV-001</v>
      </c>
      <c r="C21" s="30" t="s">
        <v>198</v>
      </c>
      <c r="D21" s="31" t="s">
        <v>192</v>
      </c>
      <c r="E21" s="32" t="s">
        <v>213</v>
      </c>
      <c r="F21" s="33" t="s">
        <v>13</v>
      </c>
      <c r="G21" s="37">
        <v>1</v>
      </c>
      <c r="H21" s="35">
        <v>80</v>
      </c>
      <c r="I21" s="36">
        <f t="shared" si="1"/>
        <v>80</v>
      </c>
      <c r="J21" s="151"/>
    </row>
    <row r="22" spans="1:10" ht="15">
      <c r="A22" s="142" t="s">
        <v>66</v>
      </c>
      <c r="B22" s="142" t="str">
        <f t="shared" si="0"/>
        <v>BH-ELEV-001</v>
      </c>
      <c r="C22" s="30" t="s">
        <v>198</v>
      </c>
      <c r="D22" s="31" t="s">
        <v>192</v>
      </c>
      <c r="E22" s="32" t="s">
        <v>214</v>
      </c>
      <c r="F22" s="33" t="s">
        <v>13</v>
      </c>
      <c r="G22" s="37">
        <v>2</v>
      </c>
      <c r="H22" s="35">
        <v>0.21</v>
      </c>
      <c r="I22" s="36">
        <f t="shared" si="1"/>
        <v>0.42</v>
      </c>
      <c r="J22" s="151"/>
    </row>
    <row r="23" spans="1:10" ht="15">
      <c r="A23" s="142" t="s">
        <v>66</v>
      </c>
      <c r="B23" s="142" t="str">
        <f t="shared" si="0"/>
        <v>BH-ELEV-001</v>
      </c>
      <c r="C23" s="30" t="s">
        <v>198</v>
      </c>
      <c r="D23" s="31" t="s">
        <v>192</v>
      </c>
      <c r="E23" s="32" t="s">
        <v>215</v>
      </c>
      <c r="F23" s="33" t="s">
        <v>13</v>
      </c>
      <c r="G23" s="37">
        <v>2</v>
      </c>
      <c r="H23" s="35">
        <v>0.78</v>
      </c>
      <c r="I23" s="36">
        <f t="shared" si="1"/>
        <v>1.56</v>
      </c>
      <c r="J23" s="151"/>
    </row>
    <row r="24" spans="1:10" ht="15">
      <c r="A24" s="142" t="s">
        <v>66</v>
      </c>
      <c r="B24" s="142" t="str">
        <f t="shared" si="0"/>
        <v>BH-ELEV-001</v>
      </c>
      <c r="C24" s="30" t="s">
        <v>198</v>
      </c>
      <c r="D24" s="31" t="s">
        <v>192</v>
      </c>
      <c r="E24" s="32" t="s">
        <v>216</v>
      </c>
      <c r="F24" s="33" t="s">
        <v>13</v>
      </c>
      <c r="G24" s="37">
        <v>2</v>
      </c>
      <c r="H24" s="35">
        <v>3.53</v>
      </c>
      <c r="I24" s="36">
        <f t="shared" si="1"/>
        <v>7.06</v>
      </c>
      <c r="J24" s="151"/>
    </row>
    <row r="25" spans="1:10" ht="15">
      <c r="A25" s="142" t="s">
        <v>66</v>
      </c>
      <c r="B25" s="142" t="str">
        <f t="shared" si="0"/>
        <v>BH-ELEV-001</v>
      </c>
      <c r="C25" s="30" t="s">
        <v>198</v>
      </c>
      <c r="D25" s="31" t="s">
        <v>192</v>
      </c>
      <c r="E25" s="32" t="s">
        <v>217</v>
      </c>
      <c r="F25" s="33" t="s">
        <v>13</v>
      </c>
      <c r="G25" s="37">
        <v>1</v>
      </c>
      <c r="H25" s="35">
        <v>40</v>
      </c>
      <c r="I25" s="36">
        <f t="shared" si="1"/>
        <v>40</v>
      </c>
      <c r="J25" s="151"/>
    </row>
    <row r="26" spans="1:10" ht="15">
      <c r="A26" s="142" t="s">
        <v>66</v>
      </c>
      <c r="B26" s="142" t="str">
        <f t="shared" si="0"/>
        <v>BH-ELEV-001</v>
      </c>
      <c r="C26" s="30" t="s">
        <v>198</v>
      </c>
      <c r="D26" s="31" t="s">
        <v>192</v>
      </c>
      <c r="E26" s="32" t="s">
        <v>218</v>
      </c>
      <c r="F26" s="33" t="s">
        <v>13</v>
      </c>
      <c r="G26" s="37">
        <v>1</v>
      </c>
      <c r="H26" s="35">
        <v>50</v>
      </c>
      <c r="I26" s="36">
        <f t="shared" si="1"/>
        <v>50</v>
      </c>
      <c r="J26" s="151"/>
    </row>
    <row r="27" spans="1:10" ht="15">
      <c r="A27" s="142" t="s">
        <v>66</v>
      </c>
      <c r="B27" s="142" t="str">
        <f t="shared" si="0"/>
        <v>BH-ELEV-001</v>
      </c>
      <c r="C27" s="30" t="s">
        <v>198</v>
      </c>
      <c r="D27" s="31" t="s">
        <v>192</v>
      </c>
      <c r="E27" s="32" t="s">
        <v>219</v>
      </c>
      <c r="F27" s="33" t="s">
        <v>13</v>
      </c>
      <c r="G27" s="37">
        <v>1</v>
      </c>
      <c r="H27" s="35">
        <v>40</v>
      </c>
      <c r="I27" s="36">
        <f t="shared" si="1"/>
        <v>40</v>
      </c>
      <c r="J27" s="151"/>
    </row>
    <row r="28" spans="1:10" ht="15">
      <c r="A28" s="142" t="s">
        <v>66</v>
      </c>
      <c r="B28" s="142" t="str">
        <f t="shared" si="0"/>
        <v>BH-ELEV-001</v>
      </c>
      <c r="C28" s="30" t="s">
        <v>198</v>
      </c>
      <c r="D28" s="31" t="s">
        <v>192</v>
      </c>
      <c r="E28" s="32" t="s">
        <v>220</v>
      </c>
      <c r="F28" s="33" t="s">
        <v>13</v>
      </c>
      <c r="G28" s="37">
        <v>1</v>
      </c>
      <c r="H28" s="35">
        <v>30</v>
      </c>
      <c r="I28" s="36">
        <f t="shared" si="1"/>
        <v>30</v>
      </c>
      <c r="J28" s="151"/>
    </row>
    <row r="29" spans="1:10" ht="15">
      <c r="A29" s="142" t="s">
        <v>66</v>
      </c>
      <c r="B29" s="142" t="str">
        <f t="shared" si="0"/>
        <v>BH-ELEV-001</v>
      </c>
      <c r="C29" s="30" t="s">
        <v>198</v>
      </c>
      <c r="D29" s="31" t="s">
        <v>192</v>
      </c>
      <c r="E29" s="32" t="s">
        <v>221</v>
      </c>
      <c r="F29" s="33" t="s">
        <v>13</v>
      </c>
      <c r="G29" s="37">
        <v>21</v>
      </c>
      <c r="H29" s="35">
        <v>23</v>
      </c>
      <c r="I29" s="36">
        <f t="shared" si="1"/>
        <v>483</v>
      </c>
      <c r="J29" s="151"/>
    </row>
    <row r="30" spans="1:10" ht="15">
      <c r="A30" s="142" t="s">
        <v>66</v>
      </c>
      <c r="B30" s="142" t="str">
        <f t="shared" si="0"/>
        <v>BH-ELEV-001</v>
      </c>
      <c r="C30" s="30" t="s">
        <v>198</v>
      </c>
      <c r="D30" s="31" t="s">
        <v>192</v>
      </c>
      <c r="E30" s="32" t="s">
        <v>222</v>
      </c>
      <c r="F30" s="33" t="s">
        <v>13</v>
      </c>
      <c r="G30" s="37">
        <v>2</v>
      </c>
      <c r="H30" s="35">
        <v>0.03</v>
      </c>
      <c r="I30" s="36">
        <f t="shared" si="1"/>
        <v>0.06</v>
      </c>
      <c r="J30" s="151"/>
    </row>
    <row r="31" spans="1:10" ht="15">
      <c r="A31" s="142" t="s">
        <v>66</v>
      </c>
      <c r="B31" s="142" t="str">
        <f t="shared" si="0"/>
        <v>BH-ELEV-001</v>
      </c>
      <c r="C31" s="30" t="s">
        <v>198</v>
      </c>
      <c r="D31" s="31" t="s">
        <v>192</v>
      </c>
      <c r="E31" s="32" t="s">
        <v>223</v>
      </c>
      <c r="F31" s="33" t="s">
        <v>13</v>
      </c>
      <c r="G31" s="37">
        <v>2</v>
      </c>
      <c r="H31" s="35">
        <v>0.23</v>
      </c>
      <c r="I31" s="36">
        <f t="shared" si="1"/>
        <v>0.46</v>
      </c>
      <c r="J31" s="151"/>
    </row>
    <row r="32" spans="1:10" ht="15">
      <c r="A32" s="142" t="s">
        <v>66</v>
      </c>
      <c r="B32" s="142" t="str">
        <f t="shared" si="0"/>
        <v>BH-ELEV-001</v>
      </c>
      <c r="C32" s="30" t="s">
        <v>198</v>
      </c>
      <c r="D32" s="31" t="s">
        <v>192</v>
      </c>
      <c r="E32" s="32" t="s">
        <v>224</v>
      </c>
      <c r="F32" s="33" t="s">
        <v>13</v>
      </c>
      <c r="G32" s="37">
        <v>2</v>
      </c>
      <c r="H32" s="35">
        <v>0.01</v>
      </c>
      <c r="I32" s="36">
        <f t="shared" si="1"/>
        <v>0.02</v>
      </c>
      <c r="J32" s="151"/>
    </row>
    <row r="33" spans="1:10" ht="15">
      <c r="A33" s="142" t="s">
        <v>66</v>
      </c>
      <c r="B33" s="142" t="str">
        <f t="shared" si="0"/>
        <v>BH-ELEV-001</v>
      </c>
      <c r="C33" s="30" t="s">
        <v>198</v>
      </c>
      <c r="D33" s="31" t="s">
        <v>192</v>
      </c>
      <c r="E33" s="32" t="s">
        <v>225</v>
      </c>
      <c r="F33" s="33" t="s">
        <v>13</v>
      </c>
      <c r="G33" s="37">
        <v>1</v>
      </c>
      <c r="H33" s="35">
        <v>60</v>
      </c>
      <c r="I33" s="36">
        <f t="shared" si="1"/>
        <v>60</v>
      </c>
      <c r="J33" s="151"/>
    </row>
    <row r="34" spans="1:10" ht="15">
      <c r="A34" s="142" t="s">
        <v>66</v>
      </c>
      <c r="B34" s="142" t="str">
        <f t="shared" si="0"/>
        <v>BH-ELEV-001</v>
      </c>
      <c r="C34" s="30" t="s">
        <v>198</v>
      </c>
      <c r="D34" s="31" t="s">
        <v>192</v>
      </c>
      <c r="E34" s="32" t="s">
        <v>226</v>
      </c>
      <c r="F34" s="33" t="s">
        <v>13</v>
      </c>
      <c r="G34" s="37">
        <v>1</v>
      </c>
      <c r="H34" s="35">
        <v>2.78</v>
      </c>
      <c r="I34" s="36">
        <f t="shared" si="1"/>
        <v>2.78</v>
      </c>
      <c r="J34" s="151"/>
    </row>
    <row r="35" spans="1:10" ht="15">
      <c r="A35" s="142" t="s">
        <v>66</v>
      </c>
      <c r="B35" s="142" t="str">
        <f t="shared" si="0"/>
        <v>BH-ELEV-001</v>
      </c>
      <c r="C35" s="30" t="s">
        <v>198</v>
      </c>
      <c r="D35" s="31" t="s">
        <v>192</v>
      </c>
      <c r="E35" s="32" t="s">
        <v>227</v>
      </c>
      <c r="F35" s="33" t="s">
        <v>13</v>
      </c>
      <c r="G35" s="37">
        <v>1</v>
      </c>
      <c r="H35" s="35">
        <v>45</v>
      </c>
      <c r="I35" s="36">
        <f aca="true" t="shared" si="2" ref="I35:I66">H35*G35</f>
        <v>45</v>
      </c>
      <c r="J35" s="151"/>
    </row>
    <row r="36" spans="1:10" ht="15">
      <c r="A36" s="142" t="s">
        <v>66</v>
      </c>
      <c r="B36" s="142" t="str">
        <f t="shared" si="0"/>
        <v>BH-ELEV-001</v>
      </c>
      <c r="C36" s="30" t="s">
        <v>198</v>
      </c>
      <c r="D36" s="31" t="s">
        <v>192</v>
      </c>
      <c r="E36" s="32" t="s">
        <v>228</v>
      </c>
      <c r="F36" s="33" t="s">
        <v>13</v>
      </c>
      <c r="G36" s="37">
        <v>1</v>
      </c>
      <c r="H36" s="35">
        <v>1.7</v>
      </c>
      <c r="I36" s="36">
        <f t="shared" si="2"/>
        <v>1.7</v>
      </c>
      <c r="J36" s="151"/>
    </row>
    <row r="37" spans="1:10" ht="15">
      <c r="A37" s="142" t="s">
        <v>66</v>
      </c>
      <c r="B37" s="142" t="str">
        <f t="shared" si="0"/>
        <v>BH-ELEV-001</v>
      </c>
      <c r="C37" s="30" t="s">
        <v>198</v>
      </c>
      <c r="D37" s="31" t="s">
        <v>192</v>
      </c>
      <c r="E37" s="32" t="s">
        <v>229</v>
      </c>
      <c r="F37" s="33" t="s">
        <v>13</v>
      </c>
      <c r="G37" s="37">
        <v>1</v>
      </c>
      <c r="H37" s="35">
        <v>30</v>
      </c>
      <c r="I37" s="36">
        <f t="shared" si="2"/>
        <v>30</v>
      </c>
      <c r="J37" s="151"/>
    </row>
    <row r="38" spans="1:10" ht="15">
      <c r="A38" s="142" t="s">
        <v>66</v>
      </c>
      <c r="B38" s="142" t="str">
        <f t="shared" si="0"/>
        <v>BH-ELEV-001</v>
      </c>
      <c r="C38" s="30" t="s">
        <v>198</v>
      </c>
      <c r="D38" s="31" t="s">
        <v>192</v>
      </c>
      <c r="E38" s="32" t="s">
        <v>230</v>
      </c>
      <c r="F38" s="33" t="s">
        <v>13</v>
      </c>
      <c r="G38" s="37">
        <v>1</v>
      </c>
      <c r="H38" s="35">
        <v>30</v>
      </c>
      <c r="I38" s="36">
        <f t="shared" si="2"/>
        <v>30</v>
      </c>
      <c r="J38" s="151"/>
    </row>
    <row r="39" spans="1:10" ht="15">
      <c r="A39" s="142" t="s">
        <v>66</v>
      </c>
      <c r="B39" s="142" t="str">
        <f t="shared" si="0"/>
        <v>BH-ELEV-001</v>
      </c>
      <c r="C39" s="30" t="s">
        <v>198</v>
      </c>
      <c r="D39" s="31" t="s">
        <v>192</v>
      </c>
      <c r="E39" s="32" t="s">
        <v>231</v>
      </c>
      <c r="F39" s="33" t="s">
        <v>13</v>
      </c>
      <c r="G39" s="37">
        <v>1</v>
      </c>
      <c r="H39" s="35">
        <v>25</v>
      </c>
      <c r="I39" s="36">
        <f t="shared" si="2"/>
        <v>25</v>
      </c>
      <c r="J39" s="151"/>
    </row>
    <row r="40" spans="1:10" ht="15">
      <c r="A40" s="142" t="s">
        <v>66</v>
      </c>
      <c r="B40" s="142" t="str">
        <f t="shared" si="0"/>
        <v>BH-ELEV-001</v>
      </c>
      <c r="C40" s="30" t="s">
        <v>198</v>
      </c>
      <c r="D40" s="31" t="s">
        <v>192</v>
      </c>
      <c r="E40" s="32" t="s">
        <v>232</v>
      </c>
      <c r="F40" s="33" t="s">
        <v>13</v>
      </c>
      <c r="G40" s="37">
        <v>1</v>
      </c>
      <c r="H40" s="35">
        <v>30</v>
      </c>
      <c r="I40" s="36">
        <f t="shared" si="2"/>
        <v>30</v>
      </c>
      <c r="J40" s="151"/>
    </row>
    <row r="41" spans="1:10" ht="15">
      <c r="A41" s="142" t="s">
        <v>66</v>
      </c>
      <c r="B41" s="142" t="str">
        <f t="shared" si="0"/>
        <v>BH-ELEV-001</v>
      </c>
      <c r="C41" s="30" t="s">
        <v>198</v>
      </c>
      <c r="D41" s="31" t="s">
        <v>192</v>
      </c>
      <c r="E41" s="32" t="s">
        <v>233</v>
      </c>
      <c r="F41" s="33" t="s">
        <v>13</v>
      </c>
      <c r="G41" s="37">
        <v>1</v>
      </c>
      <c r="H41" s="35">
        <v>30</v>
      </c>
      <c r="I41" s="36">
        <f t="shared" si="2"/>
        <v>30</v>
      </c>
      <c r="J41" s="151"/>
    </row>
    <row r="42" spans="1:10" ht="15">
      <c r="A42" s="142" t="s">
        <v>66</v>
      </c>
      <c r="B42" s="142" t="str">
        <f t="shared" si="0"/>
        <v>BH-ELEV-001</v>
      </c>
      <c r="C42" s="30" t="s">
        <v>198</v>
      </c>
      <c r="D42" s="31" t="s">
        <v>192</v>
      </c>
      <c r="E42" s="32" t="s">
        <v>234</v>
      </c>
      <c r="F42" s="33" t="s">
        <v>13</v>
      </c>
      <c r="G42" s="37">
        <v>1</v>
      </c>
      <c r="H42" s="35">
        <v>30</v>
      </c>
      <c r="I42" s="36">
        <f t="shared" si="2"/>
        <v>30</v>
      </c>
      <c r="J42" s="151"/>
    </row>
    <row r="43" spans="1:10" ht="15">
      <c r="A43" s="142" t="s">
        <v>66</v>
      </c>
      <c r="B43" s="142" t="str">
        <f t="shared" si="0"/>
        <v>BH-ELEV-001</v>
      </c>
      <c r="C43" s="30" t="s">
        <v>198</v>
      </c>
      <c r="D43" s="31" t="s">
        <v>192</v>
      </c>
      <c r="E43" s="32" t="s">
        <v>235</v>
      </c>
      <c r="F43" s="33" t="s">
        <v>13</v>
      </c>
      <c r="G43" s="37">
        <v>1</v>
      </c>
      <c r="H43" s="35">
        <v>15</v>
      </c>
      <c r="I43" s="36">
        <f t="shared" si="2"/>
        <v>15</v>
      </c>
      <c r="J43" s="151"/>
    </row>
    <row r="44" spans="1:10" ht="15">
      <c r="A44" s="142" t="s">
        <v>66</v>
      </c>
      <c r="B44" s="142" t="str">
        <f t="shared" si="0"/>
        <v>BH-ELEV-001</v>
      </c>
      <c r="C44" s="30" t="s">
        <v>198</v>
      </c>
      <c r="D44" s="31" t="s">
        <v>192</v>
      </c>
      <c r="E44" s="32" t="s">
        <v>236</v>
      </c>
      <c r="F44" s="33" t="s">
        <v>13</v>
      </c>
      <c r="G44" s="37">
        <v>1</v>
      </c>
      <c r="H44" s="35">
        <v>30</v>
      </c>
      <c r="I44" s="36">
        <f t="shared" si="2"/>
        <v>30</v>
      </c>
      <c r="J44" s="151"/>
    </row>
    <row r="45" spans="1:10" ht="15">
      <c r="A45" s="142" t="s">
        <v>66</v>
      </c>
      <c r="B45" s="142" t="str">
        <f t="shared" si="0"/>
        <v>BH-ELEV-001</v>
      </c>
      <c r="C45" s="30" t="s">
        <v>198</v>
      </c>
      <c r="D45" s="31" t="s">
        <v>192</v>
      </c>
      <c r="E45" s="32" t="s">
        <v>237</v>
      </c>
      <c r="F45" s="33" t="s">
        <v>13</v>
      </c>
      <c r="G45" s="37">
        <v>1</v>
      </c>
      <c r="H45" s="35">
        <v>15</v>
      </c>
      <c r="I45" s="36">
        <f t="shared" si="2"/>
        <v>15</v>
      </c>
      <c r="J45" s="151"/>
    </row>
    <row r="46" spans="1:10" ht="15">
      <c r="A46" s="142" t="s">
        <v>66</v>
      </c>
      <c r="B46" s="142" t="str">
        <f t="shared" si="0"/>
        <v>BH-ELEV-001</v>
      </c>
      <c r="C46" s="30" t="s">
        <v>198</v>
      </c>
      <c r="D46" s="31" t="s">
        <v>192</v>
      </c>
      <c r="E46" s="32" t="s">
        <v>238</v>
      </c>
      <c r="F46" s="33" t="s">
        <v>13</v>
      </c>
      <c r="G46" s="37">
        <v>1</v>
      </c>
      <c r="H46" s="35">
        <v>15</v>
      </c>
      <c r="I46" s="36">
        <f t="shared" si="2"/>
        <v>15</v>
      </c>
      <c r="J46" s="151"/>
    </row>
    <row r="47" spans="1:10" ht="15">
      <c r="A47" s="142" t="s">
        <v>66</v>
      </c>
      <c r="B47" s="142" t="str">
        <f t="shared" si="0"/>
        <v>BH-ELEV-001</v>
      </c>
      <c r="C47" s="30" t="s">
        <v>198</v>
      </c>
      <c r="D47" s="31" t="s">
        <v>192</v>
      </c>
      <c r="E47" s="32" t="s">
        <v>239</v>
      </c>
      <c r="F47" s="33" t="s">
        <v>13</v>
      </c>
      <c r="G47" s="37">
        <v>1</v>
      </c>
      <c r="H47" s="35">
        <v>20</v>
      </c>
      <c r="I47" s="36">
        <f t="shared" si="2"/>
        <v>20</v>
      </c>
      <c r="J47" s="151"/>
    </row>
    <row r="48" spans="1:10" ht="15">
      <c r="A48" s="142" t="s">
        <v>66</v>
      </c>
      <c r="B48" s="142" t="str">
        <f t="shared" si="0"/>
        <v>BH-ELEV-001</v>
      </c>
      <c r="C48" s="30" t="s">
        <v>198</v>
      </c>
      <c r="D48" s="31" t="s">
        <v>192</v>
      </c>
      <c r="E48" s="32" t="s">
        <v>240</v>
      </c>
      <c r="F48" s="33" t="s">
        <v>13</v>
      </c>
      <c r="G48" s="37">
        <v>1</v>
      </c>
      <c r="H48" s="35">
        <v>25</v>
      </c>
      <c r="I48" s="36">
        <f t="shared" si="2"/>
        <v>25</v>
      </c>
      <c r="J48" s="151"/>
    </row>
    <row r="49" spans="1:10" ht="15">
      <c r="A49" s="142" t="s">
        <v>66</v>
      </c>
      <c r="B49" s="142" t="str">
        <f t="shared" si="0"/>
        <v>BH-ELEV-001</v>
      </c>
      <c r="C49" s="30" t="s">
        <v>198</v>
      </c>
      <c r="D49" s="31" t="s">
        <v>192</v>
      </c>
      <c r="E49" s="32" t="s">
        <v>241</v>
      </c>
      <c r="F49" s="33" t="s">
        <v>13</v>
      </c>
      <c r="G49" s="37">
        <v>1</v>
      </c>
      <c r="H49" s="35">
        <v>20</v>
      </c>
      <c r="I49" s="36">
        <f t="shared" si="2"/>
        <v>20</v>
      </c>
      <c r="J49" s="151"/>
    </row>
    <row r="50" spans="1:10" ht="15">
      <c r="A50" s="142" t="s">
        <v>66</v>
      </c>
      <c r="B50" s="142" t="str">
        <f t="shared" si="0"/>
        <v>BH-ELEV-001</v>
      </c>
      <c r="C50" s="30" t="s">
        <v>198</v>
      </c>
      <c r="D50" s="31" t="s">
        <v>192</v>
      </c>
      <c r="E50" s="32" t="s">
        <v>242</v>
      </c>
      <c r="F50" s="33" t="s">
        <v>13</v>
      </c>
      <c r="G50" s="37">
        <v>1</v>
      </c>
      <c r="H50" s="35">
        <v>23</v>
      </c>
      <c r="I50" s="36">
        <f t="shared" si="2"/>
        <v>23</v>
      </c>
      <c r="J50" s="151"/>
    </row>
    <row r="51" spans="1:10" ht="15">
      <c r="A51" s="142" t="s">
        <v>66</v>
      </c>
      <c r="B51" s="142" t="str">
        <f t="shared" si="0"/>
        <v>BH-ELEV-001</v>
      </c>
      <c r="C51" s="30" t="s">
        <v>198</v>
      </c>
      <c r="D51" s="31" t="s">
        <v>192</v>
      </c>
      <c r="E51" s="32" t="s">
        <v>243</v>
      </c>
      <c r="F51" s="33" t="s">
        <v>13</v>
      </c>
      <c r="G51" s="37">
        <v>1</v>
      </c>
      <c r="H51" s="35">
        <v>22</v>
      </c>
      <c r="I51" s="36">
        <f t="shared" si="2"/>
        <v>22</v>
      </c>
      <c r="J51" s="151"/>
    </row>
    <row r="52" spans="1:10" ht="15">
      <c r="A52" s="142" t="s">
        <v>66</v>
      </c>
      <c r="B52" s="142" t="str">
        <f t="shared" si="0"/>
        <v>BH-ELEV-001</v>
      </c>
      <c r="C52" s="30" t="s">
        <v>198</v>
      </c>
      <c r="D52" s="31" t="s">
        <v>192</v>
      </c>
      <c r="E52" s="32" t="s">
        <v>244</v>
      </c>
      <c r="F52" s="33" t="s">
        <v>13</v>
      </c>
      <c r="G52" s="37">
        <v>1</v>
      </c>
      <c r="H52" s="35">
        <v>20</v>
      </c>
      <c r="I52" s="36">
        <f t="shared" si="2"/>
        <v>20</v>
      </c>
      <c r="J52" s="151"/>
    </row>
    <row r="53" spans="1:10" ht="15">
      <c r="A53" s="142" t="s">
        <v>66</v>
      </c>
      <c r="B53" s="142" t="str">
        <f t="shared" si="0"/>
        <v>BH-ELEV-001</v>
      </c>
      <c r="C53" s="30" t="s">
        <v>198</v>
      </c>
      <c r="D53" s="31" t="s">
        <v>192</v>
      </c>
      <c r="E53" s="32" t="s">
        <v>245</v>
      </c>
      <c r="F53" s="33" t="s">
        <v>13</v>
      </c>
      <c r="G53" s="37">
        <v>1</v>
      </c>
      <c r="H53" s="35">
        <v>15</v>
      </c>
      <c r="I53" s="36">
        <f t="shared" si="2"/>
        <v>15</v>
      </c>
      <c r="J53" s="151"/>
    </row>
    <row r="54" spans="1:10" ht="15">
      <c r="A54" s="142" t="s">
        <v>66</v>
      </c>
      <c r="B54" s="142" t="str">
        <f t="shared" si="0"/>
        <v>BH-ELEV-001</v>
      </c>
      <c r="C54" s="30" t="s">
        <v>198</v>
      </c>
      <c r="D54" s="31" t="s">
        <v>192</v>
      </c>
      <c r="E54" s="32" t="s">
        <v>246</v>
      </c>
      <c r="F54" s="33" t="s">
        <v>13</v>
      </c>
      <c r="G54" s="37">
        <v>1</v>
      </c>
      <c r="H54" s="35">
        <v>15</v>
      </c>
      <c r="I54" s="36">
        <f t="shared" si="2"/>
        <v>15</v>
      </c>
      <c r="J54" s="151"/>
    </row>
    <row r="55" spans="1:10" ht="15">
      <c r="A55" s="142" t="s">
        <v>66</v>
      </c>
      <c r="B55" s="142" t="str">
        <f t="shared" si="0"/>
        <v>BH-ELEV-001</v>
      </c>
      <c r="C55" s="30" t="s">
        <v>198</v>
      </c>
      <c r="D55" s="31" t="s">
        <v>192</v>
      </c>
      <c r="E55" s="32" t="s">
        <v>247</v>
      </c>
      <c r="F55" s="33" t="s">
        <v>13</v>
      </c>
      <c r="G55" s="37">
        <v>1</v>
      </c>
      <c r="H55" s="35">
        <v>22</v>
      </c>
      <c r="I55" s="36">
        <f t="shared" si="2"/>
        <v>22</v>
      </c>
      <c r="J55" s="151"/>
    </row>
    <row r="56" spans="1:10" ht="15">
      <c r="A56" s="142" t="s">
        <v>66</v>
      </c>
      <c r="B56" s="142" t="str">
        <f t="shared" si="0"/>
        <v>BH-ELEV-001</v>
      </c>
      <c r="C56" s="30" t="s">
        <v>198</v>
      </c>
      <c r="D56" s="31" t="s">
        <v>192</v>
      </c>
      <c r="E56" s="32" t="s">
        <v>248</v>
      </c>
      <c r="F56" s="33" t="s">
        <v>13</v>
      </c>
      <c r="G56" s="37">
        <v>1</v>
      </c>
      <c r="H56" s="35">
        <v>35</v>
      </c>
      <c r="I56" s="36">
        <f t="shared" si="2"/>
        <v>35</v>
      </c>
      <c r="J56" s="151"/>
    </row>
    <row r="57" spans="1:10" ht="15">
      <c r="A57" s="142" t="s">
        <v>66</v>
      </c>
      <c r="B57" s="142" t="str">
        <f t="shared" si="0"/>
        <v>BH-ELEV-001</v>
      </c>
      <c r="C57" s="30" t="s">
        <v>198</v>
      </c>
      <c r="D57" s="31" t="s">
        <v>192</v>
      </c>
      <c r="E57" s="32" t="s">
        <v>249</v>
      </c>
      <c r="F57" s="33" t="s">
        <v>13</v>
      </c>
      <c r="G57" s="37">
        <v>1</v>
      </c>
      <c r="H57" s="35">
        <v>20</v>
      </c>
      <c r="I57" s="36">
        <f t="shared" si="2"/>
        <v>20</v>
      </c>
      <c r="J57" s="151"/>
    </row>
    <row r="58" spans="1:10" ht="15">
      <c r="A58" s="142" t="s">
        <v>66</v>
      </c>
      <c r="B58" s="142" t="str">
        <f t="shared" si="0"/>
        <v>BH-ELEV-001</v>
      </c>
      <c r="C58" s="30" t="s">
        <v>198</v>
      </c>
      <c r="D58" s="31" t="s">
        <v>192</v>
      </c>
      <c r="E58" s="32" t="s">
        <v>250</v>
      </c>
      <c r="F58" s="33" t="s">
        <v>13</v>
      </c>
      <c r="G58" s="37">
        <v>1</v>
      </c>
      <c r="H58" s="35">
        <v>380</v>
      </c>
      <c r="I58" s="36">
        <f t="shared" si="2"/>
        <v>380</v>
      </c>
      <c r="J58" s="151"/>
    </row>
    <row r="59" spans="1:10" ht="15">
      <c r="A59" s="142" t="s">
        <v>66</v>
      </c>
      <c r="B59" s="142" t="str">
        <f t="shared" si="0"/>
        <v>BH-ELEV-001</v>
      </c>
      <c r="C59" s="30" t="s">
        <v>198</v>
      </c>
      <c r="D59" s="31" t="s">
        <v>192</v>
      </c>
      <c r="E59" s="32" t="s">
        <v>251</v>
      </c>
      <c r="F59" s="33" t="s">
        <v>13</v>
      </c>
      <c r="G59" s="37">
        <v>1</v>
      </c>
      <c r="H59" s="35">
        <v>2000</v>
      </c>
      <c r="I59" s="36">
        <f t="shared" si="2"/>
        <v>2000</v>
      </c>
      <c r="J59" s="151"/>
    </row>
    <row r="60" spans="1:10" ht="15">
      <c r="A60" s="142" t="s">
        <v>66</v>
      </c>
      <c r="B60" s="142" t="str">
        <f t="shared" si="0"/>
        <v>BH-ELEV-001</v>
      </c>
      <c r="C60" s="30" t="s">
        <v>198</v>
      </c>
      <c r="D60" s="31" t="s">
        <v>192</v>
      </c>
      <c r="E60" s="32" t="s">
        <v>222</v>
      </c>
      <c r="F60" s="33" t="s">
        <v>13</v>
      </c>
      <c r="G60" s="37">
        <v>4</v>
      </c>
      <c r="H60" s="35">
        <v>0.03</v>
      </c>
      <c r="I60" s="36">
        <f t="shared" si="2"/>
        <v>0.12</v>
      </c>
      <c r="J60" s="151"/>
    </row>
    <row r="61" spans="1:10" ht="15">
      <c r="A61" s="142" t="s">
        <v>66</v>
      </c>
      <c r="B61" s="142" t="str">
        <f t="shared" si="0"/>
        <v>BH-ELEV-001</v>
      </c>
      <c r="C61" s="30" t="s">
        <v>198</v>
      </c>
      <c r="D61" s="31" t="s">
        <v>192</v>
      </c>
      <c r="E61" s="32" t="s">
        <v>223</v>
      </c>
      <c r="F61" s="33" t="s">
        <v>13</v>
      </c>
      <c r="G61" s="37">
        <v>4</v>
      </c>
      <c r="H61" s="35">
        <v>0.23</v>
      </c>
      <c r="I61" s="36">
        <f t="shared" si="2"/>
        <v>0.92</v>
      </c>
      <c r="J61" s="151"/>
    </row>
    <row r="62" spans="1:10" ht="15">
      <c r="A62" s="142" t="s">
        <v>66</v>
      </c>
      <c r="B62" s="142" t="str">
        <f t="shared" si="0"/>
        <v>BH-ELEV-001</v>
      </c>
      <c r="C62" s="30" t="s">
        <v>198</v>
      </c>
      <c r="D62" s="31" t="s">
        <v>192</v>
      </c>
      <c r="E62" s="32" t="s">
        <v>252</v>
      </c>
      <c r="F62" s="33" t="s">
        <v>13</v>
      </c>
      <c r="G62" s="37">
        <v>4</v>
      </c>
      <c r="H62" s="35">
        <v>0.03</v>
      </c>
      <c r="I62" s="36">
        <f t="shared" si="2"/>
        <v>0.12</v>
      </c>
      <c r="J62" s="151"/>
    </row>
    <row r="63" spans="1:10" ht="15">
      <c r="A63" s="142" t="s">
        <v>66</v>
      </c>
      <c r="B63" s="142" t="str">
        <f t="shared" si="0"/>
        <v>BH-ELEV-001</v>
      </c>
      <c r="C63" s="30" t="s">
        <v>198</v>
      </c>
      <c r="D63" s="31" t="s">
        <v>192</v>
      </c>
      <c r="E63" s="32" t="s">
        <v>253</v>
      </c>
      <c r="F63" s="33" t="s">
        <v>13</v>
      </c>
      <c r="G63" s="37">
        <v>1</v>
      </c>
      <c r="H63" s="35">
        <v>100</v>
      </c>
      <c r="I63" s="36">
        <f t="shared" si="2"/>
        <v>100</v>
      </c>
      <c r="J63" s="151"/>
    </row>
    <row r="64" spans="1:10" ht="15">
      <c r="A64" s="142" t="s">
        <v>66</v>
      </c>
      <c r="B64" s="142" t="str">
        <f t="shared" si="0"/>
        <v>BH-ELEV-001</v>
      </c>
      <c r="C64" s="30" t="s">
        <v>198</v>
      </c>
      <c r="D64" s="31" t="s">
        <v>192</v>
      </c>
      <c r="E64" s="32" t="s">
        <v>254</v>
      </c>
      <c r="F64" s="33" t="s">
        <v>13</v>
      </c>
      <c r="G64" s="37">
        <v>1</v>
      </c>
      <c r="H64" s="35">
        <v>90</v>
      </c>
      <c r="I64" s="36">
        <f t="shared" si="2"/>
        <v>90</v>
      </c>
      <c r="J64" s="151"/>
    </row>
    <row r="65" spans="1:10" ht="15">
      <c r="A65" s="142" t="s">
        <v>66</v>
      </c>
      <c r="B65" s="142" t="str">
        <f t="shared" si="0"/>
        <v>BH-ELEV-001</v>
      </c>
      <c r="C65" s="30" t="s">
        <v>198</v>
      </c>
      <c r="D65" s="31" t="s">
        <v>192</v>
      </c>
      <c r="E65" s="32" t="s">
        <v>255</v>
      </c>
      <c r="F65" s="33" t="s">
        <v>13</v>
      </c>
      <c r="G65" s="37">
        <v>1</v>
      </c>
      <c r="H65" s="35">
        <v>480</v>
      </c>
      <c r="I65" s="36">
        <f t="shared" si="2"/>
        <v>480</v>
      </c>
      <c r="J65" s="151"/>
    </row>
    <row r="66" spans="1:10" ht="15">
      <c r="A66" s="142" t="s">
        <v>66</v>
      </c>
      <c r="B66" s="142" t="str">
        <f t="shared" si="0"/>
        <v>BH-ELEV-001</v>
      </c>
      <c r="C66" s="30" t="s">
        <v>198</v>
      </c>
      <c r="D66" s="31" t="s">
        <v>192</v>
      </c>
      <c r="E66" s="32" t="s">
        <v>256</v>
      </c>
      <c r="F66" s="33" t="s">
        <v>13</v>
      </c>
      <c r="G66" s="37">
        <v>4</v>
      </c>
      <c r="H66" s="35">
        <v>1.9</v>
      </c>
      <c r="I66" s="36">
        <f t="shared" si="2"/>
        <v>7.6</v>
      </c>
      <c r="J66" s="151"/>
    </row>
    <row r="67" spans="1:10" ht="15">
      <c r="A67" s="142" t="s">
        <v>66</v>
      </c>
      <c r="B67" s="142" t="str">
        <f aca="true" t="shared" si="3" ref="B67:B130">IF(C67="",D67,B66)</f>
        <v>BH-ELEV-001</v>
      </c>
      <c r="C67" s="30" t="s">
        <v>198</v>
      </c>
      <c r="D67" s="31" t="s">
        <v>192</v>
      </c>
      <c r="E67" s="32" t="s">
        <v>257</v>
      </c>
      <c r="F67" s="33" t="s">
        <v>13</v>
      </c>
      <c r="G67" s="37">
        <v>4</v>
      </c>
      <c r="H67" s="35">
        <v>0.15</v>
      </c>
      <c r="I67" s="36">
        <f aca="true" t="shared" si="4" ref="I67:I80">H67*G67</f>
        <v>0.6</v>
      </c>
      <c r="J67" s="151"/>
    </row>
    <row r="68" spans="1:10" ht="15">
      <c r="A68" s="142" t="s">
        <v>66</v>
      </c>
      <c r="B68" s="142" t="str">
        <f t="shared" si="3"/>
        <v>BH-ELEV-001</v>
      </c>
      <c r="C68" s="30" t="s">
        <v>198</v>
      </c>
      <c r="D68" s="31" t="s">
        <v>192</v>
      </c>
      <c r="E68" s="32" t="s">
        <v>258</v>
      </c>
      <c r="F68" s="33" t="s">
        <v>13</v>
      </c>
      <c r="G68" s="37">
        <v>2</v>
      </c>
      <c r="H68" s="35">
        <v>2.11</v>
      </c>
      <c r="I68" s="36">
        <f t="shared" si="4"/>
        <v>4.22</v>
      </c>
      <c r="J68" s="151"/>
    </row>
    <row r="69" spans="1:10" ht="15">
      <c r="A69" s="142" t="s">
        <v>66</v>
      </c>
      <c r="B69" s="142" t="str">
        <f t="shared" si="3"/>
        <v>BH-ELEV-001</v>
      </c>
      <c r="C69" s="30" t="s">
        <v>198</v>
      </c>
      <c r="D69" s="31" t="s">
        <v>192</v>
      </c>
      <c r="E69" s="32" t="s">
        <v>259</v>
      </c>
      <c r="F69" s="33" t="s">
        <v>13</v>
      </c>
      <c r="G69" s="37">
        <v>1</v>
      </c>
      <c r="H69" s="35">
        <v>5.78</v>
      </c>
      <c r="I69" s="36">
        <f t="shared" si="4"/>
        <v>5.78</v>
      </c>
      <c r="J69" s="151"/>
    </row>
    <row r="70" spans="1:10" ht="15">
      <c r="A70" s="142" t="s">
        <v>66</v>
      </c>
      <c r="B70" s="142" t="str">
        <f t="shared" si="3"/>
        <v>BH-ELEV-001</v>
      </c>
      <c r="C70" s="30" t="s">
        <v>198</v>
      </c>
      <c r="D70" s="31" t="s">
        <v>192</v>
      </c>
      <c r="E70" s="32" t="s">
        <v>260</v>
      </c>
      <c r="F70" s="33" t="s">
        <v>13</v>
      </c>
      <c r="G70" s="37">
        <v>8</v>
      </c>
      <c r="H70" s="35">
        <v>0.4</v>
      </c>
      <c r="I70" s="36">
        <f t="shared" si="4"/>
        <v>3.2</v>
      </c>
      <c r="J70" s="151"/>
    </row>
    <row r="71" spans="1:10" ht="15">
      <c r="A71" s="142" t="s">
        <v>66</v>
      </c>
      <c r="B71" s="142" t="str">
        <f t="shared" si="3"/>
        <v>BH-ELEV-001</v>
      </c>
      <c r="C71" s="30" t="s">
        <v>198</v>
      </c>
      <c r="D71" s="31" t="s">
        <v>192</v>
      </c>
      <c r="E71" s="32" t="s">
        <v>261</v>
      </c>
      <c r="F71" s="33" t="s">
        <v>13</v>
      </c>
      <c r="G71" s="37">
        <v>8</v>
      </c>
      <c r="H71" s="35">
        <v>0.06</v>
      </c>
      <c r="I71" s="36">
        <f t="shared" si="4"/>
        <v>0.48</v>
      </c>
      <c r="J71" s="151"/>
    </row>
    <row r="72" spans="1:10" ht="15">
      <c r="A72" s="142" t="s">
        <v>66</v>
      </c>
      <c r="B72" s="142" t="str">
        <f t="shared" si="3"/>
        <v>BH-ELEV-001</v>
      </c>
      <c r="C72" s="30" t="s">
        <v>198</v>
      </c>
      <c r="D72" s="31" t="s">
        <v>192</v>
      </c>
      <c r="E72" s="32" t="s">
        <v>256</v>
      </c>
      <c r="F72" s="33" t="s">
        <v>13</v>
      </c>
      <c r="G72" s="37">
        <v>6</v>
      </c>
      <c r="H72" s="35">
        <v>1.92</v>
      </c>
      <c r="I72" s="36">
        <f t="shared" si="4"/>
        <v>11.52</v>
      </c>
      <c r="J72" s="151"/>
    </row>
    <row r="73" spans="1:10" ht="15">
      <c r="A73" s="142" t="s">
        <v>66</v>
      </c>
      <c r="B73" s="142" t="str">
        <f t="shared" si="3"/>
        <v>BH-ELEV-001</v>
      </c>
      <c r="C73" s="30" t="s">
        <v>198</v>
      </c>
      <c r="D73" s="31" t="s">
        <v>192</v>
      </c>
      <c r="E73" s="32" t="s">
        <v>262</v>
      </c>
      <c r="F73" s="33" t="s">
        <v>13</v>
      </c>
      <c r="G73" s="37">
        <v>7</v>
      </c>
      <c r="H73" s="35">
        <v>0.15</v>
      </c>
      <c r="I73" s="36">
        <f t="shared" si="4"/>
        <v>1.05</v>
      </c>
      <c r="J73" s="151"/>
    </row>
    <row r="74" spans="1:10" ht="15">
      <c r="A74" s="142" t="s">
        <v>66</v>
      </c>
      <c r="B74" s="142" t="str">
        <f t="shared" si="3"/>
        <v>BH-ELEV-001</v>
      </c>
      <c r="C74" s="30" t="s">
        <v>198</v>
      </c>
      <c r="D74" s="31" t="s">
        <v>192</v>
      </c>
      <c r="E74" s="32" t="s">
        <v>263</v>
      </c>
      <c r="F74" s="33" t="s">
        <v>13</v>
      </c>
      <c r="G74" s="37">
        <v>1</v>
      </c>
      <c r="H74" s="35">
        <v>0.23</v>
      </c>
      <c r="I74" s="36">
        <f t="shared" si="4"/>
        <v>0.23</v>
      </c>
      <c r="J74" s="151"/>
    </row>
    <row r="75" spans="1:10" ht="15">
      <c r="A75" s="142" t="s">
        <v>66</v>
      </c>
      <c r="B75" s="142" t="str">
        <f t="shared" si="3"/>
        <v>BH-ELEV-001</v>
      </c>
      <c r="C75" s="30" t="s">
        <v>198</v>
      </c>
      <c r="D75" s="31" t="s">
        <v>192</v>
      </c>
      <c r="E75" s="32" t="s">
        <v>264</v>
      </c>
      <c r="F75" s="33" t="s">
        <v>13</v>
      </c>
      <c r="G75" s="37">
        <v>1</v>
      </c>
      <c r="H75" s="35">
        <v>18.22</v>
      </c>
      <c r="I75" s="36">
        <f t="shared" si="4"/>
        <v>18.22</v>
      </c>
      <c r="J75" s="151"/>
    </row>
    <row r="76" spans="1:10" ht="15">
      <c r="A76" s="142" t="s">
        <v>66</v>
      </c>
      <c r="B76" s="142" t="str">
        <f t="shared" si="3"/>
        <v>BH-ELEV-001</v>
      </c>
      <c r="C76" s="30" t="s">
        <v>198</v>
      </c>
      <c r="D76" s="31" t="s">
        <v>192</v>
      </c>
      <c r="E76" s="32" t="s">
        <v>265</v>
      </c>
      <c r="F76" s="33" t="s">
        <v>13</v>
      </c>
      <c r="G76" s="37">
        <v>1</v>
      </c>
      <c r="H76" s="35">
        <v>200</v>
      </c>
      <c r="I76" s="36">
        <f t="shared" si="4"/>
        <v>200</v>
      </c>
      <c r="J76" s="151"/>
    </row>
    <row r="77" spans="1:10" ht="15">
      <c r="A77" s="142" t="s">
        <v>66</v>
      </c>
      <c r="B77" s="142" t="str">
        <f t="shared" si="3"/>
        <v>BH-ELEV-001</v>
      </c>
      <c r="C77" s="30" t="s">
        <v>198</v>
      </c>
      <c r="D77" s="31" t="s">
        <v>192</v>
      </c>
      <c r="E77" s="32" t="s">
        <v>266</v>
      </c>
      <c r="F77" s="33" t="s">
        <v>13</v>
      </c>
      <c r="G77" s="37">
        <v>1</v>
      </c>
      <c r="H77" s="35">
        <v>200</v>
      </c>
      <c r="I77" s="36">
        <f t="shared" si="4"/>
        <v>200</v>
      </c>
      <c r="J77" s="151"/>
    </row>
    <row r="78" spans="1:10" ht="15">
      <c r="A78" s="142" t="s">
        <v>66</v>
      </c>
      <c r="B78" s="142" t="str">
        <f t="shared" si="3"/>
        <v>BH-ELEV-001</v>
      </c>
      <c r="C78" s="30" t="s">
        <v>198</v>
      </c>
      <c r="D78" s="31" t="s">
        <v>192</v>
      </c>
      <c r="E78" s="32" t="s">
        <v>267</v>
      </c>
      <c r="F78" s="33" t="s">
        <v>13</v>
      </c>
      <c r="G78" s="37">
        <v>21</v>
      </c>
      <c r="H78" s="35">
        <v>20</v>
      </c>
      <c r="I78" s="36">
        <f t="shared" si="4"/>
        <v>420</v>
      </c>
      <c r="J78" s="151"/>
    </row>
    <row r="79" spans="1:10" ht="15">
      <c r="A79" s="142" t="s">
        <v>66</v>
      </c>
      <c r="B79" s="142" t="str">
        <f t="shared" si="3"/>
        <v>BH-ELEV-001</v>
      </c>
      <c r="C79" s="30" t="s">
        <v>198</v>
      </c>
      <c r="D79" s="31" t="s">
        <v>192</v>
      </c>
      <c r="E79" s="32" t="s">
        <v>268</v>
      </c>
      <c r="F79" s="33" t="s">
        <v>13</v>
      </c>
      <c r="G79" s="37">
        <v>93</v>
      </c>
      <c r="H79" s="35">
        <v>1.1</v>
      </c>
      <c r="I79" s="36">
        <f t="shared" si="4"/>
        <v>102.30000000000001</v>
      </c>
      <c r="J79" s="151"/>
    </row>
    <row r="80" spans="1:10" ht="15">
      <c r="A80" s="142" t="s">
        <v>66</v>
      </c>
      <c r="B80" s="142" t="str">
        <f t="shared" si="3"/>
        <v>BH-ELEV-001</v>
      </c>
      <c r="C80" s="30" t="s">
        <v>198</v>
      </c>
      <c r="D80" s="31" t="s">
        <v>192</v>
      </c>
      <c r="E80" s="32" t="s">
        <v>269</v>
      </c>
      <c r="F80" s="33" t="s">
        <v>13</v>
      </c>
      <c r="G80" s="37">
        <v>70</v>
      </c>
      <c r="H80" s="35">
        <v>6</v>
      </c>
      <c r="I80" s="36">
        <f t="shared" si="4"/>
        <v>420</v>
      </c>
      <c r="J80" s="151"/>
    </row>
    <row r="81" spans="1:10" ht="15">
      <c r="A81" t="s">
        <v>70</v>
      </c>
      <c r="B81" s="142" t="str">
        <f t="shared" si="3"/>
        <v>BH-ELEV-002</v>
      </c>
      <c r="C81" s="146"/>
      <c r="D81" s="149" t="s">
        <v>70</v>
      </c>
      <c r="E81" s="147" t="s">
        <v>71</v>
      </c>
      <c r="F81" s="148" t="s">
        <v>13</v>
      </c>
      <c r="G81" s="149"/>
      <c r="H81" s="149"/>
      <c r="I81" s="149"/>
      <c r="J81" s="150">
        <f>TRUNC(SUMIF(B:B,D81,I:I),2)</f>
        <v>600</v>
      </c>
    </row>
    <row r="82" spans="1:10" ht="15">
      <c r="A82" t="s">
        <v>70</v>
      </c>
      <c r="B82" s="142" t="str">
        <f t="shared" si="3"/>
        <v>BH-ELEV-002</v>
      </c>
      <c r="C82" s="30" t="s">
        <v>191</v>
      </c>
      <c r="D82" s="31" t="s">
        <v>192</v>
      </c>
      <c r="E82" s="32" t="s">
        <v>270</v>
      </c>
      <c r="F82" s="33" t="s">
        <v>194</v>
      </c>
      <c r="G82" s="37">
        <v>1</v>
      </c>
      <c r="H82" s="35">
        <v>120</v>
      </c>
      <c r="I82" s="36">
        <f>H82*G82</f>
        <v>120</v>
      </c>
      <c r="J82" s="36"/>
    </row>
    <row r="83" spans="1:10" ht="15">
      <c r="A83" t="s">
        <v>70</v>
      </c>
      <c r="B83" s="142" t="str">
        <f t="shared" si="3"/>
        <v>BH-ELEV-002</v>
      </c>
      <c r="C83" s="30" t="s">
        <v>191</v>
      </c>
      <c r="D83" s="31" t="s">
        <v>192</v>
      </c>
      <c r="E83" s="32" t="s">
        <v>271</v>
      </c>
      <c r="F83" s="33" t="s">
        <v>194</v>
      </c>
      <c r="G83" s="37">
        <v>1</v>
      </c>
      <c r="H83" s="35">
        <v>120</v>
      </c>
      <c r="I83" s="36">
        <f>H83*G83</f>
        <v>120</v>
      </c>
      <c r="J83" s="36"/>
    </row>
    <row r="84" spans="1:10" ht="15">
      <c r="A84" t="s">
        <v>70</v>
      </c>
      <c r="B84" s="142" t="str">
        <f t="shared" si="3"/>
        <v>BH-ELEV-002</v>
      </c>
      <c r="C84" s="30" t="s">
        <v>191</v>
      </c>
      <c r="D84" s="31" t="s">
        <v>192</v>
      </c>
      <c r="E84" s="32" t="s">
        <v>272</v>
      </c>
      <c r="F84" s="33" t="s">
        <v>194</v>
      </c>
      <c r="G84" s="37">
        <v>3</v>
      </c>
      <c r="H84" s="35">
        <v>120</v>
      </c>
      <c r="I84" s="36">
        <f>H84*G84</f>
        <v>360</v>
      </c>
      <c r="J84" s="36"/>
    </row>
    <row r="85" spans="1:10" ht="15">
      <c r="A85" t="s">
        <v>27</v>
      </c>
      <c r="B85" s="142" t="str">
        <f t="shared" si="3"/>
        <v>BH-ELEV-003</v>
      </c>
      <c r="C85" s="146"/>
      <c r="D85" s="149" t="s">
        <v>27</v>
      </c>
      <c r="E85" s="147" t="s">
        <v>28</v>
      </c>
      <c r="F85" s="148"/>
      <c r="G85" s="149"/>
      <c r="H85" s="149"/>
      <c r="I85" s="149"/>
      <c r="J85" s="150">
        <f>TRUNC(SUMIF(B:B,D85,I:I),2)</f>
        <v>3206</v>
      </c>
    </row>
    <row r="86" spans="1:10" ht="15">
      <c r="A86" t="s">
        <v>27</v>
      </c>
      <c r="B86" s="142" t="str">
        <f t="shared" si="3"/>
        <v>BH-ELEV-003</v>
      </c>
      <c r="C86" s="30" t="s">
        <v>191</v>
      </c>
      <c r="D86" s="31" t="s">
        <v>192</v>
      </c>
      <c r="E86" s="32" t="s">
        <v>273</v>
      </c>
      <c r="F86" s="33" t="s">
        <v>194</v>
      </c>
      <c r="G86" s="37">
        <v>1</v>
      </c>
      <c r="H86" s="35">
        <v>120</v>
      </c>
      <c r="I86" s="36">
        <f aca="true" t="shared" si="5" ref="I86:I93">H86*G86</f>
        <v>120</v>
      </c>
      <c r="J86" s="36"/>
    </row>
    <row r="87" spans="1:10" ht="15">
      <c r="A87" t="s">
        <v>27</v>
      </c>
      <c r="B87" s="142" t="str">
        <f t="shared" si="3"/>
        <v>BH-ELEV-003</v>
      </c>
      <c r="C87" s="30" t="s">
        <v>198</v>
      </c>
      <c r="D87" s="31" t="s">
        <v>192</v>
      </c>
      <c r="E87" s="32" t="s">
        <v>274</v>
      </c>
      <c r="F87" s="33" t="s">
        <v>13</v>
      </c>
      <c r="G87" s="37">
        <v>1</v>
      </c>
      <c r="H87" s="35">
        <v>600</v>
      </c>
      <c r="I87" s="36">
        <f t="shared" si="5"/>
        <v>600</v>
      </c>
      <c r="J87" s="36"/>
    </row>
    <row r="88" spans="1:10" ht="15">
      <c r="A88" t="s">
        <v>27</v>
      </c>
      <c r="B88" s="142" t="str">
        <f t="shared" si="3"/>
        <v>BH-ELEV-003</v>
      </c>
      <c r="C88" s="30" t="s">
        <v>198</v>
      </c>
      <c r="D88" s="31" t="s">
        <v>192</v>
      </c>
      <c r="E88" s="32" t="s">
        <v>275</v>
      </c>
      <c r="F88" s="33" t="s">
        <v>13</v>
      </c>
      <c r="G88" s="37">
        <v>2</v>
      </c>
      <c r="H88" s="35">
        <v>12</v>
      </c>
      <c r="I88" s="36">
        <f t="shared" si="5"/>
        <v>24</v>
      </c>
      <c r="J88" s="36"/>
    </row>
    <row r="89" spans="1:10" ht="15">
      <c r="A89" t="s">
        <v>27</v>
      </c>
      <c r="B89" s="142" t="str">
        <f t="shared" si="3"/>
        <v>BH-ELEV-003</v>
      </c>
      <c r="C89" s="30" t="s">
        <v>23</v>
      </c>
      <c r="D89" s="31" t="s">
        <v>192</v>
      </c>
      <c r="E89" s="32" t="s">
        <v>276</v>
      </c>
      <c r="F89" s="33" t="s">
        <v>13</v>
      </c>
      <c r="G89" s="37">
        <v>1</v>
      </c>
      <c r="H89" s="35">
        <v>900</v>
      </c>
      <c r="I89" s="36">
        <f t="shared" si="5"/>
        <v>900</v>
      </c>
      <c r="J89" s="36"/>
    </row>
    <row r="90" spans="1:10" ht="15">
      <c r="A90" t="s">
        <v>27</v>
      </c>
      <c r="B90" s="142" t="str">
        <f t="shared" si="3"/>
        <v>BH-ELEV-003</v>
      </c>
      <c r="C90" s="30" t="s">
        <v>23</v>
      </c>
      <c r="D90" s="31" t="s">
        <v>192</v>
      </c>
      <c r="E90" s="32" t="s">
        <v>277</v>
      </c>
      <c r="F90" s="33" t="s">
        <v>13</v>
      </c>
      <c r="G90" s="37">
        <v>1</v>
      </c>
      <c r="H90" s="35">
        <v>112</v>
      </c>
      <c r="I90" s="36">
        <f t="shared" si="5"/>
        <v>112</v>
      </c>
      <c r="J90" s="36"/>
    </row>
    <row r="91" spans="1:10" ht="15">
      <c r="A91" t="s">
        <v>27</v>
      </c>
      <c r="B91" s="142" t="str">
        <f t="shared" si="3"/>
        <v>BH-ELEV-003</v>
      </c>
      <c r="C91" s="30" t="s">
        <v>23</v>
      </c>
      <c r="D91" s="31" t="s">
        <v>192</v>
      </c>
      <c r="E91" s="32" t="s">
        <v>278</v>
      </c>
      <c r="F91" s="33" t="s">
        <v>13</v>
      </c>
      <c r="G91" s="37">
        <v>1</v>
      </c>
      <c r="H91" s="35">
        <v>350</v>
      </c>
      <c r="I91" s="36">
        <f t="shared" si="5"/>
        <v>350</v>
      </c>
      <c r="J91" s="36"/>
    </row>
    <row r="92" spans="1:10" ht="15">
      <c r="A92" t="s">
        <v>27</v>
      </c>
      <c r="B92" s="142" t="str">
        <f t="shared" si="3"/>
        <v>BH-ELEV-003</v>
      </c>
      <c r="C92" s="30" t="s">
        <v>23</v>
      </c>
      <c r="D92" s="31" t="s">
        <v>192</v>
      </c>
      <c r="E92" s="32" t="s">
        <v>279</v>
      </c>
      <c r="F92" s="33" t="s">
        <v>13</v>
      </c>
      <c r="G92" s="37">
        <v>1</v>
      </c>
      <c r="H92" s="35">
        <v>200</v>
      </c>
      <c r="I92" s="36">
        <f t="shared" si="5"/>
        <v>200</v>
      </c>
      <c r="J92" s="36"/>
    </row>
    <row r="93" spans="1:10" ht="15">
      <c r="A93" t="s">
        <v>27</v>
      </c>
      <c r="B93" s="142" t="str">
        <f t="shared" si="3"/>
        <v>BH-ELEV-003</v>
      </c>
      <c r="C93" s="30" t="s">
        <v>23</v>
      </c>
      <c r="D93" s="31" t="s">
        <v>192</v>
      </c>
      <c r="E93" s="32" t="s">
        <v>280</v>
      </c>
      <c r="F93" s="33" t="s">
        <v>13</v>
      </c>
      <c r="G93" s="37">
        <v>1</v>
      </c>
      <c r="H93" s="35">
        <v>900</v>
      </c>
      <c r="I93" s="36">
        <f t="shared" si="5"/>
        <v>900</v>
      </c>
      <c r="J93" s="36"/>
    </row>
    <row r="94" spans="1:10" ht="15">
      <c r="A94" t="s">
        <v>30</v>
      </c>
      <c r="B94" s="142" t="str">
        <f t="shared" si="3"/>
        <v>BH-ELEV-004</v>
      </c>
      <c r="C94" s="146"/>
      <c r="D94" s="149" t="s">
        <v>30</v>
      </c>
      <c r="E94" s="152" t="s">
        <v>31</v>
      </c>
      <c r="F94" s="148" t="s">
        <v>13</v>
      </c>
      <c r="G94" s="149"/>
      <c r="H94" s="149"/>
      <c r="I94" s="149"/>
      <c r="J94" s="150">
        <f>TRUNC(SUMIF(B:B,D94,I:I),2)</f>
        <v>600</v>
      </c>
    </row>
    <row r="95" spans="1:10" ht="15">
      <c r="A95" t="s">
        <v>30</v>
      </c>
      <c r="B95" s="142" t="str">
        <f t="shared" si="3"/>
        <v>BH-ELEV-004</v>
      </c>
      <c r="C95" s="30" t="s">
        <v>191</v>
      </c>
      <c r="D95" s="31" t="s">
        <v>192</v>
      </c>
      <c r="E95" s="32" t="s">
        <v>31</v>
      </c>
      <c r="F95" s="33" t="s">
        <v>194</v>
      </c>
      <c r="G95" s="37">
        <v>5</v>
      </c>
      <c r="H95" s="35">
        <v>120</v>
      </c>
      <c r="I95" s="36">
        <f>H95*G95</f>
        <v>600</v>
      </c>
      <c r="J95" s="36"/>
    </row>
    <row r="96" spans="1:10" ht="15">
      <c r="A96" t="s">
        <v>54</v>
      </c>
      <c r="B96" s="142" t="str">
        <f t="shared" si="3"/>
        <v>BH-ELEV-005</v>
      </c>
      <c r="C96" s="146"/>
      <c r="D96" s="149" t="s">
        <v>54</v>
      </c>
      <c r="E96" s="153" t="s">
        <v>55</v>
      </c>
      <c r="F96" s="148" t="s">
        <v>13</v>
      </c>
      <c r="G96" s="149"/>
      <c r="H96" s="149"/>
      <c r="I96" s="149"/>
      <c r="J96" s="150">
        <f>TRUNC(SUMIF(B:B,D96,I:I),2)</f>
        <v>22883</v>
      </c>
    </row>
    <row r="97" spans="1:10" ht="15">
      <c r="A97" t="s">
        <v>54</v>
      </c>
      <c r="B97" s="142" t="str">
        <f t="shared" si="3"/>
        <v>BH-ELEV-005</v>
      </c>
      <c r="C97" s="30" t="s">
        <v>191</v>
      </c>
      <c r="D97" s="31" t="s">
        <v>192</v>
      </c>
      <c r="E97" s="32" t="s">
        <v>281</v>
      </c>
      <c r="F97" s="33" t="s">
        <v>194</v>
      </c>
      <c r="G97" s="37">
        <v>42</v>
      </c>
      <c r="H97" s="35">
        <v>120</v>
      </c>
      <c r="I97" s="36">
        <f aca="true" t="shared" si="6" ref="I97:I107">H97*G97</f>
        <v>5040</v>
      </c>
      <c r="J97" s="36"/>
    </row>
    <row r="98" spans="1:10" ht="15">
      <c r="A98" t="s">
        <v>54</v>
      </c>
      <c r="B98" s="142" t="str">
        <f t="shared" si="3"/>
        <v>BH-ELEV-005</v>
      </c>
      <c r="C98" s="30" t="s">
        <v>191</v>
      </c>
      <c r="D98" s="31" t="s">
        <v>192</v>
      </c>
      <c r="E98" s="32" t="s">
        <v>282</v>
      </c>
      <c r="F98" s="33" t="s">
        <v>194</v>
      </c>
      <c r="G98" s="37">
        <v>7</v>
      </c>
      <c r="H98" s="35">
        <v>120</v>
      </c>
      <c r="I98" s="36">
        <f t="shared" si="6"/>
        <v>840</v>
      </c>
      <c r="J98" s="36"/>
    </row>
    <row r="99" spans="1:10" ht="15">
      <c r="A99" t="s">
        <v>54</v>
      </c>
      <c r="B99" s="142" t="str">
        <f t="shared" si="3"/>
        <v>BH-ELEV-005</v>
      </c>
      <c r="C99" s="30" t="s">
        <v>191</v>
      </c>
      <c r="D99" s="31" t="s">
        <v>192</v>
      </c>
      <c r="E99" s="32" t="s">
        <v>283</v>
      </c>
      <c r="F99" s="33" t="s">
        <v>194</v>
      </c>
      <c r="G99" s="37">
        <v>2</v>
      </c>
      <c r="H99" s="35">
        <v>120</v>
      </c>
      <c r="I99" s="36">
        <f t="shared" si="6"/>
        <v>240</v>
      </c>
      <c r="J99" s="36"/>
    </row>
    <row r="100" spans="1:10" ht="15">
      <c r="A100" t="s">
        <v>54</v>
      </c>
      <c r="B100" s="142" t="str">
        <f t="shared" si="3"/>
        <v>BH-ELEV-005</v>
      </c>
      <c r="C100" s="30" t="s">
        <v>191</v>
      </c>
      <c r="D100" s="31" t="s">
        <v>192</v>
      </c>
      <c r="E100" s="32" t="s">
        <v>284</v>
      </c>
      <c r="F100" s="33" t="s">
        <v>194</v>
      </c>
      <c r="G100" s="37">
        <v>3</v>
      </c>
      <c r="H100" s="35">
        <v>120</v>
      </c>
      <c r="I100" s="36">
        <f t="shared" si="6"/>
        <v>360</v>
      </c>
      <c r="J100" s="36"/>
    </row>
    <row r="101" spans="1:10" ht="15">
      <c r="A101" t="s">
        <v>54</v>
      </c>
      <c r="B101" s="142" t="str">
        <f t="shared" si="3"/>
        <v>BH-ELEV-005</v>
      </c>
      <c r="C101" s="30" t="s">
        <v>198</v>
      </c>
      <c r="D101" s="31" t="s">
        <v>192</v>
      </c>
      <c r="E101" s="32" t="s">
        <v>285</v>
      </c>
      <c r="F101" s="33" t="s">
        <v>13</v>
      </c>
      <c r="G101" s="37">
        <v>1</v>
      </c>
      <c r="H101" s="35">
        <v>2100</v>
      </c>
      <c r="I101" s="36">
        <f t="shared" si="6"/>
        <v>2100</v>
      </c>
      <c r="J101" s="36"/>
    </row>
    <row r="102" spans="1:10" ht="15">
      <c r="A102" t="s">
        <v>54</v>
      </c>
      <c r="B102" s="142" t="str">
        <f t="shared" si="3"/>
        <v>BH-ELEV-005</v>
      </c>
      <c r="C102" s="30" t="s">
        <v>198</v>
      </c>
      <c r="D102" s="31" t="s">
        <v>192</v>
      </c>
      <c r="E102" s="32" t="s">
        <v>286</v>
      </c>
      <c r="F102" s="33" t="s">
        <v>13</v>
      </c>
      <c r="G102" s="37">
        <v>16</v>
      </c>
      <c r="H102" s="35">
        <v>13</v>
      </c>
      <c r="I102" s="36">
        <f t="shared" si="6"/>
        <v>208</v>
      </c>
      <c r="J102" s="36"/>
    </row>
    <row r="103" spans="1:10" ht="15">
      <c r="A103" t="s">
        <v>54</v>
      </c>
      <c r="B103" s="142" t="str">
        <f t="shared" si="3"/>
        <v>BH-ELEV-005</v>
      </c>
      <c r="C103" s="30" t="s">
        <v>198</v>
      </c>
      <c r="D103" s="31" t="s">
        <v>192</v>
      </c>
      <c r="E103" s="32" t="s">
        <v>287</v>
      </c>
      <c r="F103" s="33" t="s">
        <v>288</v>
      </c>
      <c r="G103" s="37">
        <v>900</v>
      </c>
      <c r="H103" s="35">
        <v>14.15</v>
      </c>
      <c r="I103" s="36">
        <f t="shared" si="6"/>
        <v>12735</v>
      </c>
      <c r="J103" s="36"/>
    </row>
    <row r="104" spans="1:10" ht="15">
      <c r="A104" t="s">
        <v>54</v>
      </c>
      <c r="B104" s="142" t="str">
        <f t="shared" si="3"/>
        <v>BH-ELEV-005</v>
      </c>
      <c r="C104" s="30" t="s">
        <v>198</v>
      </c>
      <c r="D104" s="31" t="s">
        <v>192</v>
      </c>
      <c r="E104" s="32" t="s">
        <v>289</v>
      </c>
      <c r="F104" s="33" t="s">
        <v>13</v>
      </c>
      <c r="G104" s="37">
        <v>20</v>
      </c>
      <c r="H104" s="35">
        <v>3</v>
      </c>
      <c r="I104" s="36">
        <f t="shared" si="6"/>
        <v>60</v>
      </c>
      <c r="J104" s="36"/>
    </row>
    <row r="105" spans="1:10" ht="15">
      <c r="A105" t="s">
        <v>54</v>
      </c>
      <c r="B105" s="142" t="str">
        <f t="shared" si="3"/>
        <v>BH-ELEV-005</v>
      </c>
      <c r="C105" s="30" t="s">
        <v>198</v>
      </c>
      <c r="D105" s="31" t="s">
        <v>192</v>
      </c>
      <c r="E105" s="32" t="s">
        <v>290</v>
      </c>
      <c r="F105" s="33" t="s">
        <v>13</v>
      </c>
      <c r="G105" s="37">
        <v>1</v>
      </c>
      <c r="H105" s="35">
        <v>400</v>
      </c>
      <c r="I105" s="36">
        <f t="shared" si="6"/>
        <v>400</v>
      </c>
      <c r="J105" s="36"/>
    </row>
    <row r="106" spans="1:10" ht="15">
      <c r="A106" t="s">
        <v>54</v>
      </c>
      <c r="B106" s="142" t="str">
        <f t="shared" si="3"/>
        <v>BH-ELEV-005</v>
      </c>
      <c r="C106" s="30" t="s">
        <v>198</v>
      </c>
      <c r="D106" s="31" t="s">
        <v>192</v>
      </c>
      <c r="E106" s="32" t="s">
        <v>291</v>
      </c>
      <c r="F106" s="33" t="s">
        <v>13</v>
      </c>
      <c r="G106" s="37">
        <v>1</v>
      </c>
      <c r="H106" s="35">
        <v>300</v>
      </c>
      <c r="I106" s="36">
        <f t="shared" si="6"/>
        <v>300</v>
      </c>
      <c r="J106" s="36"/>
    </row>
    <row r="107" spans="1:10" ht="15">
      <c r="A107" t="s">
        <v>54</v>
      </c>
      <c r="B107" s="142" t="str">
        <f t="shared" si="3"/>
        <v>BH-ELEV-005</v>
      </c>
      <c r="C107" s="30" t="s">
        <v>23</v>
      </c>
      <c r="D107" s="31" t="s">
        <v>192</v>
      </c>
      <c r="E107" s="32" t="s">
        <v>292</v>
      </c>
      <c r="F107" s="33" t="s">
        <v>13</v>
      </c>
      <c r="G107" s="37">
        <v>1</v>
      </c>
      <c r="H107" s="35">
        <v>600</v>
      </c>
      <c r="I107" s="36">
        <f t="shared" si="6"/>
        <v>600</v>
      </c>
      <c r="J107" s="36"/>
    </row>
    <row r="108" spans="1:10" ht="15">
      <c r="A108" t="s">
        <v>74</v>
      </c>
      <c r="B108" s="142" t="str">
        <f t="shared" si="3"/>
        <v>BH-ELEV-006</v>
      </c>
      <c r="C108" s="146"/>
      <c r="D108" s="149" t="s">
        <v>74</v>
      </c>
      <c r="E108" s="153" t="s">
        <v>75</v>
      </c>
      <c r="F108" s="148" t="s">
        <v>13</v>
      </c>
      <c r="G108" s="149"/>
      <c r="H108" s="149"/>
      <c r="I108" s="149"/>
      <c r="J108" s="150">
        <f>TRUNC(SUMIF(B:B,D108,I:I),2)</f>
        <v>3076.2</v>
      </c>
    </row>
    <row r="109" spans="1:10" ht="15">
      <c r="A109" t="s">
        <v>74</v>
      </c>
      <c r="B109" s="142" t="str">
        <f t="shared" si="3"/>
        <v>BH-ELEV-006</v>
      </c>
      <c r="C109" s="30" t="s">
        <v>191</v>
      </c>
      <c r="D109" s="31" t="s">
        <v>192</v>
      </c>
      <c r="E109" s="32" t="s">
        <v>293</v>
      </c>
      <c r="F109" s="33" t="s">
        <v>194</v>
      </c>
      <c r="G109" s="37">
        <v>6</v>
      </c>
      <c r="H109" s="35">
        <v>120</v>
      </c>
      <c r="I109" s="36">
        <f aca="true" t="shared" si="7" ref="I109:I117">H109*G109</f>
        <v>720</v>
      </c>
      <c r="J109" s="36"/>
    </row>
    <row r="110" spans="1:10" ht="15">
      <c r="A110" t="s">
        <v>74</v>
      </c>
      <c r="B110" s="142" t="str">
        <f t="shared" si="3"/>
        <v>BH-ELEV-006</v>
      </c>
      <c r="C110" s="30" t="s">
        <v>191</v>
      </c>
      <c r="D110" s="31" t="s">
        <v>192</v>
      </c>
      <c r="E110" s="32" t="s">
        <v>294</v>
      </c>
      <c r="F110" s="33" t="s">
        <v>194</v>
      </c>
      <c r="G110" s="37">
        <v>7</v>
      </c>
      <c r="H110" s="35">
        <v>120</v>
      </c>
      <c r="I110" s="36">
        <f t="shared" si="7"/>
        <v>840</v>
      </c>
      <c r="J110" s="36"/>
    </row>
    <row r="111" spans="1:10" ht="15">
      <c r="A111" t="s">
        <v>74</v>
      </c>
      <c r="B111" s="142" t="str">
        <f t="shared" si="3"/>
        <v>BH-ELEV-006</v>
      </c>
      <c r="C111" s="30" t="s">
        <v>198</v>
      </c>
      <c r="D111" s="31" t="s">
        <v>192</v>
      </c>
      <c r="E111" s="32" t="s">
        <v>295</v>
      </c>
      <c r="F111" s="33" t="s">
        <v>13</v>
      </c>
      <c r="G111" s="37">
        <v>1</v>
      </c>
      <c r="H111" s="35">
        <v>120</v>
      </c>
      <c r="I111" s="36">
        <f t="shared" si="7"/>
        <v>120</v>
      </c>
      <c r="J111" s="36"/>
    </row>
    <row r="112" spans="1:10" ht="15">
      <c r="A112" t="s">
        <v>74</v>
      </c>
      <c r="B112" s="142" t="str">
        <f t="shared" si="3"/>
        <v>BH-ELEV-006</v>
      </c>
      <c r="C112" s="30" t="s">
        <v>198</v>
      </c>
      <c r="D112" s="31" t="s">
        <v>192</v>
      </c>
      <c r="E112" s="32" t="s">
        <v>296</v>
      </c>
      <c r="F112" s="33" t="s">
        <v>13</v>
      </c>
      <c r="G112" s="37">
        <v>1</v>
      </c>
      <c r="H112" s="35">
        <v>1.2</v>
      </c>
      <c r="I112" s="36">
        <f t="shared" si="7"/>
        <v>1.2</v>
      </c>
      <c r="J112" s="36"/>
    </row>
    <row r="113" spans="1:10" ht="15">
      <c r="A113" t="s">
        <v>74</v>
      </c>
      <c r="B113" s="142" t="str">
        <f t="shared" si="3"/>
        <v>BH-ELEV-006</v>
      </c>
      <c r="C113" s="30" t="s">
        <v>198</v>
      </c>
      <c r="D113" s="31" t="s">
        <v>192</v>
      </c>
      <c r="E113" s="32" t="s">
        <v>297</v>
      </c>
      <c r="F113" s="33" t="s">
        <v>13</v>
      </c>
      <c r="G113" s="37">
        <v>1</v>
      </c>
      <c r="H113" s="35">
        <v>400</v>
      </c>
      <c r="I113" s="36">
        <f t="shared" si="7"/>
        <v>400</v>
      </c>
      <c r="J113" s="36"/>
    </row>
    <row r="114" spans="1:10" ht="15">
      <c r="A114" t="s">
        <v>74</v>
      </c>
      <c r="B114" s="142" t="str">
        <f t="shared" si="3"/>
        <v>BH-ELEV-006</v>
      </c>
      <c r="C114" s="30" t="s">
        <v>198</v>
      </c>
      <c r="D114" s="31" t="s">
        <v>192</v>
      </c>
      <c r="E114" s="32" t="s">
        <v>298</v>
      </c>
      <c r="F114" s="33" t="s">
        <v>13</v>
      </c>
      <c r="G114" s="37">
        <v>1</v>
      </c>
      <c r="H114" s="35">
        <v>130</v>
      </c>
      <c r="I114" s="36">
        <f t="shared" si="7"/>
        <v>130</v>
      </c>
      <c r="J114" s="36"/>
    </row>
    <row r="115" spans="1:10" ht="15">
      <c r="A115" t="s">
        <v>74</v>
      </c>
      <c r="B115" s="142" t="str">
        <f t="shared" si="3"/>
        <v>BH-ELEV-006</v>
      </c>
      <c r="C115" s="30" t="s">
        <v>198</v>
      </c>
      <c r="D115" s="31" t="s">
        <v>192</v>
      </c>
      <c r="E115" s="32" t="s">
        <v>299</v>
      </c>
      <c r="F115" s="33" t="s">
        <v>13</v>
      </c>
      <c r="G115" s="37">
        <v>1</v>
      </c>
      <c r="H115" s="35">
        <v>150</v>
      </c>
      <c r="I115" s="36">
        <f t="shared" si="7"/>
        <v>150</v>
      </c>
      <c r="J115" s="36"/>
    </row>
    <row r="116" spans="1:10" ht="15">
      <c r="A116" t="s">
        <v>74</v>
      </c>
      <c r="B116" s="142" t="str">
        <f t="shared" si="3"/>
        <v>BH-ELEV-006</v>
      </c>
      <c r="C116" s="30" t="s">
        <v>198</v>
      </c>
      <c r="D116" s="31" t="s">
        <v>192</v>
      </c>
      <c r="E116" s="32" t="s">
        <v>300</v>
      </c>
      <c r="F116" s="33" t="s">
        <v>13</v>
      </c>
      <c r="G116" s="37">
        <v>70</v>
      </c>
      <c r="H116" s="35">
        <v>10</v>
      </c>
      <c r="I116" s="36">
        <f t="shared" si="7"/>
        <v>700</v>
      </c>
      <c r="J116" s="36"/>
    </row>
    <row r="117" spans="1:10" ht="15">
      <c r="A117" t="s">
        <v>74</v>
      </c>
      <c r="B117" s="142" t="str">
        <f t="shared" si="3"/>
        <v>BH-ELEV-006</v>
      </c>
      <c r="C117" s="30" t="s">
        <v>198</v>
      </c>
      <c r="D117" s="31" t="s">
        <v>192</v>
      </c>
      <c r="E117" s="32" t="s">
        <v>301</v>
      </c>
      <c r="F117" s="33" t="s">
        <v>13</v>
      </c>
      <c r="G117" s="37">
        <v>1</v>
      </c>
      <c r="H117" s="35">
        <v>15</v>
      </c>
      <c r="I117" s="36">
        <f t="shared" si="7"/>
        <v>15</v>
      </c>
      <c r="J117" s="36"/>
    </row>
    <row r="118" spans="1:10" ht="15">
      <c r="A118" t="s">
        <v>34</v>
      </c>
      <c r="B118" s="142" t="str">
        <f t="shared" si="3"/>
        <v>BH-ELEV-007</v>
      </c>
      <c r="C118" s="146"/>
      <c r="D118" s="149" t="s">
        <v>34</v>
      </c>
      <c r="E118" s="153" t="s">
        <v>35</v>
      </c>
      <c r="F118" s="148" t="s">
        <v>13</v>
      </c>
      <c r="G118" s="149"/>
      <c r="H118" s="149"/>
      <c r="I118" s="149"/>
      <c r="J118" s="150">
        <f>TRUNC(SUMIF(B:B,D118,I:I),2)</f>
        <v>6065</v>
      </c>
    </row>
    <row r="119" spans="1:10" ht="15">
      <c r="A119" t="s">
        <v>34</v>
      </c>
      <c r="B119" s="142" t="str">
        <f t="shared" si="3"/>
        <v>BH-ELEV-007</v>
      </c>
      <c r="C119" s="30" t="s">
        <v>191</v>
      </c>
      <c r="D119" s="31" t="s">
        <v>192</v>
      </c>
      <c r="E119" s="32" t="s">
        <v>302</v>
      </c>
      <c r="F119" s="33" t="s">
        <v>194</v>
      </c>
      <c r="G119" s="37">
        <v>1</v>
      </c>
      <c r="H119" s="35">
        <v>120</v>
      </c>
      <c r="I119" s="36">
        <f aca="true" t="shared" si="8" ref="I119:I133">H119*G119</f>
        <v>120</v>
      </c>
      <c r="J119" s="36"/>
    </row>
    <row r="120" spans="1:10" ht="15">
      <c r="A120" t="s">
        <v>34</v>
      </c>
      <c r="B120" s="142" t="str">
        <f t="shared" si="3"/>
        <v>BH-ELEV-007</v>
      </c>
      <c r="C120" s="30" t="s">
        <v>191</v>
      </c>
      <c r="D120" s="31" t="s">
        <v>192</v>
      </c>
      <c r="E120" s="32" t="s">
        <v>303</v>
      </c>
      <c r="F120" s="33" t="s">
        <v>194</v>
      </c>
      <c r="G120" s="37">
        <v>1</v>
      </c>
      <c r="H120" s="35">
        <v>120</v>
      </c>
      <c r="I120" s="36">
        <f t="shared" si="8"/>
        <v>120</v>
      </c>
      <c r="J120" s="36"/>
    </row>
    <row r="121" spans="1:10" ht="15">
      <c r="A121" t="s">
        <v>34</v>
      </c>
      <c r="B121" s="142" t="str">
        <f t="shared" si="3"/>
        <v>BH-ELEV-007</v>
      </c>
      <c r="C121" s="30" t="s">
        <v>191</v>
      </c>
      <c r="D121" s="31" t="s">
        <v>192</v>
      </c>
      <c r="E121" s="32" t="s">
        <v>304</v>
      </c>
      <c r="F121" s="33" t="s">
        <v>194</v>
      </c>
      <c r="G121" s="37">
        <v>1</v>
      </c>
      <c r="H121" s="35">
        <v>120</v>
      </c>
      <c r="I121" s="36">
        <f t="shared" si="8"/>
        <v>120</v>
      </c>
      <c r="J121" s="36"/>
    </row>
    <row r="122" spans="1:10" ht="15">
      <c r="A122" t="s">
        <v>34</v>
      </c>
      <c r="B122" s="142" t="str">
        <f t="shared" si="3"/>
        <v>BH-ELEV-007</v>
      </c>
      <c r="C122" s="30" t="s">
        <v>191</v>
      </c>
      <c r="D122" s="31" t="s">
        <v>192</v>
      </c>
      <c r="E122" s="32" t="s">
        <v>305</v>
      </c>
      <c r="F122" s="33" t="s">
        <v>194</v>
      </c>
      <c r="G122" s="37">
        <v>1</v>
      </c>
      <c r="H122" s="35">
        <v>120</v>
      </c>
      <c r="I122" s="36">
        <f t="shared" si="8"/>
        <v>120</v>
      </c>
      <c r="J122" s="36"/>
    </row>
    <row r="123" spans="1:10" ht="15">
      <c r="A123" t="s">
        <v>34</v>
      </c>
      <c r="B123" s="142" t="str">
        <f t="shared" si="3"/>
        <v>BH-ELEV-007</v>
      </c>
      <c r="C123" s="30" t="s">
        <v>191</v>
      </c>
      <c r="D123" s="31" t="s">
        <v>192</v>
      </c>
      <c r="E123" s="32" t="s">
        <v>306</v>
      </c>
      <c r="F123" s="33" t="s">
        <v>194</v>
      </c>
      <c r="G123" s="37">
        <v>1</v>
      </c>
      <c r="H123" s="35">
        <v>120</v>
      </c>
      <c r="I123" s="36">
        <f t="shared" si="8"/>
        <v>120</v>
      </c>
      <c r="J123" s="36"/>
    </row>
    <row r="124" spans="1:10" ht="15">
      <c r="A124" t="s">
        <v>34</v>
      </c>
      <c r="B124" s="142" t="str">
        <f t="shared" si="3"/>
        <v>BH-ELEV-007</v>
      </c>
      <c r="C124" s="30" t="s">
        <v>198</v>
      </c>
      <c r="D124" s="31" t="s">
        <v>192</v>
      </c>
      <c r="E124" s="32" t="s">
        <v>307</v>
      </c>
      <c r="F124" s="33" t="s">
        <v>13</v>
      </c>
      <c r="G124" s="37">
        <v>5</v>
      </c>
      <c r="H124" s="35">
        <v>80</v>
      </c>
      <c r="I124" s="36">
        <f t="shared" si="8"/>
        <v>400</v>
      </c>
      <c r="J124" s="36"/>
    </row>
    <row r="125" spans="1:10" ht="15">
      <c r="A125" t="s">
        <v>34</v>
      </c>
      <c r="B125" s="142" t="str">
        <f t="shared" si="3"/>
        <v>BH-ELEV-007</v>
      </c>
      <c r="C125" s="30" t="s">
        <v>198</v>
      </c>
      <c r="D125" s="31" t="s">
        <v>192</v>
      </c>
      <c r="E125" s="32" t="s">
        <v>308</v>
      </c>
      <c r="F125" s="33" t="s">
        <v>13</v>
      </c>
      <c r="G125" s="37">
        <v>5</v>
      </c>
      <c r="H125" s="35">
        <v>170</v>
      </c>
      <c r="I125" s="36">
        <f t="shared" si="8"/>
        <v>850</v>
      </c>
      <c r="J125" s="36"/>
    </row>
    <row r="126" spans="1:10" ht="15">
      <c r="A126" t="s">
        <v>34</v>
      </c>
      <c r="B126" s="142" t="str">
        <f t="shared" si="3"/>
        <v>BH-ELEV-007</v>
      </c>
      <c r="C126" s="30" t="s">
        <v>198</v>
      </c>
      <c r="D126" s="31" t="s">
        <v>192</v>
      </c>
      <c r="E126" s="32" t="s">
        <v>309</v>
      </c>
      <c r="F126" s="33" t="s">
        <v>13</v>
      </c>
      <c r="G126" s="37">
        <v>1</v>
      </c>
      <c r="H126" s="35">
        <v>1800</v>
      </c>
      <c r="I126" s="36">
        <f t="shared" si="8"/>
        <v>1800</v>
      </c>
      <c r="J126" s="36"/>
    </row>
    <row r="127" spans="1:10" ht="15">
      <c r="A127" t="s">
        <v>34</v>
      </c>
      <c r="B127" s="142" t="str">
        <f t="shared" si="3"/>
        <v>BH-ELEV-007</v>
      </c>
      <c r="C127" s="30" t="s">
        <v>198</v>
      </c>
      <c r="D127" s="31" t="s">
        <v>192</v>
      </c>
      <c r="E127" s="32" t="s">
        <v>310</v>
      </c>
      <c r="F127" s="33" t="s">
        <v>13</v>
      </c>
      <c r="G127" s="37">
        <v>1</v>
      </c>
      <c r="H127" s="35">
        <v>15</v>
      </c>
      <c r="I127" s="36">
        <f t="shared" si="8"/>
        <v>15</v>
      </c>
      <c r="J127" s="36"/>
    </row>
    <row r="128" spans="1:10" ht="15">
      <c r="A128" t="s">
        <v>34</v>
      </c>
      <c r="B128" s="142" t="str">
        <f t="shared" si="3"/>
        <v>BH-ELEV-007</v>
      </c>
      <c r="C128" s="30" t="s">
        <v>198</v>
      </c>
      <c r="D128" s="31" t="s">
        <v>192</v>
      </c>
      <c r="E128" s="32" t="s">
        <v>311</v>
      </c>
      <c r="F128" s="33" t="s">
        <v>13</v>
      </c>
      <c r="G128" s="37">
        <v>1</v>
      </c>
      <c r="H128" s="35">
        <v>10</v>
      </c>
      <c r="I128" s="36">
        <f t="shared" si="8"/>
        <v>10</v>
      </c>
      <c r="J128" s="36"/>
    </row>
    <row r="129" spans="1:10" ht="15">
      <c r="A129" t="s">
        <v>34</v>
      </c>
      <c r="B129" s="142" t="str">
        <f t="shared" si="3"/>
        <v>BH-ELEV-007</v>
      </c>
      <c r="C129" s="30" t="s">
        <v>23</v>
      </c>
      <c r="D129" s="31" t="s">
        <v>192</v>
      </c>
      <c r="E129" s="32" t="s">
        <v>312</v>
      </c>
      <c r="F129" s="33" t="s">
        <v>13</v>
      </c>
      <c r="G129" s="37">
        <v>1</v>
      </c>
      <c r="H129" s="35">
        <v>450</v>
      </c>
      <c r="I129" s="36">
        <f t="shared" si="8"/>
        <v>450</v>
      </c>
      <c r="J129" s="36"/>
    </row>
    <row r="130" spans="1:10" ht="15">
      <c r="A130" t="s">
        <v>34</v>
      </c>
      <c r="B130" s="142" t="str">
        <f t="shared" si="3"/>
        <v>BH-ELEV-007</v>
      </c>
      <c r="C130" s="30" t="s">
        <v>23</v>
      </c>
      <c r="D130" s="31" t="s">
        <v>192</v>
      </c>
      <c r="E130" s="32" t="s">
        <v>313</v>
      </c>
      <c r="F130" s="33" t="s">
        <v>13</v>
      </c>
      <c r="G130" s="37">
        <v>1</v>
      </c>
      <c r="H130" s="35">
        <v>320</v>
      </c>
      <c r="I130" s="36">
        <f t="shared" si="8"/>
        <v>320</v>
      </c>
      <c r="J130" s="36"/>
    </row>
    <row r="131" spans="1:10" ht="15">
      <c r="A131" t="s">
        <v>34</v>
      </c>
      <c r="B131" s="142" t="str">
        <f aca="true" t="shared" si="9" ref="B131:B194">IF(C131="",D131,B130)</f>
        <v>BH-ELEV-007</v>
      </c>
      <c r="C131" s="30" t="s">
        <v>23</v>
      </c>
      <c r="D131" s="31" t="s">
        <v>192</v>
      </c>
      <c r="E131" s="32" t="s">
        <v>314</v>
      </c>
      <c r="F131" s="33" t="s">
        <v>13</v>
      </c>
      <c r="G131" s="37">
        <v>1</v>
      </c>
      <c r="H131" s="35">
        <v>120</v>
      </c>
      <c r="I131" s="36">
        <f t="shared" si="8"/>
        <v>120</v>
      </c>
      <c r="J131" s="36"/>
    </row>
    <row r="132" spans="1:10" ht="15">
      <c r="A132" t="s">
        <v>34</v>
      </c>
      <c r="B132" s="142" t="str">
        <f t="shared" si="9"/>
        <v>BH-ELEV-007</v>
      </c>
      <c r="C132" s="30" t="s">
        <v>23</v>
      </c>
      <c r="D132" s="31" t="s">
        <v>192</v>
      </c>
      <c r="E132" s="32" t="s">
        <v>315</v>
      </c>
      <c r="F132" s="33" t="s">
        <v>13</v>
      </c>
      <c r="G132" s="37">
        <v>1</v>
      </c>
      <c r="H132" s="35">
        <v>1200</v>
      </c>
      <c r="I132" s="36">
        <f t="shared" si="8"/>
        <v>1200</v>
      </c>
      <c r="J132" s="36"/>
    </row>
    <row r="133" spans="1:10" ht="15">
      <c r="A133" t="s">
        <v>34</v>
      </c>
      <c r="B133" s="142" t="str">
        <f t="shared" si="9"/>
        <v>BH-ELEV-007</v>
      </c>
      <c r="C133" s="30" t="s">
        <v>23</v>
      </c>
      <c r="D133" s="31" t="s">
        <v>192</v>
      </c>
      <c r="E133" s="32" t="s">
        <v>316</v>
      </c>
      <c r="F133" s="33" t="s">
        <v>13</v>
      </c>
      <c r="G133" s="37">
        <v>1</v>
      </c>
      <c r="H133" s="35">
        <v>300</v>
      </c>
      <c r="I133" s="36">
        <f t="shared" si="8"/>
        <v>300</v>
      </c>
      <c r="J133" s="36"/>
    </row>
    <row r="134" spans="1:10" ht="15">
      <c r="A134" t="s">
        <v>38</v>
      </c>
      <c r="B134" s="142" t="str">
        <f t="shared" si="9"/>
        <v>BH-ELEV-008</v>
      </c>
      <c r="C134" s="146"/>
      <c r="D134" s="149" t="s">
        <v>38</v>
      </c>
      <c r="E134" s="153" t="s">
        <v>39</v>
      </c>
      <c r="F134" s="148" t="s">
        <v>13</v>
      </c>
      <c r="G134" s="149"/>
      <c r="H134" s="149"/>
      <c r="I134" s="149"/>
      <c r="J134" s="150">
        <f>TRUNC(SUMIF(B:B,D134,I:I),2)</f>
        <v>6120.07</v>
      </c>
    </row>
    <row r="135" spans="1:10" ht="15">
      <c r="A135" t="s">
        <v>38</v>
      </c>
      <c r="B135" s="142" t="str">
        <f t="shared" si="9"/>
        <v>BH-ELEV-008</v>
      </c>
      <c r="C135" s="30" t="s">
        <v>191</v>
      </c>
      <c r="D135" s="31" t="s">
        <v>192</v>
      </c>
      <c r="E135" s="32" t="s">
        <v>317</v>
      </c>
      <c r="F135" s="33" t="s">
        <v>194</v>
      </c>
      <c r="G135" s="37">
        <v>1</v>
      </c>
      <c r="H135" s="35">
        <v>120</v>
      </c>
      <c r="I135" s="36">
        <f aca="true" t="shared" si="10" ref="I135:I146">H135*G135</f>
        <v>120</v>
      </c>
      <c r="J135" s="36"/>
    </row>
    <row r="136" spans="1:10" ht="15">
      <c r="A136" t="s">
        <v>38</v>
      </c>
      <c r="B136" s="142" t="str">
        <f t="shared" si="9"/>
        <v>BH-ELEV-008</v>
      </c>
      <c r="C136" s="30" t="s">
        <v>191</v>
      </c>
      <c r="D136" s="31" t="s">
        <v>192</v>
      </c>
      <c r="E136" s="32" t="s">
        <v>318</v>
      </c>
      <c r="F136" s="33" t="s">
        <v>194</v>
      </c>
      <c r="G136" s="37">
        <v>1</v>
      </c>
      <c r="H136" s="35">
        <v>120</v>
      </c>
      <c r="I136" s="36">
        <f t="shared" si="10"/>
        <v>120</v>
      </c>
      <c r="J136" s="36"/>
    </row>
    <row r="137" spans="1:10" ht="15">
      <c r="A137" t="s">
        <v>38</v>
      </c>
      <c r="B137" s="142" t="str">
        <f t="shared" si="9"/>
        <v>BH-ELEV-008</v>
      </c>
      <c r="C137" s="30" t="s">
        <v>191</v>
      </c>
      <c r="D137" s="31" t="s">
        <v>192</v>
      </c>
      <c r="E137" s="32" t="s">
        <v>319</v>
      </c>
      <c r="F137" s="33" t="s">
        <v>194</v>
      </c>
      <c r="G137" s="37">
        <v>3</v>
      </c>
      <c r="H137" s="35">
        <v>120</v>
      </c>
      <c r="I137" s="36">
        <f t="shared" si="10"/>
        <v>360</v>
      </c>
      <c r="J137" s="36"/>
    </row>
    <row r="138" spans="1:10" ht="15">
      <c r="A138" t="s">
        <v>38</v>
      </c>
      <c r="B138" s="142" t="str">
        <f t="shared" si="9"/>
        <v>BH-ELEV-008</v>
      </c>
      <c r="C138" s="30" t="s">
        <v>191</v>
      </c>
      <c r="D138" s="31" t="s">
        <v>192</v>
      </c>
      <c r="E138" s="32" t="s">
        <v>320</v>
      </c>
      <c r="F138" s="33" t="s">
        <v>194</v>
      </c>
      <c r="G138" s="37">
        <v>1</v>
      </c>
      <c r="H138" s="35">
        <v>120</v>
      </c>
      <c r="I138" s="36">
        <f t="shared" si="10"/>
        <v>120</v>
      </c>
      <c r="J138" s="36"/>
    </row>
    <row r="139" spans="1:10" ht="15">
      <c r="A139" t="s">
        <v>38</v>
      </c>
      <c r="B139" s="142" t="str">
        <f t="shared" si="9"/>
        <v>BH-ELEV-008</v>
      </c>
      <c r="C139" s="30" t="s">
        <v>191</v>
      </c>
      <c r="D139" s="31" t="s">
        <v>192</v>
      </c>
      <c r="E139" s="32" t="s">
        <v>321</v>
      </c>
      <c r="F139" s="33" t="s">
        <v>194</v>
      </c>
      <c r="G139" s="37">
        <v>13</v>
      </c>
      <c r="H139" s="35">
        <v>120</v>
      </c>
      <c r="I139" s="36">
        <f t="shared" si="10"/>
        <v>1560</v>
      </c>
      <c r="J139" s="36"/>
    </row>
    <row r="140" spans="1:10" ht="15">
      <c r="A140" t="s">
        <v>38</v>
      </c>
      <c r="B140" s="142" t="str">
        <f t="shared" si="9"/>
        <v>BH-ELEV-008</v>
      </c>
      <c r="C140" s="30" t="s">
        <v>198</v>
      </c>
      <c r="D140" s="31" t="s">
        <v>192</v>
      </c>
      <c r="E140" s="32" t="s">
        <v>322</v>
      </c>
      <c r="F140" s="33" t="s">
        <v>288</v>
      </c>
      <c r="G140" s="37">
        <v>26</v>
      </c>
      <c r="H140" s="35">
        <v>40</v>
      </c>
      <c r="I140" s="36">
        <f t="shared" si="10"/>
        <v>1040</v>
      </c>
      <c r="J140" s="36"/>
    </row>
    <row r="141" spans="1:10" ht="15">
      <c r="A141" t="s">
        <v>38</v>
      </c>
      <c r="B141" s="142" t="str">
        <f t="shared" si="9"/>
        <v>BH-ELEV-008</v>
      </c>
      <c r="C141" s="154" t="s">
        <v>198</v>
      </c>
      <c r="D141" s="31" t="s">
        <v>192</v>
      </c>
      <c r="E141" s="32" t="s">
        <v>323</v>
      </c>
      <c r="F141" s="33" t="s">
        <v>288</v>
      </c>
      <c r="G141" s="37">
        <v>70</v>
      </c>
      <c r="H141" s="35">
        <v>30</v>
      </c>
      <c r="I141" s="36">
        <f t="shared" si="10"/>
        <v>2100</v>
      </c>
      <c r="J141" s="36"/>
    </row>
    <row r="142" spans="1:10" ht="15">
      <c r="A142" t="s">
        <v>38</v>
      </c>
      <c r="B142" s="142" t="str">
        <f t="shared" si="9"/>
        <v>BH-ELEV-008</v>
      </c>
      <c r="C142" s="154" t="s">
        <v>198</v>
      </c>
      <c r="D142" s="31" t="s">
        <v>192</v>
      </c>
      <c r="E142" s="32" t="s">
        <v>324</v>
      </c>
      <c r="F142" s="33" t="s">
        <v>13</v>
      </c>
      <c r="G142" s="37">
        <v>1</v>
      </c>
      <c r="H142" s="35">
        <v>250</v>
      </c>
      <c r="I142" s="36">
        <f t="shared" si="10"/>
        <v>250</v>
      </c>
      <c r="J142" s="36"/>
    </row>
    <row r="143" spans="1:10" ht="15">
      <c r="A143" t="s">
        <v>38</v>
      </c>
      <c r="B143" s="142" t="str">
        <f t="shared" si="9"/>
        <v>BH-ELEV-008</v>
      </c>
      <c r="C143" s="154" t="s">
        <v>198</v>
      </c>
      <c r="D143" s="31" t="s">
        <v>192</v>
      </c>
      <c r="E143" s="32" t="s">
        <v>325</v>
      </c>
      <c r="F143" s="33" t="s">
        <v>13</v>
      </c>
      <c r="G143" s="37">
        <v>1</v>
      </c>
      <c r="H143" s="35">
        <v>0.06</v>
      </c>
      <c r="I143" s="36">
        <f t="shared" si="10"/>
        <v>0.06</v>
      </c>
      <c r="J143" s="36"/>
    </row>
    <row r="144" spans="1:10" ht="15">
      <c r="A144" t="s">
        <v>38</v>
      </c>
      <c r="B144" s="142" t="str">
        <f t="shared" si="9"/>
        <v>BH-ELEV-008</v>
      </c>
      <c r="C144" s="154" t="s">
        <v>198</v>
      </c>
      <c r="D144" s="31" t="s">
        <v>192</v>
      </c>
      <c r="E144" s="32" t="s">
        <v>326</v>
      </c>
      <c r="F144" s="33" t="s">
        <v>13</v>
      </c>
      <c r="G144" s="37">
        <v>1</v>
      </c>
      <c r="H144" s="35">
        <v>0.01</v>
      </c>
      <c r="I144" s="36">
        <f t="shared" si="10"/>
        <v>0.01</v>
      </c>
      <c r="J144" s="36"/>
    </row>
    <row r="145" spans="1:10" ht="15">
      <c r="A145" t="s">
        <v>38</v>
      </c>
      <c r="B145" s="142" t="str">
        <f t="shared" si="9"/>
        <v>BH-ELEV-008</v>
      </c>
      <c r="C145" s="154" t="s">
        <v>198</v>
      </c>
      <c r="D145" s="31" t="s">
        <v>192</v>
      </c>
      <c r="E145" s="32" t="s">
        <v>327</v>
      </c>
      <c r="F145" s="33" t="s">
        <v>13</v>
      </c>
      <c r="G145" s="37">
        <v>1</v>
      </c>
      <c r="H145" s="35">
        <v>100</v>
      </c>
      <c r="I145" s="36">
        <f t="shared" si="10"/>
        <v>100</v>
      </c>
      <c r="J145" s="36"/>
    </row>
    <row r="146" spans="1:10" ht="15">
      <c r="A146" t="s">
        <v>38</v>
      </c>
      <c r="B146" s="142" t="str">
        <f t="shared" si="9"/>
        <v>BH-ELEV-008</v>
      </c>
      <c r="C146" s="154" t="s">
        <v>198</v>
      </c>
      <c r="D146" s="31" t="s">
        <v>192</v>
      </c>
      <c r="E146" s="32" t="s">
        <v>328</v>
      </c>
      <c r="F146" s="33" t="s">
        <v>13</v>
      </c>
      <c r="G146" s="37">
        <v>1</v>
      </c>
      <c r="H146" s="35">
        <v>350</v>
      </c>
      <c r="I146" s="36">
        <f t="shared" si="10"/>
        <v>350</v>
      </c>
      <c r="J146" s="36"/>
    </row>
    <row r="147" spans="1:10" ht="15">
      <c r="A147" t="s">
        <v>42</v>
      </c>
      <c r="B147" s="142" t="str">
        <f t="shared" si="9"/>
        <v>BH-ELEV-009</v>
      </c>
      <c r="C147" s="146"/>
      <c r="D147" s="149" t="s">
        <v>42</v>
      </c>
      <c r="E147" s="153" t="s">
        <v>43</v>
      </c>
      <c r="F147" s="148" t="s">
        <v>13</v>
      </c>
      <c r="G147" s="149"/>
      <c r="H147" s="149"/>
      <c r="I147" s="149"/>
      <c r="J147" s="150">
        <f>TRUNC(SUMIF(B:B,D147,I:I),2)</f>
        <v>2580.04</v>
      </c>
    </row>
    <row r="148" spans="1:10" ht="15">
      <c r="A148" t="s">
        <v>42</v>
      </c>
      <c r="B148" s="142" t="str">
        <f t="shared" si="9"/>
        <v>BH-ELEV-009</v>
      </c>
      <c r="C148" s="30" t="s">
        <v>191</v>
      </c>
      <c r="D148" s="31" t="s">
        <v>192</v>
      </c>
      <c r="E148" s="32" t="s">
        <v>329</v>
      </c>
      <c r="F148" s="33" t="s">
        <v>194</v>
      </c>
      <c r="G148" s="37">
        <v>1</v>
      </c>
      <c r="H148" s="35">
        <v>120</v>
      </c>
      <c r="I148" s="36">
        <f aca="true" t="shared" si="11" ref="I148:I163">H148*G148</f>
        <v>120</v>
      </c>
      <c r="J148" s="36"/>
    </row>
    <row r="149" spans="1:10" ht="15">
      <c r="A149" t="s">
        <v>42</v>
      </c>
      <c r="B149" s="142" t="str">
        <f t="shared" si="9"/>
        <v>BH-ELEV-009</v>
      </c>
      <c r="C149" s="30" t="s">
        <v>191</v>
      </c>
      <c r="D149" s="31" t="s">
        <v>192</v>
      </c>
      <c r="E149" s="32" t="s">
        <v>330</v>
      </c>
      <c r="F149" s="33" t="s">
        <v>194</v>
      </c>
      <c r="G149" s="37">
        <v>1</v>
      </c>
      <c r="H149" s="35">
        <v>120</v>
      </c>
      <c r="I149" s="36">
        <f t="shared" si="11"/>
        <v>120</v>
      </c>
      <c r="J149" s="36"/>
    </row>
    <row r="150" spans="1:10" ht="15">
      <c r="A150" t="s">
        <v>42</v>
      </c>
      <c r="B150" s="142" t="str">
        <f t="shared" si="9"/>
        <v>BH-ELEV-009</v>
      </c>
      <c r="C150" s="30" t="s">
        <v>191</v>
      </c>
      <c r="D150" s="31" t="s">
        <v>192</v>
      </c>
      <c r="E150" s="32" t="s">
        <v>331</v>
      </c>
      <c r="F150" s="33" t="s">
        <v>194</v>
      </c>
      <c r="G150" s="37">
        <v>4</v>
      </c>
      <c r="H150" s="35">
        <v>120</v>
      </c>
      <c r="I150" s="36">
        <f t="shared" si="11"/>
        <v>480</v>
      </c>
      <c r="J150" s="36"/>
    </row>
    <row r="151" spans="1:10" ht="15">
      <c r="A151" t="s">
        <v>42</v>
      </c>
      <c r="B151" s="142" t="str">
        <f t="shared" si="9"/>
        <v>BH-ELEV-009</v>
      </c>
      <c r="C151" s="30" t="s">
        <v>198</v>
      </c>
      <c r="D151" s="31" t="s">
        <v>192</v>
      </c>
      <c r="E151" s="32" t="s">
        <v>332</v>
      </c>
      <c r="F151" s="33" t="s">
        <v>13</v>
      </c>
      <c r="G151" s="37">
        <v>4</v>
      </c>
      <c r="H151" s="35">
        <v>10</v>
      </c>
      <c r="I151" s="36">
        <f t="shared" si="11"/>
        <v>40</v>
      </c>
      <c r="J151" s="36"/>
    </row>
    <row r="152" spans="1:10" ht="15">
      <c r="A152" t="s">
        <v>42</v>
      </c>
      <c r="B152" s="142" t="str">
        <f t="shared" si="9"/>
        <v>BH-ELEV-009</v>
      </c>
      <c r="C152" s="30" t="s">
        <v>198</v>
      </c>
      <c r="D152" s="31" t="s">
        <v>192</v>
      </c>
      <c r="E152" s="32" t="s">
        <v>333</v>
      </c>
      <c r="F152" s="33" t="s">
        <v>13</v>
      </c>
      <c r="G152" s="37">
        <v>1</v>
      </c>
      <c r="H152" s="35">
        <v>30</v>
      </c>
      <c r="I152" s="36">
        <f t="shared" si="11"/>
        <v>30</v>
      </c>
      <c r="J152" s="36"/>
    </row>
    <row r="153" spans="1:10" ht="15">
      <c r="A153" t="s">
        <v>42</v>
      </c>
      <c r="B153" s="142" t="str">
        <f t="shared" si="9"/>
        <v>BH-ELEV-009</v>
      </c>
      <c r="C153" s="30" t="s">
        <v>198</v>
      </c>
      <c r="D153" s="31" t="s">
        <v>192</v>
      </c>
      <c r="E153" s="32" t="s">
        <v>334</v>
      </c>
      <c r="F153" s="33" t="s">
        <v>13</v>
      </c>
      <c r="G153" s="37">
        <v>2</v>
      </c>
      <c r="H153" s="35">
        <v>100</v>
      </c>
      <c r="I153" s="36">
        <f t="shared" si="11"/>
        <v>200</v>
      </c>
      <c r="J153" s="36"/>
    </row>
    <row r="154" spans="1:10" ht="15">
      <c r="A154" t="s">
        <v>42</v>
      </c>
      <c r="B154" s="142" t="str">
        <f t="shared" si="9"/>
        <v>BH-ELEV-009</v>
      </c>
      <c r="C154" s="30" t="s">
        <v>198</v>
      </c>
      <c r="D154" s="31" t="s">
        <v>192</v>
      </c>
      <c r="E154" s="32" t="s">
        <v>335</v>
      </c>
      <c r="F154" s="33" t="s">
        <v>13</v>
      </c>
      <c r="G154" s="37">
        <v>4</v>
      </c>
      <c r="H154" s="35">
        <v>0.51</v>
      </c>
      <c r="I154" s="36">
        <f t="shared" si="11"/>
        <v>2.04</v>
      </c>
      <c r="J154" s="36"/>
    </row>
    <row r="155" spans="1:10" ht="15">
      <c r="A155" t="s">
        <v>42</v>
      </c>
      <c r="B155" s="142" t="str">
        <f t="shared" si="9"/>
        <v>BH-ELEV-009</v>
      </c>
      <c r="C155" s="30" t="s">
        <v>198</v>
      </c>
      <c r="D155" s="31" t="s">
        <v>192</v>
      </c>
      <c r="E155" s="32" t="s">
        <v>336</v>
      </c>
      <c r="F155" s="33" t="s">
        <v>13</v>
      </c>
      <c r="G155" s="37">
        <v>1</v>
      </c>
      <c r="H155" s="35">
        <v>80</v>
      </c>
      <c r="I155" s="36">
        <f t="shared" si="11"/>
        <v>80</v>
      </c>
      <c r="J155" s="36"/>
    </row>
    <row r="156" spans="1:10" ht="15">
      <c r="A156" t="s">
        <v>42</v>
      </c>
      <c r="B156" s="142" t="str">
        <f t="shared" si="9"/>
        <v>BH-ELEV-009</v>
      </c>
      <c r="C156" s="30" t="s">
        <v>198</v>
      </c>
      <c r="D156" s="31" t="s">
        <v>192</v>
      </c>
      <c r="E156" s="32" t="s">
        <v>337</v>
      </c>
      <c r="F156" s="33" t="s">
        <v>13</v>
      </c>
      <c r="G156" s="37">
        <v>1</v>
      </c>
      <c r="H156" s="35">
        <v>140</v>
      </c>
      <c r="I156" s="36">
        <f t="shared" si="11"/>
        <v>140</v>
      </c>
      <c r="J156" s="36"/>
    </row>
    <row r="157" spans="1:10" ht="15">
      <c r="A157" t="s">
        <v>42</v>
      </c>
      <c r="B157" s="142" t="str">
        <f t="shared" si="9"/>
        <v>BH-ELEV-009</v>
      </c>
      <c r="C157" s="30" t="s">
        <v>198</v>
      </c>
      <c r="D157" s="31" t="s">
        <v>192</v>
      </c>
      <c r="E157" s="32" t="s">
        <v>338</v>
      </c>
      <c r="F157" s="33" t="s">
        <v>13</v>
      </c>
      <c r="G157" s="37">
        <v>1</v>
      </c>
      <c r="H157" s="35">
        <v>700</v>
      </c>
      <c r="I157" s="36">
        <f t="shared" si="11"/>
        <v>700</v>
      </c>
      <c r="J157" s="36"/>
    </row>
    <row r="158" spans="1:10" ht="15">
      <c r="A158" t="s">
        <v>42</v>
      </c>
      <c r="B158" s="142" t="str">
        <f t="shared" si="9"/>
        <v>BH-ELEV-009</v>
      </c>
      <c r="C158" s="30" t="s">
        <v>198</v>
      </c>
      <c r="D158" s="31" t="s">
        <v>192</v>
      </c>
      <c r="E158" s="32" t="s">
        <v>339</v>
      </c>
      <c r="F158" s="33" t="s">
        <v>13</v>
      </c>
      <c r="G158" s="37">
        <v>1</v>
      </c>
      <c r="H158" s="35">
        <v>200</v>
      </c>
      <c r="I158" s="36">
        <f t="shared" si="11"/>
        <v>200</v>
      </c>
      <c r="J158" s="36"/>
    </row>
    <row r="159" spans="1:10" ht="15">
      <c r="A159" t="s">
        <v>42</v>
      </c>
      <c r="B159" s="142" t="str">
        <f t="shared" si="9"/>
        <v>BH-ELEV-009</v>
      </c>
      <c r="C159" s="30" t="s">
        <v>198</v>
      </c>
      <c r="D159" s="31" t="s">
        <v>192</v>
      </c>
      <c r="E159" s="32" t="s">
        <v>340</v>
      </c>
      <c r="F159" s="33" t="s">
        <v>13</v>
      </c>
      <c r="G159" s="37">
        <v>1</v>
      </c>
      <c r="H159" s="35">
        <v>100</v>
      </c>
      <c r="I159" s="36">
        <f t="shared" si="11"/>
        <v>100</v>
      </c>
      <c r="J159" s="36"/>
    </row>
    <row r="160" spans="1:10" ht="15">
      <c r="A160" t="s">
        <v>42</v>
      </c>
      <c r="B160" s="142" t="str">
        <f t="shared" si="9"/>
        <v>BH-ELEV-009</v>
      </c>
      <c r="C160" s="30" t="s">
        <v>198</v>
      </c>
      <c r="D160" s="31" t="s">
        <v>192</v>
      </c>
      <c r="E160" s="32" t="s">
        <v>341</v>
      </c>
      <c r="F160" s="33" t="s">
        <v>13</v>
      </c>
      <c r="G160" s="37">
        <v>1</v>
      </c>
      <c r="H160" s="35">
        <v>25</v>
      </c>
      <c r="I160" s="36">
        <f t="shared" si="11"/>
        <v>25</v>
      </c>
      <c r="J160" s="36"/>
    </row>
    <row r="161" spans="1:10" ht="15">
      <c r="A161" t="s">
        <v>42</v>
      </c>
      <c r="B161" s="142" t="str">
        <f t="shared" si="9"/>
        <v>BH-ELEV-009</v>
      </c>
      <c r="C161" s="30" t="s">
        <v>198</v>
      </c>
      <c r="D161" s="31" t="s">
        <v>192</v>
      </c>
      <c r="E161" s="32" t="s">
        <v>342</v>
      </c>
      <c r="F161" s="33" t="s">
        <v>13</v>
      </c>
      <c r="G161" s="37">
        <v>1</v>
      </c>
      <c r="H161" s="35">
        <v>8</v>
      </c>
      <c r="I161" s="36">
        <f t="shared" si="11"/>
        <v>8</v>
      </c>
      <c r="J161" s="36"/>
    </row>
    <row r="162" spans="1:10" ht="15">
      <c r="A162" t="s">
        <v>42</v>
      </c>
      <c r="B162" s="142" t="str">
        <f t="shared" si="9"/>
        <v>BH-ELEV-009</v>
      </c>
      <c r="C162" s="30" t="s">
        <v>198</v>
      </c>
      <c r="D162" s="31" t="s">
        <v>192</v>
      </c>
      <c r="E162" s="32" t="s">
        <v>343</v>
      </c>
      <c r="F162" s="33" t="s">
        <v>13</v>
      </c>
      <c r="G162" s="37">
        <v>1</v>
      </c>
      <c r="H162" s="35">
        <v>15</v>
      </c>
      <c r="I162" s="36">
        <f t="shared" si="11"/>
        <v>15</v>
      </c>
      <c r="J162" s="36"/>
    </row>
    <row r="163" spans="1:10" ht="15">
      <c r="A163" t="s">
        <v>42</v>
      </c>
      <c r="B163" s="142" t="str">
        <f t="shared" si="9"/>
        <v>BH-ELEV-009</v>
      </c>
      <c r="C163" s="30" t="s">
        <v>23</v>
      </c>
      <c r="D163" s="31" t="s">
        <v>192</v>
      </c>
      <c r="E163" s="32" t="s">
        <v>344</v>
      </c>
      <c r="F163" s="33" t="s">
        <v>13</v>
      </c>
      <c r="G163" s="37">
        <v>1</v>
      </c>
      <c r="H163" s="35">
        <v>320</v>
      </c>
      <c r="I163" s="36">
        <f t="shared" si="11"/>
        <v>320</v>
      </c>
      <c r="J163" s="36"/>
    </row>
    <row r="164" spans="1:10" ht="15">
      <c r="A164" t="s">
        <v>46</v>
      </c>
      <c r="B164" s="142" t="str">
        <f t="shared" si="9"/>
        <v>BH-ELEV-010</v>
      </c>
      <c r="C164" s="146"/>
      <c r="D164" s="149" t="s">
        <v>46</v>
      </c>
      <c r="E164" s="153" t="s">
        <v>47</v>
      </c>
      <c r="F164" s="148" t="s">
        <v>13</v>
      </c>
      <c r="G164" s="149"/>
      <c r="H164" s="149"/>
      <c r="I164" s="149"/>
      <c r="J164" s="150">
        <f>TRUNC(SUMIF(B:B,D164,I:I),2)</f>
        <v>25800</v>
      </c>
    </row>
    <row r="165" spans="1:10" ht="15">
      <c r="A165" t="s">
        <v>46</v>
      </c>
      <c r="B165" s="142" t="str">
        <f t="shared" si="9"/>
        <v>BH-ELEV-010</v>
      </c>
      <c r="C165" s="30" t="s">
        <v>191</v>
      </c>
      <c r="D165" s="31" t="s">
        <v>192</v>
      </c>
      <c r="E165" s="32" t="s">
        <v>345</v>
      </c>
      <c r="F165" s="33" t="s">
        <v>194</v>
      </c>
      <c r="G165" s="37">
        <v>32</v>
      </c>
      <c r="H165" s="35">
        <v>120</v>
      </c>
      <c r="I165" s="36">
        <f aca="true" t="shared" si="12" ref="I165:I176">H165*G165</f>
        <v>3840</v>
      </c>
      <c r="J165" s="36"/>
    </row>
    <row r="166" spans="1:10" ht="15">
      <c r="A166" t="s">
        <v>46</v>
      </c>
      <c r="B166" s="142" t="str">
        <f t="shared" si="9"/>
        <v>BH-ELEV-010</v>
      </c>
      <c r="C166" s="30" t="s">
        <v>191</v>
      </c>
      <c r="D166" s="31" t="s">
        <v>192</v>
      </c>
      <c r="E166" s="32" t="s">
        <v>346</v>
      </c>
      <c r="F166" s="33" t="s">
        <v>194</v>
      </c>
      <c r="G166" s="37">
        <v>1</v>
      </c>
      <c r="H166" s="35">
        <v>120</v>
      </c>
      <c r="I166" s="36">
        <f t="shared" si="12"/>
        <v>120</v>
      </c>
      <c r="J166" s="36"/>
    </row>
    <row r="167" spans="1:10" ht="15">
      <c r="A167" t="s">
        <v>46</v>
      </c>
      <c r="B167" s="142" t="str">
        <f t="shared" si="9"/>
        <v>BH-ELEV-010</v>
      </c>
      <c r="C167" s="30" t="s">
        <v>191</v>
      </c>
      <c r="D167" s="31" t="s">
        <v>192</v>
      </c>
      <c r="E167" s="32" t="s">
        <v>347</v>
      </c>
      <c r="F167" s="33" t="s">
        <v>194</v>
      </c>
      <c r="G167" s="37">
        <v>1</v>
      </c>
      <c r="H167" s="35">
        <v>120</v>
      </c>
      <c r="I167" s="36">
        <f t="shared" si="12"/>
        <v>120</v>
      </c>
      <c r="J167" s="36"/>
    </row>
    <row r="168" spans="1:10" ht="15">
      <c r="A168" t="s">
        <v>46</v>
      </c>
      <c r="B168" s="142" t="str">
        <f t="shared" si="9"/>
        <v>BH-ELEV-010</v>
      </c>
      <c r="C168" s="30" t="s">
        <v>191</v>
      </c>
      <c r="D168" s="31" t="s">
        <v>192</v>
      </c>
      <c r="E168" s="32" t="s">
        <v>348</v>
      </c>
      <c r="F168" s="33" t="s">
        <v>194</v>
      </c>
      <c r="G168" s="37">
        <v>1</v>
      </c>
      <c r="H168" s="35">
        <v>120</v>
      </c>
      <c r="I168" s="36">
        <f t="shared" si="12"/>
        <v>120</v>
      </c>
      <c r="J168" s="36"/>
    </row>
    <row r="169" spans="1:10" ht="15">
      <c r="A169" t="s">
        <v>46</v>
      </c>
      <c r="B169" s="142" t="str">
        <f t="shared" si="9"/>
        <v>BH-ELEV-010</v>
      </c>
      <c r="C169" s="30" t="s">
        <v>198</v>
      </c>
      <c r="D169" s="31" t="s">
        <v>192</v>
      </c>
      <c r="E169" s="32" t="s">
        <v>349</v>
      </c>
      <c r="F169" s="33" t="s">
        <v>13</v>
      </c>
      <c r="G169" s="37">
        <v>0.25</v>
      </c>
      <c r="H169" s="35">
        <v>20000</v>
      </c>
      <c r="I169" s="36">
        <f t="shared" si="12"/>
        <v>5000</v>
      </c>
      <c r="J169" s="36"/>
    </row>
    <row r="170" spans="1:10" ht="15">
      <c r="A170" t="s">
        <v>46</v>
      </c>
      <c r="B170" s="142" t="str">
        <f t="shared" si="9"/>
        <v>BH-ELEV-010</v>
      </c>
      <c r="C170" s="30" t="s">
        <v>198</v>
      </c>
      <c r="D170" s="31" t="s">
        <v>192</v>
      </c>
      <c r="E170" s="32" t="s">
        <v>349</v>
      </c>
      <c r="F170" s="33" t="s">
        <v>13</v>
      </c>
      <c r="G170" s="37">
        <v>0.25</v>
      </c>
      <c r="H170" s="35">
        <v>20000</v>
      </c>
      <c r="I170" s="36">
        <f t="shared" si="12"/>
        <v>5000</v>
      </c>
      <c r="J170" s="36"/>
    </row>
    <row r="171" spans="1:10" ht="15">
      <c r="A171" t="s">
        <v>46</v>
      </c>
      <c r="B171" s="142" t="str">
        <f t="shared" si="9"/>
        <v>BH-ELEV-010</v>
      </c>
      <c r="C171" s="30" t="s">
        <v>198</v>
      </c>
      <c r="D171" s="31" t="s">
        <v>192</v>
      </c>
      <c r="E171" s="32" t="s">
        <v>349</v>
      </c>
      <c r="F171" s="33" t="s">
        <v>13</v>
      </c>
      <c r="G171" s="37">
        <v>0.25</v>
      </c>
      <c r="H171" s="35">
        <v>20000</v>
      </c>
      <c r="I171" s="36">
        <f t="shared" si="12"/>
        <v>5000</v>
      </c>
      <c r="J171" s="36"/>
    </row>
    <row r="172" spans="1:10" ht="15">
      <c r="A172" t="s">
        <v>46</v>
      </c>
      <c r="B172" s="142" t="str">
        <f t="shared" si="9"/>
        <v>BH-ELEV-010</v>
      </c>
      <c r="C172" s="30" t="s">
        <v>198</v>
      </c>
      <c r="D172" s="31" t="s">
        <v>192</v>
      </c>
      <c r="E172" s="32" t="s">
        <v>350</v>
      </c>
      <c r="F172" s="33" t="s">
        <v>13</v>
      </c>
      <c r="G172" s="37">
        <v>0.25</v>
      </c>
      <c r="H172" s="35">
        <v>10000</v>
      </c>
      <c r="I172" s="36">
        <f t="shared" si="12"/>
        <v>2500</v>
      </c>
      <c r="J172" s="36"/>
    </row>
    <row r="173" spans="1:10" ht="15">
      <c r="A173" t="s">
        <v>46</v>
      </c>
      <c r="B173" s="142" t="str">
        <f t="shared" si="9"/>
        <v>BH-ELEV-010</v>
      </c>
      <c r="C173" s="30" t="s">
        <v>198</v>
      </c>
      <c r="D173" s="31" t="s">
        <v>192</v>
      </c>
      <c r="E173" s="32" t="s">
        <v>351</v>
      </c>
      <c r="F173" s="33" t="s">
        <v>13</v>
      </c>
      <c r="G173" s="37">
        <v>1</v>
      </c>
      <c r="H173" s="35">
        <v>1100</v>
      </c>
      <c r="I173" s="36">
        <f t="shared" si="12"/>
        <v>1100</v>
      </c>
      <c r="J173" s="36"/>
    </row>
    <row r="174" spans="1:10" ht="15">
      <c r="A174" t="s">
        <v>46</v>
      </c>
      <c r="B174" s="142" t="str">
        <f t="shared" si="9"/>
        <v>BH-ELEV-010</v>
      </c>
      <c r="C174" s="30" t="s">
        <v>198</v>
      </c>
      <c r="D174" s="31" t="s">
        <v>192</v>
      </c>
      <c r="E174" s="32" t="s">
        <v>352</v>
      </c>
      <c r="F174" s="33" t="s">
        <v>13</v>
      </c>
      <c r="G174" s="37">
        <v>0.75</v>
      </c>
      <c r="H174" s="35">
        <v>2500</v>
      </c>
      <c r="I174" s="36">
        <f t="shared" si="12"/>
        <v>1875</v>
      </c>
      <c r="J174" s="36"/>
    </row>
    <row r="175" spans="1:10" ht="15">
      <c r="A175" t="s">
        <v>46</v>
      </c>
      <c r="B175" s="142" t="str">
        <f t="shared" si="9"/>
        <v>BH-ELEV-010</v>
      </c>
      <c r="C175" s="30" t="s">
        <v>198</v>
      </c>
      <c r="D175" s="31" t="s">
        <v>192</v>
      </c>
      <c r="E175" s="32" t="s">
        <v>353</v>
      </c>
      <c r="F175" s="33" t="s">
        <v>13</v>
      </c>
      <c r="G175" s="37">
        <v>0.25</v>
      </c>
      <c r="H175" s="35">
        <v>1300</v>
      </c>
      <c r="I175" s="36">
        <f t="shared" si="12"/>
        <v>325</v>
      </c>
      <c r="J175" s="36"/>
    </row>
    <row r="176" spans="1:10" ht="15">
      <c r="A176" t="s">
        <v>46</v>
      </c>
      <c r="B176" s="142" t="str">
        <f t="shared" si="9"/>
        <v>BH-ELEV-010</v>
      </c>
      <c r="C176" s="30" t="s">
        <v>198</v>
      </c>
      <c r="D176" s="31" t="s">
        <v>192</v>
      </c>
      <c r="E176" s="32" t="s">
        <v>354</v>
      </c>
      <c r="F176" s="33" t="s">
        <v>13</v>
      </c>
      <c r="G176" s="37">
        <v>1</v>
      </c>
      <c r="H176" s="35">
        <v>800</v>
      </c>
      <c r="I176" s="36">
        <f t="shared" si="12"/>
        <v>800</v>
      </c>
      <c r="J176" s="36"/>
    </row>
    <row r="177" spans="1:10" ht="15">
      <c r="A177" t="s">
        <v>58</v>
      </c>
      <c r="B177" s="142" t="str">
        <f t="shared" si="9"/>
        <v>BH-ELEV-011</v>
      </c>
      <c r="C177" s="146"/>
      <c r="D177" s="149" t="s">
        <v>58</v>
      </c>
      <c r="E177" s="153" t="s">
        <v>59</v>
      </c>
      <c r="F177" s="148" t="s">
        <v>13</v>
      </c>
      <c r="G177" s="149"/>
      <c r="H177" s="149"/>
      <c r="I177" s="149"/>
      <c r="J177" s="150">
        <f>TRUNC(SUMIF(B:B,D177,I:I),2)</f>
        <v>13831</v>
      </c>
    </row>
    <row r="178" spans="1:10" ht="15">
      <c r="A178" t="s">
        <v>58</v>
      </c>
      <c r="B178" s="142" t="str">
        <f t="shared" si="9"/>
        <v>BH-ELEV-011</v>
      </c>
      <c r="C178" s="30" t="s">
        <v>191</v>
      </c>
      <c r="D178" s="31" t="s">
        <v>192</v>
      </c>
      <c r="E178" s="32" t="s">
        <v>355</v>
      </c>
      <c r="F178" s="33" t="s">
        <v>194</v>
      </c>
      <c r="G178" s="37">
        <v>4</v>
      </c>
      <c r="H178" s="35">
        <v>120</v>
      </c>
      <c r="I178" s="36">
        <f aca="true" t="shared" si="13" ref="I178:I205">H178*G178</f>
        <v>480</v>
      </c>
      <c r="J178" s="36"/>
    </row>
    <row r="179" spans="1:10" ht="15">
      <c r="A179" t="s">
        <v>58</v>
      </c>
      <c r="B179" s="142" t="str">
        <f t="shared" si="9"/>
        <v>BH-ELEV-011</v>
      </c>
      <c r="C179" s="30" t="s">
        <v>191</v>
      </c>
      <c r="D179" s="31" t="s">
        <v>192</v>
      </c>
      <c r="E179" s="32" t="s">
        <v>356</v>
      </c>
      <c r="F179" s="33" t="s">
        <v>194</v>
      </c>
      <c r="G179" s="37">
        <v>1</v>
      </c>
      <c r="H179" s="35">
        <v>120</v>
      </c>
      <c r="I179" s="36">
        <f t="shared" si="13"/>
        <v>120</v>
      </c>
      <c r="J179" s="36"/>
    </row>
    <row r="180" spans="1:10" ht="15">
      <c r="A180" t="s">
        <v>58</v>
      </c>
      <c r="B180" s="142" t="str">
        <f t="shared" si="9"/>
        <v>BH-ELEV-011</v>
      </c>
      <c r="C180" s="30" t="s">
        <v>191</v>
      </c>
      <c r="D180" s="31" t="s">
        <v>192</v>
      </c>
      <c r="E180" s="32" t="s">
        <v>357</v>
      </c>
      <c r="F180" s="33" t="s">
        <v>194</v>
      </c>
      <c r="G180" s="37">
        <v>3</v>
      </c>
      <c r="H180" s="35">
        <v>120</v>
      </c>
      <c r="I180" s="36">
        <f t="shared" si="13"/>
        <v>360</v>
      </c>
      <c r="J180" s="36"/>
    </row>
    <row r="181" spans="1:10" ht="15">
      <c r="A181" t="s">
        <v>58</v>
      </c>
      <c r="B181" s="142" t="str">
        <f t="shared" si="9"/>
        <v>BH-ELEV-011</v>
      </c>
      <c r="C181" s="30" t="s">
        <v>191</v>
      </c>
      <c r="D181" s="31" t="s">
        <v>192</v>
      </c>
      <c r="E181" s="32" t="s">
        <v>355</v>
      </c>
      <c r="F181" s="33" t="s">
        <v>194</v>
      </c>
      <c r="G181" s="37">
        <v>15</v>
      </c>
      <c r="H181" s="35">
        <v>120</v>
      </c>
      <c r="I181" s="36">
        <f t="shared" si="13"/>
        <v>1800</v>
      </c>
      <c r="J181" s="36"/>
    </row>
    <row r="182" spans="1:10" ht="15">
      <c r="A182" t="s">
        <v>58</v>
      </c>
      <c r="B182" s="142" t="str">
        <f t="shared" si="9"/>
        <v>BH-ELEV-011</v>
      </c>
      <c r="C182" s="30" t="s">
        <v>191</v>
      </c>
      <c r="D182" s="31" t="s">
        <v>192</v>
      </c>
      <c r="E182" s="32" t="s">
        <v>358</v>
      </c>
      <c r="F182" s="33" t="s">
        <v>194</v>
      </c>
      <c r="G182" s="37">
        <v>3</v>
      </c>
      <c r="H182" s="35">
        <v>120</v>
      </c>
      <c r="I182" s="36">
        <f t="shared" si="13"/>
        <v>360</v>
      </c>
      <c r="J182" s="36"/>
    </row>
    <row r="183" spans="1:10" ht="15">
      <c r="A183" t="s">
        <v>58</v>
      </c>
      <c r="B183" s="142" t="str">
        <f t="shared" si="9"/>
        <v>BH-ELEV-011</v>
      </c>
      <c r="C183" s="30" t="s">
        <v>198</v>
      </c>
      <c r="D183" s="31" t="s">
        <v>192</v>
      </c>
      <c r="E183" s="32" t="s">
        <v>359</v>
      </c>
      <c r="F183" s="33" t="s">
        <v>13</v>
      </c>
      <c r="G183" s="37">
        <v>1</v>
      </c>
      <c r="H183" s="35">
        <v>380</v>
      </c>
      <c r="I183" s="36">
        <f t="shared" si="13"/>
        <v>380</v>
      </c>
      <c r="J183" s="36"/>
    </row>
    <row r="184" spans="1:10" ht="15">
      <c r="A184" t="s">
        <v>58</v>
      </c>
      <c r="B184" s="142" t="str">
        <f t="shared" si="9"/>
        <v>BH-ELEV-011</v>
      </c>
      <c r="C184" s="30" t="s">
        <v>198</v>
      </c>
      <c r="D184" s="31" t="s">
        <v>192</v>
      </c>
      <c r="E184" s="32" t="s">
        <v>360</v>
      </c>
      <c r="F184" s="33" t="s">
        <v>13</v>
      </c>
      <c r="G184" s="37">
        <v>1</v>
      </c>
      <c r="H184" s="35">
        <v>180</v>
      </c>
      <c r="I184" s="36">
        <f t="shared" si="13"/>
        <v>180</v>
      </c>
      <c r="J184" s="36"/>
    </row>
    <row r="185" spans="1:10" ht="15">
      <c r="A185" t="s">
        <v>58</v>
      </c>
      <c r="B185" s="142" t="str">
        <f t="shared" si="9"/>
        <v>BH-ELEV-011</v>
      </c>
      <c r="C185" s="30" t="s">
        <v>198</v>
      </c>
      <c r="D185" s="31" t="s">
        <v>192</v>
      </c>
      <c r="E185" s="32" t="s">
        <v>361</v>
      </c>
      <c r="F185" s="33" t="s">
        <v>13</v>
      </c>
      <c r="G185" s="37">
        <v>1</v>
      </c>
      <c r="H185" s="35">
        <v>30</v>
      </c>
      <c r="I185" s="36">
        <f t="shared" si="13"/>
        <v>30</v>
      </c>
      <c r="J185" s="36"/>
    </row>
    <row r="186" spans="1:10" ht="15">
      <c r="A186" t="s">
        <v>58</v>
      </c>
      <c r="B186" s="142" t="str">
        <f t="shared" si="9"/>
        <v>BH-ELEV-011</v>
      </c>
      <c r="C186" s="30" t="s">
        <v>198</v>
      </c>
      <c r="D186" s="31" t="s">
        <v>192</v>
      </c>
      <c r="E186" s="32" t="s">
        <v>362</v>
      </c>
      <c r="F186" s="33" t="s">
        <v>13</v>
      </c>
      <c r="G186" s="37">
        <v>1</v>
      </c>
      <c r="H186" s="35">
        <v>150</v>
      </c>
      <c r="I186" s="36">
        <f t="shared" si="13"/>
        <v>150</v>
      </c>
      <c r="J186" s="36"/>
    </row>
    <row r="187" spans="1:10" ht="15">
      <c r="A187" t="s">
        <v>58</v>
      </c>
      <c r="B187" s="142" t="str">
        <f t="shared" si="9"/>
        <v>BH-ELEV-011</v>
      </c>
      <c r="C187" s="30" t="s">
        <v>198</v>
      </c>
      <c r="D187" s="31" t="s">
        <v>192</v>
      </c>
      <c r="E187" s="32" t="s">
        <v>363</v>
      </c>
      <c r="F187" s="33" t="s">
        <v>13</v>
      </c>
      <c r="G187" s="37">
        <v>1</v>
      </c>
      <c r="H187" s="35">
        <v>680</v>
      </c>
      <c r="I187" s="36">
        <f t="shared" si="13"/>
        <v>680</v>
      </c>
      <c r="J187" s="36"/>
    </row>
    <row r="188" spans="1:10" ht="15">
      <c r="A188" t="s">
        <v>58</v>
      </c>
      <c r="B188" s="142" t="str">
        <f t="shared" si="9"/>
        <v>BH-ELEV-011</v>
      </c>
      <c r="C188" s="30" t="s">
        <v>198</v>
      </c>
      <c r="D188" s="31" t="s">
        <v>192</v>
      </c>
      <c r="E188" s="32" t="s">
        <v>364</v>
      </c>
      <c r="F188" s="33" t="s">
        <v>13</v>
      </c>
      <c r="G188" s="37">
        <v>1</v>
      </c>
      <c r="H188" s="35">
        <v>180</v>
      </c>
      <c r="I188" s="36">
        <f t="shared" si="13"/>
        <v>180</v>
      </c>
      <c r="J188" s="36"/>
    </row>
    <row r="189" spans="1:10" ht="15">
      <c r="A189" t="s">
        <v>58</v>
      </c>
      <c r="B189" s="142" t="str">
        <f t="shared" si="9"/>
        <v>BH-ELEV-011</v>
      </c>
      <c r="C189" s="30" t="s">
        <v>198</v>
      </c>
      <c r="D189" s="31" t="s">
        <v>192</v>
      </c>
      <c r="E189" s="32" t="s">
        <v>365</v>
      </c>
      <c r="F189" s="33" t="s">
        <v>13</v>
      </c>
      <c r="G189" s="37">
        <v>1</v>
      </c>
      <c r="H189" s="35">
        <v>180</v>
      </c>
      <c r="I189" s="36">
        <f t="shared" si="13"/>
        <v>180</v>
      </c>
      <c r="J189" s="36"/>
    </row>
    <row r="190" spans="1:10" ht="15">
      <c r="A190" t="s">
        <v>58</v>
      </c>
      <c r="B190" s="142" t="str">
        <f t="shared" si="9"/>
        <v>BH-ELEV-011</v>
      </c>
      <c r="C190" s="30" t="s">
        <v>198</v>
      </c>
      <c r="D190" s="31" t="s">
        <v>192</v>
      </c>
      <c r="E190" s="32" t="s">
        <v>366</v>
      </c>
      <c r="F190" s="33" t="s">
        <v>13</v>
      </c>
      <c r="G190" s="37">
        <v>1</v>
      </c>
      <c r="H190" s="35">
        <v>15</v>
      </c>
      <c r="I190" s="36">
        <f t="shared" si="13"/>
        <v>15</v>
      </c>
      <c r="J190" s="36"/>
    </row>
    <row r="191" spans="1:10" ht="15">
      <c r="A191" t="s">
        <v>58</v>
      </c>
      <c r="B191" s="142" t="str">
        <f t="shared" si="9"/>
        <v>BH-ELEV-011</v>
      </c>
      <c r="C191" s="30" t="s">
        <v>198</v>
      </c>
      <c r="D191" s="31" t="s">
        <v>192</v>
      </c>
      <c r="E191" s="32" t="s">
        <v>367</v>
      </c>
      <c r="F191" s="33" t="s">
        <v>13</v>
      </c>
      <c r="G191" s="37">
        <v>1</v>
      </c>
      <c r="H191" s="35">
        <v>100</v>
      </c>
      <c r="I191" s="36">
        <f t="shared" si="13"/>
        <v>100</v>
      </c>
      <c r="J191" s="36"/>
    </row>
    <row r="192" spans="1:10" ht="15">
      <c r="A192" t="s">
        <v>58</v>
      </c>
      <c r="B192" s="142" t="str">
        <f t="shared" si="9"/>
        <v>BH-ELEV-011</v>
      </c>
      <c r="C192" s="30" t="s">
        <v>198</v>
      </c>
      <c r="D192" s="31" t="s">
        <v>192</v>
      </c>
      <c r="E192" s="32" t="s">
        <v>368</v>
      </c>
      <c r="F192" s="33" t="s">
        <v>13</v>
      </c>
      <c r="G192" s="37">
        <v>1</v>
      </c>
      <c r="H192" s="35">
        <v>8000</v>
      </c>
      <c r="I192" s="36">
        <f t="shared" si="13"/>
        <v>8000</v>
      </c>
      <c r="J192" s="36"/>
    </row>
    <row r="193" spans="1:10" ht="15">
      <c r="A193" t="s">
        <v>58</v>
      </c>
      <c r="B193" s="142" t="str">
        <f t="shared" si="9"/>
        <v>BH-ELEV-011</v>
      </c>
      <c r="C193" s="30" t="s">
        <v>198</v>
      </c>
      <c r="D193" s="31" t="s">
        <v>192</v>
      </c>
      <c r="E193" s="32" t="s">
        <v>369</v>
      </c>
      <c r="F193" s="33" t="s">
        <v>13</v>
      </c>
      <c r="G193" s="37">
        <v>1</v>
      </c>
      <c r="H193" s="35">
        <v>70</v>
      </c>
      <c r="I193" s="36">
        <f t="shared" si="13"/>
        <v>70</v>
      </c>
      <c r="J193" s="36"/>
    </row>
    <row r="194" spans="1:10" ht="15">
      <c r="A194" t="s">
        <v>58</v>
      </c>
      <c r="B194" s="142" t="str">
        <f t="shared" si="9"/>
        <v>BH-ELEV-011</v>
      </c>
      <c r="C194" s="30" t="s">
        <v>198</v>
      </c>
      <c r="D194" s="31" t="s">
        <v>192</v>
      </c>
      <c r="E194" s="32" t="s">
        <v>370</v>
      </c>
      <c r="F194" s="33" t="s">
        <v>13</v>
      </c>
      <c r="G194" s="37">
        <v>1</v>
      </c>
      <c r="H194" s="35">
        <v>90</v>
      </c>
      <c r="I194" s="36">
        <f t="shared" si="13"/>
        <v>90</v>
      </c>
      <c r="J194" s="36"/>
    </row>
    <row r="195" spans="1:10" ht="15">
      <c r="A195" t="s">
        <v>58</v>
      </c>
      <c r="B195" s="142" t="str">
        <f aca="true" t="shared" si="14" ref="B195:B238">IF(C195="",D195,B194)</f>
        <v>BH-ELEV-011</v>
      </c>
      <c r="C195" s="30" t="s">
        <v>198</v>
      </c>
      <c r="D195" s="31" t="s">
        <v>192</v>
      </c>
      <c r="E195" s="32" t="s">
        <v>371</v>
      </c>
      <c r="F195" s="33" t="s">
        <v>13</v>
      </c>
      <c r="G195" s="37">
        <v>1</v>
      </c>
      <c r="H195" s="35">
        <v>50</v>
      </c>
      <c r="I195" s="36">
        <f t="shared" si="13"/>
        <v>50</v>
      </c>
      <c r="J195" s="36"/>
    </row>
    <row r="196" spans="1:10" ht="15">
      <c r="A196" t="s">
        <v>58</v>
      </c>
      <c r="B196" s="142" t="str">
        <f t="shared" si="14"/>
        <v>BH-ELEV-011</v>
      </c>
      <c r="C196" s="30" t="s">
        <v>198</v>
      </c>
      <c r="D196" s="31" t="s">
        <v>192</v>
      </c>
      <c r="E196" s="32" t="s">
        <v>372</v>
      </c>
      <c r="F196" s="33" t="s">
        <v>13</v>
      </c>
      <c r="G196" s="37">
        <v>1</v>
      </c>
      <c r="H196" s="35">
        <v>18</v>
      </c>
      <c r="I196" s="36">
        <f t="shared" si="13"/>
        <v>18</v>
      </c>
      <c r="J196" s="36"/>
    </row>
    <row r="197" spans="1:10" ht="15">
      <c r="A197" t="s">
        <v>58</v>
      </c>
      <c r="B197" s="142" t="str">
        <f t="shared" si="14"/>
        <v>BH-ELEV-011</v>
      </c>
      <c r="C197" s="30" t="s">
        <v>198</v>
      </c>
      <c r="D197" s="31" t="s">
        <v>192</v>
      </c>
      <c r="E197" s="32" t="s">
        <v>373</v>
      </c>
      <c r="F197" s="33" t="s">
        <v>13</v>
      </c>
      <c r="G197" s="37">
        <v>1</v>
      </c>
      <c r="H197" s="35">
        <v>90</v>
      </c>
      <c r="I197" s="36">
        <f t="shared" si="13"/>
        <v>90</v>
      </c>
      <c r="J197" s="36"/>
    </row>
    <row r="198" spans="1:10" ht="15">
      <c r="A198" t="s">
        <v>58</v>
      </c>
      <c r="B198" s="142" t="str">
        <f t="shared" si="14"/>
        <v>BH-ELEV-011</v>
      </c>
      <c r="C198" s="30" t="s">
        <v>198</v>
      </c>
      <c r="D198" s="31" t="s">
        <v>192</v>
      </c>
      <c r="E198" s="32" t="s">
        <v>374</v>
      </c>
      <c r="F198" s="33" t="s">
        <v>13</v>
      </c>
      <c r="G198" s="37">
        <v>1</v>
      </c>
      <c r="H198" s="35">
        <v>100</v>
      </c>
      <c r="I198" s="36">
        <f t="shared" si="13"/>
        <v>100</v>
      </c>
      <c r="J198" s="36"/>
    </row>
    <row r="199" spans="1:10" ht="15">
      <c r="A199" t="s">
        <v>58</v>
      </c>
      <c r="B199" s="142" t="str">
        <f t="shared" si="14"/>
        <v>BH-ELEV-011</v>
      </c>
      <c r="C199" s="30" t="s">
        <v>198</v>
      </c>
      <c r="D199" s="31" t="s">
        <v>192</v>
      </c>
      <c r="E199" s="32" t="s">
        <v>375</v>
      </c>
      <c r="F199" s="33" t="s">
        <v>13</v>
      </c>
      <c r="G199" s="37">
        <v>1</v>
      </c>
      <c r="H199" s="35">
        <v>12</v>
      </c>
      <c r="I199" s="36">
        <f t="shared" si="13"/>
        <v>12</v>
      </c>
      <c r="J199" s="36"/>
    </row>
    <row r="200" spans="1:10" ht="15">
      <c r="A200" t="s">
        <v>58</v>
      </c>
      <c r="B200" s="142" t="str">
        <f t="shared" si="14"/>
        <v>BH-ELEV-011</v>
      </c>
      <c r="C200" s="30" t="s">
        <v>198</v>
      </c>
      <c r="D200" s="31" t="s">
        <v>192</v>
      </c>
      <c r="E200" s="32" t="s">
        <v>376</v>
      </c>
      <c r="F200" s="33" t="s">
        <v>13</v>
      </c>
      <c r="G200" s="37">
        <v>1</v>
      </c>
      <c r="H200" s="35">
        <v>20</v>
      </c>
      <c r="I200" s="36">
        <f t="shared" si="13"/>
        <v>20</v>
      </c>
      <c r="J200" s="36"/>
    </row>
    <row r="201" spans="1:10" ht="15">
      <c r="A201" t="s">
        <v>58</v>
      </c>
      <c r="B201" s="142" t="str">
        <f t="shared" si="14"/>
        <v>BH-ELEV-011</v>
      </c>
      <c r="C201" s="30" t="s">
        <v>198</v>
      </c>
      <c r="D201" s="31" t="s">
        <v>192</v>
      </c>
      <c r="E201" s="32" t="s">
        <v>377</v>
      </c>
      <c r="F201" s="33" t="s">
        <v>13</v>
      </c>
      <c r="G201" s="37">
        <v>1</v>
      </c>
      <c r="H201" s="35">
        <v>150</v>
      </c>
      <c r="I201" s="36">
        <f t="shared" si="13"/>
        <v>150</v>
      </c>
      <c r="J201" s="36"/>
    </row>
    <row r="202" spans="1:10" ht="15">
      <c r="A202" t="s">
        <v>58</v>
      </c>
      <c r="B202" s="142" t="str">
        <f t="shared" si="14"/>
        <v>BH-ELEV-011</v>
      </c>
      <c r="C202" s="30" t="s">
        <v>198</v>
      </c>
      <c r="D202" s="31" t="s">
        <v>192</v>
      </c>
      <c r="E202" s="32" t="s">
        <v>378</v>
      </c>
      <c r="F202" s="33" t="s">
        <v>13</v>
      </c>
      <c r="G202" s="37">
        <v>1</v>
      </c>
      <c r="H202" s="35">
        <v>100</v>
      </c>
      <c r="I202" s="36">
        <f t="shared" si="13"/>
        <v>100</v>
      </c>
      <c r="J202" s="36"/>
    </row>
    <row r="203" spans="1:10" ht="15">
      <c r="A203" t="s">
        <v>58</v>
      </c>
      <c r="B203" s="142" t="str">
        <f t="shared" si="14"/>
        <v>BH-ELEV-011</v>
      </c>
      <c r="C203" s="30" t="s">
        <v>198</v>
      </c>
      <c r="D203" s="31" t="s">
        <v>192</v>
      </c>
      <c r="E203" s="32" t="s">
        <v>379</v>
      </c>
      <c r="F203" s="33" t="s">
        <v>13</v>
      </c>
      <c r="G203" s="37">
        <v>1</v>
      </c>
      <c r="H203" s="35">
        <v>80</v>
      </c>
      <c r="I203" s="36">
        <f t="shared" si="13"/>
        <v>80</v>
      </c>
      <c r="J203" s="36"/>
    </row>
    <row r="204" spans="1:10" ht="15">
      <c r="A204" t="s">
        <v>58</v>
      </c>
      <c r="B204" s="142" t="str">
        <f t="shared" si="14"/>
        <v>BH-ELEV-011</v>
      </c>
      <c r="C204" s="30" t="s">
        <v>198</v>
      </c>
      <c r="D204" s="31" t="s">
        <v>192</v>
      </c>
      <c r="E204" s="32" t="s">
        <v>380</v>
      </c>
      <c r="F204" s="33" t="s">
        <v>13</v>
      </c>
      <c r="G204" s="37">
        <v>1</v>
      </c>
      <c r="H204" s="35">
        <v>30</v>
      </c>
      <c r="I204" s="36">
        <f t="shared" si="13"/>
        <v>30</v>
      </c>
      <c r="J204" s="36"/>
    </row>
    <row r="205" spans="1:10" ht="15">
      <c r="A205" t="s">
        <v>58</v>
      </c>
      <c r="B205" s="142" t="str">
        <f t="shared" si="14"/>
        <v>BH-ELEV-011</v>
      </c>
      <c r="C205" s="30" t="s">
        <v>198</v>
      </c>
      <c r="D205" s="31" t="s">
        <v>192</v>
      </c>
      <c r="E205" s="32" t="s">
        <v>381</v>
      </c>
      <c r="F205" s="33" t="s">
        <v>13</v>
      </c>
      <c r="G205" s="37">
        <v>1</v>
      </c>
      <c r="H205" s="35">
        <v>6</v>
      </c>
      <c r="I205" s="36">
        <f t="shared" si="13"/>
        <v>6</v>
      </c>
      <c r="J205" s="36"/>
    </row>
    <row r="206" spans="1:10" ht="15">
      <c r="A206" t="s">
        <v>50</v>
      </c>
      <c r="B206" s="142" t="str">
        <f t="shared" si="14"/>
        <v>BH-ELEV-012</v>
      </c>
      <c r="C206" s="146"/>
      <c r="D206" s="149" t="s">
        <v>50</v>
      </c>
      <c r="E206" s="153" t="s">
        <v>51</v>
      </c>
      <c r="F206" s="148" t="s">
        <v>13</v>
      </c>
      <c r="G206" s="149"/>
      <c r="H206" s="149"/>
      <c r="I206" s="149"/>
      <c r="J206" s="150">
        <f>TRUNC(SUMIF(B:B,D206,I:I),2)</f>
        <v>5920</v>
      </c>
    </row>
    <row r="207" spans="1:10" ht="15">
      <c r="A207" t="s">
        <v>50</v>
      </c>
      <c r="B207" s="142" t="str">
        <f t="shared" si="14"/>
        <v>BH-ELEV-012</v>
      </c>
      <c r="C207" s="30" t="s">
        <v>191</v>
      </c>
      <c r="D207" s="31" t="s">
        <v>192</v>
      </c>
      <c r="E207" s="32" t="s">
        <v>382</v>
      </c>
      <c r="F207" s="33" t="s">
        <v>194</v>
      </c>
      <c r="G207" s="37">
        <v>4</v>
      </c>
      <c r="H207" s="35">
        <v>120</v>
      </c>
      <c r="I207" s="36">
        <f aca="true" t="shared" si="15" ref="I207:I213">H207*G207</f>
        <v>480</v>
      </c>
      <c r="J207" s="36"/>
    </row>
    <row r="208" spans="1:10" ht="15">
      <c r="A208" t="s">
        <v>50</v>
      </c>
      <c r="B208" s="142" t="str">
        <f t="shared" si="14"/>
        <v>BH-ELEV-012</v>
      </c>
      <c r="C208" s="30" t="s">
        <v>191</v>
      </c>
      <c r="D208" s="31" t="s">
        <v>192</v>
      </c>
      <c r="E208" s="32" t="s">
        <v>383</v>
      </c>
      <c r="F208" s="33" t="s">
        <v>194</v>
      </c>
      <c r="G208" s="37">
        <v>1</v>
      </c>
      <c r="H208" s="35">
        <v>120</v>
      </c>
      <c r="I208" s="36">
        <f t="shared" si="15"/>
        <v>120</v>
      </c>
      <c r="J208" s="36"/>
    </row>
    <row r="209" spans="1:10" ht="15">
      <c r="A209" t="s">
        <v>50</v>
      </c>
      <c r="B209" s="142" t="str">
        <f t="shared" si="14"/>
        <v>BH-ELEV-012</v>
      </c>
      <c r="C209" s="30" t="s">
        <v>191</v>
      </c>
      <c r="D209" s="31" t="s">
        <v>192</v>
      </c>
      <c r="E209" s="32" t="s">
        <v>384</v>
      </c>
      <c r="F209" s="33" t="s">
        <v>194</v>
      </c>
      <c r="G209" s="37">
        <v>1</v>
      </c>
      <c r="H209" s="35">
        <v>120</v>
      </c>
      <c r="I209" s="36">
        <f t="shared" si="15"/>
        <v>120</v>
      </c>
      <c r="J209" s="36"/>
    </row>
    <row r="210" spans="1:10" ht="15">
      <c r="A210" t="s">
        <v>50</v>
      </c>
      <c r="B210" s="142" t="str">
        <f t="shared" si="14"/>
        <v>BH-ELEV-012</v>
      </c>
      <c r="C210" s="30" t="s">
        <v>198</v>
      </c>
      <c r="D210" s="31" t="s">
        <v>192</v>
      </c>
      <c r="E210" s="32" t="s">
        <v>385</v>
      </c>
      <c r="F210" s="33" t="s">
        <v>13</v>
      </c>
      <c r="G210" s="37">
        <v>1</v>
      </c>
      <c r="H210" s="35">
        <v>200</v>
      </c>
      <c r="I210" s="36">
        <f t="shared" si="15"/>
        <v>200</v>
      </c>
      <c r="J210" s="36"/>
    </row>
    <row r="211" spans="1:10" ht="15">
      <c r="A211" t="s">
        <v>50</v>
      </c>
      <c r="B211" s="142" t="str">
        <f t="shared" si="14"/>
        <v>BH-ELEV-012</v>
      </c>
      <c r="C211" s="30" t="s">
        <v>198</v>
      </c>
      <c r="D211" s="31" t="s">
        <v>192</v>
      </c>
      <c r="E211" s="32" t="s">
        <v>386</v>
      </c>
      <c r="F211" s="33" t="s">
        <v>13</v>
      </c>
      <c r="G211" s="37">
        <v>0.75</v>
      </c>
      <c r="H211" s="35">
        <v>5000</v>
      </c>
      <c r="I211" s="36">
        <f t="shared" si="15"/>
        <v>3750</v>
      </c>
      <c r="J211" s="36"/>
    </row>
    <row r="212" spans="1:10" ht="15">
      <c r="A212" t="s">
        <v>50</v>
      </c>
      <c r="B212" s="142" t="str">
        <f t="shared" si="14"/>
        <v>BH-ELEV-012</v>
      </c>
      <c r="C212" s="30" t="s">
        <v>198</v>
      </c>
      <c r="D212" s="31" t="s">
        <v>192</v>
      </c>
      <c r="E212" s="32" t="s">
        <v>387</v>
      </c>
      <c r="F212" s="33" t="s">
        <v>13</v>
      </c>
      <c r="G212" s="37">
        <v>0.25</v>
      </c>
      <c r="H212" s="35">
        <v>1400</v>
      </c>
      <c r="I212" s="36">
        <f t="shared" si="15"/>
        <v>350</v>
      </c>
      <c r="J212" s="36"/>
    </row>
    <row r="213" spans="1:10" ht="15">
      <c r="A213" t="s">
        <v>50</v>
      </c>
      <c r="B213" s="142" t="str">
        <f t="shared" si="14"/>
        <v>BH-ELEV-012</v>
      </c>
      <c r="C213" s="30" t="s">
        <v>198</v>
      </c>
      <c r="D213" s="31" t="s">
        <v>192</v>
      </c>
      <c r="E213" s="32" t="s">
        <v>388</v>
      </c>
      <c r="F213" s="33" t="s">
        <v>13</v>
      </c>
      <c r="G213" s="37">
        <v>1</v>
      </c>
      <c r="H213" s="35">
        <v>900</v>
      </c>
      <c r="I213" s="36">
        <f t="shared" si="15"/>
        <v>900</v>
      </c>
      <c r="J213" s="36"/>
    </row>
    <row r="214" spans="1:10" ht="24.75">
      <c r="A214" t="s">
        <v>62</v>
      </c>
      <c r="B214" s="142" t="str">
        <f t="shared" si="14"/>
        <v>BH-ELEV-013</v>
      </c>
      <c r="C214" s="146"/>
      <c r="D214" s="149" t="s">
        <v>62</v>
      </c>
      <c r="E214" s="153" t="s">
        <v>63</v>
      </c>
      <c r="F214" s="148" t="s">
        <v>13</v>
      </c>
      <c r="G214" s="149"/>
      <c r="H214" s="149"/>
      <c r="I214" s="149"/>
      <c r="J214" s="150">
        <f>TRUNC(SUMIF(B:B,D214,I:I),2)</f>
        <v>16105.72</v>
      </c>
    </row>
    <row r="215" spans="1:10" ht="15">
      <c r="A215" t="s">
        <v>62</v>
      </c>
      <c r="B215" s="142" t="str">
        <f t="shared" si="14"/>
        <v>BH-ELEV-013</v>
      </c>
      <c r="C215" s="30" t="s">
        <v>191</v>
      </c>
      <c r="D215" s="31" t="s">
        <v>192</v>
      </c>
      <c r="E215" s="32" t="s">
        <v>389</v>
      </c>
      <c r="F215" s="33" t="s">
        <v>194</v>
      </c>
      <c r="G215" s="37">
        <v>3</v>
      </c>
      <c r="H215" s="35">
        <v>120</v>
      </c>
      <c r="I215" s="36">
        <f aca="true" t="shared" si="16" ref="I215:I235">H215*G215</f>
        <v>360</v>
      </c>
      <c r="J215" s="36"/>
    </row>
    <row r="216" spans="1:10" ht="15">
      <c r="A216" t="s">
        <v>62</v>
      </c>
      <c r="B216" s="142" t="str">
        <f t="shared" si="14"/>
        <v>BH-ELEV-013</v>
      </c>
      <c r="C216" s="30" t="s">
        <v>191</v>
      </c>
      <c r="D216" s="31" t="s">
        <v>192</v>
      </c>
      <c r="E216" s="32" t="s">
        <v>390</v>
      </c>
      <c r="F216" s="33" t="s">
        <v>194</v>
      </c>
      <c r="G216" s="37">
        <v>8</v>
      </c>
      <c r="H216" s="35">
        <v>120</v>
      </c>
      <c r="I216" s="36">
        <f t="shared" si="16"/>
        <v>960</v>
      </c>
      <c r="J216" s="36"/>
    </row>
    <row r="217" spans="1:10" ht="15">
      <c r="A217" t="s">
        <v>62</v>
      </c>
      <c r="B217" s="142" t="str">
        <f t="shared" si="14"/>
        <v>BH-ELEV-013</v>
      </c>
      <c r="C217" s="30" t="s">
        <v>191</v>
      </c>
      <c r="D217" s="31" t="s">
        <v>192</v>
      </c>
      <c r="E217" s="32" t="s">
        <v>391</v>
      </c>
      <c r="F217" s="33" t="s">
        <v>194</v>
      </c>
      <c r="G217" s="37">
        <v>12</v>
      </c>
      <c r="H217" s="35">
        <v>120</v>
      </c>
      <c r="I217" s="36">
        <f t="shared" si="16"/>
        <v>1440</v>
      </c>
      <c r="J217" s="36"/>
    </row>
    <row r="218" spans="1:10" ht="15">
      <c r="A218" t="s">
        <v>62</v>
      </c>
      <c r="B218" s="142" t="str">
        <f t="shared" si="14"/>
        <v>BH-ELEV-013</v>
      </c>
      <c r="C218" s="30" t="s">
        <v>191</v>
      </c>
      <c r="D218" s="31" t="s">
        <v>192</v>
      </c>
      <c r="E218" s="32" t="s">
        <v>392</v>
      </c>
      <c r="F218" s="33" t="s">
        <v>194</v>
      </c>
      <c r="G218" s="37">
        <v>2</v>
      </c>
      <c r="H218" s="35">
        <v>120</v>
      </c>
      <c r="I218" s="36">
        <f t="shared" si="16"/>
        <v>240</v>
      </c>
      <c r="J218" s="36"/>
    </row>
    <row r="219" spans="1:10" ht="15">
      <c r="A219" t="s">
        <v>62</v>
      </c>
      <c r="B219" s="142" t="str">
        <f t="shared" si="14"/>
        <v>BH-ELEV-013</v>
      </c>
      <c r="C219" s="30" t="s">
        <v>191</v>
      </c>
      <c r="D219" s="31" t="s">
        <v>192</v>
      </c>
      <c r="E219" s="32" t="s">
        <v>393</v>
      </c>
      <c r="F219" s="33" t="s">
        <v>194</v>
      </c>
      <c r="G219" s="37">
        <v>2</v>
      </c>
      <c r="H219" s="35">
        <v>120</v>
      </c>
      <c r="I219" s="36">
        <f t="shared" si="16"/>
        <v>240</v>
      </c>
      <c r="J219" s="36"/>
    </row>
    <row r="220" spans="1:10" ht="15">
      <c r="A220" t="s">
        <v>62</v>
      </c>
      <c r="B220" s="142" t="str">
        <f t="shared" si="14"/>
        <v>BH-ELEV-013</v>
      </c>
      <c r="C220" s="30" t="s">
        <v>198</v>
      </c>
      <c r="D220" s="31" t="s">
        <v>192</v>
      </c>
      <c r="E220" s="32" t="s">
        <v>394</v>
      </c>
      <c r="F220" s="33" t="s">
        <v>13</v>
      </c>
      <c r="G220" s="37">
        <v>1</v>
      </c>
      <c r="H220" s="35">
        <v>120</v>
      </c>
      <c r="I220" s="36">
        <f t="shared" si="16"/>
        <v>120</v>
      </c>
      <c r="J220" s="36"/>
    </row>
    <row r="221" spans="1:10" ht="15">
      <c r="A221" t="s">
        <v>62</v>
      </c>
      <c r="B221" s="142" t="str">
        <f t="shared" si="14"/>
        <v>BH-ELEV-013</v>
      </c>
      <c r="C221" s="30" t="s">
        <v>198</v>
      </c>
      <c r="D221" s="31" t="s">
        <v>192</v>
      </c>
      <c r="E221" s="32" t="s">
        <v>395</v>
      </c>
      <c r="F221" s="33" t="s">
        <v>13</v>
      </c>
      <c r="G221" s="37">
        <v>21</v>
      </c>
      <c r="H221" s="35">
        <v>120</v>
      </c>
      <c r="I221" s="36">
        <f t="shared" si="16"/>
        <v>2520</v>
      </c>
      <c r="J221" s="36"/>
    </row>
    <row r="222" spans="1:10" ht="15">
      <c r="A222" t="s">
        <v>62</v>
      </c>
      <c r="B222" s="142" t="str">
        <f t="shared" si="14"/>
        <v>BH-ELEV-013</v>
      </c>
      <c r="C222" s="30" t="s">
        <v>198</v>
      </c>
      <c r="D222" s="31" t="s">
        <v>192</v>
      </c>
      <c r="E222" s="32" t="s">
        <v>396</v>
      </c>
      <c r="F222" s="33" t="s">
        <v>13</v>
      </c>
      <c r="G222" s="37">
        <v>21</v>
      </c>
      <c r="H222" s="35">
        <v>38</v>
      </c>
      <c r="I222" s="36">
        <f t="shared" si="16"/>
        <v>798</v>
      </c>
      <c r="J222" s="36"/>
    </row>
    <row r="223" spans="1:10" ht="15">
      <c r="A223" t="s">
        <v>62</v>
      </c>
      <c r="B223" s="142" t="str">
        <f t="shared" si="14"/>
        <v>BH-ELEV-013</v>
      </c>
      <c r="C223" s="30" t="s">
        <v>198</v>
      </c>
      <c r="D223" s="31" t="s">
        <v>192</v>
      </c>
      <c r="E223" s="32" t="s">
        <v>397</v>
      </c>
      <c r="F223" s="33" t="s">
        <v>13</v>
      </c>
      <c r="G223" s="37">
        <v>21</v>
      </c>
      <c r="H223" s="35">
        <v>4</v>
      </c>
      <c r="I223" s="36">
        <f t="shared" si="16"/>
        <v>84</v>
      </c>
      <c r="J223" s="36"/>
    </row>
    <row r="224" spans="1:10" ht="15">
      <c r="A224" t="s">
        <v>62</v>
      </c>
      <c r="B224" s="142" t="str">
        <f t="shared" si="14"/>
        <v>BH-ELEV-013</v>
      </c>
      <c r="C224" s="30" t="s">
        <v>198</v>
      </c>
      <c r="D224" s="31" t="s">
        <v>192</v>
      </c>
      <c r="E224" s="32" t="s">
        <v>398</v>
      </c>
      <c r="F224" s="33" t="s">
        <v>13</v>
      </c>
      <c r="G224" s="37">
        <v>21</v>
      </c>
      <c r="H224" s="35">
        <v>120</v>
      </c>
      <c r="I224" s="36">
        <f t="shared" si="16"/>
        <v>2520</v>
      </c>
      <c r="J224" s="36"/>
    </row>
    <row r="225" spans="1:10" ht="15">
      <c r="A225" t="s">
        <v>62</v>
      </c>
      <c r="B225" s="142" t="str">
        <f t="shared" si="14"/>
        <v>BH-ELEV-013</v>
      </c>
      <c r="C225" s="30" t="s">
        <v>198</v>
      </c>
      <c r="D225" s="31" t="s">
        <v>192</v>
      </c>
      <c r="E225" s="32" t="s">
        <v>399</v>
      </c>
      <c r="F225" s="33" t="s">
        <v>13</v>
      </c>
      <c r="G225" s="37">
        <v>1</v>
      </c>
      <c r="H225" s="35">
        <v>500</v>
      </c>
      <c r="I225" s="36">
        <f t="shared" si="16"/>
        <v>500</v>
      </c>
      <c r="J225" s="36"/>
    </row>
    <row r="226" spans="1:10" ht="15">
      <c r="A226" t="s">
        <v>62</v>
      </c>
      <c r="B226" s="142" t="str">
        <f t="shared" si="14"/>
        <v>BH-ELEV-013</v>
      </c>
      <c r="C226" s="30" t="s">
        <v>198</v>
      </c>
      <c r="D226" s="31" t="s">
        <v>192</v>
      </c>
      <c r="E226" s="32" t="s">
        <v>400</v>
      </c>
      <c r="F226" s="33" t="s">
        <v>13</v>
      </c>
      <c r="G226" s="37">
        <v>1</v>
      </c>
      <c r="H226" s="35">
        <v>1800</v>
      </c>
      <c r="I226" s="36">
        <f t="shared" si="16"/>
        <v>1800</v>
      </c>
      <c r="J226" s="36"/>
    </row>
    <row r="227" spans="1:10" ht="15">
      <c r="A227" t="s">
        <v>62</v>
      </c>
      <c r="B227" s="142" t="str">
        <f t="shared" si="14"/>
        <v>BH-ELEV-013</v>
      </c>
      <c r="C227" s="30" t="s">
        <v>198</v>
      </c>
      <c r="D227" s="31" t="s">
        <v>192</v>
      </c>
      <c r="E227" s="32" t="s">
        <v>401</v>
      </c>
      <c r="F227" s="33" t="s">
        <v>13</v>
      </c>
      <c r="G227" s="37">
        <v>1</v>
      </c>
      <c r="H227" s="35">
        <v>500</v>
      </c>
      <c r="I227" s="36">
        <f t="shared" si="16"/>
        <v>500</v>
      </c>
      <c r="J227" s="36"/>
    </row>
    <row r="228" spans="1:10" ht="15">
      <c r="A228" t="s">
        <v>62</v>
      </c>
      <c r="B228" s="142" t="str">
        <f t="shared" si="14"/>
        <v>BH-ELEV-013</v>
      </c>
      <c r="C228" s="30" t="s">
        <v>198</v>
      </c>
      <c r="D228" s="31" t="s">
        <v>192</v>
      </c>
      <c r="E228" s="32" t="s">
        <v>402</v>
      </c>
      <c r="F228" s="33" t="s">
        <v>13</v>
      </c>
      <c r="G228" s="37">
        <v>1</v>
      </c>
      <c r="H228" s="35">
        <v>800</v>
      </c>
      <c r="I228" s="36">
        <f t="shared" si="16"/>
        <v>800</v>
      </c>
      <c r="J228" s="36"/>
    </row>
    <row r="229" spans="1:10" ht="15">
      <c r="A229" t="s">
        <v>62</v>
      </c>
      <c r="B229" s="142" t="str">
        <f t="shared" si="14"/>
        <v>BH-ELEV-013</v>
      </c>
      <c r="C229" s="30" t="s">
        <v>198</v>
      </c>
      <c r="D229" s="31" t="s">
        <v>192</v>
      </c>
      <c r="E229" s="32" t="s">
        <v>402</v>
      </c>
      <c r="F229" s="33" t="s">
        <v>13</v>
      </c>
      <c r="G229" s="37">
        <v>1</v>
      </c>
      <c r="H229" s="35">
        <v>800</v>
      </c>
      <c r="I229" s="36">
        <f t="shared" si="16"/>
        <v>800</v>
      </c>
      <c r="J229" s="36"/>
    </row>
    <row r="230" spans="1:10" ht="15">
      <c r="A230" t="s">
        <v>62</v>
      </c>
      <c r="B230" s="142" t="str">
        <f t="shared" si="14"/>
        <v>BH-ELEV-013</v>
      </c>
      <c r="C230" s="30" t="s">
        <v>198</v>
      </c>
      <c r="D230" s="31" t="s">
        <v>192</v>
      </c>
      <c r="E230" s="32" t="s">
        <v>403</v>
      </c>
      <c r="F230" s="33" t="s">
        <v>13</v>
      </c>
      <c r="G230" s="37">
        <v>1</v>
      </c>
      <c r="H230" s="35">
        <v>250</v>
      </c>
      <c r="I230" s="36">
        <f t="shared" si="16"/>
        <v>250</v>
      </c>
      <c r="J230" s="36"/>
    </row>
    <row r="231" spans="1:10" ht="15">
      <c r="A231" t="s">
        <v>62</v>
      </c>
      <c r="B231" s="142" t="str">
        <f t="shared" si="14"/>
        <v>BH-ELEV-013</v>
      </c>
      <c r="C231" s="30" t="s">
        <v>198</v>
      </c>
      <c r="D231" s="31" t="s">
        <v>192</v>
      </c>
      <c r="E231" s="32" t="s">
        <v>404</v>
      </c>
      <c r="F231" s="33" t="s">
        <v>13</v>
      </c>
      <c r="G231" s="37">
        <v>1</v>
      </c>
      <c r="H231" s="35">
        <v>60</v>
      </c>
      <c r="I231" s="36">
        <f t="shared" si="16"/>
        <v>60</v>
      </c>
      <c r="J231" s="36"/>
    </row>
    <row r="232" spans="1:10" ht="15">
      <c r="A232" t="s">
        <v>62</v>
      </c>
      <c r="B232" s="142" t="str">
        <f t="shared" si="14"/>
        <v>BH-ELEV-013</v>
      </c>
      <c r="C232" s="30" t="s">
        <v>198</v>
      </c>
      <c r="D232" s="31" t="s">
        <v>192</v>
      </c>
      <c r="E232" s="32" t="s">
        <v>405</v>
      </c>
      <c r="F232" s="33" t="s">
        <v>13</v>
      </c>
      <c r="G232" s="37">
        <v>1</v>
      </c>
      <c r="H232" s="35">
        <v>10</v>
      </c>
      <c r="I232" s="36">
        <f t="shared" si="16"/>
        <v>10</v>
      </c>
      <c r="J232" s="36"/>
    </row>
    <row r="233" spans="1:10" ht="15">
      <c r="A233" t="s">
        <v>62</v>
      </c>
      <c r="B233" s="142" t="str">
        <f t="shared" si="14"/>
        <v>BH-ELEV-013</v>
      </c>
      <c r="C233" s="30" t="s">
        <v>198</v>
      </c>
      <c r="D233" s="31" t="s">
        <v>192</v>
      </c>
      <c r="E233" s="32" t="s">
        <v>406</v>
      </c>
      <c r="F233" s="33" t="s">
        <v>13</v>
      </c>
      <c r="G233" s="37">
        <v>1</v>
      </c>
      <c r="H233" s="35">
        <v>500</v>
      </c>
      <c r="I233" s="36">
        <f t="shared" si="16"/>
        <v>500</v>
      </c>
      <c r="J233" s="36"/>
    </row>
    <row r="234" spans="1:10" ht="15">
      <c r="A234" t="s">
        <v>62</v>
      </c>
      <c r="B234" s="142" t="str">
        <f t="shared" si="14"/>
        <v>BH-ELEV-013</v>
      </c>
      <c r="C234" s="30" t="s">
        <v>198</v>
      </c>
      <c r="D234" s="31" t="s">
        <v>192</v>
      </c>
      <c r="E234" s="32" t="s">
        <v>407</v>
      </c>
      <c r="F234" s="33" t="s">
        <v>13</v>
      </c>
      <c r="G234" s="37">
        <v>6</v>
      </c>
      <c r="H234" s="35">
        <v>0.62</v>
      </c>
      <c r="I234" s="36">
        <f t="shared" si="16"/>
        <v>3.7199999999999998</v>
      </c>
      <c r="J234" s="36"/>
    </row>
    <row r="235" spans="1:10" ht="15">
      <c r="A235" t="s">
        <v>62</v>
      </c>
      <c r="B235" s="142" t="str">
        <f t="shared" si="14"/>
        <v>BH-ELEV-013</v>
      </c>
      <c r="C235" s="30" t="s">
        <v>198</v>
      </c>
      <c r="D235" s="31" t="s">
        <v>192</v>
      </c>
      <c r="E235" s="32" t="s">
        <v>408</v>
      </c>
      <c r="F235" s="33" t="s">
        <v>13</v>
      </c>
      <c r="G235" s="37">
        <v>1</v>
      </c>
      <c r="H235" s="35">
        <v>1600</v>
      </c>
      <c r="I235" s="36">
        <f t="shared" si="16"/>
        <v>1600</v>
      </c>
      <c r="J235" s="36"/>
    </row>
    <row r="236" spans="1:10" ht="15">
      <c r="A236" t="s">
        <v>24</v>
      </c>
      <c r="B236" s="142" t="str">
        <f t="shared" si="14"/>
        <v>BH-ELEV-014</v>
      </c>
      <c r="C236" s="146"/>
      <c r="D236" s="149" t="s">
        <v>24</v>
      </c>
      <c r="E236" s="153" t="s">
        <v>25</v>
      </c>
      <c r="F236" s="148" t="s">
        <v>13</v>
      </c>
      <c r="G236" s="149"/>
      <c r="H236" s="149"/>
      <c r="I236" s="149"/>
      <c r="J236" s="150">
        <f>TRUNC(SUMIF(B:B,D236,I:I),2)</f>
        <v>1993.28</v>
      </c>
    </row>
    <row r="237" spans="1:10" ht="15">
      <c r="A237" t="s">
        <v>24</v>
      </c>
      <c r="B237" s="142" t="str">
        <f t="shared" si="14"/>
        <v>BH-ELEV-014</v>
      </c>
      <c r="C237" s="30" t="s">
        <v>23</v>
      </c>
      <c r="D237" s="31" t="s">
        <v>192</v>
      </c>
      <c r="E237" s="32" t="s">
        <v>409</v>
      </c>
      <c r="F237" s="33" t="s">
        <v>13</v>
      </c>
      <c r="G237" s="37">
        <v>4</v>
      </c>
      <c r="H237" s="35">
        <v>380</v>
      </c>
      <c r="I237" s="36">
        <f>H237*G237</f>
        <v>1520</v>
      </c>
      <c r="J237" s="36"/>
    </row>
    <row r="238" spans="1:10" ht="15">
      <c r="A238" t="s">
        <v>24</v>
      </c>
      <c r="B238" s="142" t="str">
        <f t="shared" si="14"/>
        <v>BH-ELEV-014</v>
      </c>
      <c r="C238" s="30" t="s">
        <v>23</v>
      </c>
      <c r="D238" s="31" t="s">
        <v>192</v>
      </c>
      <c r="E238" s="32" t="s">
        <v>410</v>
      </c>
      <c r="F238" s="33" t="s">
        <v>13</v>
      </c>
      <c r="G238" s="37">
        <v>4</v>
      </c>
      <c r="H238" s="35">
        <v>118.32</v>
      </c>
      <c r="I238" s="36">
        <f>H238*G238</f>
        <v>473.28</v>
      </c>
      <c r="J238" s="36"/>
    </row>
  </sheetData>
  <sheetProtection/>
  <autoFilter ref="C1:J238"/>
  <printOptions/>
  <pageMargins left="0.511805555555556" right="0.511805555555556" top="0.7875" bottom="0.7875" header="0.511811023622047" footer="0.511811023622047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="110" zoomScaleNormal="110" zoomScalePageLayoutView="0" workbookViewId="0" topLeftCell="A7">
      <selection activeCell="A24" sqref="A24:F29"/>
    </sheetView>
  </sheetViews>
  <sheetFormatPr defaultColWidth="8.625" defaultRowHeight="14.25"/>
  <cols>
    <col min="1" max="1" width="8.625" style="0" customWidth="1"/>
    <col min="2" max="2" width="35.125" style="1" customWidth="1"/>
    <col min="3" max="6" width="6.375" style="0" customWidth="1"/>
  </cols>
  <sheetData>
    <row r="1" spans="1:6" ht="14.25">
      <c r="A1" s="229"/>
      <c r="B1" s="229"/>
      <c r="C1" s="229"/>
      <c r="D1" s="229"/>
      <c r="E1" s="229"/>
      <c r="F1" s="229"/>
    </row>
    <row r="2" spans="1:6" ht="14.25" customHeight="1">
      <c r="A2" s="232" t="s">
        <v>411</v>
      </c>
      <c r="B2" s="233"/>
      <c r="C2" s="233"/>
      <c r="D2" s="233"/>
      <c r="E2" s="233"/>
      <c r="F2" s="234"/>
    </row>
    <row r="3" spans="1:6" ht="14.25" customHeight="1">
      <c r="A3" s="235"/>
      <c r="B3" s="236"/>
      <c r="C3" s="236"/>
      <c r="D3" s="236"/>
      <c r="E3" s="236"/>
      <c r="F3" s="237"/>
    </row>
    <row r="4" spans="1:6" ht="14.25">
      <c r="A4" s="155"/>
      <c r="B4" s="156"/>
      <c r="C4" s="155"/>
      <c r="D4" s="155"/>
      <c r="E4" s="155"/>
      <c r="F4" s="155"/>
    </row>
    <row r="5" spans="1:6" ht="14.25" customHeight="1">
      <c r="A5" s="157" t="s">
        <v>9</v>
      </c>
      <c r="B5" s="157" t="s">
        <v>412</v>
      </c>
      <c r="C5" s="230" t="s">
        <v>413</v>
      </c>
      <c r="D5" s="230"/>
      <c r="E5" s="230"/>
      <c r="F5" s="230"/>
    </row>
    <row r="6" spans="1:6" ht="14.25">
      <c r="A6" s="158"/>
      <c r="B6" s="159"/>
      <c r="C6" s="160" t="s">
        <v>414</v>
      </c>
      <c r="D6" s="160" t="s">
        <v>415</v>
      </c>
      <c r="E6" s="160" t="s">
        <v>416</v>
      </c>
      <c r="F6" s="160" t="s">
        <v>417</v>
      </c>
    </row>
    <row r="7" spans="1:6" ht="14.25">
      <c r="A7" s="158"/>
      <c r="B7" s="161"/>
      <c r="C7" s="162"/>
      <c r="D7" s="163"/>
      <c r="E7" s="163"/>
      <c r="F7" s="163"/>
    </row>
    <row r="8" spans="1:6" ht="22.5">
      <c r="A8" s="165">
        <v>1</v>
      </c>
      <c r="B8" s="166" t="s">
        <v>21</v>
      </c>
      <c r="C8" s="167"/>
      <c r="D8" s="168"/>
      <c r="E8" s="168"/>
      <c r="F8" s="169"/>
    </row>
    <row r="9" spans="1:6" ht="22.5">
      <c r="A9" s="165" t="s">
        <v>26</v>
      </c>
      <c r="B9" s="32" t="s">
        <v>418</v>
      </c>
      <c r="C9" s="162"/>
      <c r="D9" s="163"/>
      <c r="E9" s="163"/>
      <c r="F9" s="170"/>
    </row>
    <row r="10" spans="1:6" ht="14.25">
      <c r="A10" s="165" t="s">
        <v>29</v>
      </c>
      <c r="B10" s="32" t="s">
        <v>31</v>
      </c>
      <c r="C10" s="162"/>
      <c r="D10" s="163"/>
      <c r="E10" s="163"/>
      <c r="F10" s="170"/>
    </row>
    <row r="11" spans="1:6" ht="22.5">
      <c r="A11" s="165" t="s">
        <v>22</v>
      </c>
      <c r="B11" s="32" t="s">
        <v>25</v>
      </c>
      <c r="C11" s="171"/>
      <c r="D11" s="163"/>
      <c r="E11" s="163"/>
      <c r="F11" s="164"/>
    </row>
    <row r="12" spans="1:6" ht="14.25">
      <c r="A12" s="165">
        <v>2</v>
      </c>
      <c r="B12" s="166" t="s">
        <v>32</v>
      </c>
      <c r="C12" s="172"/>
      <c r="D12" s="163"/>
      <c r="E12" s="163"/>
      <c r="F12" s="164"/>
    </row>
    <row r="13" spans="1:6" ht="14.25">
      <c r="A13" s="165">
        <v>3</v>
      </c>
      <c r="B13" s="166" t="s">
        <v>36</v>
      </c>
      <c r="C13" s="172"/>
      <c r="D13" s="163"/>
      <c r="E13" s="163"/>
      <c r="F13" s="164"/>
    </row>
    <row r="14" spans="1:6" ht="14.25">
      <c r="A14" s="165">
        <v>4</v>
      </c>
      <c r="B14" s="166" t="s">
        <v>40</v>
      </c>
      <c r="C14" s="172"/>
      <c r="D14" s="163"/>
      <c r="E14" s="163"/>
      <c r="F14" s="164"/>
    </row>
    <row r="15" spans="1:6" ht="14.25">
      <c r="A15" s="165">
        <v>5</v>
      </c>
      <c r="B15" s="166" t="s">
        <v>44</v>
      </c>
      <c r="C15" s="172"/>
      <c r="D15" s="173"/>
      <c r="E15" s="173"/>
      <c r="F15" s="164"/>
    </row>
    <row r="16" spans="1:6" ht="14.25">
      <c r="A16" s="165">
        <v>6</v>
      </c>
      <c r="B16" s="166" t="s">
        <v>48</v>
      </c>
      <c r="C16" s="172"/>
      <c r="D16" s="173"/>
      <c r="E16" s="173"/>
      <c r="F16" s="164"/>
    </row>
    <row r="17" spans="1:6" ht="14.25">
      <c r="A17" s="165">
        <v>7</v>
      </c>
      <c r="B17" s="166" t="s">
        <v>52</v>
      </c>
      <c r="C17" s="172"/>
      <c r="D17" s="173"/>
      <c r="E17" s="173"/>
      <c r="F17" s="164"/>
    </row>
    <row r="18" spans="1:6" ht="14.25">
      <c r="A18" s="165">
        <v>8</v>
      </c>
      <c r="B18" s="166" t="s">
        <v>56</v>
      </c>
      <c r="C18" s="162"/>
      <c r="D18" s="163"/>
      <c r="E18" s="173"/>
      <c r="F18" s="164"/>
    </row>
    <row r="19" spans="1:6" ht="14.25">
      <c r="A19" s="165">
        <v>9</v>
      </c>
      <c r="B19" s="166" t="s">
        <v>60</v>
      </c>
      <c r="C19" s="162"/>
      <c r="D19" s="163"/>
      <c r="E19" s="173"/>
      <c r="F19" s="174"/>
    </row>
    <row r="20" spans="1:6" ht="14.25">
      <c r="A20" s="165">
        <v>10</v>
      </c>
      <c r="B20" s="166" t="s">
        <v>64</v>
      </c>
      <c r="C20" s="162"/>
      <c r="D20" s="163"/>
      <c r="E20" s="163"/>
      <c r="F20" s="174"/>
    </row>
    <row r="21" spans="1:6" ht="14.25">
      <c r="A21" s="165">
        <v>11</v>
      </c>
      <c r="B21" s="166" t="s">
        <v>68</v>
      </c>
      <c r="C21" s="162"/>
      <c r="D21" s="163"/>
      <c r="E21" s="163"/>
      <c r="F21" s="174"/>
    </row>
    <row r="22" spans="1:6" ht="14.25">
      <c r="A22" s="165">
        <v>12</v>
      </c>
      <c r="B22" s="166" t="s">
        <v>72</v>
      </c>
      <c r="C22" s="162"/>
      <c r="D22" s="163"/>
      <c r="E22" s="163"/>
      <c r="F22" s="164"/>
    </row>
    <row r="23" spans="1:6" ht="14.25">
      <c r="A23" s="175"/>
      <c r="B23" s="176"/>
      <c r="C23" s="155"/>
      <c r="D23" s="155"/>
      <c r="E23" s="155"/>
      <c r="F23" s="155"/>
    </row>
    <row r="24" spans="1:6" ht="14.25" customHeight="1">
      <c r="A24" s="231" t="s">
        <v>419</v>
      </c>
      <c r="B24" s="231"/>
      <c r="C24" s="231"/>
      <c r="D24" s="231"/>
      <c r="E24" s="231"/>
      <c r="F24" s="231"/>
    </row>
    <row r="25" spans="1:6" ht="14.25">
      <c r="A25" s="231"/>
      <c r="B25" s="231"/>
      <c r="C25" s="231"/>
      <c r="D25" s="231"/>
      <c r="E25" s="231"/>
      <c r="F25" s="231"/>
    </row>
    <row r="26" spans="1:6" ht="14.25">
      <c r="A26" s="231"/>
      <c r="B26" s="231"/>
      <c r="C26" s="231"/>
      <c r="D26" s="231"/>
      <c r="E26" s="231"/>
      <c r="F26" s="231"/>
    </row>
    <row r="27" spans="1:6" ht="14.25">
      <c r="A27" s="231"/>
      <c r="B27" s="231"/>
      <c r="C27" s="231"/>
      <c r="D27" s="231"/>
      <c r="E27" s="231"/>
      <c r="F27" s="231"/>
    </row>
    <row r="28" spans="1:6" ht="14.25">
      <c r="A28" s="231"/>
      <c r="B28" s="231"/>
      <c r="C28" s="231"/>
      <c r="D28" s="231"/>
      <c r="E28" s="231"/>
      <c r="F28" s="231"/>
    </row>
    <row r="29" spans="1:6" ht="14.25">
      <c r="A29" s="231"/>
      <c r="B29" s="231"/>
      <c r="C29" s="231"/>
      <c r="D29" s="231"/>
      <c r="E29" s="231"/>
      <c r="F29" s="231"/>
    </row>
  </sheetData>
  <sheetProtection/>
  <mergeCells count="4">
    <mergeCell ref="A1:F1"/>
    <mergeCell ref="C5:F5"/>
    <mergeCell ref="A24:F29"/>
    <mergeCell ref="A2:F3"/>
  </mergeCells>
  <printOptions/>
  <pageMargins left="0.511805555555556" right="0.511805555555556" top="0.7875" bottom="0.7875" header="0.511811023622047" footer="0.511811023622047"/>
  <pageSetup horizontalDpi="300" verticalDpi="3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Augusto Prado Alves</dc:creator>
  <cp:keywords/>
  <dc:description/>
  <cp:lastModifiedBy>mg1011422</cp:lastModifiedBy>
  <dcterms:created xsi:type="dcterms:W3CDTF">2009-04-16T11:32:48Z</dcterms:created>
  <dcterms:modified xsi:type="dcterms:W3CDTF">2023-08-16T12:52:10Z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