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921" activeTab="12"/>
  </bookViews>
  <sheets>
    <sheet name="Encargos" sheetId="1" r:id="rId1"/>
    <sheet name="Uniforme1" sheetId="2" r:id="rId2"/>
    <sheet name="Espec.I" sheetId="3" state="hidden" r:id="rId3"/>
    <sheet name="Espc.II" sheetId="4" state="hidden" r:id="rId4"/>
    <sheet name=" Mat Limp e EPI COVID" sheetId="5" r:id="rId5"/>
    <sheet name="Mat.Copa" sheetId="6" r:id="rId6"/>
    <sheet name="EPI - COVID 19" sheetId="7" r:id="rId7"/>
    <sheet name="Equip" sheetId="8" r:id="rId8"/>
    <sheet name="Dados" sheetId="9" r:id="rId9"/>
    <sheet name="Servente 200 Ac" sheetId="10" r:id="rId10"/>
    <sheet name="Servente 150 40%" sheetId="11" r:id="rId11"/>
    <sheet name="Auxiliar 200 Ac" sheetId="12" r:id="rId12"/>
    <sheet name="Resumo " sheetId="13" r:id="rId13"/>
  </sheets>
  <definedNames/>
  <calcPr fullCalcOnLoad="1"/>
</workbook>
</file>

<file path=xl/sharedStrings.xml><?xml version="1.0" encoding="utf-8"?>
<sst xmlns="http://schemas.openxmlformats.org/spreadsheetml/2006/main" count="1331" uniqueCount="573">
  <si>
    <t>Mensal</t>
  </si>
  <si>
    <t>Função</t>
  </si>
  <si>
    <t>Quant.</t>
  </si>
  <si>
    <t>Item</t>
  </si>
  <si>
    <t>Copeira</t>
  </si>
  <si>
    <t>Ascensorista</t>
  </si>
  <si>
    <t>Garçom</t>
  </si>
  <si>
    <t>Encarregado de Manutenção</t>
  </si>
  <si>
    <t>Encarregado de Copa</t>
  </si>
  <si>
    <t>TOTAL DA REMUNERAÇÃO</t>
  </si>
  <si>
    <t>MONTANTE "B" - INSUMOS</t>
  </si>
  <si>
    <t>ITENS</t>
  </si>
  <si>
    <t>Uniforme</t>
  </si>
  <si>
    <t>Transporte</t>
  </si>
  <si>
    <t>MONTANTE "C" - DEMAIS COMPONENTES</t>
  </si>
  <si>
    <t>TOTAL</t>
  </si>
  <si>
    <t>MONTANTE "D" - TRIBUTOS</t>
  </si>
  <si>
    <t>COFINS</t>
  </si>
  <si>
    <t>ISSQN</t>
  </si>
  <si>
    <t>Material de Limpeza</t>
  </si>
  <si>
    <t>SESI ou SESC</t>
  </si>
  <si>
    <t>SENAI ou SENAC</t>
  </si>
  <si>
    <t>INCRA</t>
  </si>
  <si>
    <t>FGTS</t>
  </si>
  <si>
    <t>SEBRAE</t>
  </si>
  <si>
    <t>Seguro de Vida em Grupo</t>
  </si>
  <si>
    <t>Recepcionista</t>
  </si>
  <si>
    <t>Jardineiro</t>
  </si>
  <si>
    <t>33390.37.02 - Limpeza e Conservação</t>
  </si>
  <si>
    <t>Lavador de Carros</t>
  </si>
  <si>
    <t>Servente</t>
  </si>
  <si>
    <t>Auxiliar Administrativo</t>
  </si>
  <si>
    <t>VALORES EM R$</t>
  </si>
  <si>
    <t>Carga Horária Mensal</t>
  </si>
  <si>
    <t>Valores em R$</t>
  </si>
  <si>
    <t>OBSERVAÇÕES:</t>
  </si>
  <si>
    <t>CATEGORIA PROFISSIONAL</t>
  </si>
  <si>
    <t>FATURAMENTO MENSAL</t>
  </si>
  <si>
    <t>TOTAL DO FATURAMENTO MENSAL</t>
  </si>
  <si>
    <t>CUSTO MENSAL</t>
  </si>
  <si>
    <t>GLOSA DE ATRASOS, FALTAS E DESCONTO DO TITULAR EM FÉRIAS (sem material)</t>
  </si>
  <si>
    <t>Homem-Mês</t>
  </si>
  <si>
    <t>Custo Homem-Mês               (sem material)</t>
  </si>
  <si>
    <t>Glosa de Atrasos e Faltas</t>
  </si>
  <si>
    <t>Desconto Mensal do Titular em Férias sem substituição</t>
  </si>
  <si>
    <t>Total da Glosa de Atrasos, Faltas e Desconto do Titular em Férias sem substituição</t>
  </si>
  <si>
    <t>Descrição das Categorias</t>
  </si>
  <si>
    <t>Carga Horária (horas)</t>
  </si>
  <si>
    <t>Quant</t>
  </si>
  <si>
    <t>Custo Unitário da categoria</t>
  </si>
  <si>
    <t>Custo Mensal da categoria</t>
  </si>
  <si>
    <t>Quant. Atrasos e Faltas</t>
  </si>
  <si>
    <t>Valor da Glosa de Atrasos e Faltas</t>
  </si>
  <si>
    <t>Dias de Férias</t>
  </si>
  <si>
    <t xml:space="preserve">Valor do Desconto Mensal </t>
  </si>
  <si>
    <t>Lavador de Carro</t>
  </si>
  <si>
    <t>Operador e Editor de Áudio e Vídeo</t>
  </si>
  <si>
    <t xml:space="preserve">                        Tribunal Regional Federal da 1ª Região</t>
  </si>
  <si>
    <t xml:space="preserve">                        Seção Judiciária de Minas Gerais</t>
  </si>
  <si>
    <t xml:space="preserve">              </t>
  </si>
  <si>
    <t>ELEMENTO DE DESPESA</t>
  </si>
  <si>
    <t xml:space="preserve"> Salário Base</t>
  </si>
  <si>
    <t>Valor Unitário</t>
  </si>
  <si>
    <t>Itens</t>
  </si>
  <si>
    <t>Valores Unitarios</t>
  </si>
  <si>
    <t xml:space="preserve">Seguro de vida  </t>
  </si>
  <si>
    <t>Total do Montante "B" (Insumos)</t>
  </si>
  <si>
    <t>Montante "A" + Montante "B"</t>
  </si>
  <si>
    <t>PERCENTUAL</t>
  </si>
  <si>
    <t>Despesas administrativas/operacionais</t>
  </si>
  <si>
    <t>Base de cálculo do lucro</t>
  </si>
  <si>
    <t>Lucro</t>
  </si>
  <si>
    <t>Total do Montante "C" (Demais componentes)</t>
  </si>
  <si>
    <t>Montante "A" + Montante "B" + Montante "C"</t>
  </si>
  <si>
    <t>PIS/PASEP</t>
  </si>
  <si>
    <t>Total do Montante "D" (Tributos)</t>
  </si>
  <si>
    <t>Elemento Despesa</t>
  </si>
  <si>
    <t>BENEFÍCIOS</t>
  </si>
  <si>
    <t>Vale Alimentação</t>
  </si>
  <si>
    <t>ENCARGOS SOCIAIS E TRABALHISTAS</t>
  </si>
  <si>
    <t>Percentual de Encargos</t>
  </si>
  <si>
    <t xml:space="preserve">Encargos sociais e trabalhistas                         </t>
  </si>
  <si>
    <t>Vale Transporte</t>
  </si>
  <si>
    <t>Depreciação de Equipamentos</t>
  </si>
  <si>
    <t>MONTANTE C</t>
  </si>
  <si>
    <t>Despesas Administrativas</t>
  </si>
  <si>
    <t>Salário Mínimo</t>
  </si>
  <si>
    <t>Adicional de Insalubridade</t>
  </si>
  <si>
    <t>ANEXO IX</t>
  </si>
  <si>
    <t xml:space="preserve">Quant. Total de Profissional para Rateio </t>
  </si>
  <si>
    <t>Material de Limpeza Rateado</t>
  </si>
  <si>
    <t>Total do Material de Limpeza</t>
  </si>
  <si>
    <t>Depreciação Rateada</t>
  </si>
  <si>
    <t>Total da Depreciação</t>
  </si>
  <si>
    <t>Custeio Funcionários 220h/m</t>
  </si>
  <si>
    <t xml:space="preserve">                        Seção de Gestão e Suporte aos Contratos de Terceirização</t>
  </si>
  <si>
    <t>Planilha de Encargos Sociais e Trabalhistas</t>
  </si>
  <si>
    <t>ANEXO II</t>
  </si>
  <si>
    <t>QUADRO RESUMO</t>
  </si>
  <si>
    <t>ITEM</t>
  </si>
  <si>
    <t>DESCRIÇÃO</t>
  </si>
  <si>
    <t>Grupo A</t>
  </si>
  <si>
    <t>Encargos Previdenciários, FGTS e Outras Contribuições</t>
  </si>
  <si>
    <t>PREVIDÊNCIA SOCIAL - INSS</t>
  </si>
  <si>
    <t>Salário Educação</t>
  </si>
  <si>
    <t>Seguro Acidentes Trabalho - RAT</t>
  </si>
  <si>
    <t>Total Grupo A - Encargos previdenciários, FGTS e Outras Contribuições</t>
  </si>
  <si>
    <t>Grupo B</t>
  </si>
  <si>
    <t>Grupo B.1</t>
  </si>
  <si>
    <t>13º Salário e Adicional de Férias</t>
  </si>
  <si>
    <t>13º Salário</t>
  </si>
  <si>
    <t>Adicional de Férias</t>
  </si>
  <si>
    <t>Subtotal</t>
  </si>
  <si>
    <t>Total Grupo B.1 - 13º salário e adicional de férias</t>
  </si>
  <si>
    <t>Grupo B.2</t>
  </si>
  <si>
    <t>Afastamento Maternidade</t>
  </si>
  <si>
    <t>Licença Maternidade</t>
  </si>
  <si>
    <t>Total Grupo B.2 - Afastamento maternidade</t>
  </si>
  <si>
    <t>Grupo B.3</t>
  </si>
  <si>
    <t>Provisão para Rescisão</t>
  </si>
  <si>
    <t>Aviso Prévio Indenizado</t>
  </si>
  <si>
    <t>Incidência do FGTS sobre o Aviso Prévio Indenizado</t>
  </si>
  <si>
    <t>Multa do FGTS do Aviso Prévio Indenizado</t>
  </si>
  <si>
    <t>Aviso Prévio Trabalhado</t>
  </si>
  <si>
    <t xml:space="preserve">Multa do FGTS do Aviso Prévio Trabalhado </t>
  </si>
  <si>
    <t>Total Grupo B.3 - Provisão para rescisão</t>
  </si>
  <si>
    <t>Grupo B.4</t>
  </si>
  <si>
    <t>Composição do Custo de Reposição do Profissional Ausente</t>
  </si>
  <si>
    <t>Remuneração do profissional substituto</t>
  </si>
  <si>
    <t>Ausência por doença</t>
  </si>
  <si>
    <t>Licença Paternidade</t>
  </si>
  <si>
    <t>Ausências Legais</t>
  </si>
  <si>
    <t>Ausência por acidente de trabalho</t>
  </si>
  <si>
    <t>Incidência do submódulo 4.1 sobre custo de reposição</t>
  </si>
  <si>
    <t>Total Grupo B.4 - Custo de reposição do profissional ausente</t>
  </si>
  <si>
    <t>Grupo C</t>
  </si>
  <si>
    <t>Outros (especificar)</t>
  </si>
  <si>
    <t>Indenização Adicional</t>
  </si>
  <si>
    <t>Total Grupo C - Indenização Adicional</t>
  </si>
  <si>
    <t>Quadro Resumo - Encargos Sociais e Trabalhistas</t>
  </si>
  <si>
    <t>13º Salário + Adicional de Férias</t>
  </si>
  <si>
    <t>Custo de Rescisão</t>
  </si>
  <si>
    <t>Custo de Reposição do profissional Ausente</t>
  </si>
  <si>
    <t>Total dos Encargos Sociais Trabalhistas</t>
  </si>
  <si>
    <t>ANEXO III - CUSTO ESTIMATIVO DE PREÇOS DOS UNIFORMES</t>
  </si>
  <si>
    <t>Serviços de Limpeza e Conservação</t>
  </si>
  <si>
    <t>CATEGORIA</t>
  </si>
  <si>
    <t>UNIFORME</t>
  </si>
  <si>
    <t>QUANT.</t>
  </si>
  <si>
    <t>DESCRIÇÃO DE UNIFORME</t>
  </si>
  <si>
    <t>CORES</t>
  </si>
  <si>
    <t>TOTAL DO QUANTITAVO</t>
  </si>
  <si>
    <t>PREÇO UNITÁRIO</t>
  </si>
  <si>
    <t xml:space="preserve">Serventes </t>
  </si>
  <si>
    <t>Calça</t>
  </si>
  <si>
    <t>Tecido bi-stretch, gabardine, 100%, poliéster, elástico na cintura, reta, com 2 bolsos, tamanhos PP, P, M, G, GG e EX</t>
  </si>
  <si>
    <t>Azul Marinho</t>
  </si>
  <si>
    <t>Camisa</t>
  </si>
  <si>
    <t>Malha PV ou similar, reta, gola careca ou redonda, 88% poliamida e 12% elastano</t>
  </si>
  <si>
    <t>Beje ou creme</t>
  </si>
  <si>
    <t>Calçado</t>
  </si>
  <si>
    <t>Botina de segurança, em couro, sem ponteira e confortável, atendendo as exigências das Normas de Segurança do Trabalho</t>
  </si>
  <si>
    <t>Preta</t>
  </si>
  <si>
    <t>Bota</t>
  </si>
  <si>
    <t>Bota em PVC, atendendo as Normas de Segurança do Trabalho vigentes</t>
  </si>
  <si>
    <t>Soma</t>
  </si>
  <si>
    <t>Avental</t>
  </si>
  <si>
    <t>Preto</t>
  </si>
  <si>
    <t>Cinza Claro e Cinza Grafite</t>
  </si>
  <si>
    <t>Jaleco</t>
  </si>
  <si>
    <t>Cinza Grafite</t>
  </si>
  <si>
    <t>Cinto</t>
  </si>
  <si>
    <t>Branca</t>
  </si>
  <si>
    <t>Colete</t>
  </si>
  <si>
    <t>Gravata</t>
  </si>
  <si>
    <t>Branco</t>
  </si>
  <si>
    <t>Touca</t>
  </si>
  <si>
    <t>Branco e Azul Marinho</t>
  </si>
  <si>
    <t>Azul Turquesa e Azul Marinho</t>
  </si>
  <si>
    <t>Tênis</t>
  </si>
  <si>
    <t>ANEXO III - ESPECIFICAÇÕES TÉCNICAS DOS UNIFORMES I</t>
  </si>
  <si>
    <t xml:space="preserve">ESPECIFICAÇÕES </t>
  </si>
  <si>
    <t>COR</t>
  </si>
  <si>
    <t>Serventes, Limpadores de Vidro, Jardineiro, Lavador de Carro</t>
  </si>
  <si>
    <t>Calça Feminina / Masculina</t>
  </si>
  <si>
    <t>Calça reta, com elástico na cintura, dois bolsos modelo faca nas laterais</t>
  </si>
  <si>
    <t>Tamanhos PP, P, M, G, GG e EX</t>
  </si>
  <si>
    <t>Tecido Bi Stretch, em microfibra gabardine, 100% poliéster</t>
  </si>
  <si>
    <t xml:space="preserve">Camisa Feminina / Masculina </t>
  </si>
  <si>
    <t>Camisa reta em malha, gola careca ou redonda</t>
  </si>
  <si>
    <t>Tecido em malha 88% poliamida e 12% elastano</t>
  </si>
  <si>
    <t>Serventes, Limpadores de Vidro, Jardineiro, Lavador de Carro, Auxiliares de Manutenção Predial, Auxiliar de Operador de Carga</t>
  </si>
  <si>
    <t>Calçado Botina de Segurança Feminina / Masculina</t>
  </si>
  <si>
    <t>Botina de segurança, em couro, sem ponteira e confortável, atendendo as exisgências das Normas de Segurança do Trabalho</t>
  </si>
  <si>
    <t xml:space="preserve">Preta </t>
  </si>
  <si>
    <t>Tamanhos diversos</t>
  </si>
  <si>
    <t>Calçado Botina de Segurança em PVC Feminina / Masculina</t>
  </si>
  <si>
    <t>Botina de segurança, em PVC, cano alto, atendendo as exigências das Normas de Segurança do Trabalho</t>
  </si>
  <si>
    <t>Luvas</t>
  </si>
  <si>
    <t>Luvas de Jardinagem</t>
  </si>
  <si>
    <t>A definir</t>
  </si>
  <si>
    <t>Em PVC, com peitilho, resistente, comprido</t>
  </si>
  <si>
    <t xml:space="preserve">Encarregadas Gerais  </t>
  </si>
  <si>
    <t>Camisa Feminina manga longa</t>
  </si>
  <si>
    <t>Camisa com gola italiana, manga longa, na cor cinza claro, partes internas do punho e dos botões com detalhe em cinza grafite.</t>
  </si>
  <si>
    <r>
      <t>Tecido tricoline, composição de 28% algodão, 67% poliéster, 5% elastano, gramatura 153 g/m</t>
    </r>
    <r>
      <rPr>
        <vertAlign val="superscript"/>
        <sz val="10"/>
        <color indexed="8"/>
        <rFont val="Arial"/>
        <family val="2"/>
      </rPr>
      <t>2</t>
    </r>
  </si>
  <si>
    <t xml:space="preserve">Acinturada </t>
  </si>
  <si>
    <t xml:space="preserve">Entretela de gola e punho. </t>
  </si>
  <si>
    <t>Camisa Feminina manga curta</t>
  </si>
  <si>
    <t>Camisa com gola italiana, manga curta, na cor cinza claro, parte interna dos botões com detalhe em cinza grafite.</t>
  </si>
  <si>
    <t>Entretela de gola</t>
  </si>
  <si>
    <t>Encarregadas Gerais, Auxiliar de Manutenção Predial e Operador de Carga</t>
  </si>
  <si>
    <t>Tecido em gabardine Votex ou similar, manga curta, três bolsos na frente</t>
  </si>
  <si>
    <t>Auxiliar Administrativo e Auxiliar de Judiciário</t>
  </si>
  <si>
    <t>Camisa com gola italiana, manga curta, na cor azul turquesa, partes internas do punho e dos botões com detalhe em azul marinho.</t>
  </si>
  <si>
    <t>Camisa com gola italiana, manga longa, na cor azul turquesa, parte interna dos botões com detalhe em azul marinho.</t>
  </si>
  <si>
    <t>Recepcionista e Ascensorista</t>
  </si>
  <si>
    <t>Camisa com gola italiana, manga longa, na cor branca, partes internas do punho e dos botões com detalhe em poá (branco e azul marinho)</t>
  </si>
  <si>
    <t>Camisa com gola italiana, manga curta, na cor branca, parte interna dos botões com detalhe em poá (branco e azul marinho)</t>
  </si>
  <si>
    <t>Encarregadas, Auxiliar Administrativo, Auxiliar de Judiciário, Recepcionista e Ascensorista</t>
  </si>
  <si>
    <t xml:space="preserve">Calça Feminina   </t>
  </si>
  <si>
    <t>Calça clássica reta, com cós de 6 cm trespassado, dois botões, bolsos nas laterais</t>
  </si>
  <si>
    <r>
      <t>Tecido Oxford (prada ou similar), composição de 100% poliéster, gramatura 280 g/m</t>
    </r>
    <r>
      <rPr>
        <vertAlign val="superscript"/>
        <sz val="10"/>
        <color indexed="8"/>
        <rFont val="Arial"/>
        <family val="2"/>
      </rPr>
      <t>2</t>
    </r>
  </si>
  <si>
    <t>Entretela nos cós</t>
  </si>
  <si>
    <t>Blazer Feminino</t>
  </si>
  <si>
    <t>Blazer padrão alfaiataria, três botões</t>
  </si>
  <si>
    <t>Forro composto de 100% poliéster</t>
  </si>
  <si>
    <t xml:space="preserve">Entretela </t>
  </si>
  <si>
    <t>Calçado Feminino</t>
  </si>
  <si>
    <t>Sapato modelo social, salto quadrado de 2 cm, linha Confort</t>
  </si>
  <si>
    <t>Calça Masculina</t>
  </si>
  <si>
    <t>Calça clássica reta, social, bolsos nas laterais</t>
  </si>
  <si>
    <t>Blazer Masculino</t>
  </si>
  <si>
    <t>Modelo Slim</t>
  </si>
  <si>
    <t>Camisa Maculina manga curta</t>
  </si>
  <si>
    <t>Camisa com gola italiana, manga longa, na cor cinza claro, parte interna dos botões com detalhe em cinza grafite.</t>
  </si>
  <si>
    <t>Encarregado de Manutenção, Encarregado de Copa, Operadores de Áudio e Vídeo, Garçom</t>
  </si>
  <si>
    <t>Em couro ou similar, modelo social</t>
  </si>
  <si>
    <t>Calçado Masculino</t>
  </si>
  <si>
    <t>Sapato modelo social, salto quadrado de 2 cm, linha Confort, com cadarço, pico quadrado</t>
  </si>
  <si>
    <t>Camisa com gola italiana, manga longa, na cor branca</t>
  </si>
  <si>
    <t>Garçon</t>
  </si>
  <si>
    <t>Camisa Maculina manga longa</t>
  </si>
  <si>
    <t>Gravata estilo borboleta</t>
  </si>
  <si>
    <t>Tecido compostos de 100% poliéster</t>
  </si>
  <si>
    <t>Colete modelo panamá cherme ou similar</t>
  </si>
  <si>
    <t>Operador de Áudio e Vídeo</t>
  </si>
  <si>
    <t>Camisa com gola italiana, manga longa, na cor preta</t>
  </si>
  <si>
    <t xml:space="preserve">Camisa Polo </t>
  </si>
  <si>
    <t>Camisa Pólo modelo tradicional, com 2 botões</t>
  </si>
  <si>
    <t>Malha com composição de 50% algodão, 50% poliéster</t>
  </si>
  <si>
    <t>Jaleco com botões frontais, ajuste dorsal com laço, manga curta, dois bolsos</t>
  </si>
  <si>
    <t>Sapato ocupacional EPI branco, linha Conforte</t>
  </si>
  <si>
    <t>Tamanhos variados</t>
  </si>
  <si>
    <t>Touca protetora em tecido nas bordas e tela</t>
  </si>
  <si>
    <t>Borda (poá branco e azul marinho) e Tela (azul marinho)</t>
  </si>
  <si>
    <t>Lavável</t>
  </si>
  <si>
    <t>Auxiliar de Manutenção Predial, Auxiliar de Operador de Carga, Mensageiro, Auxiliar Administrativo - Classe II</t>
  </si>
  <si>
    <t>Calça Jeans santista ou similar, modelo tradicional</t>
  </si>
  <si>
    <t xml:space="preserve">Cinza Claro   </t>
  </si>
  <si>
    <t>Mensageiro e Auxiliar Administrativo - Classe II</t>
  </si>
  <si>
    <t>Tênis maleavel, modelo Olympikus ou similiar</t>
  </si>
  <si>
    <t>1. As costuras devem ser rebatidas e bem acabadas de modo a impedir desfiamento ou esgarçamento do tecido.</t>
  </si>
  <si>
    <t>2. A casa do botão deve ser feita de modo a impedir desfiamento ou esgarçamento do tecido.</t>
  </si>
  <si>
    <t>3. As peças deverão ter etiquetas nos locais convencionais com indicação do tecido, marca do confeccionista, tamanho do manequim</t>
  </si>
  <si>
    <t>4. Deverá ter dois botões de reserva (interno) no caso dos blazeres e um botão nas camisas de mangas longas e curtas.</t>
  </si>
  <si>
    <t>5. Nos modelos em que houver golas e punhos, os mesmos deverão ser entretelados</t>
  </si>
  <si>
    <t>6. A qualidade da costura e do tecido serão critérios para aprovação do uniforme.</t>
  </si>
  <si>
    <t>7. Os uniformes das categorias de Recepcionista, Ascensorista, Auxiliar Administrativo, Auxiliar Judiciário, Encarregado e Garçom deverão ser confeccionados sob medida. Não serão aceitos ajustes em uniformes já confeccionados.</t>
  </si>
  <si>
    <t>8. Os calçados devem ser confortáveis e durarem um ano, pelo menos e serão testados;</t>
  </si>
  <si>
    <t>9. As camisas em malha, que desbotarem ou encherem de "bolinhas", serão substituídas às expensas da CONTRATADA</t>
  </si>
  <si>
    <t>ANEXO III - ESPECIFICAÇÕES TÉCNICAS DOS UNIFORMES II</t>
  </si>
  <si>
    <t>ESPECIFICAÇÕES</t>
  </si>
  <si>
    <t>QUANT POR CATEGORIA</t>
  </si>
  <si>
    <t>MODELO</t>
  </si>
  <si>
    <t>Servente/Limpador vidro</t>
  </si>
  <si>
    <t>Malha PV ou simular, reta, gola careca ou redonda</t>
  </si>
  <si>
    <t>Malha PV ou similar, reta, gola careca ou redonda</t>
  </si>
  <si>
    <t>Tecido Bi Stretch, com peitilho, resistente, comprido</t>
  </si>
  <si>
    <t>Camisa com gola italiana, manga longa, na cor branca, parte interna dos botões com detalhe em azul marinho.</t>
  </si>
  <si>
    <r>
      <t>Tecido tricoline, composição de 67% algodão, 30% poliéster, 3% elastano, gramatura 132 g/m</t>
    </r>
    <r>
      <rPr>
        <vertAlign val="superscript"/>
        <sz val="10"/>
        <color indexed="8"/>
        <rFont val="Arial"/>
        <family val="2"/>
      </rPr>
      <t>2</t>
    </r>
  </si>
  <si>
    <t>Entretela de gola e punho</t>
  </si>
  <si>
    <t>Camisa com gola italiana, manga curta, na cor branca, parte interna dos botões com detalhe em azul marinho.</t>
  </si>
  <si>
    <t>Camisa com gola italiana, manga curta, na cor azul turquesa, parte interna dos botões com detalhe em azul marinho.</t>
  </si>
  <si>
    <t>Classes I e III</t>
  </si>
  <si>
    <t>Auxiliar Judiciário</t>
  </si>
  <si>
    <t>Encarregadas</t>
  </si>
  <si>
    <t>Recep/Ascensorista</t>
  </si>
  <si>
    <t xml:space="preserve">Auxiliar Adm (I e III) </t>
  </si>
  <si>
    <t>Entretela no cós</t>
  </si>
  <si>
    <t>Encarregado Manutenção</t>
  </si>
  <si>
    <t>Encarregado Copa</t>
  </si>
  <si>
    <t xml:space="preserve">Camisa com gola italiana, manga curta, na cor branca  </t>
  </si>
  <si>
    <t>Preto risca de giz</t>
  </si>
  <si>
    <t>Jaleco com botões frontais, manga curta e dois bolsos</t>
  </si>
  <si>
    <t>Aux. Manut.Predial</t>
  </si>
  <si>
    <t>Brim Santista ou similar, lavado, modelo tradicional</t>
  </si>
  <si>
    <t>Aux. Operador Carga</t>
  </si>
  <si>
    <t>Três bolsos na frente</t>
  </si>
  <si>
    <t>Encarregadas Gerais</t>
  </si>
  <si>
    <t>Borda(poá - branco e azul marinho) Tela (azul marinho)</t>
  </si>
  <si>
    <t>Mens/Auxiliar Administrativo - Classe II</t>
  </si>
  <si>
    <t>Polo tradicional, em 50% algodão e 50% poliéster, com 2 botões</t>
  </si>
  <si>
    <t>Mens/ Auxiliar Administrativo - Classe II</t>
  </si>
  <si>
    <t>3. As peças deverão ter etiquetas nos locais convencionais com indicação do tecido, marca do confeccionista, tamanho do manequim.</t>
  </si>
  <si>
    <t>5. Nos modelos em que houver golas e punhos, os mesmos deverão ser entretelados.</t>
  </si>
  <si>
    <t>8. Os calçados devem ser confortáveis e durarem um ano, pelo menos e, serão testados;</t>
  </si>
  <si>
    <t>9. As camisas em malha que desbotarem ou encherem de "bolinhas", serão substituídas às expensas da CONTRATADA.</t>
  </si>
  <si>
    <r>
      <t>10. A logo da CONTRATADA deverá ser</t>
    </r>
    <r>
      <rPr>
        <b/>
        <u val="single"/>
        <sz val="11"/>
        <rFont val="Times New Roman"/>
        <family val="1"/>
      </rPr>
      <t xml:space="preserve"> bordada</t>
    </r>
    <r>
      <rPr>
        <b/>
        <sz val="11"/>
        <rFont val="Times New Roman"/>
        <family val="1"/>
      </rPr>
      <t xml:space="preserve"> nas peças dos uniformes dos profissionais, inclusive nas camisas polo.</t>
    </r>
  </si>
  <si>
    <t xml:space="preserve">11. Quando da renovação contratual os uniformes deverão ser repostos na quantidade, qualidade e especificações pactuadas em Contrato. </t>
  </si>
  <si>
    <t>12. Haverá sanções, descritas em Contrato, caso a CONTRATADA não cumpra com as obrigações contratuais referentes aos uniformes.</t>
  </si>
  <si>
    <t>Valores em Reais</t>
  </si>
  <si>
    <t>DESCRIÇÃO DO MATERIAL</t>
  </si>
  <si>
    <t>ANEXO I E IV</t>
  </si>
  <si>
    <t>ANEXO III</t>
  </si>
  <si>
    <t>QUANT</t>
  </si>
  <si>
    <t>Material</t>
  </si>
  <si>
    <t>Unid.</t>
  </si>
  <si>
    <t>Periodicidade</t>
  </si>
  <si>
    <t>Marcas de Referência</t>
  </si>
  <si>
    <t>Anual</t>
  </si>
  <si>
    <t>Semestral</t>
  </si>
  <si>
    <t>Galão</t>
  </si>
  <si>
    <t>Quadrimestral</t>
  </si>
  <si>
    <t>unid.</t>
  </si>
  <si>
    <t>Trimestral</t>
  </si>
  <si>
    <t>Pacote</t>
  </si>
  <si>
    <t>Bimestral</t>
  </si>
  <si>
    <t>Fardo</t>
  </si>
  <si>
    <t>Cento</t>
  </si>
  <si>
    <t>DESPESA MENSAL</t>
  </si>
  <si>
    <t xml:space="preserve">                        Seção de Gestão e Suporte aos Contratos de Terceirização - Seget</t>
  </si>
  <si>
    <t>Especificação</t>
  </si>
  <si>
    <t>Valor Total</t>
  </si>
  <si>
    <t>Depreciação 20% ao Ano</t>
  </si>
  <si>
    <t>Repasse Mensal</t>
  </si>
  <si>
    <t xml:space="preserve">                        Seção de Gestão e Suporte aos Contratos de Terceirização - Seget/MG</t>
  </si>
  <si>
    <t>Descrição</t>
  </si>
  <si>
    <t>4.5</t>
  </si>
  <si>
    <t>A</t>
  </si>
  <si>
    <t>G</t>
  </si>
  <si>
    <t>Módulo 2 - Benefícios Mensais e Diários</t>
  </si>
  <si>
    <t>B</t>
  </si>
  <si>
    <t>Módulo 5 - Custos Indiretos, Lucros e Tributos</t>
  </si>
  <si>
    <t>Custos Indiretos (Despesas Operacionais e Administrativas)</t>
  </si>
  <si>
    <t>C</t>
  </si>
  <si>
    <t>Tributos</t>
  </si>
  <si>
    <t>C.1</t>
  </si>
  <si>
    <t>Tributos Federais (PIS E COFINS)</t>
  </si>
  <si>
    <t>C.2</t>
  </si>
  <si>
    <t>Tributos Estaduais (especificar)</t>
  </si>
  <si>
    <t>C.3</t>
  </si>
  <si>
    <t>Tributos Municipais (ISS)</t>
  </si>
  <si>
    <t>C.4</t>
  </si>
  <si>
    <t>Outros tributos (especificar)</t>
  </si>
  <si>
    <t>CUSTO TOTAL DO PROFISSIONAL SUBSTITUTO</t>
  </si>
  <si>
    <t>Subtotal (A+B)</t>
  </si>
  <si>
    <t>E</t>
  </si>
  <si>
    <t>Módulo 5 - Custos Indiretos, Tributos e Lucro</t>
  </si>
  <si>
    <t>Salário Pago</t>
  </si>
  <si>
    <t>Percentual Adicional</t>
  </si>
  <si>
    <t>Custeio Funcionários</t>
  </si>
  <si>
    <t>FATOR K</t>
  </si>
  <si>
    <t>VALORES PACTUADOS</t>
  </si>
  <si>
    <t>Incidência do Grupo A sobre 13º salário e adicional de férias</t>
  </si>
  <si>
    <t>Incidência do Grupo A sobre o afastamento maternidade</t>
  </si>
  <si>
    <t xml:space="preserve">Incidência do Grupo A sobre o Aviso Prévio Trabalhado </t>
  </si>
  <si>
    <t>1. Não deverá haver alteração nos itens 9(9,09%), 10(3,03%), 13(3,49%) e 16(9,09%) dos percentuais acima, considerando que a Justiça Federal segue as diretrizes da IN 1/2016, de 20 de janeiro de 2016, do CJF, bem como o disposto no Art. 12 da Lei 13.932/2019, com vigência a partir de 01/01/2020.</t>
  </si>
  <si>
    <t>Salário Base II</t>
  </si>
  <si>
    <t>Salário Base I (para 220h/m)</t>
  </si>
  <si>
    <t>VALOR DO MATERIAL</t>
  </si>
  <si>
    <t>Dias de afastamento</t>
  </si>
  <si>
    <t>Valor da Glosa do vale-transporte da categoria</t>
  </si>
  <si>
    <t xml:space="preserve">GLOSA </t>
  </si>
  <si>
    <t>GLOSA VALE-TRANSPORTE</t>
  </si>
  <si>
    <t>Custo Mensal  do vale-transporte da categoria com Encargos</t>
  </si>
  <si>
    <t>OBSERVAÇÕES</t>
  </si>
  <si>
    <t xml:space="preserve">TOTAL DO FATURAMENTO MENSAL </t>
  </si>
  <si>
    <t>TOTAL DO FATURAMENTO MENSAL SEM MATERIAL DE INSUMO</t>
  </si>
  <si>
    <t>Custo Unitário da categoria Planilha de Férias</t>
  </si>
  <si>
    <t>Categoria</t>
  </si>
  <si>
    <t>Unidade</t>
  </si>
  <si>
    <t>TOTAL MENSAL</t>
  </si>
  <si>
    <t>220h/m / 200h/m e 150h/m</t>
  </si>
  <si>
    <t>Centureto Indústria  e Comércio Ltda</t>
  </si>
  <si>
    <t>DEMONSTRATIVO DO QUANTITATIVO ANUAL DE EPI's</t>
  </si>
  <si>
    <t>Carga Horária</t>
  </si>
  <si>
    <t>QUANT. DE PROFISSIONAL</t>
  </si>
  <si>
    <t>TOTAL GERAL DE MÁSCARAS ESTIMADAS</t>
  </si>
  <si>
    <t>CONSERVAÇÃO E LIMPEZA</t>
  </si>
  <si>
    <t>OBSERVAÇÃO:</t>
  </si>
  <si>
    <t>A concessão das máscaras somente ocorrerá com solicitação da Justiça Federal e será ressarcida mediante apresentação de Nota Fiscal.</t>
  </si>
  <si>
    <t>TOTAL DO QUANT. POR PROFISSIONAL (TECIDO)</t>
  </si>
  <si>
    <t>ANUAL</t>
  </si>
  <si>
    <t>QUANT. DE EPI's POR PROFISISONAL (Máscara Tecido)</t>
  </si>
  <si>
    <t xml:space="preserve">EPI COVID 19 (Máscara de tecido) RATEIO </t>
  </si>
  <si>
    <t>TOTAL DO EPI COVID 19 (MÁSCARA DE TECIDO)</t>
  </si>
  <si>
    <t>Material COVID 19 (tecido)</t>
  </si>
  <si>
    <t>Máscara de proteção facial de tecido, reutilizáveis, tripla camada, sendo a camada externa em tecido microfibra 100% poliester, camda do meio em TNT e a camada interna em malha 100% algodão, penteada (trama suave ao toque), formato anatômico, elásticos que prendem atrás da orelha, cor preta, lavável com sabão e água fria ou norma, que porte no mínimo 100 ciclos de lavagem, embalagem individual, sendo obrigatória a apresentação de amostra.</t>
  </si>
  <si>
    <t xml:space="preserve">   Subseção Judiciária de Manhuaçu</t>
  </si>
  <si>
    <t xml:space="preserve">                        Subseção Judiciária de Manhuaçu</t>
  </si>
  <si>
    <t>CÁLCULO VALOR DO REPASSE MENSAL SERVENTE DE LIMPEZA</t>
  </si>
  <si>
    <t xml:space="preserve">RELAÇÃO DE MÁQUINAS E EQUIPAMENTOS SERVENTE </t>
  </si>
  <si>
    <t>RELAÇÃO DE MÁQUINAS E EQUIPAMENTOS ZELADOR</t>
  </si>
  <si>
    <t xml:space="preserve">Total da Depreciação de Máquinas e Equipamentos de Servente </t>
  </si>
  <si>
    <t>Total da Depreciação de Máquinas e Equipamentos de Zelador</t>
  </si>
  <si>
    <t xml:space="preserve">MÊS: </t>
  </si>
  <si>
    <t>Servente de Limpeza com Acúmulo de copeira</t>
  </si>
  <si>
    <t>Servente de Limpeza (40%)</t>
  </si>
  <si>
    <t xml:space="preserve">PLANILHA DE CUSTO E FORMAÇÃO DE PREÇO MENSAL ESTIMATIVO DO PROFISSIONAL SUBSTITUTO DO TITULAR EM FÉRIAS </t>
  </si>
  <si>
    <t xml:space="preserve">DESCRIÇÃO </t>
  </si>
  <si>
    <t>Percentual</t>
  </si>
  <si>
    <t>Módulo 1 - Total da Remuneração</t>
  </si>
  <si>
    <t>Total do Custo MENSAL de Reposição do Profissional Ausente em Férias</t>
  </si>
  <si>
    <t>Total do Custo ANUAL de Reposição do Profissional Ausente em Férias</t>
  </si>
  <si>
    <t>Vale-Alimentação</t>
  </si>
  <si>
    <t>Vale-Transporte</t>
  </si>
  <si>
    <t>Outros (sem concessão do intervalo intrajornada)</t>
  </si>
  <si>
    <t>Total de Benefícios Mensais e Diários</t>
  </si>
  <si>
    <t>Total dos Custos Indiretos e Tributos</t>
  </si>
  <si>
    <t>Resumo do Custo Por Empregado Substituto do Titular em Férias</t>
  </si>
  <si>
    <t>Mão de Obra Vinculada à Execução Contratual  (Valor Por Empregado)</t>
  </si>
  <si>
    <t>Módulo 1 - Composição Remuneração * 12 (Anual)</t>
  </si>
  <si>
    <t xml:space="preserve">Valor Total Mensal Por Empregado Substituto do Titular em Férias </t>
  </si>
  <si>
    <t>CUSTO VALE-TRANSPORTE</t>
  </si>
  <si>
    <t>CUSTO INSALUBRIDADE</t>
  </si>
  <si>
    <t>Total do Material de Copa</t>
  </si>
  <si>
    <t>Material de Copa Rateado</t>
  </si>
  <si>
    <t>Botina de segurança, em couro, com ponteira e confortável, atendendo as exigências das Normas de Segurança do Trabalho</t>
  </si>
  <si>
    <t>Servente com Acúmulo de Copeira</t>
  </si>
  <si>
    <t>CÁLCULO VALOR DO REPASSE MENSAL SERVENTE COM ACÚMULO DE COPEIRA</t>
  </si>
  <si>
    <t xml:space="preserve">Nota Fiscal </t>
  </si>
  <si>
    <t>Adicional Acúmulo de Função</t>
  </si>
  <si>
    <t>Servente com Acúmulo de Copeira - 200h/m</t>
  </si>
  <si>
    <t>Material de Copa</t>
  </si>
  <si>
    <t>MONTANTE "A" - Mão de Obra</t>
  </si>
  <si>
    <t>Total do Montante "A" ( Mão de Obra)</t>
  </si>
  <si>
    <t>Custo Mensal da Servente 200h/m com Acumulo</t>
  </si>
  <si>
    <t>VALOR MENSAL DA SERVENTE 200h/m com Acúmulo</t>
  </si>
  <si>
    <t>Servente com Insalubridade - 150h/m</t>
  </si>
  <si>
    <t>VALOR MENSAL DA SERVENTE 150H/M (40%)</t>
  </si>
  <si>
    <t>33390.37.01 - Apoio Administrativo, Técnico e Operacional</t>
  </si>
  <si>
    <t xml:space="preserve">                Subseção Judiciária de Manhuaçu</t>
  </si>
  <si>
    <t xml:space="preserve">                                Subseção Judiciária de Manhuaçu</t>
  </si>
  <si>
    <t xml:space="preserve">          Subseção Judiciária de Manhuaçu</t>
  </si>
  <si>
    <t>PREÇO MENSAL GLOBAL     - SUBSEÇÃO JUDICIÁRIA DE MANHUAÇU</t>
  </si>
  <si>
    <t>Planilha de Custo e Formação de Preço Mensal</t>
  </si>
  <si>
    <t xml:space="preserve">Planilha de Custo e Formação de Preço Mensal </t>
  </si>
  <si>
    <t>Planilha de Custo e Formação de Preço Mensal Estimativo</t>
  </si>
  <si>
    <t xml:space="preserve">Dias úteis </t>
  </si>
  <si>
    <t>Programa de Assistência Familiar - PAF</t>
  </si>
  <si>
    <t>Balde de 20 litros</t>
  </si>
  <si>
    <t>Brilho alumínio - frasco 500 ml</t>
  </si>
  <si>
    <t>unid</t>
  </si>
  <si>
    <t>galão</t>
  </si>
  <si>
    <t>Escova de nylon</t>
  </si>
  <si>
    <t>Flanela branca, largura 60 cm, de boa qualidade</t>
  </si>
  <si>
    <t>Guardanapo de papel, folha simples, 22 x 24cm, pacote c/ 50 fls</t>
  </si>
  <si>
    <t>pct</t>
  </si>
  <si>
    <t>pet</t>
  </si>
  <si>
    <t>par</t>
  </si>
  <si>
    <t>Pano de prato branco</t>
  </si>
  <si>
    <t>Rodo plástico 40 cm com cabo longo</t>
  </si>
  <si>
    <t>cento</t>
  </si>
  <si>
    <t>Detergente líquido neutro - 500 ml</t>
  </si>
  <si>
    <t>Esponja dupla fase Betamin ou similar</t>
  </si>
  <si>
    <t>Lã de aço (pacote com 8 unidades)</t>
  </si>
  <si>
    <t>Luvas de Látex, forrada, de boa qualidade</t>
  </si>
  <si>
    <t>Multi uso - 500 ml Veja ou similar</t>
  </si>
  <si>
    <t>Pá para lixo cabo longo</t>
  </si>
  <si>
    <t>Vassoura de pelo 40 cm</t>
  </si>
  <si>
    <t>Desinfetante concentrado 1x25 - flagrância Floral 5L</t>
  </si>
  <si>
    <t>Sabão em pó 2 Kg (OMO ou Similar)</t>
  </si>
  <si>
    <t>Vasculho limpa teto</t>
  </si>
  <si>
    <t>Escova oval de lavar roupa</t>
  </si>
  <si>
    <t>Limpa metal  200 ml Kaol ou similar</t>
  </si>
  <si>
    <t>Rodo plástico 60 cm com cabo longo</t>
  </si>
  <si>
    <t>Saco de lixo 100 litros Preto resistente</t>
  </si>
  <si>
    <t>Saco de lixo 20 litros Preto resistente</t>
  </si>
  <si>
    <t>Carrinho para enrolar mangueira de 50 m</t>
  </si>
  <si>
    <t>Carrinho funcional de limpeza cinza com bolsa em lona amarela</t>
  </si>
  <si>
    <t>Mangueira reforçada 1/2", anti torção - 50 m</t>
  </si>
  <si>
    <t>Lavadora de alta pressão
KARSHER K 4.450</t>
  </si>
  <si>
    <t>Par</t>
  </si>
  <si>
    <t>Extensão elétrica de 20 metros</t>
  </si>
  <si>
    <t>Escada aluminio cavalete - 07 degraus</t>
  </si>
  <si>
    <t>Jeans santista ou similiar, modelo tradicional</t>
  </si>
  <si>
    <t>Camisa polo tradicional, em 50% algodão e 50% poliéster, com 2 botões</t>
  </si>
  <si>
    <t>Brim santista ou similar, leve, manga curta, três bolsos na frente</t>
  </si>
  <si>
    <t>Cinza Grafitte</t>
  </si>
  <si>
    <t>Cinza Claro</t>
  </si>
  <si>
    <t>Touca protetora tecido e tela, lavável</t>
  </si>
  <si>
    <t>Avental bi-stretch, com peitilho, resistente, comprido</t>
  </si>
  <si>
    <t>ANEXO IV - CUSTO ESTIMATIVO DE MATERIAIS DE LIMPEZA</t>
  </si>
  <si>
    <t xml:space="preserve">Limpeza pesada 500ml </t>
  </si>
  <si>
    <t>Veja ou similar</t>
  </si>
  <si>
    <t>Polifor ou similar</t>
  </si>
  <si>
    <t xml:space="preserve">Lustra móveis 200 ml </t>
  </si>
  <si>
    <t>ANEXO V - CUSTO ESTIMATIVO DE MATERIAIS DE LIMPEZA COPA</t>
  </si>
  <si>
    <t>ANEXO VI - CUSTO ESTIMATIVO DE MATERIAIS DE INSUMOS EPI - COVID 19</t>
  </si>
  <si>
    <t>ANEXO VII - CUSTO ESTIMATIVO DE PREÇOS DE EQUIPAMENTOS</t>
  </si>
  <si>
    <t>Auxiliar Administrativo 200h/m com Acúmulo de Zelador</t>
  </si>
  <si>
    <t>Auxiliar Administrativo com Acúmulo de Zelador</t>
  </si>
  <si>
    <t>Álcool em Gel Antisséptico para mãos70% 5L</t>
  </si>
  <si>
    <t>Álcool Liquido 70% 5L</t>
  </si>
  <si>
    <t>CHEFF Clorado diluído p/ vaso sanitário 5L</t>
  </si>
  <si>
    <t>Cloro líquido concentração 12% 5L</t>
  </si>
  <si>
    <t>Limpa vidros 500 ml</t>
  </si>
  <si>
    <t xml:space="preserve">Papel toalha branco 22 x 20,7 caixa c/ 1.000 fls </t>
  </si>
  <si>
    <t>Pedra Sanitaria 25g</t>
  </si>
  <si>
    <t>Sabonete Líquido Perolizado Erva Doce</t>
  </si>
  <si>
    <t>Economy ou Similar</t>
  </si>
  <si>
    <t>Radium ou similar</t>
  </si>
  <si>
    <t>Vassoura de pelo 40 cm c/ cabo de 1,2m</t>
  </si>
  <si>
    <t>Vassoura piaçava c/ cabo de 1,2m</t>
  </si>
  <si>
    <t>Cloro líquido concentrado 12% 5L</t>
  </si>
  <si>
    <t xml:space="preserve">Esponja dupla fase </t>
  </si>
  <si>
    <t>Betamin ou similar</t>
  </si>
  <si>
    <t xml:space="preserve">Multi uso - 500 ml </t>
  </si>
  <si>
    <t>OMO ou Similar</t>
  </si>
  <si>
    <t xml:space="preserve">Sabão em pó 2 Kg </t>
  </si>
  <si>
    <t>Saco de algodão alvejado (pano de chão)</t>
  </si>
  <si>
    <t xml:space="preserve">Sapólio liquido 300 ml </t>
  </si>
  <si>
    <t>Auxiliar administrativo com acúmulo de zelador</t>
  </si>
  <si>
    <t>Papel higiênico, branco, folha dupla - 30 m - 1ª qualidade c/64</t>
  </si>
  <si>
    <t>Sapólio líquido 300 ml</t>
  </si>
  <si>
    <t>Escova redonda p/ vaso sanitário c/suporte</t>
  </si>
  <si>
    <t>Aspirador de pó e líquidos Marca/Modelo referência: WAP GT Profi 20 L 1400w</t>
  </si>
  <si>
    <t>ANEXO VIII - PLANILHA DE CUSTO E FORMAÇÃO DE PREÇO MENSAL ESTIMATIVO -  PLANILHA DE DADOS</t>
  </si>
  <si>
    <t>ANEXO X</t>
  </si>
  <si>
    <t>ANEXOXI</t>
  </si>
  <si>
    <t>ANEXO XII - PLANILHA DE CUSTO E FORMAÇÃO DE PREÇO MENSAL ESTIMATIVO GLOBAL</t>
  </si>
  <si>
    <t>Coador de pano 100% algodão p/ Café n°102</t>
  </si>
  <si>
    <t>SALÁRIO MINÍMO - 2022</t>
  </si>
  <si>
    <t xml:space="preserve">CCT 2022 </t>
  </si>
  <si>
    <t xml:space="preserve">                        Tribunal Regional Federal da 6ª Região</t>
  </si>
  <si>
    <t>Valor Total (Máscara de Tecido)</t>
  </si>
  <si>
    <t>Por Mês (Máscara de Tecido)</t>
  </si>
  <si>
    <t>Média por Posto (Máscara de Tecido)</t>
  </si>
  <si>
    <t>Preço Unitário</t>
  </si>
  <si>
    <t>Quantitativo Anual</t>
  </si>
  <si>
    <t>CÁLCULO VALOR DO REPASSE MENSAL  AUX. ADMINISTRATIVO AC. ZELADOR</t>
  </si>
  <si>
    <t>Custo Mensal da Servente 200h/m com Acumulo Copeira</t>
  </si>
  <si>
    <t>VALOR EPI COVID 19 MATERIAL</t>
  </si>
  <si>
    <t>VALOR VALE-TRANSPORTE</t>
  </si>
  <si>
    <t>CUSTO UNITÁRIO DA CATEGORIA</t>
  </si>
  <si>
    <t>QUANTIDADE DE REFERÊNCIA</t>
  </si>
  <si>
    <t>PERIODICIDADE</t>
  </si>
  <si>
    <t xml:space="preserve">QUANTIDADE </t>
  </si>
  <si>
    <t>QUANTIDADE MENSAL</t>
  </si>
  <si>
    <t>EPI COVID</t>
  </si>
  <si>
    <t>DISTRIBUIÇÃO POR ELEMENTO DE DESPESA</t>
  </si>
  <si>
    <t>Nº DIAS DE GLOSA VT</t>
  </si>
  <si>
    <t>Nº DIAS  FALTA</t>
  </si>
  <si>
    <t>Nº DIAS FÉRIAS</t>
  </si>
  <si>
    <t xml:space="preserve"> DIAS DESLOCAMENTO INSALUBRIDADE</t>
  </si>
  <si>
    <t>OCORRÊNCIAS</t>
  </si>
  <si>
    <t>CATEGORIAS</t>
  </si>
  <si>
    <t>nº dias de férias da servente insalubre quando os serviços insalubres forem redirecionados para outra servente do quadro</t>
  </si>
  <si>
    <t>valor glosa da servente insalubre quando serviço insalubre é realizado por outra servente do quadro</t>
  </si>
  <si>
    <t>PERCENTUAIS</t>
  </si>
  <si>
    <t>R$ MENSAL
CONSUMIDO</t>
  </si>
  <si>
    <t>Despesa Adm/op</t>
  </si>
  <si>
    <t>Total</t>
  </si>
  <si>
    <t xml:space="preserve"> </t>
  </si>
  <si>
    <t>MATERIAIS</t>
  </si>
  <si>
    <t>tributos</t>
  </si>
  <si>
    <t>VALOR GLOSA</t>
  </si>
  <si>
    <t>CCT 2023</t>
  </si>
  <si>
    <t>pacote</t>
  </si>
  <si>
    <t>Sabão em barra 200 gr pacote com 5 unidades</t>
  </si>
  <si>
    <t>Sabão em barra 200g pacote com 5 unidades</t>
  </si>
  <si>
    <t>Na hipótese de o vale-transporte não ser fornecido por opção dos funcionários, NÃO será efetuada a glosa do valor correspondente com as devidas incidências nos montantes "C" e "D" (PAe 0026574-29.2020.4.01.8008, Despacho SJMG-SECAD, id. 13284426.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</si>
</sst>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(&quot;Cr$&quot;* #,##0_);_(&quot;Cr$&quot;* \(#,##0\);_(&quot;Cr$&quot;* &quot;-&quot;_);_(@_)"/>
    <numFmt numFmtId="174" formatCode="_(&quot;Cr$&quot;* #,##0.00_);_(&quot;Cr$&quot;* \(#,##0.00\);_(&quot;Cr$&quot;* &quot;-&quot;??_);_(@_)"/>
    <numFmt numFmtId="175" formatCode="_(* #,##0_);_(* \(#,##0\);_(* &quot;-&quot;??_);_(@_)"/>
    <numFmt numFmtId="176" formatCode="_(* #,##0.0000_);_(* \(#,##0.0000\);_(* &quot;-&quot;??_);_(@_)"/>
    <numFmt numFmtId="177" formatCode="0.000"/>
    <numFmt numFmtId="178" formatCode="0.0000"/>
    <numFmt numFmtId="179" formatCode="00"/>
    <numFmt numFmtId="180" formatCode="00.00"/>
    <numFmt numFmtId="181" formatCode="_-[$R$-416]\ * #,##0.00_-;\-[$R$-416]\ * #,##0.00_-;_-[$R$-416]\ * &quot;-&quot;??_-;_-@_-"/>
    <numFmt numFmtId="182" formatCode="_-* #,##0_-;\-* #,##0_-;_-* &quot;-&quot;??_-;_-@_-"/>
    <numFmt numFmtId="183" formatCode="_(* #,##0.00_);_(* \(#,##0.00\);_(* \-??_);_(@_)"/>
    <numFmt numFmtId="184" formatCode="_-* #,##0.00_-;\-* #,##0.00_-;_-* \-??_-;_-@_-"/>
    <numFmt numFmtId="185" formatCode="_(* #,##0_);_(* \(#,##0\);_(* \-??_);_(@_)"/>
    <numFmt numFmtId="186" formatCode="_(&quot;R$ &quot;* #,##0.00_);_(&quot;R$ &quot;* \(#,##0.00\);_(&quot;R$ &quot;* \-??_);_(@_)"/>
    <numFmt numFmtId="187" formatCode="_-[$R$-416]\ * #,##0.00_-;\-[$R$-416]\ * #,##0.00_-;_-[$R$-416]\ * \-??_-;_-@_-"/>
    <numFmt numFmtId="188" formatCode="_(&quot;Cr$&quot;* #,##0.00_);_(&quot;Cr$&quot;* \(#,##0.00\);_(&quot;Cr$&quot;* \-??_);_(@_)"/>
    <numFmt numFmtId="189" formatCode="_-* #,##0_-;\-* #,##0_-;_-* \-??_-;_-@_-"/>
    <numFmt numFmtId="190" formatCode="_(* #,##0.0000_);_(* \(#,##0.0000\);_(* \-??_);_(@_)"/>
    <numFmt numFmtId="191" formatCode="_(&quot;R$&quot;* #,##0.00_);_(&quot;R$&quot;* \(#,##0.00\);_(&quot;R$&quot;* \-??_);_(@_)"/>
    <numFmt numFmtId="192" formatCode="_(* #,##0.0_);_(* \(#,##0.0\);_(* &quot;-&quot;??_);_(@_)"/>
    <numFmt numFmtId="193" formatCode="_(&quot;R$&quot;* #,##0.00_);_(&quot;R$&quot;* \(#,##0.00\);_(&quot;R$&quot;* &quot;-&quot;??_);_(@_)"/>
    <numFmt numFmtId="194" formatCode="0.0000%"/>
    <numFmt numFmtId="195" formatCode="#,##0.000"/>
    <numFmt numFmtId="196" formatCode="#,##0.0"/>
    <numFmt numFmtId="197" formatCode="0.0%"/>
    <numFmt numFmtId="198" formatCode="0.000%"/>
    <numFmt numFmtId="199" formatCode="0.00000%"/>
    <numFmt numFmtId="200" formatCode="0.000000%"/>
    <numFmt numFmtId="201" formatCode="_(* #,##0.000_);_(* \(#,##0.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0000"/>
    <numFmt numFmtId="206" formatCode="0.00000"/>
    <numFmt numFmtId="207" formatCode="&quot;R$&quot;\ #,##0.00"/>
    <numFmt numFmtId="208" formatCode="&quot;Sim&quot;;&quot;Sim&quot;;&quot;Não&quot;"/>
    <numFmt numFmtId="209" formatCode="&quot;Verdadeiro&quot;;&quot;Verdadeiro&quot;;&quot;Falso&quot;"/>
    <numFmt numFmtId="210" formatCode="&quot;Ativar&quot;;&quot;Ativar&quot;;&quot;Desativar&quot;"/>
    <numFmt numFmtId="211" formatCode="[$€-2]\ #,##0.00_);[Red]\([$€-2]\ #,##0.00\)"/>
  </numFmts>
  <fonts count="1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63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6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b/>
      <i/>
      <u val="single"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7"/>
      <color indexed="9"/>
      <name val="Times New Roman"/>
      <family val="1"/>
    </font>
    <font>
      <b/>
      <sz val="11"/>
      <name val="Calibri"/>
      <family val="2"/>
    </font>
    <font>
      <sz val="11"/>
      <color indexed="10"/>
      <name val="Arial"/>
      <family val="2"/>
    </font>
    <font>
      <b/>
      <sz val="10"/>
      <color indexed="9"/>
      <name val="Times New Roman"/>
      <family val="1"/>
    </font>
    <font>
      <b/>
      <sz val="12.5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Times New Roman"/>
      <family val="1"/>
    </font>
    <font>
      <b/>
      <i/>
      <u val="single"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7"/>
      <color theme="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Arial"/>
      <family val="2"/>
    </font>
    <font>
      <b/>
      <sz val="10"/>
      <color theme="0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  <fill>
      <patternFill patternType="solid">
        <fgColor theme="3" tint="0.799979984760284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3" fillId="30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71" fontId="0" fillId="0" borderId="0" applyFont="0" applyFill="0" applyBorder="0" applyAlignment="0" applyProtection="0"/>
    <xf numFmtId="186" fontId="4" fillId="0" borderId="0" applyFill="0" applyBorder="0" applyAlignment="0" applyProtection="0"/>
    <xf numFmtId="193" fontId="4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1" fontId="12" fillId="0" borderId="0" applyFont="0" applyFill="0" applyBorder="0" applyAlignment="0" applyProtection="0"/>
    <xf numFmtId="186" fontId="4" fillId="0" borderId="0" applyFill="0" applyBorder="0" applyAlignment="0" applyProtection="0"/>
    <xf numFmtId="186" fontId="0" fillId="0" borderId="0" applyFill="0" applyBorder="0" applyAlignment="0" applyProtection="0"/>
    <xf numFmtId="171" fontId="12" fillId="0" borderId="0" applyFont="0" applyFill="0" applyBorder="0" applyAlignment="0" applyProtection="0"/>
    <xf numFmtId="191" fontId="4" fillId="0" borderId="0" applyFill="0" applyBorder="0" applyAlignment="0" applyProtection="0"/>
    <xf numFmtId="188" fontId="0" fillId="0" borderId="0" applyFill="0" applyBorder="0" applyAlignment="0" applyProtection="0"/>
    <xf numFmtId="193" fontId="4" fillId="0" borderId="0" applyFont="0" applyFill="0" applyBorder="0" applyAlignment="0" applyProtection="0"/>
    <xf numFmtId="188" fontId="0" fillId="0" borderId="0" applyBorder="0" applyProtection="0">
      <alignment/>
    </xf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0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0" fillId="0" borderId="0" applyBorder="0" applyProtection="0">
      <alignment/>
    </xf>
    <xf numFmtId="0" fontId="96" fillId="21" borderId="5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4" fillId="0" borderId="0" applyFill="0" applyBorder="0" applyAlignment="0" applyProtection="0"/>
    <xf numFmtId="183" fontId="0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4" fontId="4" fillId="0" borderId="0" applyFill="0" applyBorder="0" applyAlignment="0" applyProtection="0"/>
    <xf numFmtId="172" fontId="4" fillId="0" borderId="0" applyFont="0" applyFill="0" applyBorder="0" applyAlignment="0" applyProtection="0"/>
    <xf numFmtId="183" fontId="0" fillId="0" borderId="0" applyFill="0" applyBorder="0" applyAlignment="0" applyProtection="0"/>
    <xf numFmtId="184" fontId="4" fillId="0" borderId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184" fontId="0" fillId="0" borderId="0" applyFill="0" applyBorder="0" applyAlignment="0" applyProtection="0"/>
    <xf numFmtId="183" fontId="4" fillId="0" borderId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4" fillId="0" borderId="0" applyFill="0" applyBorder="0" applyAlignment="0" applyProtection="0"/>
    <xf numFmtId="172" fontId="4" fillId="0" borderId="0" applyFont="0" applyFill="0" applyBorder="0" applyAlignment="0" applyProtection="0"/>
    <xf numFmtId="183" fontId="4" fillId="0" borderId="0" applyFill="0" applyBorder="0" applyAlignment="0" applyProtection="0"/>
    <xf numFmtId="183" fontId="0" fillId="0" borderId="0" applyFill="0" applyBorder="0" applyAlignment="0" applyProtection="0"/>
    <xf numFmtId="172" fontId="4" fillId="0" borderId="0" applyFont="0" applyFill="0" applyBorder="0" applyAlignment="0" applyProtection="0"/>
    <xf numFmtId="183" fontId="0" fillId="0" borderId="0" applyBorder="0" applyProtection="0">
      <alignment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4" fontId="95" fillId="0" borderId="0" applyBorder="0" applyProtection="0">
      <alignment/>
    </xf>
    <xf numFmtId="184" fontId="0" fillId="0" borderId="0" applyBorder="0" applyProtection="0">
      <alignment/>
    </xf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39" fillId="0" borderId="7" applyNumberFormat="0" applyFill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184" fontId="95" fillId="0" borderId="0" applyBorder="0" applyProtection="0">
      <alignment/>
    </xf>
    <xf numFmtId="183" fontId="0" fillId="0" borderId="0" applyFill="0" applyBorder="0" applyAlignment="0" applyProtection="0"/>
    <xf numFmtId="184" fontId="95" fillId="0" borderId="0" applyBorder="0" applyProtection="0">
      <alignment/>
    </xf>
    <xf numFmtId="183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4" fillId="0" borderId="0" applyFill="0" applyBorder="0" applyAlignment="0" applyProtection="0"/>
    <xf numFmtId="183" fontId="95" fillId="0" borderId="0" applyBorder="0" applyProtection="0">
      <alignment/>
    </xf>
    <xf numFmtId="17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83" fontId="4" fillId="0" borderId="0" applyFill="0" applyBorder="0" applyAlignment="0" applyProtection="0"/>
  </cellStyleXfs>
  <cellXfs count="1069">
    <xf numFmtId="0" fontId="0" fillId="0" borderId="0" xfId="0" applyAlignment="1">
      <alignment/>
    </xf>
    <xf numFmtId="0" fontId="4" fillId="0" borderId="0" xfId="91">
      <alignment/>
      <protection/>
    </xf>
    <xf numFmtId="0" fontId="4" fillId="0" borderId="11" xfId="91" applyBorder="1">
      <alignment/>
      <protection/>
    </xf>
    <xf numFmtId="0" fontId="4" fillId="0" borderId="12" xfId="91" applyBorder="1">
      <alignment/>
      <protection/>
    </xf>
    <xf numFmtId="0" fontId="4" fillId="0" borderId="0" xfId="91" applyBorder="1">
      <alignment/>
      <protection/>
    </xf>
    <xf numFmtId="172" fontId="4" fillId="0" borderId="0" xfId="91" applyNumberFormat="1">
      <alignment/>
      <protection/>
    </xf>
    <xf numFmtId="0" fontId="51" fillId="0" borderId="0" xfId="65" applyFont="1" applyAlignment="1">
      <alignment vertical="center"/>
      <protection/>
    </xf>
    <xf numFmtId="0" fontId="10" fillId="0" borderId="0" xfId="65" applyFont="1">
      <alignment/>
      <protection/>
    </xf>
    <xf numFmtId="0" fontId="50" fillId="0" borderId="0" xfId="65" applyFont="1" applyAlignment="1">
      <alignment vertical="center"/>
      <protection/>
    </xf>
    <xf numFmtId="0" fontId="104" fillId="0" borderId="13" xfId="0" applyFont="1" applyBorder="1" applyAlignment="1">
      <alignment/>
    </xf>
    <xf numFmtId="0" fontId="70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04" fillId="0" borderId="14" xfId="0" applyFont="1" applyBorder="1" applyAlignment="1">
      <alignment/>
    </xf>
    <xf numFmtId="0" fontId="7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65" applyFont="1" applyBorder="1">
      <alignment/>
      <protection/>
    </xf>
    <xf numFmtId="0" fontId="50" fillId="0" borderId="0" xfId="65" applyFont="1" applyBorder="1" applyAlignment="1">
      <alignment vertical="center"/>
      <protection/>
    </xf>
    <xf numFmtId="0" fontId="50" fillId="0" borderId="15" xfId="65" applyFont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5" xfId="65" applyFont="1" applyBorder="1">
      <alignment/>
      <protection/>
    </xf>
    <xf numFmtId="0" fontId="4" fillId="0" borderId="0" xfId="77" applyFill="1">
      <alignment/>
      <protection/>
    </xf>
    <xf numFmtId="0" fontId="4" fillId="0" borderId="0" xfId="77" applyFill="1" applyBorder="1">
      <alignment/>
      <protection/>
    </xf>
    <xf numFmtId="4" fontId="4" fillId="0" borderId="0" xfId="77" applyNumberFormat="1" applyFill="1">
      <alignment/>
      <protection/>
    </xf>
    <xf numFmtId="0" fontId="0" fillId="0" borderId="11" xfId="77" applyFont="1" applyBorder="1" applyAlignment="1">
      <alignment vertical="center"/>
      <protection/>
    </xf>
    <xf numFmtId="0" fontId="0" fillId="0" borderId="0" xfId="77" applyFont="1" applyBorder="1" applyAlignment="1">
      <alignment vertical="center"/>
      <protection/>
    </xf>
    <xf numFmtId="0" fontId="10" fillId="0" borderId="0" xfId="65" applyFont="1" applyBorder="1" applyAlignment="1">
      <alignment vertical="center"/>
      <protection/>
    </xf>
    <xf numFmtId="0" fontId="10" fillId="0" borderId="16" xfId="65" applyFont="1" applyBorder="1" applyAlignment="1">
      <alignment vertical="center"/>
      <protection/>
    </xf>
    <xf numFmtId="10" fontId="13" fillId="0" borderId="16" xfId="93" applyNumberFormat="1" applyFont="1" applyBorder="1" applyAlignment="1">
      <alignment vertical="center"/>
    </xf>
    <xf numFmtId="172" fontId="13" fillId="0" borderId="16" xfId="111" applyFont="1" applyBorder="1" applyAlignment="1">
      <alignment vertical="center"/>
    </xf>
    <xf numFmtId="0" fontId="0" fillId="0" borderId="11" xfId="77" applyFont="1" applyFill="1" applyBorder="1" applyAlignment="1">
      <alignment vertical="center"/>
      <protection/>
    </xf>
    <xf numFmtId="4" fontId="0" fillId="0" borderId="12" xfId="77" applyNumberFormat="1" applyFont="1" applyFill="1" applyBorder="1" applyAlignment="1">
      <alignment vertical="center"/>
      <protection/>
    </xf>
    <xf numFmtId="0" fontId="0" fillId="0" borderId="0" xfId="77" applyFont="1" applyFill="1" applyBorder="1" applyAlignment="1">
      <alignment vertical="center"/>
      <protection/>
    </xf>
    <xf numFmtId="4" fontId="0" fillId="0" borderId="15" xfId="77" applyNumberFormat="1" applyFont="1" applyFill="1" applyBorder="1" applyAlignment="1">
      <alignment vertical="center"/>
      <protection/>
    </xf>
    <xf numFmtId="0" fontId="0" fillId="0" borderId="17" xfId="77" applyFont="1" applyFill="1" applyBorder="1" applyAlignment="1">
      <alignment vertical="center"/>
      <protection/>
    </xf>
    <xf numFmtId="0" fontId="16" fillId="0" borderId="18" xfId="77" applyFont="1" applyFill="1" applyBorder="1" applyAlignment="1">
      <alignment horizontal="center" vertical="center"/>
      <protection/>
    </xf>
    <xf numFmtId="0" fontId="16" fillId="0" borderId="16" xfId="77" applyFont="1" applyFill="1" applyBorder="1" applyAlignment="1">
      <alignment horizontal="center" vertical="center" wrapText="1"/>
      <protection/>
    </xf>
    <xf numFmtId="0" fontId="0" fillId="0" borderId="16" xfId="77" applyFont="1" applyFill="1" applyBorder="1" applyAlignment="1">
      <alignment horizontal="center" vertical="center"/>
      <protection/>
    </xf>
    <xf numFmtId="0" fontId="0" fillId="0" borderId="16" xfId="77" applyFont="1" applyFill="1" applyBorder="1" applyAlignment="1">
      <alignment vertical="center"/>
      <protection/>
    </xf>
    <xf numFmtId="10" fontId="0" fillId="0" borderId="16" xfId="77" applyNumberFormat="1" applyFont="1" applyFill="1" applyBorder="1" applyAlignment="1">
      <alignment vertical="center"/>
      <protection/>
    </xf>
    <xf numFmtId="172" fontId="0" fillId="0" borderId="16" xfId="120" applyFont="1" applyFill="1" applyBorder="1" applyAlignment="1">
      <alignment vertical="center"/>
    </xf>
    <xf numFmtId="175" fontId="0" fillId="0" borderId="16" xfId="111" applyNumberFormat="1" applyFont="1" applyFill="1" applyBorder="1" applyAlignment="1">
      <alignment vertical="center"/>
    </xf>
    <xf numFmtId="0" fontId="0" fillId="0" borderId="19" xfId="77" applyFont="1" applyFill="1" applyBorder="1" applyAlignment="1">
      <alignment vertical="center"/>
      <protection/>
    </xf>
    <xf numFmtId="0" fontId="10" fillId="0" borderId="20" xfId="65" applyFont="1" applyBorder="1" applyAlignment="1">
      <alignment vertical="center"/>
      <protection/>
    </xf>
    <xf numFmtId="172" fontId="0" fillId="0" borderId="16" xfId="111" applyFont="1" applyFill="1" applyBorder="1" applyAlignment="1" applyProtection="1">
      <alignment vertical="center"/>
      <protection locked="0"/>
    </xf>
    <xf numFmtId="4" fontId="0" fillId="0" borderId="0" xfId="77" applyNumberFormat="1" applyFont="1" applyFill="1" applyBorder="1" applyAlignment="1">
      <alignment vertical="center"/>
      <protection/>
    </xf>
    <xf numFmtId="172" fontId="0" fillId="33" borderId="20" xfId="120" applyFont="1" applyFill="1" applyBorder="1" applyAlignment="1" applyProtection="1">
      <alignment vertical="center"/>
      <protection locked="0"/>
    </xf>
    <xf numFmtId="4" fontId="0" fillId="0" borderId="11" xfId="77" applyNumberFormat="1" applyFont="1" applyFill="1" applyBorder="1" applyAlignment="1">
      <alignment vertical="center"/>
      <protection/>
    </xf>
    <xf numFmtId="0" fontId="16" fillId="0" borderId="14" xfId="77" applyFont="1" applyBorder="1">
      <alignment/>
      <protection/>
    </xf>
    <xf numFmtId="4" fontId="0" fillId="0" borderId="17" xfId="77" applyNumberFormat="1" applyFont="1" applyFill="1" applyBorder="1" applyAlignment="1">
      <alignment vertical="center"/>
      <protection/>
    </xf>
    <xf numFmtId="0" fontId="10" fillId="0" borderId="14" xfId="65" applyFont="1" applyBorder="1" applyAlignment="1">
      <alignment vertical="center"/>
      <protection/>
    </xf>
    <xf numFmtId="0" fontId="10" fillId="0" borderId="18" xfId="65" applyFont="1" applyBorder="1" applyAlignment="1">
      <alignment vertical="center"/>
      <protection/>
    </xf>
    <xf numFmtId="172" fontId="0" fillId="0" borderId="16" xfId="111" applyNumberFormat="1" applyFont="1" applyFill="1" applyBorder="1" applyAlignment="1">
      <alignment vertical="center"/>
    </xf>
    <xf numFmtId="172" fontId="0" fillId="0" borderId="0" xfId="120" applyFont="1" applyFill="1" applyBorder="1" applyAlignment="1">
      <alignment vertical="center"/>
    </xf>
    <xf numFmtId="0" fontId="9" fillId="0" borderId="16" xfId="65" applyFont="1" applyBorder="1" applyAlignment="1">
      <alignment vertical="center"/>
      <protection/>
    </xf>
    <xf numFmtId="172" fontId="17" fillId="0" borderId="16" xfId="111" applyFont="1" applyBorder="1" applyAlignment="1">
      <alignment vertical="center"/>
    </xf>
    <xf numFmtId="9" fontId="105" fillId="34" borderId="16" xfId="93" applyFont="1" applyFill="1" applyBorder="1" applyAlignment="1">
      <alignment vertical="center"/>
    </xf>
    <xf numFmtId="0" fontId="10" fillId="0" borderId="16" xfId="65" applyFont="1" applyBorder="1" applyAlignment="1">
      <alignment horizontal="left" vertical="center"/>
      <protection/>
    </xf>
    <xf numFmtId="0" fontId="10" fillId="0" borderId="16" xfId="65" applyFont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03" fillId="0" borderId="18" xfId="0" applyFont="1" applyBorder="1" applyAlignment="1">
      <alignment horizontal="center"/>
    </xf>
    <xf numFmtId="0" fontId="103" fillId="0" borderId="16" xfId="0" applyFont="1" applyBorder="1" applyAlignment="1">
      <alignment horizontal="center"/>
    </xf>
    <xf numFmtId="0" fontId="103" fillId="0" borderId="21" xfId="0" applyFont="1" applyBorder="1" applyAlignment="1">
      <alignment horizontal="center"/>
    </xf>
    <xf numFmtId="0" fontId="19" fillId="35" borderId="18" xfId="0" applyFont="1" applyFill="1" applyBorder="1" applyAlignment="1" applyProtection="1">
      <alignment horizontal="center" vertical="center"/>
      <protection locked="0"/>
    </xf>
    <xf numFmtId="0" fontId="16" fillId="36" borderId="18" xfId="0" applyFont="1" applyFill="1" applyBorder="1" applyAlignment="1" applyProtection="1">
      <alignment horizontal="center" vertical="center"/>
      <protection/>
    </xf>
    <xf numFmtId="0" fontId="16" fillId="36" borderId="20" xfId="0" applyFont="1" applyFill="1" applyBorder="1" applyAlignment="1" applyProtection="1">
      <alignment vertical="center"/>
      <protection/>
    </xf>
    <xf numFmtId="10" fontId="16" fillId="36" borderId="21" xfId="66" applyNumberFormat="1" applyFont="1" applyFill="1" applyBorder="1" applyAlignment="1" applyProtection="1">
      <alignment horizontal="center" vertical="center"/>
      <protection locked="0"/>
    </xf>
    <xf numFmtId="10" fontId="16" fillId="36" borderId="21" xfId="66" applyNumberFormat="1" applyFont="1" applyFill="1" applyBorder="1" applyAlignment="1" applyProtection="1">
      <alignment horizontal="center" vertical="center"/>
      <protection/>
    </xf>
    <xf numFmtId="10" fontId="19" fillId="36" borderId="21" xfId="99" applyNumberFormat="1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35" borderId="16" xfId="0" applyFont="1" applyFill="1" applyBorder="1" applyAlignment="1" applyProtection="1">
      <alignment vertical="center"/>
      <protection/>
    </xf>
    <xf numFmtId="9" fontId="19" fillId="35" borderId="22" xfId="99" applyFont="1" applyFill="1" applyBorder="1" applyAlignment="1" applyProtection="1">
      <alignment horizontal="center" vertical="center"/>
      <protection/>
    </xf>
    <xf numFmtId="10" fontId="20" fillId="0" borderId="23" xfId="99" applyNumberFormat="1" applyFont="1" applyBorder="1" applyAlignment="1" applyProtection="1">
      <alignment horizontal="center" vertical="center"/>
      <protection/>
    </xf>
    <xf numFmtId="10" fontId="16" fillId="0" borderId="21" xfId="99" applyNumberFormat="1" applyFont="1" applyBorder="1" applyAlignment="1" applyProtection="1">
      <alignment horizontal="center" vertical="center"/>
      <protection/>
    </xf>
    <xf numFmtId="10" fontId="20" fillId="0" borderId="21" xfId="99" applyNumberFormat="1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vertical="center"/>
      <protection/>
    </xf>
    <xf numFmtId="10" fontId="16" fillId="0" borderId="21" xfId="66" applyNumberFormat="1" applyFont="1" applyBorder="1" applyAlignment="1" applyProtection="1">
      <alignment horizontal="center" vertical="center"/>
      <protection/>
    </xf>
    <xf numFmtId="10" fontId="21" fillId="0" borderId="23" xfId="99" applyNumberFormat="1" applyFont="1" applyBorder="1" applyAlignment="1" applyProtection="1">
      <alignment horizontal="center" vertical="center"/>
      <protection/>
    </xf>
    <xf numFmtId="10" fontId="19" fillId="0" borderId="21" xfId="99" applyNumberFormat="1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10" fontId="20" fillId="0" borderId="21" xfId="66" applyNumberFormat="1" applyFont="1" applyBorder="1" applyAlignment="1" applyProtection="1">
      <alignment horizontal="center" vertical="center"/>
      <protection/>
    </xf>
    <xf numFmtId="10" fontId="21" fillId="0" borderId="21" xfId="99" applyNumberFormat="1" applyFont="1" applyBorder="1" applyAlignment="1" applyProtection="1">
      <alignment horizontal="center" vertical="center"/>
      <protection/>
    </xf>
    <xf numFmtId="10" fontId="19" fillId="0" borderId="22" xfId="99" applyNumberFormat="1" applyFont="1" applyBorder="1" applyAlignment="1" applyProtection="1">
      <alignment horizontal="center" vertical="center"/>
      <protection/>
    </xf>
    <xf numFmtId="0" fontId="4" fillId="0" borderId="13" xfId="77" applyFont="1" applyBorder="1">
      <alignment/>
      <protection/>
    </xf>
    <xf numFmtId="0" fontId="18" fillId="0" borderId="11" xfId="77" applyFont="1" applyBorder="1" applyAlignment="1">
      <alignment horizontal="center"/>
      <protection/>
    </xf>
    <xf numFmtId="0" fontId="18" fillId="0" borderId="11" xfId="77" applyFont="1" applyBorder="1">
      <alignment/>
      <protection/>
    </xf>
    <xf numFmtId="4" fontId="18" fillId="0" borderId="11" xfId="77" applyNumberFormat="1" applyFont="1" applyBorder="1" applyAlignment="1">
      <alignment horizontal="center"/>
      <protection/>
    </xf>
    <xf numFmtId="4" fontId="18" fillId="0" borderId="12" xfId="77" applyNumberFormat="1" applyFont="1" applyBorder="1" applyAlignment="1">
      <alignment horizontal="center"/>
      <protection/>
    </xf>
    <xf numFmtId="0" fontId="4" fillId="0" borderId="14" xfId="77" applyFont="1" applyBorder="1">
      <alignment/>
      <protection/>
    </xf>
    <xf numFmtId="0" fontId="18" fillId="0" borderId="0" xfId="77" applyFont="1" applyBorder="1" applyAlignment="1">
      <alignment horizontal="center"/>
      <protection/>
    </xf>
    <xf numFmtId="0" fontId="18" fillId="0" borderId="0" xfId="77" applyFont="1" applyBorder="1">
      <alignment/>
      <protection/>
    </xf>
    <xf numFmtId="4" fontId="18" fillId="0" borderId="0" xfId="77" applyNumberFormat="1" applyFont="1" applyBorder="1" applyAlignment="1">
      <alignment horizontal="center"/>
      <protection/>
    </xf>
    <xf numFmtId="4" fontId="18" fillId="0" borderId="15" xfId="77" applyNumberFormat="1" applyFont="1" applyBorder="1" applyAlignment="1">
      <alignment horizontal="center"/>
      <protection/>
    </xf>
    <xf numFmtId="0" fontId="5" fillId="6" borderId="24" xfId="77" applyFont="1" applyFill="1" applyBorder="1" applyAlignment="1">
      <alignment horizontal="center" vertical="center"/>
      <protection/>
    </xf>
    <xf numFmtId="0" fontId="5" fillId="6" borderId="25" xfId="77" applyFont="1" applyFill="1" applyBorder="1" applyAlignment="1">
      <alignment horizontal="center" vertical="center"/>
      <protection/>
    </xf>
    <xf numFmtId="0" fontId="4" fillId="33" borderId="26" xfId="77" applyFont="1" applyFill="1" applyBorder="1" applyAlignment="1">
      <alignment horizontal="left" vertical="center" wrapText="1"/>
      <protection/>
    </xf>
    <xf numFmtId="0" fontId="4" fillId="36" borderId="27" xfId="77" applyFont="1" applyFill="1" applyBorder="1" applyAlignment="1">
      <alignment horizontal="left" vertical="center"/>
      <protection/>
    </xf>
    <xf numFmtId="175" fontId="4" fillId="36" borderId="27" xfId="111" applyNumberFormat="1" applyFont="1" applyFill="1" applyBorder="1" applyAlignment="1">
      <alignment horizontal="center" vertical="center"/>
    </xf>
    <xf numFmtId="0" fontId="4" fillId="33" borderId="27" xfId="77" applyFont="1" applyFill="1" applyBorder="1" applyAlignment="1">
      <alignment vertical="center" wrapText="1"/>
      <protection/>
    </xf>
    <xf numFmtId="0" fontId="4" fillId="36" borderId="27" xfId="77" applyFont="1" applyFill="1" applyBorder="1" applyAlignment="1">
      <alignment vertical="center" wrapText="1"/>
      <protection/>
    </xf>
    <xf numFmtId="172" fontId="4" fillId="36" borderId="27" xfId="111" applyFont="1" applyFill="1" applyBorder="1" applyAlignment="1">
      <alignment horizontal="center" vertical="center"/>
    </xf>
    <xf numFmtId="172" fontId="4" fillId="36" borderId="28" xfId="111" applyFont="1" applyFill="1" applyBorder="1" applyAlignment="1">
      <alignment horizontal="center" vertical="center"/>
    </xf>
    <xf numFmtId="0" fontId="4" fillId="33" borderId="29" xfId="77" applyFont="1" applyFill="1" applyBorder="1" applyAlignment="1">
      <alignment horizontal="left" vertical="center" wrapText="1"/>
      <protection/>
    </xf>
    <xf numFmtId="0" fontId="4" fillId="36" borderId="16" xfId="77" applyFont="1" applyFill="1" applyBorder="1" applyAlignment="1">
      <alignment horizontal="left" vertical="center"/>
      <protection/>
    </xf>
    <xf numFmtId="175" fontId="4" fillId="36" borderId="16" xfId="111" applyNumberFormat="1" applyFont="1" applyFill="1" applyBorder="1" applyAlignment="1">
      <alignment horizontal="center" vertical="center"/>
    </xf>
    <xf numFmtId="0" fontId="4" fillId="33" borderId="16" xfId="77" applyFont="1" applyFill="1" applyBorder="1" applyAlignment="1">
      <alignment vertical="center" wrapText="1"/>
      <protection/>
    </xf>
    <xf numFmtId="0" fontId="4" fillId="36" borderId="30" xfId="77" applyFont="1" applyFill="1" applyBorder="1" applyAlignment="1">
      <alignment vertical="center" wrapText="1"/>
      <protection/>
    </xf>
    <xf numFmtId="175" fontId="4" fillId="36" borderId="30" xfId="111" applyNumberFormat="1" applyFont="1" applyFill="1" applyBorder="1" applyAlignment="1">
      <alignment horizontal="center" vertical="center"/>
    </xf>
    <xf numFmtId="172" fontId="4" fillId="36" borderId="16" xfId="111" applyFont="1" applyFill="1" applyBorder="1" applyAlignment="1">
      <alignment horizontal="center" vertical="center"/>
    </xf>
    <xf numFmtId="172" fontId="4" fillId="36" borderId="23" xfId="111" applyFont="1" applyFill="1" applyBorder="1" applyAlignment="1">
      <alignment horizontal="center" vertical="center"/>
    </xf>
    <xf numFmtId="0" fontId="4" fillId="33" borderId="29" xfId="77" applyFont="1" applyFill="1" applyBorder="1" applyAlignment="1">
      <alignment horizontal="left" vertical="center"/>
      <protection/>
    </xf>
    <xf numFmtId="0" fontId="4" fillId="0" borderId="16" xfId="77" applyFont="1" applyBorder="1" applyAlignment="1">
      <alignment vertical="center" wrapText="1"/>
      <protection/>
    </xf>
    <xf numFmtId="0" fontId="25" fillId="33" borderId="29" xfId="77" applyFont="1" applyFill="1" applyBorder="1" applyAlignment="1">
      <alignment horizontal="center" vertical="center"/>
      <protection/>
    </xf>
    <xf numFmtId="0" fontId="4" fillId="36" borderId="16" xfId="77" applyFont="1" applyFill="1" applyBorder="1" applyAlignment="1">
      <alignment vertical="center"/>
      <protection/>
    </xf>
    <xf numFmtId="175" fontId="4" fillId="36" borderId="16" xfId="111" applyNumberFormat="1" applyFont="1" applyFill="1" applyBorder="1" applyAlignment="1">
      <alignment vertical="center"/>
    </xf>
    <xf numFmtId="0" fontId="26" fillId="36" borderId="14" xfId="77" applyFont="1" applyFill="1" applyBorder="1" applyAlignment="1">
      <alignment horizontal="left" vertical="center"/>
      <protection/>
    </xf>
    <xf numFmtId="0" fontId="26" fillId="36" borderId="0" xfId="77" applyFont="1" applyFill="1" applyBorder="1" applyAlignment="1">
      <alignment horizontal="left" vertical="center"/>
      <protection/>
    </xf>
    <xf numFmtId="172" fontId="26" fillId="36" borderId="15" xfId="111" applyFont="1" applyFill="1" applyBorder="1" applyAlignment="1">
      <alignment horizontal="center" vertical="center"/>
    </xf>
    <xf numFmtId="0" fontId="4" fillId="33" borderId="26" xfId="77" applyFont="1" applyFill="1" applyBorder="1" applyAlignment="1">
      <alignment vertical="center" wrapText="1"/>
      <protection/>
    </xf>
    <xf numFmtId="0" fontId="5" fillId="33" borderId="29" xfId="77" applyFont="1" applyFill="1" applyBorder="1" applyAlignment="1">
      <alignment vertical="center"/>
      <protection/>
    </xf>
    <xf numFmtId="172" fontId="4" fillId="36" borderId="21" xfId="111" applyFont="1" applyFill="1" applyBorder="1" applyAlignment="1">
      <alignment horizontal="center" vertical="center"/>
    </xf>
    <xf numFmtId="0" fontId="4" fillId="36" borderId="16" xfId="77" applyFont="1" applyFill="1" applyBorder="1" applyAlignment="1">
      <alignment vertical="center" wrapText="1"/>
      <protection/>
    </xf>
    <xf numFmtId="0" fontId="18" fillId="0" borderId="0" xfId="77" applyFont="1">
      <alignment/>
      <protection/>
    </xf>
    <xf numFmtId="0" fontId="18" fillId="0" borderId="0" xfId="77" applyFont="1" applyAlignment="1">
      <alignment horizontal="center"/>
      <protection/>
    </xf>
    <xf numFmtId="4" fontId="18" fillId="0" borderId="0" xfId="77" applyNumberFormat="1" applyFont="1" applyAlignment="1">
      <alignment horizontal="center"/>
      <protection/>
    </xf>
    <xf numFmtId="0" fontId="18" fillId="0" borderId="0" xfId="77" applyFont="1" applyAlignment="1">
      <alignment vertical="center"/>
      <protection/>
    </xf>
    <xf numFmtId="0" fontId="4" fillId="0" borderId="11" xfId="77" applyFont="1" applyBorder="1">
      <alignment/>
      <protection/>
    </xf>
    <xf numFmtId="0" fontId="18" fillId="0" borderId="12" xfId="77" applyFont="1" applyBorder="1">
      <alignment/>
      <protection/>
    </xf>
    <xf numFmtId="0" fontId="4" fillId="0" borderId="0" xfId="77" applyFont="1" applyBorder="1">
      <alignment/>
      <protection/>
    </xf>
    <xf numFmtId="0" fontId="18" fillId="0" borderId="15" xfId="77" applyFont="1" applyBorder="1">
      <alignment/>
      <protection/>
    </xf>
    <xf numFmtId="0" fontId="5" fillId="6" borderId="31" xfId="77" applyFont="1" applyFill="1" applyBorder="1" applyAlignment="1">
      <alignment horizontal="center" vertical="center"/>
      <protection/>
    </xf>
    <xf numFmtId="0" fontId="5" fillId="6" borderId="22" xfId="77" applyFont="1" applyFill="1" applyBorder="1" applyAlignment="1">
      <alignment horizontal="center" vertical="center"/>
      <protection/>
    </xf>
    <xf numFmtId="0" fontId="0" fillId="0" borderId="27" xfId="77" applyFont="1" applyBorder="1" applyAlignment="1">
      <alignment vertical="center" wrapText="1"/>
      <protection/>
    </xf>
    <xf numFmtId="0" fontId="0" fillId="0" borderId="16" xfId="77" applyFont="1" applyBorder="1" applyAlignment="1">
      <alignment vertical="center" wrapText="1"/>
      <protection/>
    </xf>
    <xf numFmtId="0" fontId="0" fillId="0" borderId="32" xfId="77" applyFont="1" applyBorder="1" applyAlignment="1">
      <alignment vertical="center" wrapText="1"/>
      <protection/>
    </xf>
    <xf numFmtId="0" fontId="0" fillId="0" borderId="33" xfId="77" applyFont="1" applyBorder="1" applyAlignment="1">
      <alignment horizontal="left" vertical="center" wrapText="1"/>
      <protection/>
    </xf>
    <xf numFmtId="0" fontId="0" fillId="0" borderId="34" xfId="77" applyFont="1" applyBorder="1" applyAlignment="1">
      <alignment vertical="center" wrapText="1"/>
      <protection/>
    </xf>
    <xf numFmtId="0" fontId="0" fillId="0" borderId="35" xfId="77" applyFont="1" applyBorder="1" applyAlignment="1">
      <alignment vertical="center" wrapText="1"/>
      <protection/>
    </xf>
    <xf numFmtId="0" fontId="106" fillId="0" borderId="27" xfId="0" applyFont="1" applyBorder="1" applyAlignment="1">
      <alignment vertical="center" wrapText="1"/>
    </xf>
    <xf numFmtId="0" fontId="0" fillId="0" borderId="29" xfId="77" applyFont="1" applyBorder="1" applyAlignment="1">
      <alignment horizontal="left" vertical="center" wrapText="1"/>
      <protection/>
    </xf>
    <xf numFmtId="0" fontId="106" fillId="0" borderId="16" xfId="0" applyFont="1" applyBorder="1" applyAlignment="1">
      <alignment vertical="center" wrapText="1"/>
    </xf>
    <xf numFmtId="0" fontId="106" fillId="0" borderId="32" xfId="0" applyFont="1" applyBorder="1" applyAlignment="1">
      <alignment vertical="center" wrapText="1"/>
    </xf>
    <xf numFmtId="0" fontId="0" fillId="0" borderId="36" xfId="77" applyFont="1" applyBorder="1" applyAlignment="1">
      <alignment vertical="center" wrapText="1"/>
      <protection/>
    </xf>
    <xf numFmtId="0" fontId="0" fillId="0" borderId="37" xfId="77" applyFont="1" applyBorder="1" applyAlignment="1">
      <alignment vertical="center" wrapText="1"/>
      <protection/>
    </xf>
    <xf numFmtId="0" fontId="0" fillId="0" borderId="38" xfId="77" applyFont="1" applyBorder="1" applyAlignment="1">
      <alignment vertical="center" wrapText="1"/>
      <protection/>
    </xf>
    <xf numFmtId="0" fontId="0" fillId="0" borderId="39" xfId="77" applyFont="1" applyBorder="1" applyAlignment="1">
      <alignment vertical="center" wrapText="1"/>
      <protection/>
    </xf>
    <xf numFmtId="0" fontId="0" fillId="0" borderId="30" xfId="77" applyFont="1" applyBorder="1" applyAlignment="1">
      <alignment vertical="center" wrapText="1"/>
      <protection/>
    </xf>
    <xf numFmtId="0" fontId="0" fillId="0" borderId="25" xfId="77" applyFont="1" applyBorder="1" applyAlignment="1">
      <alignment vertical="center" wrapText="1"/>
      <protection/>
    </xf>
    <xf numFmtId="0" fontId="0" fillId="0" borderId="40" xfId="77" applyFont="1" applyBorder="1" applyAlignment="1">
      <alignment vertical="center" wrapText="1"/>
      <protection/>
    </xf>
    <xf numFmtId="0" fontId="0" fillId="0" borderId="41" xfId="77" applyFont="1" applyBorder="1" applyAlignment="1">
      <alignment vertical="center" wrapText="1"/>
      <protection/>
    </xf>
    <xf numFmtId="0" fontId="0" fillId="0" borderId="27" xfId="77" applyFont="1" applyBorder="1">
      <alignment/>
      <protection/>
    </xf>
    <xf numFmtId="0" fontId="0" fillId="0" borderId="27" xfId="77" applyFont="1" applyBorder="1" applyAlignment="1">
      <alignment wrapText="1"/>
      <protection/>
    </xf>
    <xf numFmtId="0" fontId="0" fillId="0" borderId="28" xfId="77" applyFont="1" applyBorder="1">
      <alignment/>
      <protection/>
    </xf>
    <xf numFmtId="0" fontId="106" fillId="0" borderId="30" xfId="0" applyFont="1" applyBorder="1" applyAlignment="1">
      <alignment vertical="center" wrapText="1"/>
    </xf>
    <xf numFmtId="0" fontId="0" fillId="0" borderId="0" xfId="77" applyFont="1" applyBorder="1" applyAlignment="1">
      <alignment wrapText="1"/>
      <protection/>
    </xf>
    <xf numFmtId="0" fontId="0" fillId="0" borderId="13" xfId="77" applyFont="1" applyBorder="1" applyAlignment="1">
      <alignment horizontal="left" vertical="center"/>
      <protection/>
    </xf>
    <xf numFmtId="0" fontId="0" fillId="0" borderId="14" xfId="77" applyFont="1" applyBorder="1" applyAlignment="1">
      <alignment horizontal="left" vertical="center"/>
      <protection/>
    </xf>
    <xf numFmtId="0" fontId="0" fillId="0" borderId="42" xfId="77" applyFont="1" applyBorder="1" applyAlignment="1">
      <alignment horizontal="left" vertical="center"/>
      <protection/>
    </xf>
    <xf numFmtId="0" fontId="18" fillId="0" borderId="43" xfId="77" applyFont="1" applyBorder="1">
      <alignment/>
      <protection/>
    </xf>
    <xf numFmtId="0" fontId="18" fillId="0" borderId="44" xfId="77" applyFont="1" applyBorder="1">
      <alignment/>
      <protection/>
    </xf>
    <xf numFmtId="0" fontId="5" fillId="6" borderId="33" xfId="77" applyFont="1" applyFill="1" applyBorder="1" applyAlignment="1">
      <alignment horizontal="center" vertical="center"/>
      <protection/>
    </xf>
    <xf numFmtId="0" fontId="5" fillId="6" borderId="45" xfId="77" applyFont="1" applyFill="1" applyBorder="1" applyAlignment="1">
      <alignment horizontal="center" vertical="center" wrapText="1"/>
      <protection/>
    </xf>
    <xf numFmtId="0" fontId="5" fillId="6" borderId="34" xfId="77" applyFont="1" applyFill="1" applyBorder="1" applyAlignment="1">
      <alignment horizontal="center" vertical="center"/>
      <protection/>
    </xf>
    <xf numFmtId="0" fontId="5" fillId="6" borderId="46" xfId="77" applyFont="1" applyFill="1" applyBorder="1" applyAlignment="1">
      <alignment horizontal="center" vertical="center"/>
      <protection/>
    </xf>
    <xf numFmtId="0" fontId="5" fillId="6" borderId="35" xfId="77" applyFont="1" applyFill="1" applyBorder="1" applyAlignment="1">
      <alignment horizontal="center" vertical="center"/>
      <protection/>
    </xf>
    <xf numFmtId="0" fontId="0" fillId="0" borderId="47" xfId="77" applyFont="1" applyBorder="1" applyAlignment="1">
      <alignment vertical="center" wrapText="1"/>
      <protection/>
    </xf>
    <xf numFmtId="0" fontId="0" fillId="0" borderId="48" xfId="77" applyFont="1" applyBorder="1" applyAlignment="1">
      <alignment vertical="center" wrapText="1"/>
      <protection/>
    </xf>
    <xf numFmtId="0" fontId="0" fillId="0" borderId="49" xfId="77" applyFont="1" applyBorder="1" applyAlignment="1">
      <alignment vertical="center" wrapText="1"/>
      <protection/>
    </xf>
    <xf numFmtId="0" fontId="0" fillId="0" borderId="33" xfId="77" applyFont="1" applyBorder="1" applyAlignment="1">
      <alignment vertical="center" wrapText="1"/>
      <protection/>
    </xf>
    <xf numFmtId="0" fontId="0" fillId="0" borderId="34" xfId="77" applyFont="1" applyBorder="1" applyAlignment="1">
      <alignment horizontal="center" vertical="center" wrapText="1"/>
      <protection/>
    </xf>
    <xf numFmtId="0" fontId="106" fillId="0" borderId="25" xfId="0" applyFont="1" applyBorder="1" applyAlignment="1">
      <alignment vertical="center" wrapText="1"/>
    </xf>
    <xf numFmtId="0" fontId="106" fillId="0" borderId="11" xfId="0" applyFont="1" applyBorder="1" applyAlignment="1">
      <alignment vertical="center" wrapText="1"/>
    </xf>
    <xf numFmtId="0" fontId="0" fillId="0" borderId="16" xfId="77" applyFont="1" applyBorder="1" applyAlignment="1">
      <alignment wrapText="1"/>
      <protection/>
    </xf>
    <xf numFmtId="0" fontId="0" fillId="0" borderId="43" xfId="77" applyFont="1" applyBorder="1" applyAlignment="1">
      <alignment wrapText="1"/>
      <protection/>
    </xf>
    <xf numFmtId="0" fontId="106" fillId="0" borderId="43" xfId="0" applyFont="1" applyBorder="1" applyAlignment="1">
      <alignment vertical="center" wrapText="1"/>
    </xf>
    <xf numFmtId="0" fontId="0" fillId="0" borderId="50" xfId="77" applyFont="1" applyBorder="1" applyAlignment="1">
      <alignment vertical="center" wrapText="1"/>
      <protection/>
    </xf>
    <xf numFmtId="0" fontId="0" fillId="0" borderId="51" xfId="77" applyFont="1" applyBorder="1" applyAlignment="1">
      <alignment vertical="center" wrapText="1"/>
      <protection/>
    </xf>
    <xf numFmtId="0" fontId="106" fillId="0" borderId="51" xfId="0" applyFont="1" applyBorder="1" applyAlignment="1">
      <alignment vertical="center" wrapText="1"/>
    </xf>
    <xf numFmtId="0" fontId="0" fillId="0" borderId="49" xfId="77" applyFont="1" applyBorder="1" applyAlignment="1">
      <alignment horizontal="left" vertical="center" wrapText="1"/>
      <protection/>
    </xf>
    <xf numFmtId="0" fontId="106" fillId="0" borderId="50" xfId="0" applyFont="1" applyBorder="1" applyAlignment="1">
      <alignment vertical="center" wrapText="1"/>
    </xf>
    <xf numFmtId="0" fontId="0" fillId="0" borderId="47" xfId="77" applyFont="1" applyBorder="1" applyAlignment="1">
      <alignment horizontal="left" vertical="center" wrapText="1"/>
      <protection/>
    </xf>
    <xf numFmtId="0" fontId="0" fillId="0" borderId="48" xfId="77" applyFont="1" applyBorder="1" applyAlignment="1">
      <alignment horizontal="left" vertical="center" wrapText="1"/>
      <protection/>
    </xf>
    <xf numFmtId="0" fontId="106" fillId="0" borderId="52" xfId="0" applyFont="1" applyBorder="1" applyAlignment="1">
      <alignment vertical="center" wrapText="1"/>
    </xf>
    <xf numFmtId="0" fontId="10" fillId="0" borderId="32" xfId="77" applyFont="1" applyBorder="1">
      <alignment/>
      <protection/>
    </xf>
    <xf numFmtId="175" fontId="0" fillId="33" borderId="30" xfId="114" applyNumberFormat="1" applyFont="1" applyFill="1" applyBorder="1" applyAlignment="1">
      <alignment horizontal="center" vertical="center"/>
    </xf>
    <xf numFmtId="175" fontId="10" fillId="0" borderId="38" xfId="77" applyNumberFormat="1" applyFont="1" applyBorder="1" applyAlignment="1">
      <alignment vertical="center"/>
      <protection/>
    </xf>
    <xf numFmtId="0" fontId="0" fillId="33" borderId="30" xfId="77" applyFont="1" applyFill="1" applyBorder="1" applyAlignment="1">
      <alignment vertical="center" wrapText="1"/>
      <protection/>
    </xf>
    <xf numFmtId="0" fontId="0" fillId="33" borderId="23" xfId="77" applyFont="1" applyFill="1" applyBorder="1" applyAlignment="1">
      <alignment vertical="center" wrapText="1"/>
      <protection/>
    </xf>
    <xf numFmtId="175" fontId="0" fillId="33" borderId="25" xfId="114" applyNumberFormat="1" applyFont="1" applyFill="1" applyBorder="1" applyAlignment="1">
      <alignment horizontal="center" vertical="center"/>
    </xf>
    <xf numFmtId="0" fontId="0" fillId="33" borderId="25" xfId="77" applyFont="1" applyFill="1" applyBorder="1" applyAlignment="1">
      <alignment vertical="center" wrapText="1"/>
      <protection/>
    </xf>
    <xf numFmtId="0" fontId="0" fillId="33" borderId="22" xfId="77" applyFont="1" applyFill="1" applyBorder="1" applyAlignment="1">
      <alignment vertical="center" wrapText="1"/>
      <protection/>
    </xf>
    <xf numFmtId="175" fontId="0" fillId="33" borderId="38" xfId="114" applyNumberFormat="1" applyFont="1" applyFill="1" applyBorder="1" applyAlignment="1">
      <alignment horizontal="center" vertical="center"/>
    </xf>
    <xf numFmtId="0" fontId="0" fillId="33" borderId="38" xfId="77" applyFont="1" applyFill="1" applyBorder="1" applyAlignment="1">
      <alignment vertical="center" wrapText="1"/>
      <protection/>
    </xf>
    <xf numFmtId="0" fontId="0" fillId="33" borderId="39" xfId="77" applyFont="1" applyFill="1" applyBorder="1" applyAlignment="1">
      <alignment vertical="center" wrapText="1"/>
      <protection/>
    </xf>
    <xf numFmtId="0" fontId="0" fillId="33" borderId="34" xfId="77" applyFont="1" applyFill="1" applyBorder="1" applyAlignment="1">
      <alignment horizontal="right" vertical="center"/>
      <protection/>
    </xf>
    <xf numFmtId="0" fontId="10" fillId="0" borderId="34" xfId="77" applyFont="1" applyBorder="1" applyAlignment="1">
      <alignment vertical="center"/>
      <protection/>
    </xf>
    <xf numFmtId="0" fontId="0" fillId="33" borderId="34" xfId="77" applyFont="1" applyFill="1" applyBorder="1" applyAlignment="1">
      <alignment vertical="center" wrapText="1"/>
      <protection/>
    </xf>
    <xf numFmtId="0" fontId="0" fillId="33" borderId="46" xfId="77" applyFont="1" applyFill="1" applyBorder="1" applyAlignment="1">
      <alignment vertical="center" wrapText="1"/>
      <protection/>
    </xf>
    <xf numFmtId="0" fontId="28" fillId="37" borderId="19" xfId="77" applyFont="1" applyFill="1" applyBorder="1" applyAlignment="1">
      <alignment vertical="center"/>
      <protection/>
    </xf>
    <xf numFmtId="0" fontId="28" fillId="37" borderId="17" xfId="77" applyFont="1" applyFill="1" applyBorder="1" applyAlignment="1">
      <alignment vertical="center"/>
      <protection/>
    </xf>
    <xf numFmtId="0" fontId="28" fillId="37" borderId="53" xfId="77" applyFont="1" applyFill="1" applyBorder="1" applyAlignment="1">
      <alignment vertical="center"/>
      <protection/>
    </xf>
    <xf numFmtId="0" fontId="28" fillId="37" borderId="54" xfId="77" applyFont="1" applyFill="1" applyBorder="1" applyAlignment="1">
      <alignment vertical="center"/>
      <protection/>
    </xf>
    <xf numFmtId="0" fontId="28" fillId="37" borderId="55" xfId="77" applyFont="1" applyFill="1" applyBorder="1" applyAlignment="1">
      <alignment vertical="center"/>
      <protection/>
    </xf>
    <xf numFmtId="0" fontId="28" fillId="37" borderId="56" xfId="77" applyFont="1" applyFill="1" applyBorder="1" applyAlignment="1">
      <alignment vertical="center"/>
      <protection/>
    </xf>
    <xf numFmtId="0" fontId="28" fillId="37" borderId="57" xfId="77" applyFont="1" applyFill="1" applyBorder="1" applyAlignment="1">
      <alignment vertical="center"/>
      <protection/>
    </xf>
    <xf numFmtId="0" fontId="28" fillId="37" borderId="58" xfId="77" applyFont="1" applyFill="1" applyBorder="1" applyAlignment="1">
      <alignment vertical="center"/>
      <protection/>
    </xf>
    <xf numFmtId="0" fontId="28" fillId="37" borderId="59" xfId="77" applyFont="1" applyFill="1" applyBorder="1" applyAlignment="1">
      <alignment vertical="center"/>
      <protection/>
    </xf>
    <xf numFmtId="0" fontId="4" fillId="0" borderId="11" xfId="91" applyFill="1" applyBorder="1">
      <alignment/>
      <protection/>
    </xf>
    <xf numFmtId="0" fontId="4" fillId="0" borderId="0" xfId="91" applyFill="1" applyBorder="1">
      <alignment/>
      <protection/>
    </xf>
    <xf numFmtId="0" fontId="5" fillId="0" borderId="14" xfId="9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left" vertical="center"/>
      <protection/>
    </xf>
    <xf numFmtId="0" fontId="4" fillId="0" borderId="0" xfId="91" applyAlignment="1">
      <alignment horizontal="center" vertical="center"/>
      <protection/>
    </xf>
    <xf numFmtId="0" fontId="4" fillId="0" borderId="0" xfId="91" applyFill="1">
      <alignment/>
      <protection/>
    </xf>
    <xf numFmtId="0" fontId="4" fillId="0" borderId="15" xfId="91" applyBorder="1">
      <alignment/>
      <protection/>
    </xf>
    <xf numFmtId="0" fontId="16" fillId="0" borderId="13" xfId="0" applyFont="1" applyBorder="1" applyAlignment="1">
      <alignment/>
    </xf>
    <xf numFmtId="0" fontId="16" fillId="0" borderId="11" xfId="77" applyFont="1" applyBorder="1" applyAlignment="1">
      <alignment horizontal="center"/>
      <protection/>
    </xf>
    <xf numFmtId="0" fontId="13" fillId="0" borderId="11" xfId="77" applyFont="1" applyBorder="1" applyAlignment="1">
      <alignment horizontal="center"/>
      <protection/>
    </xf>
    <xf numFmtId="0" fontId="13" fillId="0" borderId="11" xfId="77" applyFont="1" applyBorder="1">
      <alignment/>
      <protection/>
    </xf>
    <xf numFmtId="0" fontId="13" fillId="0" borderId="12" xfId="77" applyFont="1" applyBorder="1">
      <alignment/>
      <protection/>
    </xf>
    <xf numFmtId="0" fontId="16" fillId="0" borderId="14" xfId="0" applyFont="1" applyBorder="1" applyAlignment="1">
      <alignment/>
    </xf>
    <xf numFmtId="0" fontId="16" fillId="0" borderId="0" xfId="77" applyFont="1" applyBorder="1" applyAlignment="1">
      <alignment horizontal="center"/>
      <protection/>
    </xf>
    <xf numFmtId="0" fontId="13" fillId="0" borderId="0" xfId="77" applyFont="1" applyBorder="1" applyAlignment="1">
      <alignment horizontal="center"/>
      <protection/>
    </xf>
    <xf numFmtId="0" fontId="13" fillId="0" borderId="0" xfId="77" applyFont="1" applyBorder="1">
      <alignment/>
      <protection/>
    </xf>
    <xf numFmtId="0" fontId="13" fillId="0" borderId="15" xfId="77" applyFont="1" applyBorder="1">
      <alignment/>
      <protection/>
    </xf>
    <xf numFmtId="0" fontId="17" fillId="0" borderId="54" xfId="77" applyFont="1" applyBorder="1" applyAlignment="1">
      <alignment horizontal="center" vertical="center"/>
      <protection/>
    </xf>
    <xf numFmtId="0" fontId="17" fillId="0" borderId="55" xfId="77" applyFont="1" applyBorder="1" applyAlignment="1">
      <alignment horizontal="center" vertical="center"/>
      <protection/>
    </xf>
    <xf numFmtId="9" fontId="107" fillId="0" borderId="56" xfId="77" applyNumberFormat="1" applyFont="1" applyBorder="1" applyAlignment="1">
      <alignment vertical="center"/>
      <protection/>
    </xf>
    <xf numFmtId="0" fontId="17" fillId="2" borderId="24" xfId="77" applyFont="1" applyFill="1" applyBorder="1" applyAlignment="1">
      <alignment horizontal="center" vertical="center" wrapText="1"/>
      <protection/>
    </xf>
    <xf numFmtId="0" fontId="17" fillId="2" borderId="25" xfId="77" applyFont="1" applyFill="1" applyBorder="1" applyAlignment="1">
      <alignment horizontal="center" vertical="center" wrapText="1"/>
      <protection/>
    </xf>
    <xf numFmtId="0" fontId="20" fillId="2" borderId="25" xfId="77" applyFont="1" applyFill="1" applyBorder="1" applyAlignment="1">
      <alignment horizontal="center" vertical="center" wrapText="1"/>
      <protection/>
    </xf>
    <xf numFmtId="4" fontId="17" fillId="2" borderId="25" xfId="77" applyNumberFormat="1" applyFont="1" applyFill="1" applyBorder="1" applyAlignment="1">
      <alignment horizontal="center" vertical="center" wrapText="1"/>
      <protection/>
    </xf>
    <xf numFmtId="4" fontId="20" fillId="2" borderId="60" xfId="77" applyNumberFormat="1" applyFont="1" applyFill="1" applyBorder="1" applyAlignment="1">
      <alignment horizontal="center" vertical="center" wrapText="1"/>
      <protection/>
    </xf>
    <xf numFmtId="4" fontId="17" fillId="2" borderId="22" xfId="77" applyNumberFormat="1" applyFont="1" applyFill="1" applyBorder="1" applyAlignment="1">
      <alignment horizontal="center" vertical="center" wrapText="1"/>
      <protection/>
    </xf>
    <xf numFmtId="175" fontId="0" fillId="0" borderId="16" xfId="111" applyNumberFormat="1" applyFont="1" applyBorder="1" applyAlignment="1">
      <alignment horizontal="center" vertical="center"/>
    </xf>
    <xf numFmtId="172" fontId="0" fillId="0" borderId="16" xfId="111" applyFont="1" applyBorder="1" applyAlignment="1">
      <alignment horizontal="center" vertical="center"/>
    </xf>
    <xf numFmtId="172" fontId="0" fillId="0" borderId="21" xfId="111" applyFont="1" applyBorder="1" applyAlignment="1">
      <alignment horizontal="center" vertical="center"/>
    </xf>
    <xf numFmtId="172" fontId="108" fillId="38" borderId="61" xfId="111" applyFont="1" applyFill="1" applyBorder="1" applyAlignment="1">
      <alignment horizontal="center" vertical="center"/>
    </xf>
    <xf numFmtId="172" fontId="0" fillId="0" borderId="25" xfId="111" applyFont="1" applyBorder="1" applyAlignment="1">
      <alignment horizontal="center" vertical="center"/>
    </xf>
    <xf numFmtId="172" fontId="0" fillId="0" borderId="22" xfId="111" applyFont="1" applyBorder="1" applyAlignment="1">
      <alignment horizontal="center" vertical="center"/>
    </xf>
    <xf numFmtId="172" fontId="0" fillId="0" borderId="21" xfId="111" applyFont="1" applyFill="1" applyBorder="1" applyAlignment="1" applyProtection="1">
      <alignment vertical="center"/>
      <protection locked="0"/>
    </xf>
    <xf numFmtId="0" fontId="34" fillId="36" borderId="18" xfId="65" applyFont="1" applyFill="1" applyBorder="1" applyAlignment="1">
      <alignment horizontal="right" vertical="center"/>
      <protection/>
    </xf>
    <xf numFmtId="3" fontId="34" fillId="0" borderId="16" xfId="65" applyNumberFormat="1" applyFont="1" applyFill="1" applyBorder="1" applyAlignment="1">
      <alignment horizontal="right" vertical="center"/>
      <protection/>
    </xf>
    <xf numFmtId="2" fontId="0" fillId="0" borderId="0" xfId="0" applyNumberFormat="1" applyAlignment="1">
      <alignment/>
    </xf>
    <xf numFmtId="10" fontId="10" fillId="0" borderId="0" xfId="65" applyNumberFormat="1" applyFont="1" applyBorder="1">
      <alignment/>
      <protection/>
    </xf>
    <xf numFmtId="4" fontId="34" fillId="36" borderId="16" xfId="65" applyNumberFormat="1" applyFont="1" applyFill="1" applyBorder="1" applyAlignment="1">
      <alignment horizontal="right" vertical="center"/>
      <protection/>
    </xf>
    <xf numFmtId="172" fontId="109" fillId="39" borderId="41" xfId="111" applyFont="1" applyFill="1" applyBorder="1" applyAlignment="1">
      <alignment horizontal="center" vertical="center"/>
    </xf>
    <xf numFmtId="0" fontId="4" fillId="33" borderId="62" xfId="77" applyFont="1" applyFill="1" applyBorder="1" applyAlignment="1">
      <alignment vertical="center"/>
      <protection/>
    </xf>
    <xf numFmtId="4" fontId="5" fillId="33" borderId="43" xfId="77" applyNumberFormat="1" applyFont="1" applyFill="1" applyBorder="1" applyAlignment="1">
      <alignment horizontal="center" vertical="center"/>
      <protection/>
    </xf>
    <xf numFmtId="172" fontId="5" fillId="33" borderId="44" xfId="111" applyFont="1" applyFill="1" applyBorder="1" applyAlignment="1">
      <alignment horizontal="center" vertical="center"/>
    </xf>
    <xf numFmtId="10" fontId="0" fillId="0" borderId="28" xfId="94" applyNumberFormat="1" applyFont="1" applyBorder="1" applyAlignment="1">
      <alignment horizontal="center" vertical="center"/>
    </xf>
    <xf numFmtId="10" fontId="0" fillId="0" borderId="21" xfId="94" applyNumberFormat="1" applyFont="1" applyBorder="1" applyAlignment="1">
      <alignment horizontal="center" vertical="center"/>
    </xf>
    <xf numFmtId="0" fontId="110" fillId="40" borderId="14" xfId="0" applyFont="1" applyFill="1" applyBorder="1" applyAlignment="1">
      <alignment vertical="center"/>
    </xf>
    <xf numFmtId="0" fontId="111" fillId="40" borderId="0" xfId="0" applyFont="1" applyFill="1" applyBorder="1" applyAlignment="1">
      <alignment vertical="center"/>
    </xf>
    <xf numFmtId="0" fontId="111" fillId="40" borderId="15" xfId="0" applyFont="1" applyFill="1" applyBorder="1" applyAlignment="1">
      <alignment vertical="center"/>
    </xf>
    <xf numFmtId="0" fontId="10" fillId="0" borderId="63" xfId="65" applyFont="1" applyBorder="1">
      <alignment/>
      <protection/>
    </xf>
    <xf numFmtId="0" fontId="10" fillId="0" borderId="32" xfId="65" applyFont="1" applyBorder="1">
      <alignment/>
      <protection/>
    </xf>
    <xf numFmtId="10" fontId="10" fillId="0" borderId="32" xfId="93" applyNumberFormat="1" applyFont="1" applyBorder="1" applyAlignment="1">
      <alignment/>
    </xf>
    <xf numFmtId="0" fontId="10" fillId="0" borderId="43" xfId="65" applyFont="1" applyBorder="1">
      <alignment/>
      <protection/>
    </xf>
    <xf numFmtId="0" fontId="10" fillId="0" borderId="44" xfId="65" applyFont="1" applyBorder="1">
      <alignment/>
      <protection/>
    </xf>
    <xf numFmtId="0" fontId="50" fillId="0" borderId="0" xfId="65" applyFont="1" applyAlignment="1">
      <alignment vertical="center"/>
      <protection/>
    </xf>
    <xf numFmtId="0" fontId="10" fillId="36" borderId="64" xfId="65" applyFont="1" applyFill="1" applyBorder="1" applyAlignment="1">
      <alignment vertical="center"/>
      <protection/>
    </xf>
    <xf numFmtId="4" fontId="10" fillId="36" borderId="64" xfId="65" applyNumberFormat="1" applyFont="1" applyFill="1" applyBorder="1" applyAlignment="1">
      <alignment vertical="center"/>
      <protection/>
    </xf>
    <xf numFmtId="0" fontId="106" fillId="0" borderId="13" xfId="77" applyFont="1" applyBorder="1" applyAlignment="1">
      <alignment vertical="center"/>
      <protection/>
    </xf>
    <xf numFmtId="0" fontId="106" fillId="0" borderId="14" xfId="77" applyFont="1" applyBorder="1" applyAlignment="1">
      <alignment vertical="center"/>
      <protection/>
    </xf>
    <xf numFmtId="9" fontId="0" fillId="0" borderId="16" xfId="77" applyNumberFormat="1" applyFont="1" applyFill="1" applyBorder="1" applyAlignment="1" applyProtection="1">
      <alignment vertical="center"/>
      <protection locked="0"/>
    </xf>
    <xf numFmtId="0" fontId="5" fillId="0" borderId="11" xfId="91" applyFont="1" applyBorder="1" applyAlignment="1">
      <alignment horizontal="center" vertical="center"/>
      <protection/>
    </xf>
    <xf numFmtId="172" fontId="51" fillId="36" borderId="65" xfId="111" applyFont="1" applyFill="1" applyBorder="1" applyAlignment="1">
      <alignment vertical="center"/>
    </xf>
    <xf numFmtId="43" fontId="10" fillId="36" borderId="64" xfId="65" applyNumberFormat="1" applyFont="1" applyFill="1" applyBorder="1" applyAlignment="1">
      <alignment vertical="center"/>
      <protection/>
    </xf>
    <xf numFmtId="172" fontId="10" fillId="36" borderId="0" xfId="65" applyNumberFormat="1" applyFont="1" applyFill="1" applyBorder="1">
      <alignment/>
      <protection/>
    </xf>
    <xf numFmtId="0" fontId="34" fillId="36" borderId="66" xfId="65" applyFont="1" applyFill="1" applyBorder="1" applyAlignment="1">
      <alignment horizontal="right" vertical="center"/>
      <protection/>
    </xf>
    <xf numFmtId="4" fontId="34" fillId="36" borderId="30" xfId="65" applyNumberFormat="1" applyFont="1" applyFill="1" applyBorder="1" applyAlignment="1">
      <alignment horizontal="right" vertical="center"/>
      <protection/>
    </xf>
    <xf numFmtId="4" fontId="10" fillId="36" borderId="43" xfId="65" applyNumberFormat="1" applyFont="1" applyFill="1" applyBorder="1" applyAlignment="1">
      <alignment vertical="center"/>
      <protection/>
    </xf>
    <xf numFmtId="0" fontId="10" fillId="36" borderId="43" xfId="65" applyFont="1" applyFill="1" applyBorder="1" applyAlignment="1">
      <alignment vertical="center"/>
      <protection/>
    </xf>
    <xf numFmtId="4" fontId="34" fillId="36" borderId="18" xfId="65" applyNumberFormat="1" applyFont="1" applyFill="1" applyBorder="1" applyAlignment="1">
      <alignment horizontal="right" vertical="center"/>
      <protection/>
    </xf>
    <xf numFmtId="4" fontId="5" fillId="33" borderId="58" xfId="77" applyNumberFormat="1" applyFont="1" applyFill="1" applyBorder="1" applyAlignment="1">
      <alignment horizontal="center" vertical="center"/>
      <protection/>
    </xf>
    <xf numFmtId="0" fontId="14" fillId="0" borderId="0" xfId="65" applyFont="1" applyBorder="1" applyAlignment="1">
      <alignment horizontal="center" vertical="center" wrapText="1"/>
      <protection/>
    </xf>
    <xf numFmtId="0" fontId="46" fillId="0" borderId="0" xfId="65" applyFont="1" applyBorder="1" applyAlignment="1">
      <alignment horizontal="center" vertical="center"/>
      <protection/>
    </xf>
    <xf numFmtId="0" fontId="51" fillId="0" borderId="0" xfId="65" applyFont="1" applyBorder="1" applyAlignment="1">
      <alignment vertical="center"/>
      <protection/>
    </xf>
    <xf numFmtId="178" fontId="51" fillId="0" borderId="0" xfId="65" applyNumberFormat="1" applyFont="1" applyBorder="1" applyAlignment="1">
      <alignment vertical="center"/>
      <protection/>
    </xf>
    <xf numFmtId="172" fontId="10" fillId="0" borderId="0" xfId="65" applyNumberFormat="1" applyFont="1" applyBorder="1">
      <alignment/>
      <protection/>
    </xf>
    <xf numFmtId="0" fontId="18" fillId="33" borderId="67" xfId="77" applyFont="1" applyFill="1" applyBorder="1" applyAlignment="1">
      <alignment vertical="center"/>
      <protection/>
    </xf>
    <xf numFmtId="0" fontId="18" fillId="0" borderId="68" xfId="77" applyFont="1" applyBorder="1" applyAlignment="1">
      <alignment horizontal="center" vertical="center"/>
      <protection/>
    </xf>
    <xf numFmtId="0" fontId="18" fillId="33" borderId="68" xfId="77" applyFont="1" applyFill="1" applyBorder="1" applyAlignment="1">
      <alignment vertical="center"/>
      <protection/>
    </xf>
    <xf numFmtId="0" fontId="18" fillId="0" borderId="68" xfId="77" applyFont="1" applyBorder="1" applyAlignment="1">
      <alignment vertical="center"/>
      <protection/>
    </xf>
    <xf numFmtId="0" fontId="18" fillId="0" borderId="69" xfId="77" applyFont="1" applyBorder="1" applyAlignment="1">
      <alignment vertical="center"/>
      <protection/>
    </xf>
    <xf numFmtId="0" fontId="5" fillId="6" borderId="63" xfId="77" applyFont="1" applyFill="1" applyBorder="1" applyAlignment="1">
      <alignment horizontal="center" vertical="center"/>
      <protection/>
    </xf>
    <xf numFmtId="0" fontId="23" fillId="6" borderId="32" xfId="77" applyFont="1" applyFill="1" applyBorder="1" applyAlignment="1">
      <alignment horizontal="center" vertical="center"/>
      <protection/>
    </xf>
    <xf numFmtId="0" fontId="5" fillId="6" borderId="32" xfId="77" applyFont="1" applyFill="1" applyBorder="1" applyAlignment="1">
      <alignment horizontal="center" vertical="center"/>
      <protection/>
    </xf>
    <xf numFmtId="0" fontId="24" fillId="6" borderId="32" xfId="77" applyFont="1" applyFill="1" applyBorder="1" applyAlignment="1">
      <alignment horizontal="center" vertical="center" wrapText="1"/>
      <protection/>
    </xf>
    <xf numFmtId="4" fontId="5" fillId="6" borderId="70" xfId="77" applyNumberFormat="1" applyFont="1" applyFill="1" applyBorder="1" applyAlignment="1">
      <alignment horizontal="center" vertical="center" wrapText="1"/>
      <protection/>
    </xf>
    <xf numFmtId="4" fontId="5" fillId="6" borderId="61" xfId="77" applyNumberFormat="1" applyFont="1" applyFill="1" applyBorder="1" applyAlignment="1">
      <alignment horizontal="center" vertical="center"/>
      <protection/>
    </xf>
    <xf numFmtId="172" fontId="5" fillId="33" borderId="61" xfId="111" applyFont="1" applyFill="1" applyBorder="1" applyAlignment="1">
      <alignment horizontal="center" vertical="center"/>
    </xf>
    <xf numFmtId="172" fontId="10" fillId="0" borderId="0" xfId="111" applyFont="1" applyBorder="1" applyAlignment="1">
      <alignment/>
    </xf>
    <xf numFmtId="0" fontId="15" fillId="0" borderId="71" xfId="65" applyFont="1" applyBorder="1" applyAlignment="1">
      <alignment horizontal="center" vertical="center" wrapText="1"/>
      <protection/>
    </xf>
    <xf numFmtId="0" fontId="4" fillId="0" borderId="0" xfId="80" applyFont="1" applyBorder="1" applyAlignment="1">
      <alignment vertical="center"/>
      <protection/>
    </xf>
    <xf numFmtId="0" fontId="18" fillId="0" borderId="0" xfId="80" applyFont="1" applyBorder="1" applyAlignment="1">
      <alignment horizontal="center" vertical="center"/>
      <protection/>
    </xf>
    <xf numFmtId="0" fontId="18" fillId="0" borderId="0" xfId="80" applyFont="1" applyBorder="1" applyAlignment="1">
      <alignment vertical="center"/>
      <protection/>
    </xf>
    <xf numFmtId="4" fontId="18" fillId="0" borderId="0" xfId="80" applyNumberFormat="1" applyFont="1" applyBorder="1" applyAlignment="1">
      <alignment horizontal="center" vertical="center"/>
      <protection/>
    </xf>
    <xf numFmtId="0" fontId="4" fillId="0" borderId="0" xfId="81">
      <alignment/>
      <protection/>
    </xf>
    <xf numFmtId="0" fontId="36" fillId="33" borderId="0" xfId="80" applyFont="1" applyFill="1" applyBorder="1" applyAlignment="1">
      <alignment vertical="center"/>
      <protection/>
    </xf>
    <xf numFmtId="0" fontId="35" fillId="0" borderId="0" xfId="81" applyFont="1" applyBorder="1" applyAlignment="1">
      <alignment vertical="center"/>
      <protection/>
    </xf>
    <xf numFmtId="0" fontId="18" fillId="33" borderId="0" xfId="80" applyFont="1" applyFill="1" applyBorder="1" applyAlignment="1">
      <alignment vertical="center"/>
      <protection/>
    </xf>
    <xf numFmtId="0" fontId="5" fillId="41" borderId="36" xfId="80" applyFont="1" applyFill="1" applyBorder="1" applyAlignment="1">
      <alignment horizontal="center" vertical="center"/>
      <protection/>
    </xf>
    <xf numFmtId="0" fontId="31" fillId="41" borderId="36" xfId="91" applyFont="1" applyFill="1" applyBorder="1" applyAlignment="1">
      <alignment horizontal="center" vertical="center" wrapText="1"/>
      <protection/>
    </xf>
    <xf numFmtId="0" fontId="24" fillId="41" borderId="36" xfId="91" applyFont="1" applyFill="1" applyBorder="1" applyAlignment="1">
      <alignment horizontal="center" vertical="center" wrapText="1"/>
      <protection/>
    </xf>
    <xf numFmtId="0" fontId="31" fillId="41" borderId="50" xfId="91" applyFont="1" applyFill="1" applyBorder="1" applyAlignment="1">
      <alignment horizontal="center" vertical="center" wrapText="1"/>
      <protection/>
    </xf>
    <xf numFmtId="0" fontId="112" fillId="42" borderId="26" xfId="91" applyFont="1" applyFill="1" applyBorder="1" applyAlignment="1">
      <alignment horizontal="center" vertical="center" wrapText="1"/>
      <protection/>
    </xf>
    <xf numFmtId="0" fontId="112" fillId="42" borderId="36" xfId="91" applyFont="1" applyFill="1" applyBorder="1" applyAlignment="1">
      <alignment horizontal="center" vertical="center" wrapText="1"/>
      <protection/>
    </xf>
    <xf numFmtId="0" fontId="112" fillId="42" borderId="37" xfId="91" applyFont="1" applyFill="1" applyBorder="1" applyAlignment="1">
      <alignment horizontal="center" vertical="center" wrapText="1"/>
      <protection/>
    </xf>
    <xf numFmtId="0" fontId="24" fillId="5" borderId="26" xfId="80" applyFont="1" applyFill="1" applyBorder="1" applyAlignment="1">
      <alignment horizontal="center" vertical="center" wrapText="1"/>
      <protection/>
    </xf>
    <xf numFmtId="0" fontId="24" fillId="5" borderId="36" xfId="91" applyFont="1" applyFill="1" applyBorder="1" applyAlignment="1">
      <alignment horizontal="center" vertical="center" wrapText="1"/>
      <protection/>
    </xf>
    <xf numFmtId="0" fontId="24" fillId="5" borderId="37" xfId="91" applyFont="1" applyFill="1" applyBorder="1" applyAlignment="1">
      <alignment horizontal="center" vertical="center" wrapText="1"/>
      <protection/>
    </xf>
    <xf numFmtId="0" fontId="4" fillId="36" borderId="32" xfId="80" applyFont="1" applyFill="1" applyBorder="1" applyAlignment="1">
      <alignment horizontal="center" vertical="center"/>
      <protection/>
    </xf>
    <xf numFmtId="0" fontId="113" fillId="0" borderId="32" xfId="81" applyFont="1" applyBorder="1" applyAlignment="1">
      <alignment horizontal="left" vertical="center" wrapText="1"/>
      <protection/>
    </xf>
    <xf numFmtId="0" fontId="106" fillId="0" borderId="32" xfId="81" applyFont="1" applyBorder="1" applyAlignment="1">
      <alignment horizontal="left" vertical="center" wrapText="1"/>
      <protection/>
    </xf>
    <xf numFmtId="0" fontId="4" fillId="36" borderId="32" xfId="80" applyFont="1" applyFill="1" applyBorder="1" applyAlignment="1">
      <alignment vertical="center" wrapText="1"/>
      <protection/>
    </xf>
    <xf numFmtId="0" fontId="4" fillId="0" borderId="32" xfId="91" applyFont="1" applyFill="1" applyBorder="1" applyAlignment="1">
      <alignment horizontal="left" vertical="center" wrapText="1"/>
      <protection/>
    </xf>
    <xf numFmtId="0" fontId="4" fillId="0" borderId="32" xfId="91" applyFont="1" applyFill="1" applyBorder="1" applyAlignment="1">
      <alignment horizontal="center" vertical="center" wrapText="1"/>
      <protection/>
    </xf>
    <xf numFmtId="183" fontId="4" fillId="0" borderId="32" xfId="81" applyNumberFormat="1" applyBorder="1" applyAlignment="1">
      <alignment horizontal="center" vertical="center"/>
      <protection/>
    </xf>
    <xf numFmtId="43" fontId="4" fillId="0" borderId="32" xfId="81" applyNumberFormat="1" applyBorder="1" applyAlignment="1">
      <alignment horizontal="center" vertical="center"/>
      <protection/>
    </xf>
    <xf numFmtId="175" fontId="4" fillId="36" borderId="32" xfId="154" applyNumberFormat="1" applyFont="1" applyFill="1" applyBorder="1" applyAlignment="1">
      <alignment horizontal="center" vertical="center"/>
    </xf>
    <xf numFmtId="172" fontId="4" fillId="36" borderId="32" xfId="154" applyNumberFormat="1" applyFont="1" applyFill="1" applyBorder="1" applyAlignment="1">
      <alignment horizontal="center" vertical="center"/>
    </xf>
    <xf numFmtId="172" fontId="4" fillId="36" borderId="61" xfId="154" applyNumberFormat="1" applyFont="1" applyFill="1" applyBorder="1" applyAlignment="1">
      <alignment horizontal="center" vertical="center"/>
    </xf>
    <xf numFmtId="0" fontId="4" fillId="33" borderId="0" xfId="80" applyFont="1" applyFill="1" applyBorder="1" applyAlignment="1">
      <alignment horizontal="center" vertical="center" wrapText="1"/>
      <protection/>
    </xf>
    <xf numFmtId="0" fontId="4" fillId="36" borderId="0" xfId="80" applyFont="1" applyFill="1" applyBorder="1" applyAlignment="1">
      <alignment horizontal="center" vertical="center"/>
      <protection/>
    </xf>
    <xf numFmtId="0" fontId="113" fillId="0" borderId="0" xfId="81" applyFont="1" applyBorder="1" applyAlignment="1">
      <alignment horizontal="left" vertical="center" wrapText="1"/>
      <protection/>
    </xf>
    <xf numFmtId="0" fontId="106" fillId="0" borderId="0" xfId="81" applyFont="1" applyBorder="1" applyAlignment="1">
      <alignment horizontal="left" vertical="center" wrapText="1"/>
      <protection/>
    </xf>
    <xf numFmtId="0" fontId="4" fillId="36" borderId="0" xfId="80" applyFont="1" applyFill="1" applyBorder="1" applyAlignment="1">
      <alignment vertical="center" wrapText="1"/>
      <protection/>
    </xf>
    <xf numFmtId="0" fontId="4" fillId="0" borderId="0" xfId="91" applyFont="1" applyFill="1" applyBorder="1" applyAlignment="1">
      <alignment horizontal="left" vertical="center" wrapText="1"/>
      <protection/>
    </xf>
    <xf numFmtId="0" fontId="4" fillId="0" borderId="0" xfId="91" applyFont="1" applyFill="1" applyBorder="1" applyAlignment="1">
      <alignment horizontal="center" vertical="center" wrapText="1"/>
      <protection/>
    </xf>
    <xf numFmtId="183" fontId="4" fillId="0" borderId="0" xfId="81" applyNumberFormat="1" applyBorder="1" applyAlignment="1">
      <alignment horizontal="center" vertical="center"/>
      <protection/>
    </xf>
    <xf numFmtId="43" fontId="4" fillId="0" borderId="0" xfId="81" applyNumberFormat="1" applyBorder="1" applyAlignment="1">
      <alignment horizontal="center" vertical="center"/>
      <protection/>
    </xf>
    <xf numFmtId="175" fontId="4" fillId="36" borderId="0" xfId="154" applyNumberFormat="1" applyFont="1" applyFill="1" applyBorder="1" applyAlignment="1">
      <alignment horizontal="center" vertical="center"/>
    </xf>
    <xf numFmtId="172" fontId="4" fillId="36" borderId="0" xfId="154" applyNumberFormat="1" applyFont="1" applyFill="1" applyBorder="1" applyAlignment="1">
      <alignment horizontal="center" vertical="center"/>
    </xf>
    <xf numFmtId="0" fontId="4" fillId="36" borderId="0" xfId="80" applyFont="1" applyFill="1" applyBorder="1" applyAlignment="1">
      <alignment horizontal="left" vertical="center"/>
      <protection/>
    </xf>
    <xf numFmtId="0" fontId="4" fillId="36" borderId="0" xfId="81" applyFill="1">
      <alignment/>
      <protection/>
    </xf>
    <xf numFmtId="10" fontId="13" fillId="0" borderId="30" xfId="93" applyNumberFormat="1" applyFont="1" applyBorder="1" applyAlignment="1">
      <alignment vertical="center"/>
    </xf>
    <xf numFmtId="0" fontId="15" fillId="0" borderId="31" xfId="65" applyFont="1" applyBorder="1" applyAlignment="1">
      <alignment vertical="center" wrapText="1"/>
      <protection/>
    </xf>
    <xf numFmtId="0" fontId="17" fillId="0" borderId="71" xfId="65" applyFont="1" applyBorder="1" applyAlignment="1">
      <alignment horizontal="center" vertical="center"/>
      <protection/>
    </xf>
    <xf numFmtId="0" fontId="13" fillId="0" borderId="72" xfId="65" applyFont="1" applyBorder="1" applyAlignment="1">
      <alignment vertical="center"/>
      <protection/>
    </xf>
    <xf numFmtId="0" fontId="6" fillId="2" borderId="73" xfId="65" applyFont="1" applyFill="1" applyBorder="1" applyAlignment="1">
      <alignment horizontal="center" vertical="center" textRotation="90" wrapText="1"/>
      <protection/>
    </xf>
    <xf numFmtId="0" fontId="13" fillId="2" borderId="27" xfId="65" applyFont="1" applyFill="1" applyBorder="1" applyAlignment="1">
      <alignment horizontal="center" vertical="center" wrapText="1"/>
      <protection/>
    </xf>
    <xf numFmtId="0" fontId="16" fillId="2" borderId="27" xfId="65" applyFont="1" applyFill="1" applyBorder="1" applyAlignment="1">
      <alignment horizontal="center" vertical="center" wrapText="1"/>
      <protection/>
    </xf>
    <xf numFmtId="0" fontId="0" fillId="2" borderId="27" xfId="65" applyFont="1" applyFill="1" applyBorder="1" applyAlignment="1">
      <alignment horizontal="center" vertical="center" wrapText="1"/>
      <protection/>
    </xf>
    <xf numFmtId="0" fontId="50" fillId="2" borderId="27" xfId="65" applyFont="1" applyFill="1" applyBorder="1" applyAlignment="1">
      <alignment horizontal="center" vertical="center" wrapText="1"/>
      <protection/>
    </xf>
    <xf numFmtId="0" fontId="50" fillId="2" borderId="74" xfId="65" applyFont="1" applyFill="1" applyBorder="1" applyAlignment="1">
      <alignment horizontal="center" vertical="center" wrapText="1"/>
      <protection/>
    </xf>
    <xf numFmtId="0" fontId="49" fillId="2" borderId="27" xfId="65" applyFont="1" applyFill="1" applyBorder="1" applyAlignment="1">
      <alignment horizontal="center" vertical="center" wrapText="1"/>
      <protection/>
    </xf>
    <xf numFmtId="172" fontId="34" fillId="43" borderId="75" xfId="111" applyFont="1" applyFill="1" applyBorder="1" applyAlignment="1" applyProtection="1">
      <alignment horizontal="right" vertical="center"/>
      <protection/>
    </xf>
    <xf numFmtId="0" fontId="109" fillId="39" borderId="43" xfId="77" applyFont="1" applyFill="1" applyBorder="1" applyAlignment="1">
      <alignment horizontal="left" vertical="center"/>
      <protection/>
    </xf>
    <xf numFmtId="172" fontId="34" fillId="33" borderId="76" xfId="111" applyFont="1" applyFill="1" applyBorder="1" applyAlignment="1">
      <alignment horizontal="right" vertical="center"/>
    </xf>
    <xf numFmtId="0" fontId="109" fillId="39" borderId="43" xfId="77" applyFont="1" applyFill="1" applyBorder="1" applyAlignment="1">
      <alignment horizontal="left" vertical="center"/>
      <protection/>
    </xf>
    <xf numFmtId="0" fontId="10" fillId="0" borderId="0" xfId="65" applyFont="1" applyBorder="1" applyAlignment="1">
      <alignment horizontal="left" vertical="center" wrapText="1"/>
      <protection/>
    </xf>
    <xf numFmtId="172" fontId="34" fillId="33" borderId="77" xfId="111" applyFont="1" applyFill="1" applyBorder="1" applyAlignment="1">
      <alignment horizontal="right" vertical="center"/>
    </xf>
    <xf numFmtId="172" fontId="34" fillId="44" borderId="78" xfId="111" applyFont="1" applyFill="1" applyBorder="1" applyAlignment="1" applyProtection="1">
      <alignment horizontal="right" vertical="center"/>
      <protection/>
    </xf>
    <xf numFmtId="4" fontId="78" fillId="33" borderId="79" xfId="65" applyNumberFormat="1" applyFont="1" applyFill="1" applyBorder="1" applyAlignment="1">
      <alignment horizontal="right" vertical="center"/>
      <protection/>
    </xf>
    <xf numFmtId="4" fontId="34" fillId="36" borderId="66" xfId="65" applyNumberFormat="1" applyFont="1" applyFill="1" applyBorder="1" applyAlignment="1">
      <alignment horizontal="right" vertical="center"/>
      <protection/>
    </xf>
    <xf numFmtId="3" fontId="34" fillId="0" borderId="30" xfId="65" applyNumberFormat="1" applyFont="1" applyFill="1" applyBorder="1" applyAlignment="1">
      <alignment horizontal="right" vertical="center"/>
      <protection/>
    </xf>
    <xf numFmtId="172" fontId="78" fillId="33" borderId="30" xfId="111" applyFont="1" applyFill="1" applyBorder="1" applyAlignment="1">
      <alignment horizontal="right" vertical="center"/>
    </xf>
    <xf numFmtId="0" fontId="10" fillId="36" borderId="16" xfId="65" applyFont="1" applyFill="1" applyBorder="1" applyAlignment="1">
      <alignment vertical="center" wrapText="1"/>
      <protection/>
    </xf>
    <xf numFmtId="1" fontId="10" fillId="36" borderId="16" xfId="65" applyNumberFormat="1" applyFont="1" applyFill="1" applyBorder="1" applyAlignment="1">
      <alignment vertical="center"/>
      <protection/>
    </xf>
    <xf numFmtId="172" fontId="10" fillId="36" borderId="16" xfId="111" applyFont="1" applyFill="1" applyBorder="1" applyAlignment="1">
      <alignment vertical="center"/>
    </xf>
    <xf numFmtId="172" fontId="9" fillId="36" borderId="16" xfId="111" applyFont="1" applyFill="1" applyBorder="1" applyAlignment="1">
      <alignment vertical="center"/>
    </xf>
    <xf numFmtId="175" fontId="10" fillId="36" borderId="20" xfId="111" applyNumberFormat="1" applyFont="1" applyFill="1" applyBorder="1" applyAlignment="1">
      <alignment vertical="center"/>
    </xf>
    <xf numFmtId="172" fontId="10" fillId="36" borderId="20" xfId="111" applyFont="1" applyFill="1" applyBorder="1" applyAlignment="1">
      <alignment vertical="center"/>
    </xf>
    <xf numFmtId="0" fontId="26" fillId="33" borderId="29" xfId="77" applyFont="1" applyFill="1" applyBorder="1" applyAlignment="1">
      <alignment horizontal="center" vertical="center"/>
      <protection/>
    </xf>
    <xf numFmtId="172" fontId="114" fillId="36" borderId="16" xfId="111" applyFont="1" applyFill="1" applyBorder="1" applyAlignment="1">
      <alignment vertical="center"/>
    </xf>
    <xf numFmtId="175" fontId="10" fillId="36" borderId="21" xfId="111" applyNumberFormat="1" applyFont="1" applyFill="1" applyBorder="1" applyAlignment="1">
      <alignment vertical="center"/>
    </xf>
    <xf numFmtId="0" fontId="49" fillId="2" borderId="28" xfId="65" applyFont="1" applyFill="1" applyBorder="1" applyAlignment="1">
      <alignment horizontal="center" vertical="center" wrapText="1"/>
      <protection/>
    </xf>
    <xf numFmtId="0" fontId="40" fillId="36" borderId="24" xfId="66" applyFont="1" applyFill="1" applyBorder="1" applyAlignment="1" applyProtection="1">
      <alignment horizontal="center" vertical="center"/>
      <protection/>
    </xf>
    <xf numFmtId="0" fontId="115" fillId="45" borderId="73" xfId="66" applyFont="1" applyFill="1" applyBorder="1" applyAlignment="1" applyProtection="1">
      <alignment horizontal="center" vertical="center"/>
      <protection/>
    </xf>
    <xf numFmtId="0" fontId="4" fillId="0" borderId="18" xfId="66" applyFont="1" applyBorder="1" applyAlignment="1" applyProtection="1">
      <alignment horizontal="center" vertical="center"/>
      <protection/>
    </xf>
    <xf numFmtId="10" fontId="4" fillId="0" borderId="16" xfId="67" applyNumberFormat="1" applyFont="1" applyBorder="1" applyAlignment="1" applyProtection="1">
      <alignment horizontal="center" vertical="center"/>
      <protection/>
    </xf>
    <xf numFmtId="10" fontId="40" fillId="0" borderId="16" xfId="102" applyNumberFormat="1" applyFont="1" applyBorder="1" applyAlignment="1" applyProtection="1">
      <alignment horizontal="center" vertical="center"/>
      <protection/>
    </xf>
    <xf numFmtId="10" fontId="42" fillId="0" borderId="16" xfId="102" applyNumberFormat="1" applyFont="1" applyBorder="1" applyAlignment="1" applyProtection="1">
      <alignment horizontal="center" vertical="center"/>
      <protection/>
    </xf>
    <xf numFmtId="0" fontId="42" fillId="41" borderId="13" xfId="66" applyFont="1" applyFill="1" applyBorder="1" applyAlignment="1" applyProtection="1">
      <alignment horizontal="center" vertical="center"/>
      <protection locked="0"/>
    </xf>
    <xf numFmtId="0" fontId="4" fillId="0" borderId="18" xfId="66" applyFont="1" applyBorder="1" applyAlignment="1" applyProtection="1">
      <alignment horizontal="center" vertical="center"/>
      <protection locked="0"/>
    </xf>
    <xf numFmtId="0" fontId="42" fillId="41" borderId="26" xfId="66" applyFont="1" applyFill="1" applyBorder="1" applyAlignment="1" applyProtection="1">
      <alignment horizontal="center" vertical="center"/>
      <protection locked="0"/>
    </xf>
    <xf numFmtId="10" fontId="43" fillId="41" borderId="74" xfId="102" applyNumberFormat="1" applyFont="1" applyFill="1" applyBorder="1" applyAlignment="1" applyProtection="1">
      <alignment horizontal="center" vertical="center"/>
      <protection/>
    </xf>
    <xf numFmtId="0" fontId="42" fillId="0" borderId="18" xfId="66" applyFont="1" applyBorder="1" applyAlignment="1" applyProtection="1">
      <alignment horizontal="center" vertical="center"/>
      <protection locked="0"/>
    </xf>
    <xf numFmtId="0" fontId="4" fillId="36" borderId="18" xfId="66" applyFont="1" applyFill="1" applyBorder="1" applyAlignment="1" applyProtection="1">
      <alignment horizontal="center" vertical="center"/>
      <protection locked="0"/>
    </xf>
    <xf numFmtId="0" fontId="42" fillId="0" borderId="57" xfId="66" applyFont="1" applyBorder="1" applyAlignment="1" applyProtection="1">
      <alignment vertical="center"/>
      <protection locked="0"/>
    </xf>
    <xf numFmtId="0" fontId="42" fillId="41" borderId="74" xfId="66" applyFont="1" applyFill="1" applyBorder="1" applyAlignment="1" applyProtection="1">
      <alignment vertical="center"/>
      <protection locked="0"/>
    </xf>
    <xf numFmtId="0" fontId="42" fillId="41" borderId="68" xfId="66" applyFont="1" applyFill="1" applyBorder="1" applyAlignment="1" applyProtection="1">
      <alignment vertical="center"/>
      <protection locked="0"/>
    </xf>
    <xf numFmtId="0" fontId="4" fillId="0" borderId="20" xfId="66" applyFont="1" applyBorder="1" applyAlignment="1" applyProtection="1">
      <alignment vertical="center"/>
      <protection locked="0"/>
    </xf>
    <xf numFmtId="0" fontId="4" fillId="0" borderId="17" xfId="66" applyFont="1" applyBorder="1" applyAlignment="1" applyProtection="1">
      <alignment vertical="center"/>
      <protection locked="0"/>
    </xf>
    <xf numFmtId="0" fontId="4" fillId="0" borderId="76" xfId="66" applyFont="1" applyBorder="1" applyAlignment="1" applyProtection="1">
      <alignment vertical="center"/>
      <protection locked="0"/>
    </xf>
    <xf numFmtId="0" fontId="4" fillId="0" borderId="20" xfId="66" applyFont="1" applyBorder="1" applyAlignment="1" applyProtection="1">
      <alignment vertical="center" wrapText="1"/>
      <protection locked="0"/>
    </xf>
    <xf numFmtId="0" fontId="4" fillId="0" borderId="17" xfId="66" applyFont="1" applyBorder="1" applyAlignment="1" applyProtection="1">
      <alignment vertical="center" wrapText="1"/>
      <protection locked="0"/>
    </xf>
    <xf numFmtId="0" fontId="4" fillId="0" borderId="76" xfId="66" applyFont="1" applyBorder="1" applyAlignment="1" applyProtection="1">
      <alignment vertical="center" wrapText="1"/>
      <protection locked="0"/>
    </xf>
    <xf numFmtId="10" fontId="4" fillId="0" borderId="76" xfId="66" applyNumberFormat="1" applyFont="1" applyBorder="1" applyAlignment="1" applyProtection="1">
      <alignment vertical="center" wrapText="1"/>
      <protection locked="0"/>
    </xf>
    <xf numFmtId="10" fontId="5" fillId="0" borderId="76" xfId="66" applyNumberFormat="1" applyFont="1" applyBorder="1" applyAlignment="1" applyProtection="1">
      <alignment vertical="center" wrapText="1"/>
      <protection locked="0"/>
    </xf>
    <xf numFmtId="0" fontId="4" fillId="0" borderId="20" xfId="66" applyFont="1" applyBorder="1" applyAlignment="1" applyProtection="1">
      <alignment vertical="center"/>
      <protection/>
    </xf>
    <xf numFmtId="0" fontId="4" fillId="0" borderId="17" xfId="66" applyFont="1" applyBorder="1" applyAlignment="1" applyProtection="1">
      <alignment vertical="center"/>
      <protection/>
    </xf>
    <xf numFmtId="0" fontId="42" fillId="0" borderId="19" xfId="66" applyFont="1" applyBorder="1" applyAlignment="1" applyProtection="1">
      <alignment vertical="center"/>
      <protection/>
    </xf>
    <xf numFmtId="0" fontId="42" fillId="0" borderId="17" xfId="66" applyFont="1" applyBorder="1" applyAlignment="1" applyProtection="1">
      <alignment vertical="center"/>
      <protection/>
    </xf>
    <xf numFmtId="0" fontId="42" fillId="41" borderId="80" xfId="67" applyFont="1" applyFill="1" applyBorder="1" applyAlignment="1" applyProtection="1">
      <alignment vertical="center"/>
      <protection/>
    </xf>
    <xf numFmtId="0" fontId="42" fillId="41" borderId="64" xfId="67" applyFont="1" applyFill="1" applyBorder="1" applyAlignment="1" applyProtection="1">
      <alignment vertical="center"/>
      <protection/>
    </xf>
    <xf numFmtId="0" fontId="4" fillId="0" borderId="70" xfId="66" applyFont="1" applyBorder="1" applyAlignment="1" applyProtection="1">
      <alignment vertical="center" wrapText="1"/>
      <protection locked="0"/>
    </xf>
    <xf numFmtId="0" fontId="4" fillId="0" borderId="58" xfId="66" applyFont="1" applyBorder="1" applyAlignment="1" applyProtection="1">
      <alignment vertical="center" wrapText="1"/>
      <protection locked="0"/>
    </xf>
    <xf numFmtId="0" fontId="4" fillId="0" borderId="81" xfId="66" applyFont="1" applyBorder="1" applyAlignment="1" applyProtection="1">
      <alignment vertical="center" wrapText="1"/>
      <protection locked="0"/>
    </xf>
    <xf numFmtId="0" fontId="42" fillId="41" borderId="67" xfId="66" applyFont="1" applyFill="1" applyBorder="1" applyAlignment="1" applyProtection="1">
      <alignment vertical="center"/>
      <protection/>
    </xf>
    <xf numFmtId="0" fontId="42" fillId="41" borderId="68" xfId="66" applyFont="1" applyFill="1" applyBorder="1" applyAlignment="1" applyProtection="1">
      <alignment vertical="center"/>
      <protection/>
    </xf>
    <xf numFmtId="0" fontId="4" fillId="0" borderId="63" xfId="66" applyFont="1" applyBorder="1" applyAlignment="1" applyProtection="1">
      <alignment horizontal="center" vertical="center"/>
      <protection/>
    </xf>
    <xf numFmtId="0" fontId="4" fillId="0" borderId="70" xfId="66" applyFont="1" applyBorder="1" applyAlignment="1" applyProtection="1">
      <alignment vertical="center"/>
      <protection/>
    </xf>
    <xf numFmtId="0" fontId="4" fillId="0" borderId="58" xfId="66" applyFont="1" applyBorder="1" applyAlignment="1" applyProtection="1">
      <alignment vertical="center"/>
      <protection/>
    </xf>
    <xf numFmtId="0" fontId="4" fillId="33" borderId="63" xfId="80" applyFont="1" applyFill="1" applyBorder="1" applyAlignment="1">
      <alignment horizontal="center" vertical="center" wrapText="1"/>
      <protection/>
    </xf>
    <xf numFmtId="172" fontId="10" fillId="36" borderId="21" xfId="111" applyFont="1" applyFill="1" applyBorder="1" applyAlignment="1">
      <alignment vertical="center"/>
    </xf>
    <xf numFmtId="183" fontId="4" fillId="36" borderId="0" xfId="163" applyFont="1" applyFill="1" applyBorder="1" applyAlignment="1" applyProtection="1">
      <alignment vertical="center"/>
      <protection/>
    </xf>
    <xf numFmtId="183" fontId="5" fillId="36" borderId="0" xfId="163" applyFont="1" applyFill="1" applyBorder="1" applyAlignment="1" applyProtection="1">
      <alignment horizontal="right" vertical="center"/>
      <protection/>
    </xf>
    <xf numFmtId="184" fontId="32" fillId="36" borderId="0" xfId="128" applyFont="1" applyFill="1" applyBorder="1" applyAlignment="1" applyProtection="1">
      <alignment vertical="center"/>
      <protection/>
    </xf>
    <xf numFmtId="184" fontId="31" fillId="36" borderId="0" xfId="128" applyFont="1" applyFill="1" applyBorder="1" applyAlignment="1" applyProtection="1">
      <alignment horizontal="right" vertical="center"/>
      <protection locked="0"/>
    </xf>
    <xf numFmtId="184" fontId="43" fillId="36" borderId="0" xfId="128" applyFont="1" applyFill="1" applyBorder="1" applyAlignment="1" applyProtection="1">
      <alignment vertical="center"/>
      <protection/>
    </xf>
    <xf numFmtId="184" fontId="44" fillId="36" borderId="0" xfId="128" applyFont="1" applyFill="1" applyBorder="1" applyAlignment="1" applyProtection="1">
      <alignment vertical="center"/>
      <protection/>
    </xf>
    <xf numFmtId="0" fontId="4" fillId="36" borderId="0" xfId="77" applyFill="1" applyBorder="1">
      <alignment/>
      <protection/>
    </xf>
    <xf numFmtId="4" fontId="4" fillId="36" borderId="0" xfId="77" applyNumberFormat="1" applyFill="1" applyBorder="1">
      <alignment/>
      <protection/>
    </xf>
    <xf numFmtId="172" fontId="115" fillId="36" borderId="0" xfId="66" applyNumberFormat="1" applyFont="1" applyFill="1" applyBorder="1" applyAlignment="1" applyProtection="1">
      <alignment vertical="center"/>
      <protection/>
    </xf>
    <xf numFmtId="0" fontId="42" fillId="36" borderId="0" xfId="66" applyFont="1" applyFill="1" applyBorder="1" applyAlignment="1" applyProtection="1">
      <alignment horizontal="center" vertical="center"/>
      <protection locked="0"/>
    </xf>
    <xf numFmtId="172" fontId="4" fillId="36" borderId="0" xfId="66" applyNumberFormat="1" applyFont="1" applyFill="1" applyBorder="1" applyAlignment="1" applyProtection="1">
      <alignment vertical="center"/>
      <protection locked="0"/>
    </xf>
    <xf numFmtId="0" fontId="4" fillId="36" borderId="0" xfId="66" applyFont="1" applyFill="1" applyBorder="1" applyAlignment="1" applyProtection="1">
      <alignment vertical="center"/>
      <protection locked="0"/>
    </xf>
    <xf numFmtId="172" fontId="42" fillId="36" borderId="0" xfId="66" applyNumberFormat="1" applyFont="1" applyFill="1" applyBorder="1" applyAlignment="1" applyProtection="1">
      <alignment vertical="center"/>
      <protection locked="0"/>
    </xf>
    <xf numFmtId="184" fontId="42" fillId="36" borderId="0" xfId="66" applyNumberFormat="1" applyFont="1" applyFill="1" applyBorder="1" applyAlignment="1" applyProtection="1">
      <alignment horizontal="left" vertical="center"/>
      <protection locked="0"/>
    </xf>
    <xf numFmtId="0" fontId="0" fillId="0" borderId="18" xfId="77" applyFont="1" applyFill="1" applyBorder="1" applyAlignment="1">
      <alignment horizontal="left" vertical="center"/>
      <protection/>
    </xf>
    <xf numFmtId="0" fontId="0" fillId="0" borderId="16" xfId="77" applyFont="1" applyFill="1" applyBorder="1" applyAlignment="1">
      <alignment horizontal="left" vertical="center"/>
      <protection/>
    </xf>
    <xf numFmtId="0" fontId="4" fillId="0" borderId="20" xfId="66" applyFont="1" applyBorder="1" applyAlignment="1" applyProtection="1">
      <alignment horizontal="left" vertical="center"/>
      <protection locked="0"/>
    </xf>
    <xf numFmtId="172" fontId="115" fillId="45" borderId="56" xfId="66" applyNumberFormat="1" applyFont="1" applyFill="1" applyBorder="1" applyAlignment="1" applyProtection="1">
      <alignment vertical="center"/>
      <protection/>
    </xf>
    <xf numFmtId="183" fontId="4" fillId="36" borderId="21" xfId="163" applyFont="1" applyFill="1" applyBorder="1" applyAlignment="1" applyProtection="1">
      <alignment vertical="center"/>
      <protection/>
    </xf>
    <xf numFmtId="183" fontId="5" fillId="36" borderId="21" xfId="163" applyFont="1" applyFill="1" applyBorder="1" applyAlignment="1" applyProtection="1">
      <alignment horizontal="right" vertical="center"/>
      <protection/>
    </xf>
    <xf numFmtId="183" fontId="5" fillId="36" borderId="61" xfId="163" applyFont="1" applyFill="1" applyBorder="1" applyAlignment="1" applyProtection="1">
      <alignment horizontal="right" vertical="center"/>
      <protection/>
    </xf>
    <xf numFmtId="0" fontId="42" fillId="41" borderId="28" xfId="66" applyFont="1" applyFill="1" applyBorder="1" applyAlignment="1" applyProtection="1">
      <alignment horizontal="center" vertical="center"/>
      <protection locked="0"/>
    </xf>
    <xf numFmtId="172" fontId="4" fillId="0" borderId="53" xfId="66" applyNumberFormat="1" applyFont="1" applyBorder="1" applyAlignment="1" applyProtection="1">
      <alignment vertical="center"/>
      <protection locked="0"/>
    </xf>
    <xf numFmtId="0" fontId="4" fillId="0" borderId="53" xfId="66" applyFont="1" applyBorder="1" applyAlignment="1" applyProtection="1">
      <alignment vertical="center"/>
      <protection locked="0"/>
    </xf>
    <xf numFmtId="172" fontId="42" fillId="0" borderId="21" xfId="66" applyNumberFormat="1" applyFont="1" applyBorder="1" applyAlignment="1" applyProtection="1">
      <alignment vertical="center"/>
      <protection locked="0"/>
    </xf>
    <xf numFmtId="0" fontId="42" fillId="41" borderId="69" xfId="66" applyFont="1" applyFill="1" applyBorder="1" applyAlignment="1" applyProtection="1">
      <alignment horizontal="center" vertical="center"/>
      <protection locked="0"/>
    </xf>
    <xf numFmtId="184" fontId="32" fillId="36" borderId="21" xfId="128" applyFont="1" applyFill="1" applyBorder="1" applyAlignment="1" applyProtection="1">
      <alignment vertical="center"/>
      <protection/>
    </xf>
    <xf numFmtId="184" fontId="31" fillId="36" borderId="21" xfId="128" applyFont="1" applyFill="1" applyBorder="1" applyAlignment="1" applyProtection="1">
      <alignment horizontal="right" vertical="center"/>
      <protection locked="0"/>
    </xf>
    <xf numFmtId="184" fontId="42" fillId="0" borderId="59" xfId="66" applyNumberFormat="1" applyFont="1" applyBorder="1" applyAlignment="1" applyProtection="1">
      <alignment horizontal="left" vertical="center"/>
      <protection locked="0"/>
    </xf>
    <xf numFmtId="184" fontId="43" fillId="36" borderId="21" xfId="128" applyFont="1" applyFill="1" applyBorder="1" applyAlignment="1" applyProtection="1">
      <alignment vertical="center"/>
      <protection/>
    </xf>
    <xf numFmtId="184" fontId="44" fillId="36" borderId="21" xfId="128" applyFont="1" applyFill="1" applyBorder="1" applyAlignment="1" applyProtection="1">
      <alignment vertical="center"/>
      <protection/>
    </xf>
    <xf numFmtId="184" fontId="43" fillId="36" borderId="61" xfId="128" applyFont="1" applyFill="1" applyBorder="1" applyAlignment="1" applyProtection="1">
      <alignment vertical="center"/>
      <protection/>
    </xf>
    <xf numFmtId="184" fontId="44" fillId="41" borderId="35" xfId="128" applyFont="1" applyFill="1" applyBorder="1" applyAlignment="1" applyProtection="1">
      <alignment vertical="center"/>
      <protection/>
    </xf>
    <xf numFmtId="10" fontId="1" fillId="35" borderId="16" xfId="77" applyNumberFormat="1" applyFont="1" applyFill="1" applyBorder="1" applyAlignment="1">
      <alignment vertical="center"/>
      <protection/>
    </xf>
    <xf numFmtId="172" fontId="1" fillId="35" borderId="21" xfId="120" applyFont="1" applyFill="1" applyBorder="1" applyAlignment="1">
      <alignment vertical="center"/>
    </xf>
    <xf numFmtId="10" fontId="17" fillId="36" borderId="0" xfId="93" applyNumberFormat="1" applyFont="1" applyFill="1" applyBorder="1" applyAlignment="1">
      <alignment vertical="center"/>
    </xf>
    <xf numFmtId="10" fontId="17" fillId="35" borderId="41" xfId="93" applyNumberFormat="1" applyFont="1" applyFill="1" applyBorder="1" applyAlignment="1">
      <alignment vertical="center"/>
    </xf>
    <xf numFmtId="0" fontId="0" fillId="0" borderId="68" xfId="77" applyFont="1" applyFill="1" applyBorder="1" applyAlignment="1">
      <alignment vertical="center"/>
      <protection/>
    </xf>
    <xf numFmtId="0" fontId="1" fillId="0" borderId="67" xfId="77" applyFont="1" applyFill="1" applyBorder="1" applyAlignment="1">
      <alignment vertical="center"/>
      <protection/>
    </xf>
    <xf numFmtId="0" fontId="1" fillId="0" borderId="68" xfId="77" applyFont="1" applyFill="1" applyBorder="1" applyAlignment="1">
      <alignment vertical="center"/>
      <protection/>
    </xf>
    <xf numFmtId="0" fontId="1" fillId="0" borderId="68" xfId="77" applyFont="1" applyFill="1" applyBorder="1" applyAlignment="1">
      <alignment horizontal="center" vertical="center"/>
      <protection/>
    </xf>
    <xf numFmtId="0" fontId="0" fillId="33" borderId="43" xfId="77" applyFont="1" applyFill="1" applyBorder="1" applyAlignment="1">
      <alignment vertical="center" wrapText="1"/>
      <protection/>
    </xf>
    <xf numFmtId="0" fontId="16" fillId="0" borderId="60" xfId="77" applyFont="1" applyFill="1" applyBorder="1" applyAlignment="1">
      <alignment horizontal="center" vertical="center"/>
      <protection/>
    </xf>
    <xf numFmtId="172" fontId="1" fillId="35" borderId="16" xfId="120" applyFont="1" applyFill="1" applyBorder="1" applyAlignment="1">
      <alignment vertical="center"/>
    </xf>
    <xf numFmtId="10" fontId="0" fillId="0" borderId="60" xfId="93" applyNumberFormat="1" applyFont="1" applyFill="1" applyBorder="1" applyAlignment="1" applyProtection="1">
      <alignment vertical="center"/>
      <protection locked="0"/>
    </xf>
    <xf numFmtId="172" fontId="0" fillId="0" borderId="25" xfId="120" applyFont="1" applyFill="1" applyBorder="1" applyAlignment="1">
      <alignment vertical="center"/>
    </xf>
    <xf numFmtId="172" fontId="1" fillId="35" borderId="34" xfId="120" applyFont="1" applyFill="1" applyBorder="1" applyAlignment="1">
      <alignment vertical="center"/>
    </xf>
    <xf numFmtId="172" fontId="1" fillId="35" borderId="35" xfId="120" applyFont="1" applyFill="1" applyBorder="1" applyAlignment="1">
      <alignment vertical="center"/>
    </xf>
    <xf numFmtId="172" fontId="0" fillId="0" borderId="21" xfId="120" applyFont="1" applyFill="1" applyBorder="1" applyAlignment="1">
      <alignment vertical="center"/>
    </xf>
    <xf numFmtId="172" fontId="0" fillId="0" borderId="22" xfId="120" applyFont="1" applyFill="1" applyBorder="1" applyAlignment="1">
      <alignment vertical="center"/>
    </xf>
    <xf numFmtId="4" fontId="0" fillId="0" borderId="16" xfId="77" applyNumberFormat="1" applyFont="1" applyFill="1" applyBorder="1" applyAlignment="1">
      <alignment vertical="center"/>
      <protection/>
    </xf>
    <xf numFmtId="185" fontId="0" fillId="0" borderId="16" xfId="115" applyNumberFormat="1" applyFont="1" applyFill="1" applyBorder="1" applyAlignment="1" applyProtection="1">
      <alignment vertical="center"/>
      <protection/>
    </xf>
    <xf numFmtId="183" fontId="0" fillId="0" borderId="16" xfId="123" applyFont="1" applyFill="1" applyBorder="1" applyAlignment="1" applyProtection="1">
      <alignment vertical="center"/>
      <protection/>
    </xf>
    <xf numFmtId="175" fontId="0" fillId="0" borderId="25" xfId="111" applyNumberFormat="1" applyFont="1" applyFill="1" applyBorder="1" applyAlignment="1">
      <alignment vertical="center"/>
    </xf>
    <xf numFmtId="0" fontId="0" fillId="0" borderId="72" xfId="77" applyFont="1" applyFill="1" applyBorder="1" applyAlignment="1">
      <alignment vertical="center"/>
      <protection/>
    </xf>
    <xf numFmtId="0" fontId="0" fillId="0" borderId="71" xfId="77" applyFont="1" applyFill="1" applyBorder="1" applyAlignment="1">
      <alignment vertical="center"/>
      <protection/>
    </xf>
    <xf numFmtId="10" fontId="0" fillId="0" borderId="25" xfId="77" applyNumberFormat="1" applyFont="1" applyFill="1" applyBorder="1" applyAlignment="1">
      <alignment vertical="center"/>
      <protection/>
    </xf>
    <xf numFmtId="4" fontId="0" fillId="0" borderId="71" xfId="77" applyNumberFormat="1" applyFont="1" applyFill="1" applyBorder="1" applyAlignment="1">
      <alignment vertical="center"/>
      <protection/>
    </xf>
    <xf numFmtId="172" fontId="1" fillId="35" borderId="40" xfId="120" applyFont="1" applyFill="1" applyBorder="1" applyAlignment="1">
      <alignment vertical="center"/>
    </xf>
    <xf numFmtId="172" fontId="1" fillId="35" borderId="41" xfId="120" applyFont="1" applyFill="1" applyBorder="1" applyAlignment="1">
      <alignment vertical="center"/>
    </xf>
    <xf numFmtId="0" fontId="1" fillId="35" borderId="80" xfId="77" applyFont="1" applyFill="1" applyBorder="1" applyAlignment="1">
      <alignment vertical="center"/>
      <protection/>
    </xf>
    <xf numFmtId="0" fontId="1" fillId="35" borderId="64" xfId="77" applyFont="1" applyFill="1" applyBorder="1" applyAlignment="1">
      <alignment vertical="center"/>
      <protection/>
    </xf>
    <xf numFmtId="10" fontId="1" fillId="35" borderId="34" xfId="77" applyNumberFormat="1" applyFont="1" applyFill="1" applyBorder="1" applyAlignment="1">
      <alignment vertical="center"/>
      <protection/>
    </xf>
    <xf numFmtId="4" fontId="1" fillId="35" borderId="64" xfId="77" applyNumberFormat="1" applyFont="1" applyFill="1" applyBorder="1" applyAlignment="1">
      <alignment vertical="center"/>
      <protection/>
    </xf>
    <xf numFmtId="0" fontId="1" fillId="35" borderId="16" xfId="77" applyFont="1" applyFill="1" applyBorder="1" applyAlignment="1">
      <alignment vertical="center"/>
      <protection/>
    </xf>
    <xf numFmtId="4" fontId="1" fillId="35" borderId="16" xfId="77" applyNumberFormat="1" applyFont="1" applyFill="1" applyBorder="1" applyAlignment="1">
      <alignment vertical="center"/>
      <protection/>
    </xf>
    <xf numFmtId="172" fontId="1" fillId="35" borderId="25" xfId="120" applyFont="1" applyFill="1" applyBorder="1" applyAlignment="1">
      <alignment vertical="center"/>
    </xf>
    <xf numFmtId="172" fontId="17" fillId="35" borderId="34" xfId="120" applyFont="1" applyFill="1" applyBorder="1" applyAlignment="1">
      <alignment vertical="center"/>
    </xf>
    <xf numFmtId="172" fontId="17" fillId="35" borderId="35" xfId="120" applyFont="1" applyFill="1" applyBorder="1" applyAlignment="1">
      <alignment vertical="center"/>
    </xf>
    <xf numFmtId="0" fontId="0" fillId="0" borderId="20" xfId="77" applyFont="1" applyFill="1" applyBorder="1" applyAlignment="1">
      <alignment horizontal="center" vertical="center" wrapText="1"/>
      <protection/>
    </xf>
    <xf numFmtId="0" fontId="0" fillId="0" borderId="16" xfId="77" applyFont="1" applyFill="1" applyBorder="1" applyAlignment="1" applyProtection="1">
      <alignment vertical="center" wrapText="1"/>
      <protection locked="0"/>
    </xf>
    <xf numFmtId="9" fontId="0" fillId="0" borderId="16" xfId="77" applyNumberFormat="1" applyFont="1" applyFill="1" applyBorder="1" applyAlignment="1" applyProtection="1">
      <alignment vertical="center" wrapText="1"/>
      <protection locked="0"/>
    </xf>
    <xf numFmtId="0" fontId="4" fillId="0" borderId="11" xfId="77" applyFill="1" applyBorder="1">
      <alignment/>
      <protection/>
    </xf>
    <xf numFmtId="0" fontId="4" fillId="0" borderId="12" xfId="77" applyFill="1" applyBorder="1">
      <alignment/>
      <protection/>
    </xf>
    <xf numFmtId="0" fontId="4" fillId="0" borderId="15" xfId="77" applyFill="1" applyBorder="1">
      <alignment/>
      <protection/>
    </xf>
    <xf numFmtId="0" fontId="1" fillId="35" borderId="18" xfId="77" applyFont="1" applyFill="1" applyBorder="1" applyAlignment="1">
      <alignment vertical="center"/>
      <protection/>
    </xf>
    <xf numFmtId="172" fontId="1" fillId="35" borderId="22" xfId="120" applyFont="1" applyFill="1" applyBorder="1" applyAlignment="1">
      <alignment vertical="center"/>
    </xf>
    <xf numFmtId="183" fontId="0" fillId="0" borderId="21" xfId="123" applyFont="1" applyFill="1" applyBorder="1" applyAlignment="1" applyProtection="1">
      <alignment vertical="center"/>
      <protection/>
    </xf>
    <xf numFmtId="0" fontId="9" fillId="36" borderId="16" xfId="65" applyFont="1" applyFill="1" applyBorder="1" applyAlignment="1">
      <alignment horizontal="center" vertical="center" textRotation="90"/>
      <protection/>
    </xf>
    <xf numFmtId="1" fontId="0" fillId="0" borderId="16" xfId="77" applyNumberFormat="1" applyFont="1" applyFill="1" applyBorder="1" applyAlignment="1" applyProtection="1">
      <alignment vertical="center"/>
      <protection locked="0"/>
    </xf>
    <xf numFmtId="0" fontId="51" fillId="35" borderId="42" xfId="65" applyFont="1" applyFill="1" applyBorder="1" applyAlignment="1">
      <alignment vertical="center"/>
      <protection/>
    </xf>
    <xf numFmtId="0" fontId="81" fillId="35" borderId="43" xfId="65" applyFont="1" applyFill="1" applyBorder="1" applyAlignment="1">
      <alignment vertical="center" wrapText="1"/>
      <protection/>
    </xf>
    <xf numFmtId="0" fontId="35" fillId="35" borderId="43" xfId="65" applyFont="1" applyFill="1" applyBorder="1" applyAlignment="1">
      <alignment vertical="center"/>
      <protection/>
    </xf>
    <xf numFmtId="0" fontId="51" fillId="35" borderId="0" xfId="65" applyFont="1" applyFill="1" applyAlignment="1">
      <alignment vertical="center"/>
      <protection/>
    </xf>
    <xf numFmtId="0" fontId="51" fillId="35" borderId="63" xfId="65" applyFont="1" applyFill="1" applyBorder="1" applyAlignment="1">
      <alignment horizontal="center" vertical="center" wrapText="1"/>
      <protection/>
    </xf>
    <xf numFmtId="0" fontId="70" fillId="35" borderId="61" xfId="65" applyFont="1" applyFill="1" applyBorder="1" applyAlignment="1">
      <alignment horizontal="center" vertical="center" wrapText="1"/>
      <protection/>
    </xf>
    <xf numFmtId="0" fontId="50" fillId="35" borderId="63" xfId="65" applyFont="1" applyFill="1" applyBorder="1" applyAlignment="1">
      <alignment horizontal="center" vertical="center"/>
      <protection/>
    </xf>
    <xf numFmtId="0" fontId="50" fillId="35" borderId="32" xfId="65" applyFont="1" applyFill="1" applyBorder="1" applyAlignment="1">
      <alignment horizontal="center" vertical="center" wrapText="1"/>
      <protection/>
    </xf>
    <xf numFmtId="0" fontId="50" fillId="35" borderId="70" xfId="65" applyFont="1" applyFill="1" applyBorder="1" applyAlignment="1">
      <alignment horizontal="center" vertical="center" wrapText="1"/>
      <protection/>
    </xf>
    <xf numFmtId="0" fontId="50" fillId="35" borderId="33" xfId="65" applyFont="1" applyFill="1" applyBorder="1" applyAlignment="1">
      <alignment horizontal="center" vertical="center" wrapText="1"/>
      <protection/>
    </xf>
    <xf numFmtId="0" fontId="50" fillId="35" borderId="34" xfId="65" applyFont="1" applyFill="1" applyBorder="1" applyAlignment="1">
      <alignment horizontal="center" vertical="center" wrapText="1"/>
      <protection/>
    </xf>
    <xf numFmtId="0" fontId="70" fillId="35" borderId="35" xfId="65" applyFont="1" applyFill="1" applyBorder="1" applyAlignment="1">
      <alignment horizontal="center" vertical="center" wrapText="1"/>
      <protection/>
    </xf>
    <xf numFmtId="0" fontId="78" fillId="35" borderId="42" xfId="65" applyFont="1" applyFill="1" applyBorder="1" applyAlignment="1">
      <alignment vertical="center"/>
      <protection/>
    </xf>
    <xf numFmtId="0" fontId="46" fillId="35" borderId="62" xfId="65" applyFont="1" applyFill="1" applyBorder="1" applyAlignment="1">
      <alignment horizontal="center" vertical="center"/>
      <protection/>
    </xf>
    <xf numFmtId="4" fontId="46" fillId="35" borderId="40" xfId="65" applyNumberFormat="1" applyFont="1" applyFill="1" applyBorder="1" applyAlignment="1">
      <alignment horizontal="right" vertical="center"/>
      <protection/>
    </xf>
    <xf numFmtId="3" fontId="46" fillId="35" borderId="40" xfId="65" applyNumberFormat="1" applyFont="1" applyFill="1" applyBorder="1" applyAlignment="1">
      <alignment horizontal="right" vertical="center"/>
      <protection/>
    </xf>
    <xf numFmtId="4" fontId="46" fillId="35" borderId="44" xfId="65" applyNumberFormat="1" applyFont="1" applyFill="1" applyBorder="1" applyAlignment="1">
      <alignment horizontal="right" vertical="center"/>
      <protection/>
    </xf>
    <xf numFmtId="172" fontId="46" fillId="35" borderId="40" xfId="111" applyFont="1" applyFill="1" applyBorder="1" applyAlignment="1">
      <alignment horizontal="right" vertical="center"/>
    </xf>
    <xf numFmtId="4" fontId="34" fillId="36" borderId="79" xfId="65" applyNumberFormat="1" applyFont="1" applyFill="1" applyBorder="1" applyAlignment="1">
      <alignment horizontal="right" vertical="center"/>
      <protection/>
    </xf>
    <xf numFmtId="0" fontId="50" fillId="35" borderId="25" xfId="65" applyFont="1" applyFill="1" applyBorder="1" applyAlignment="1">
      <alignment horizontal="center" vertical="center" wrapText="1"/>
      <protection/>
    </xf>
    <xf numFmtId="4" fontId="46" fillId="35" borderId="42" xfId="65" applyNumberFormat="1" applyFont="1" applyFill="1" applyBorder="1" applyAlignment="1">
      <alignment horizontal="right" vertical="center"/>
      <protection/>
    </xf>
    <xf numFmtId="175" fontId="34" fillId="36" borderId="16" xfId="111" applyNumberFormat="1" applyFont="1" applyFill="1" applyBorder="1" applyAlignment="1">
      <alignment horizontal="right" vertical="center"/>
    </xf>
    <xf numFmtId="4" fontId="46" fillId="35" borderId="52" xfId="65" applyNumberFormat="1" applyFont="1" applyFill="1" applyBorder="1" applyAlignment="1">
      <alignment horizontal="right" vertical="center"/>
      <protection/>
    </xf>
    <xf numFmtId="0" fontId="50" fillId="35" borderId="81" xfId="65" applyFont="1" applyFill="1" applyBorder="1" applyAlignment="1">
      <alignment horizontal="center" vertical="center" wrapText="1"/>
      <protection/>
    </xf>
    <xf numFmtId="172" fontId="46" fillId="35" borderId="48" xfId="111" applyFont="1" applyFill="1" applyBorder="1" applyAlignment="1">
      <alignment horizontal="right" vertical="center"/>
    </xf>
    <xf numFmtId="0" fontId="50" fillId="35" borderId="22" xfId="65" applyFont="1" applyFill="1" applyBorder="1" applyAlignment="1">
      <alignment horizontal="center" vertical="center" wrapText="1"/>
      <protection/>
    </xf>
    <xf numFmtId="172" fontId="78" fillId="33" borderId="21" xfId="111" applyFont="1" applyFill="1" applyBorder="1" applyAlignment="1">
      <alignment horizontal="right" vertical="center"/>
    </xf>
    <xf numFmtId="172" fontId="46" fillId="35" borderId="52" xfId="111" applyFont="1" applyFill="1" applyBorder="1" applyAlignment="1">
      <alignment horizontal="right" vertical="center"/>
    </xf>
    <xf numFmtId="172" fontId="46" fillId="35" borderId="44" xfId="111" applyFont="1" applyFill="1" applyBorder="1" applyAlignment="1">
      <alignment horizontal="right" vertical="center"/>
    </xf>
    <xf numFmtId="172" fontId="34" fillId="33" borderId="56" xfId="111" applyFont="1" applyFill="1" applyBorder="1" applyAlignment="1">
      <alignment horizontal="right" vertical="center"/>
    </xf>
    <xf numFmtId="4" fontId="46" fillId="35" borderId="63" xfId="65" applyNumberFormat="1" applyFont="1" applyFill="1" applyBorder="1" applyAlignment="1">
      <alignment horizontal="right" vertical="center"/>
      <protection/>
    </xf>
    <xf numFmtId="175" fontId="46" fillId="35" borderId="32" xfId="111" applyNumberFormat="1" applyFont="1" applyFill="1" applyBorder="1" applyAlignment="1">
      <alignment horizontal="right" vertical="center"/>
    </xf>
    <xf numFmtId="172" fontId="46" fillId="35" borderId="32" xfId="111" applyFont="1" applyFill="1" applyBorder="1" applyAlignment="1">
      <alignment horizontal="right" vertical="center"/>
    </xf>
    <xf numFmtId="172" fontId="46" fillId="35" borderId="61" xfId="111" applyFont="1" applyFill="1" applyBorder="1" applyAlignment="1">
      <alignment horizontal="right" vertical="center"/>
    </xf>
    <xf numFmtId="0" fontId="5" fillId="6" borderId="25" xfId="91" applyFont="1" applyFill="1" applyBorder="1" applyAlignment="1">
      <alignment horizontal="center" vertical="center" wrapText="1"/>
      <protection/>
    </xf>
    <xf numFmtId="0" fontId="31" fillId="6" borderId="25" xfId="91" applyFont="1" applyFill="1" applyBorder="1" applyAlignment="1">
      <alignment horizontal="center" vertical="center" wrapText="1"/>
      <protection/>
    </xf>
    <xf numFmtId="0" fontId="33" fillId="6" borderId="25" xfId="91" applyFont="1" applyFill="1" applyBorder="1" applyAlignment="1">
      <alignment horizontal="center" vertical="center" wrapText="1"/>
      <protection/>
    </xf>
    <xf numFmtId="0" fontId="31" fillId="6" borderId="60" xfId="91" applyFont="1" applyFill="1" applyBorder="1" applyAlignment="1">
      <alignment horizontal="center" vertical="center" wrapText="1"/>
      <protection/>
    </xf>
    <xf numFmtId="0" fontId="31" fillId="6" borderId="26" xfId="91" applyFont="1" applyFill="1" applyBorder="1" applyAlignment="1">
      <alignment horizontal="center" vertical="center" wrapText="1"/>
      <protection/>
    </xf>
    <xf numFmtId="0" fontId="31" fillId="6" borderId="36" xfId="91" applyFont="1" applyFill="1" applyBorder="1" applyAlignment="1">
      <alignment horizontal="center" vertical="center" wrapText="1"/>
      <protection/>
    </xf>
    <xf numFmtId="0" fontId="31" fillId="6" borderId="37" xfId="91" applyFont="1" applyFill="1" applyBorder="1" applyAlignment="1">
      <alignment horizontal="center" vertical="center" wrapText="1"/>
      <protection/>
    </xf>
    <xf numFmtId="0" fontId="26" fillId="6" borderId="42" xfId="91" applyFont="1" applyFill="1" applyBorder="1" applyAlignment="1">
      <alignment horizontal="left" vertical="center"/>
      <protection/>
    </xf>
    <xf numFmtId="0" fontId="26" fillId="6" borderId="43" xfId="91" applyFont="1" applyFill="1" applyBorder="1" applyAlignment="1">
      <alignment horizontal="center" vertical="center"/>
      <protection/>
    </xf>
    <xf numFmtId="0" fontId="26" fillId="6" borderId="62" xfId="91" applyFont="1" applyFill="1" applyBorder="1" applyAlignment="1">
      <alignment horizontal="center" vertical="center"/>
      <protection/>
    </xf>
    <xf numFmtId="172" fontId="5" fillId="6" borderId="41" xfId="91" applyNumberFormat="1" applyFont="1" applyFill="1" applyBorder="1" applyAlignment="1">
      <alignment vertical="center"/>
      <protection/>
    </xf>
    <xf numFmtId="172" fontId="5" fillId="6" borderId="44" xfId="91" applyNumberFormat="1" applyFont="1" applyFill="1" applyBorder="1" applyAlignment="1">
      <alignment vertical="center"/>
      <protection/>
    </xf>
    <xf numFmtId="1" fontId="45" fillId="0" borderId="16" xfId="88" applyNumberFormat="1" applyFont="1" applyFill="1" applyBorder="1" applyAlignment="1">
      <alignment horizontal="center" vertical="center" wrapText="1"/>
      <protection/>
    </xf>
    <xf numFmtId="0" fontId="0" fillId="0" borderId="16" xfId="88" applyFont="1" applyFill="1" applyBorder="1" applyAlignment="1">
      <alignment horizontal="left" vertical="center" wrapText="1"/>
      <protection/>
    </xf>
    <xf numFmtId="0" fontId="0" fillId="0" borderId="16" xfId="88" applyFont="1" applyFill="1" applyBorder="1" applyAlignment="1">
      <alignment horizontal="center" vertical="center" wrapText="1"/>
      <protection/>
    </xf>
    <xf numFmtId="0" fontId="4" fillId="0" borderId="41" xfId="91" applyBorder="1" applyAlignment="1">
      <alignment vertical="center"/>
      <protection/>
    </xf>
    <xf numFmtId="0" fontId="26" fillId="0" borderId="43" xfId="9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left" vertical="center" wrapText="1"/>
    </xf>
    <xf numFmtId="0" fontId="26" fillId="6" borderId="62" xfId="91" applyFont="1" applyFill="1" applyBorder="1" applyAlignment="1">
      <alignment vertical="center"/>
      <protection/>
    </xf>
    <xf numFmtId="172" fontId="5" fillId="6" borderId="43" xfId="111" applyFont="1" applyFill="1" applyBorder="1" applyAlignment="1">
      <alignment horizontal="right" vertical="center"/>
    </xf>
    <xf numFmtId="0" fontId="26" fillId="0" borderId="42" xfId="91" applyFont="1" applyFill="1" applyBorder="1" applyAlignment="1">
      <alignment vertical="center"/>
      <protection/>
    </xf>
    <xf numFmtId="0" fontId="0" fillId="0" borderId="16" xfId="91" applyFont="1" applyFill="1" applyBorder="1" applyAlignment="1">
      <alignment horizontal="left" vertical="center" wrapText="1"/>
      <protection/>
    </xf>
    <xf numFmtId="172" fontId="0" fillId="6" borderId="16" xfId="111" applyFont="1" applyFill="1" applyBorder="1" applyAlignment="1">
      <alignment horizontal="left" vertical="center" wrapText="1"/>
    </xf>
    <xf numFmtId="179" fontId="0" fillId="0" borderId="16" xfId="91" applyNumberFormat="1" applyFont="1" applyFill="1" applyBorder="1" applyAlignment="1">
      <alignment horizontal="left" vertical="center" wrapText="1"/>
      <protection/>
    </xf>
    <xf numFmtId="172" fontId="0" fillId="6" borderId="16" xfId="111" applyFont="1" applyFill="1" applyBorder="1" applyAlignment="1">
      <alignment vertical="center"/>
    </xf>
    <xf numFmtId="179" fontId="0" fillId="36" borderId="20" xfId="91" applyNumberFormat="1" applyFont="1" applyFill="1" applyBorder="1" applyAlignment="1">
      <alignment horizontal="left" vertical="center" wrapText="1"/>
      <protection/>
    </xf>
    <xf numFmtId="0" fontId="0" fillId="36" borderId="20" xfId="91" applyFont="1" applyFill="1" applyBorder="1" applyAlignment="1">
      <alignment horizontal="left" vertical="center" wrapText="1"/>
      <protection/>
    </xf>
    <xf numFmtId="171" fontId="0" fillId="36" borderId="20" xfId="47" applyNumberFormat="1" applyFont="1" applyFill="1" applyBorder="1" applyAlignment="1">
      <alignment horizontal="left" vertical="center" wrapText="1"/>
    </xf>
    <xf numFmtId="0" fontId="1" fillId="36" borderId="20" xfId="91" applyFont="1" applyFill="1" applyBorder="1" applyAlignment="1">
      <alignment horizontal="center" vertical="center" wrapText="1"/>
      <protection/>
    </xf>
    <xf numFmtId="0" fontId="0" fillId="0" borderId="20" xfId="91" applyFont="1" applyBorder="1" applyAlignment="1">
      <alignment horizontal="left" vertical="center" wrapText="1"/>
      <protection/>
    </xf>
    <xf numFmtId="0" fontId="1" fillId="0" borderId="76" xfId="91" applyFont="1" applyBorder="1" applyAlignment="1">
      <alignment horizontal="center" vertical="center" wrapText="1"/>
      <protection/>
    </xf>
    <xf numFmtId="172" fontId="0" fillId="36" borderId="76" xfId="111" applyFont="1" applyFill="1" applyBorder="1" applyAlignment="1">
      <alignment vertical="center"/>
    </xf>
    <xf numFmtId="0" fontId="0" fillId="36" borderId="76" xfId="91" applyFont="1" applyFill="1" applyBorder="1" applyAlignment="1">
      <alignment vertical="center" wrapText="1"/>
      <protection/>
    </xf>
    <xf numFmtId="172" fontId="1" fillId="6" borderId="21" xfId="111" applyFont="1" applyFill="1" applyBorder="1" applyAlignment="1">
      <alignment horizontal="center" vertical="center" wrapText="1"/>
    </xf>
    <xf numFmtId="0" fontId="0" fillId="0" borderId="20" xfId="9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181" fontId="5" fillId="6" borderId="31" xfId="91" applyNumberFormat="1" applyFont="1" applyFill="1" applyBorder="1" applyAlignment="1">
      <alignment horizontal="center" vertical="center" wrapText="1"/>
      <protection/>
    </xf>
    <xf numFmtId="0" fontId="5" fillId="6" borderId="60" xfId="91" applyFont="1" applyFill="1" applyBorder="1" applyAlignment="1">
      <alignment horizontal="center" vertical="center" wrapText="1"/>
      <protection/>
    </xf>
    <xf numFmtId="0" fontId="4" fillId="0" borderId="22" xfId="91" applyBorder="1" applyAlignment="1">
      <alignment vertical="center"/>
      <protection/>
    </xf>
    <xf numFmtId="1" fontId="45" fillId="0" borderId="18" xfId="88" applyNumberFormat="1" applyFont="1" applyFill="1" applyBorder="1" applyAlignment="1">
      <alignment horizontal="center" vertical="center" wrapText="1"/>
      <protection/>
    </xf>
    <xf numFmtId="0" fontId="0" fillId="36" borderId="21" xfId="91" applyFont="1" applyFill="1" applyBorder="1" applyAlignment="1">
      <alignment vertical="center" wrapText="1"/>
      <protection/>
    </xf>
    <xf numFmtId="0" fontId="0" fillId="36" borderId="21" xfId="91" applyFont="1" applyFill="1" applyBorder="1" applyAlignment="1">
      <alignment vertical="center"/>
      <protection/>
    </xf>
    <xf numFmtId="172" fontId="4" fillId="36" borderId="21" xfId="111" applyFont="1" applyFill="1" applyBorder="1" applyAlignment="1">
      <alignment horizontal="center" vertical="center"/>
    </xf>
    <xf numFmtId="172" fontId="4" fillId="36" borderId="16" xfId="111" applyFont="1" applyFill="1" applyBorder="1" applyAlignment="1">
      <alignment horizontal="center" vertical="center"/>
    </xf>
    <xf numFmtId="175" fontId="4" fillId="36" borderId="16" xfId="111" applyNumberFormat="1" applyFont="1" applyFill="1" applyBorder="1" applyAlignment="1">
      <alignment horizontal="center" vertical="center"/>
    </xf>
    <xf numFmtId="0" fontId="4" fillId="36" borderId="16" xfId="77" applyFont="1" applyFill="1" applyBorder="1" applyAlignment="1">
      <alignment horizontal="left" vertical="center"/>
      <protection/>
    </xf>
    <xf numFmtId="172" fontId="0" fillId="0" borderId="16" xfId="111" applyFont="1" applyBorder="1" applyAlignment="1">
      <alignment horizontal="left" vertical="center"/>
    </xf>
    <xf numFmtId="0" fontId="4" fillId="36" borderId="16" xfId="77" applyFont="1" applyFill="1" applyBorder="1" applyAlignment="1">
      <alignment vertical="center" wrapText="1"/>
      <protection/>
    </xf>
    <xf numFmtId="0" fontId="10" fillId="36" borderId="0" xfId="65" applyFont="1" applyFill="1" applyBorder="1">
      <alignment/>
      <protection/>
    </xf>
    <xf numFmtId="172" fontId="17" fillId="0" borderId="20" xfId="111" applyFont="1" applyBorder="1" applyAlignment="1">
      <alignment vertical="center"/>
    </xf>
    <xf numFmtId="9" fontId="105" fillId="34" borderId="30" xfId="93" applyFont="1" applyFill="1" applyBorder="1" applyAlignment="1">
      <alignment vertical="center"/>
    </xf>
    <xf numFmtId="0" fontId="10" fillId="36" borderId="0" xfId="65" applyFont="1" applyFill="1" applyBorder="1" applyAlignment="1">
      <alignment vertical="center"/>
      <protection/>
    </xf>
    <xf numFmtId="172" fontId="10" fillId="36" borderId="0" xfId="111" applyFont="1" applyFill="1" applyBorder="1" applyAlignment="1">
      <alignment vertical="center"/>
    </xf>
    <xf numFmtId="172" fontId="0" fillId="0" borderId="16" xfId="111" applyFont="1" applyBorder="1" applyAlignment="1">
      <alignment horizontal="left" vertical="center" wrapText="1"/>
    </xf>
    <xf numFmtId="10" fontId="0" fillId="36" borderId="21" xfId="94" applyNumberFormat="1" applyFont="1" applyFill="1" applyBorder="1" applyAlignment="1">
      <alignment horizontal="center" vertical="center"/>
    </xf>
    <xf numFmtId="0" fontId="40" fillId="36" borderId="0" xfId="66" applyFont="1" applyFill="1" applyBorder="1" applyAlignment="1" applyProtection="1">
      <alignment horizontal="center" vertical="center"/>
      <protection locked="0"/>
    </xf>
    <xf numFmtId="0" fontId="116" fillId="41" borderId="0" xfId="80" applyFont="1" applyFill="1" applyBorder="1" applyAlignment="1">
      <alignment horizontal="center" vertical="center"/>
      <protection/>
    </xf>
    <xf numFmtId="0" fontId="4" fillId="36" borderId="16" xfId="81" applyFont="1" applyFill="1" applyBorder="1" applyAlignment="1">
      <alignment horizontal="right" vertical="center" wrapText="1"/>
      <protection/>
    </xf>
    <xf numFmtId="0" fontId="5" fillId="36" borderId="16" xfId="81" applyFont="1" applyFill="1" applyBorder="1" applyAlignment="1">
      <alignment horizontal="right" vertical="center"/>
      <protection/>
    </xf>
    <xf numFmtId="0" fontId="24" fillId="41" borderId="16" xfId="81" applyFont="1" applyFill="1" applyBorder="1" applyAlignment="1">
      <alignment horizontal="center" vertical="center" wrapText="1"/>
      <protection/>
    </xf>
    <xf numFmtId="0" fontId="38" fillId="41" borderId="16" xfId="81" applyFont="1" applyFill="1" applyBorder="1" applyAlignment="1">
      <alignment horizontal="center" vertical="center" wrapText="1"/>
      <protection/>
    </xf>
    <xf numFmtId="0" fontId="37" fillId="36" borderId="16" xfId="81" applyFont="1" applyFill="1" applyBorder="1" applyAlignment="1">
      <alignment horizontal="center" vertical="center"/>
      <protection/>
    </xf>
    <xf numFmtId="0" fontId="37" fillId="36" borderId="16" xfId="81" applyFont="1" applyFill="1" applyBorder="1" applyAlignment="1">
      <alignment horizontal="left" vertical="center"/>
      <protection/>
    </xf>
    <xf numFmtId="1" fontId="4" fillId="36" borderId="16" xfId="81" applyNumberFormat="1" applyFont="1" applyFill="1" applyBorder="1">
      <alignment/>
      <protection/>
    </xf>
    <xf numFmtId="0" fontId="4" fillId="36" borderId="16" xfId="81" applyFill="1" applyBorder="1" applyAlignment="1">
      <alignment horizontal="center" vertical="center" wrapText="1"/>
      <protection/>
    </xf>
    <xf numFmtId="0" fontId="5" fillId="36" borderId="16" xfId="81" applyFont="1" applyFill="1" applyBorder="1" applyAlignment="1">
      <alignment horizontal="left" vertical="center" wrapText="1"/>
      <protection/>
    </xf>
    <xf numFmtId="0" fontId="4" fillId="36" borderId="16" xfId="81" applyFill="1" applyBorder="1">
      <alignment/>
      <protection/>
    </xf>
    <xf numFmtId="43" fontId="4" fillId="36" borderId="16" xfId="81" applyNumberFormat="1" applyFont="1" applyFill="1" applyBorder="1" applyAlignment="1">
      <alignment horizontal="right" vertical="center" wrapText="1"/>
      <protection/>
    </xf>
    <xf numFmtId="2" fontId="5" fillId="36" borderId="16" xfId="81" applyNumberFormat="1" applyFont="1" applyFill="1" applyBorder="1" applyAlignment="1">
      <alignment horizontal="right" vertical="center"/>
      <protection/>
    </xf>
    <xf numFmtId="2" fontId="10" fillId="36" borderId="16" xfId="65" applyNumberFormat="1" applyFont="1" applyFill="1" applyBorder="1" applyAlignment="1">
      <alignment vertical="center"/>
      <protection/>
    </xf>
    <xf numFmtId="172" fontId="10" fillId="0" borderId="0" xfId="65" applyNumberFormat="1" applyFont="1" applyFill="1" applyBorder="1" applyAlignment="1">
      <alignment vertical="center"/>
      <protection/>
    </xf>
    <xf numFmtId="172" fontId="10" fillId="0" borderId="0" xfId="65" applyNumberFormat="1" applyFont="1" applyFill="1" applyBorder="1" applyAlignment="1">
      <alignment horizontal="center" vertical="center"/>
      <protection/>
    </xf>
    <xf numFmtId="172" fontId="10" fillId="0" borderId="0" xfId="65" applyNumberFormat="1" applyFont="1" applyFill="1" applyBorder="1">
      <alignment/>
      <protection/>
    </xf>
    <xf numFmtId="0" fontId="50" fillId="0" borderId="0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172" fontId="10" fillId="0" borderId="0" xfId="111" applyFont="1" applyFill="1" applyBorder="1" applyAlignment="1">
      <alignment vertical="center"/>
    </xf>
    <xf numFmtId="0" fontId="10" fillId="0" borderId="0" xfId="65" applyFont="1" applyFill="1" applyBorder="1">
      <alignment/>
      <protection/>
    </xf>
    <xf numFmtId="10" fontId="0" fillId="0" borderId="16" xfId="120" applyNumberFormat="1" applyFont="1" applyFill="1" applyBorder="1" applyAlignment="1">
      <alignment vertical="center"/>
    </xf>
    <xf numFmtId="172" fontId="0" fillId="0" borderId="16" xfId="111" applyNumberFormat="1" applyFont="1" applyFill="1" applyBorder="1" applyAlignment="1">
      <alignment horizontal="right" vertical="center"/>
    </xf>
    <xf numFmtId="2" fontId="0" fillId="0" borderId="16" xfId="93" applyNumberFormat="1" applyFont="1" applyFill="1" applyBorder="1" applyAlignment="1">
      <alignment horizontal="right" vertical="center"/>
    </xf>
    <xf numFmtId="2" fontId="0" fillId="0" borderId="16" xfId="111" applyNumberFormat="1" applyFont="1" applyFill="1" applyBorder="1" applyAlignment="1">
      <alignment vertical="center"/>
    </xf>
    <xf numFmtId="2" fontId="0" fillId="0" borderId="16" xfId="93" applyNumberFormat="1" applyFont="1" applyFill="1" applyBorder="1" applyAlignment="1">
      <alignment vertical="center"/>
    </xf>
    <xf numFmtId="172" fontId="17" fillId="35" borderId="36" xfId="120" applyFont="1" applyFill="1" applyBorder="1" applyAlignment="1">
      <alignment vertical="center"/>
    </xf>
    <xf numFmtId="10" fontId="17" fillId="0" borderId="0" xfId="93" applyNumberFormat="1" applyFont="1" applyFill="1" applyBorder="1" applyAlignment="1">
      <alignment vertical="center"/>
    </xf>
    <xf numFmtId="172" fontId="17" fillId="35" borderId="45" xfId="120" applyFont="1" applyFill="1" applyBorder="1" applyAlignment="1">
      <alignment vertical="center"/>
    </xf>
    <xf numFmtId="172" fontId="17" fillId="35" borderId="16" xfId="120" applyFont="1" applyFill="1" applyBorder="1" applyAlignment="1">
      <alignment vertical="center"/>
    </xf>
    <xf numFmtId="10" fontId="17" fillId="35" borderId="16" xfId="93" applyNumberFormat="1" applyFont="1" applyFill="1" applyBorder="1" applyAlignment="1">
      <alignment vertical="center"/>
    </xf>
    <xf numFmtId="2" fontId="17" fillId="46" borderId="0" xfId="93" applyNumberFormat="1" applyFont="1" applyFill="1" applyBorder="1" applyAlignment="1">
      <alignment vertical="center"/>
    </xf>
    <xf numFmtId="172" fontId="0" fillId="0" borderId="20" xfId="120" applyFont="1" applyFill="1" applyBorder="1" applyAlignment="1">
      <alignment vertical="center"/>
    </xf>
    <xf numFmtId="172" fontId="1" fillId="35" borderId="20" xfId="120" applyFont="1" applyFill="1" applyBorder="1" applyAlignment="1">
      <alignment vertical="center"/>
    </xf>
    <xf numFmtId="172" fontId="0" fillId="0" borderId="60" xfId="120" applyFont="1" applyFill="1" applyBorder="1" applyAlignment="1">
      <alignment vertical="center"/>
    </xf>
    <xf numFmtId="172" fontId="1" fillId="35" borderId="46" xfId="120" applyFont="1" applyFill="1" applyBorder="1" applyAlignment="1">
      <alignment vertical="center"/>
    </xf>
    <xf numFmtId="172" fontId="0" fillId="0" borderId="20" xfId="111" applyFont="1" applyFill="1" applyBorder="1" applyAlignment="1" applyProtection="1">
      <alignment vertical="center"/>
      <protection locked="0"/>
    </xf>
    <xf numFmtId="183" fontId="0" fillId="0" borderId="20" xfId="123" applyFont="1" applyFill="1" applyBorder="1" applyAlignment="1" applyProtection="1">
      <alignment vertical="center"/>
      <protection/>
    </xf>
    <xf numFmtId="172" fontId="1" fillId="35" borderId="52" xfId="120" applyFont="1" applyFill="1" applyBorder="1" applyAlignment="1">
      <alignment vertical="center"/>
    </xf>
    <xf numFmtId="172" fontId="1" fillId="35" borderId="60" xfId="120" applyFont="1" applyFill="1" applyBorder="1" applyAlignment="1">
      <alignment vertical="center"/>
    </xf>
    <xf numFmtId="10" fontId="17" fillId="35" borderId="0" xfId="93" applyNumberFormat="1" applyFont="1" applyFill="1" applyBorder="1" applyAlignment="1">
      <alignment vertical="center"/>
    </xf>
    <xf numFmtId="0" fontId="5" fillId="47" borderId="0" xfId="77" applyFont="1" applyFill="1" applyBorder="1" applyAlignment="1">
      <alignment horizontal="center" vertical="center" wrapText="1"/>
      <protection/>
    </xf>
    <xf numFmtId="172" fontId="115" fillId="45" borderId="0" xfId="66" applyNumberFormat="1" applyFont="1" applyFill="1" applyBorder="1" applyAlignment="1" applyProtection="1">
      <alignment vertical="center"/>
      <protection/>
    </xf>
    <xf numFmtId="0" fontId="42" fillId="41" borderId="0" xfId="66" applyFont="1" applyFill="1" applyBorder="1" applyAlignment="1" applyProtection="1">
      <alignment horizontal="center" vertical="center"/>
      <protection locked="0"/>
    </xf>
    <xf numFmtId="172" fontId="4" fillId="0" borderId="0" xfId="66" applyNumberFormat="1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172" fontId="42" fillId="0" borderId="0" xfId="66" applyNumberFormat="1" applyFont="1" applyBorder="1" applyAlignment="1" applyProtection="1">
      <alignment vertical="center"/>
      <protection locked="0"/>
    </xf>
    <xf numFmtId="184" fontId="42" fillId="0" borderId="0" xfId="66" applyNumberFormat="1" applyFont="1" applyBorder="1" applyAlignment="1" applyProtection="1">
      <alignment horizontal="left" vertical="center"/>
      <protection locked="0"/>
    </xf>
    <xf numFmtId="0" fontId="117" fillId="41" borderId="0" xfId="66" applyFont="1" applyFill="1" applyBorder="1" applyAlignment="1">
      <alignment horizontal="center" vertical="center"/>
      <protection/>
    </xf>
    <xf numFmtId="0" fontId="117" fillId="36" borderId="0" xfId="66" applyFont="1" applyFill="1" applyBorder="1" applyAlignment="1" applyProtection="1">
      <alignment horizontal="center" vertical="center"/>
      <protection/>
    </xf>
    <xf numFmtId="184" fontId="44" fillId="41" borderId="0" xfId="128" applyFont="1" applyFill="1" applyBorder="1" applyAlignment="1" applyProtection="1">
      <alignment vertical="center"/>
      <protection/>
    </xf>
    <xf numFmtId="0" fontId="20" fillId="36" borderId="25" xfId="65" applyFont="1" applyFill="1" applyBorder="1" applyAlignment="1">
      <alignment horizontal="center" vertical="center" textRotation="90"/>
      <protection/>
    </xf>
    <xf numFmtId="0" fontId="10" fillId="36" borderId="25" xfId="65" applyFont="1" applyFill="1" applyBorder="1" applyAlignment="1">
      <alignment vertical="center" wrapText="1"/>
      <protection/>
    </xf>
    <xf numFmtId="1" fontId="10" fillId="36" borderId="25" xfId="65" applyNumberFormat="1" applyFont="1" applyFill="1" applyBorder="1" applyAlignment="1">
      <alignment vertical="center"/>
      <protection/>
    </xf>
    <xf numFmtId="172" fontId="10" fillId="36" borderId="25" xfId="111" applyFont="1" applyFill="1" applyBorder="1" applyAlignment="1">
      <alignment vertical="center"/>
    </xf>
    <xf numFmtId="2" fontId="10" fillId="36" borderId="25" xfId="65" applyNumberFormat="1" applyFont="1" applyFill="1" applyBorder="1" applyAlignment="1">
      <alignment vertical="center"/>
      <protection/>
    </xf>
    <xf numFmtId="172" fontId="9" fillId="36" borderId="25" xfId="111" applyFont="1" applyFill="1" applyBorder="1" applyAlignment="1">
      <alignment vertical="center"/>
    </xf>
    <xf numFmtId="175" fontId="10" fillId="36" borderId="60" xfId="111" applyNumberFormat="1" applyFont="1" applyFill="1" applyBorder="1" applyAlignment="1">
      <alignment vertical="center"/>
    </xf>
    <xf numFmtId="172" fontId="10" fillId="36" borderId="60" xfId="111" applyFont="1" applyFill="1" applyBorder="1" applyAlignment="1">
      <alignment vertical="center"/>
    </xf>
    <xf numFmtId="175" fontId="10" fillId="36" borderId="22" xfId="111" applyNumberFormat="1" applyFont="1" applyFill="1" applyBorder="1" applyAlignment="1">
      <alignment vertical="center"/>
    </xf>
    <xf numFmtId="0" fontId="50" fillId="0" borderId="80" xfId="65" applyFont="1" applyBorder="1" applyAlignment="1">
      <alignment vertical="center"/>
      <protection/>
    </xf>
    <xf numFmtId="0" fontId="50" fillId="0" borderId="64" xfId="65" applyFont="1" applyBorder="1" applyAlignment="1">
      <alignment vertical="center"/>
      <protection/>
    </xf>
    <xf numFmtId="172" fontId="4" fillId="0" borderId="64" xfId="111" applyFont="1" applyBorder="1" applyAlignment="1">
      <alignment/>
    </xf>
    <xf numFmtId="0" fontId="50" fillId="0" borderId="82" xfId="65" applyFont="1" applyBorder="1" applyAlignment="1">
      <alignment vertical="center"/>
      <protection/>
    </xf>
    <xf numFmtId="172" fontId="46" fillId="36" borderId="83" xfId="111" applyFont="1" applyFill="1" applyBorder="1" applyAlignment="1">
      <alignment vertical="center"/>
    </xf>
    <xf numFmtId="0" fontId="10" fillId="0" borderId="14" xfId="65" applyFont="1" applyBorder="1" applyAlignment="1">
      <alignment horizontal="left" vertical="center" wrapText="1"/>
      <protection/>
    </xf>
    <xf numFmtId="0" fontId="4" fillId="0" borderId="0" xfId="91" applyAlignment="1">
      <alignment wrapText="1"/>
      <protection/>
    </xf>
    <xf numFmtId="181" fontId="48" fillId="8" borderId="16" xfId="91" applyNumberFormat="1" applyFont="1" applyFill="1" applyBorder="1" applyAlignment="1">
      <alignment horizontal="center" vertical="center" wrapText="1"/>
      <protection/>
    </xf>
    <xf numFmtId="0" fontId="48" fillId="8" borderId="16" xfId="91" applyFont="1" applyFill="1" applyBorder="1" applyAlignment="1">
      <alignment horizontal="center" vertical="center" wrapText="1"/>
      <protection/>
    </xf>
    <xf numFmtId="0" fontId="4" fillId="0" borderId="16" xfId="91" applyBorder="1" applyAlignment="1">
      <alignment horizontal="center"/>
      <protection/>
    </xf>
    <xf numFmtId="2" fontId="45" fillId="6" borderId="76" xfId="77" applyNumberFormat="1" applyFont="1" applyFill="1" applyBorder="1" applyAlignment="1">
      <alignment horizontal="center" vertical="center" wrapText="1"/>
      <protection/>
    </xf>
    <xf numFmtId="2" fontId="45" fillId="6" borderId="18" xfId="90" applyNumberFormat="1" applyFont="1" applyFill="1" applyBorder="1" applyAlignment="1">
      <alignment horizontal="center" vertical="center" wrapText="1"/>
      <protection/>
    </xf>
    <xf numFmtId="0" fontId="9" fillId="0" borderId="16" xfId="65" applyFont="1" applyBorder="1" applyAlignment="1">
      <alignment/>
      <protection/>
    </xf>
    <xf numFmtId="0" fontId="17" fillId="0" borderId="16" xfId="65" applyFont="1" applyBorder="1" applyAlignment="1">
      <alignment/>
      <protection/>
    </xf>
    <xf numFmtId="207" fontId="17" fillId="0" borderId="16" xfId="65" applyNumberFormat="1" applyFont="1" applyBorder="1" applyAlignment="1">
      <alignment/>
      <protection/>
    </xf>
    <xf numFmtId="207" fontId="9" fillId="0" borderId="16" xfId="65" applyNumberFormat="1" applyFont="1" applyBorder="1" applyAlignment="1">
      <alignment/>
      <protection/>
    </xf>
    <xf numFmtId="0" fontId="49" fillId="0" borderId="73" xfId="65" applyFont="1" applyBorder="1" applyAlignment="1">
      <alignment vertical="center" wrapText="1"/>
      <protection/>
    </xf>
    <xf numFmtId="0" fontId="50" fillId="0" borderId="27" xfId="65" applyFont="1" applyBorder="1" applyAlignment="1">
      <alignment vertical="center" wrapText="1"/>
      <protection/>
    </xf>
    <xf numFmtId="0" fontId="50" fillId="0" borderId="12" xfId="65" applyFont="1" applyBorder="1" applyAlignment="1">
      <alignment vertical="center" wrapText="1"/>
      <protection/>
    </xf>
    <xf numFmtId="0" fontId="49" fillId="0" borderId="18" xfId="65" applyFont="1" applyBorder="1" applyAlignment="1">
      <alignment vertical="center" wrapText="1"/>
      <protection/>
    </xf>
    <xf numFmtId="185" fontId="50" fillId="0" borderId="16" xfId="65" applyNumberFormat="1" applyFont="1" applyBorder="1" applyAlignment="1">
      <alignment vertical="center"/>
      <protection/>
    </xf>
    <xf numFmtId="183" fontId="50" fillId="0" borderId="16" xfId="65" applyNumberFormat="1" applyFont="1" applyBorder="1" applyAlignment="1">
      <alignment vertical="center"/>
      <protection/>
    </xf>
    <xf numFmtId="3" fontId="50" fillId="0" borderId="16" xfId="65" applyNumberFormat="1" applyFont="1" applyBorder="1" applyAlignment="1">
      <alignment vertical="center"/>
      <protection/>
    </xf>
    <xf numFmtId="0" fontId="49" fillId="0" borderId="84" xfId="65" applyFont="1" applyBorder="1" applyAlignment="1">
      <alignment vertical="center" wrapText="1"/>
      <protection/>
    </xf>
    <xf numFmtId="172" fontId="46" fillId="35" borderId="70" xfId="111" applyFont="1" applyFill="1" applyBorder="1" applyAlignment="1">
      <alignment horizontal="right" vertical="center"/>
    </xf>
    <xf numFmtId="0" fontId="70" fillId="35" borderId="15" xfId="65" applyFont="1" applyFill="1" applyBorder="1" applyAlignment="1">
      <alignment horizontal="center" vertical="center" wrapText="1"/>
      <protection/>
    </xf>
    <xf numFmtId="172" fontId="78" fillId="33" borderId="16" xfId="111" applyFont="1" applyFill="1" applyBorder="1" applyAlignment="1">
      <alignment horizontal="right" vertical="center"/>
    </xf>
    <xf numFmtId="0" fontId="70" fillId="35" borderId="12" xfId="65" applyFont="1" applyFill="1" applyBorder="1" applyAlignment="1">
      <alignment horizontal="center" vertical="center" wrapText="1"/>
      <protection/>
    </xf>
    <xf numFmtId="43" fontId="50" fillId="0" borderId="0" xfId="65" applyNumberFormat="1" applyFont="1" applyAlignment="1">
      <alignment vertical="center"/>
      <protection/>
    </xf>
    <xf numFmtId="0" fontId="50" fillId="0" borderId="36" xfId="65" applyFont="1" applyBorder="1" applyAlignment="1">
      <alignment vertical="center" wrapText="1"/>
      <protection/>
    </xf>
    <xf numFmtId="0" fontId="50" fillId="0" borderId="16" xfId="65" applyFont="1" applyBorder="1" applyAlignment="1">
      <alignment vertical="center"/>
      <protection/>
    </xf>
    <xf numFmtId="172" fontId="50" fillId="0" borderId="16" xfId="65" applyNumberFormat="1" applyFont="1" applyBorder="1" applyAlignment="1">
      <alignment vertical="center"/>
      <protection/>
    </xf>
    <xf numFmtId="10" fontId="46" fillId="0" borderId="16" xfId="65" applyNumberFormat="1" applyFont="1" applyBorder="1" applyAlignment="1">
      <alignment horizontal="center" vertical="center"/>
      <protection/>
    </xf>
    <xf numFmtId="9" fontId="46" fillId="0" borderId="21" xfId="65" applyNumberFormat="1" applyFont="1" applyBorder="1" applyAlignment="1">
      <alignment horizontal="center" vertical="center"/>
      <protection/>
    </xf>
    <xf numFmtId="0" fontId="46" fillId="0" borderId="18" xfId="65" applyFont="1" applyBorder="1" applyAlignment="1">
      <alignment horizontal="center" vertical="center" wrapText="1"/>
      <protection/>
    </xf>
    <xf numFmtId="0" fontId="46" fillId="0" borderId="16" xfId="65" applyFont="1" applyBorder="1" applyAlignment="1">
      <alignment horizontal="center" vertical="center" wrapText="1"/>
      <protection/>
    </xf>
    <xf numFmtId="0" fontId="46" fillId="0" borderId="21" xfId="65" applyFont="1" applyBorder="1" applyAlignment="1">
      <alignment horizontal="center" vertical="center" wrapText="1"/>
      <protection/>
    </xf>
    <xf numFmtId="183" fontId="51" fillId="0" borderId="16" xfId="65" applyNumberFormat="1" applyFont="1" applyBorder="1" applyAlignment="1">
      <alignment horizontal="center" vertical="center"/>
      <protection/>
    </xf>
    <xf numFmtId="43" fontId="51" fillId="0" borderId="16" xfId="65" applyNumberFormat="1" applyFont="1" applyBorder="1" applyAlignment="1">
      <alignment horizontal="center" vertical="center"/>
      <protection/>
    </xf>
    <xf numFmtId="43" fontId="51" fillId="0" borderId="21" xfId="65" applyNumberFormat="1" applyFont="1" applyBorder="1" applyAlignment="1">
      <alignment horizontal="center" vertical="center"/>
      <protection/>
    </xf>
    <xf numFmtId="0" fontId="46" fillId="0" borderId="24" xfId="65" applyFont="1" applyBorder="1" applyAlignment="1">
      <alignment horizontal="center" vertical="center" wrapText="1"/>
      <protection/>
    </xf>
    <xf numFmtId="183" fontId="51" fillId="0" borderId="25" xfId="65" applyNumberFormat="1" applyFont="1" applyBorder="1" applyAlignment="1">
      <alignment horizontal="center" vertical="center"/>
      <protection/>
    </xf>
    <xf numFmtId="0" fontId="46" fillId="0" borderId="33" xfId="65" applyFont="1" applyBorder="1" applyAlignment="1">
      <alignment horizontal="center" vertical="center"/>
      <protection/>
    </xf>
    <xf numFmtId="183" fontId="51" fillId="0" borderId="34" xfId="65" applyNumberFormat="1" applyFont="1" applyBorder="1" applyAlignment="1">
      <alignment horizontal="center" vertical="center"/>
      <protection/>
    </xf>
    <xf numFmtId="183" fontId="51" fillId="0" borderId="35" xfId="65" applyNumberFormat="1" applyFont="1" applyBorder="1" applyAlignment="1">
      <alignment horizontal="center" vertical="center"/>
      <protection/>
    </xf>
    <xf numFmtId="172" fontId="78" fillId="48" borderId="16" xfId="111" applyFont="1" applyFill="1" applyBorder="1" applyAlignment="1">
      <alignment horizontal="right" vertical="center"/>
    </xf>
    <xf numFmtId="207" fontId="47" fillId="36" borderId="15" xfId="65" applyNumberFormat="1" applyFont="1" applyFill="1" applyBorder="1" applyAlignment="1">
      <alignment vertical="center" wrapText="1"/>
      <protection/>
    </xf>
    <xf numFmtId="0" fontId="6" fillId="0" borderId="24" xfId="65" applyFont="1" applyBorder="1" applyAlignment="1">
      <alignment wrapText="1"/>
      <protection/>
    </xf>
    <xf numFmtId="185" fontId="50" fillId="0" borderId="25" xfId="65" applyNumberFormat="1" applyFont="1" applyBorder="1" applyAlignment="1">
      <alignment vertical="center"/>
      <protection/>
    </xf>
    <xf numFmtId="3" fontId="78" fillId="33" borderId="16" xfId="111" applyNumberFormat="1" applyFont="1" applyFill="1" applyBorder="1" applyAlignment="1">
      <alignment horizontal="right" vertical="center"/>
    </xf>
    <xf numFmtId="0" fontId="52" fillId="0" borderId="16" xfId="65" applyFont="1" applyBorder="1" applyAlignment="1">
      <alignment wrapText="1"/>
      <protection/>
    </xf>
    <xf numFmtId="185" fontId="53" fillId="0" borderId="16" xfId="65" applyNumberFormat="1" applyFont="1" applyBorder="1" applyAlignment="1">
      <alignment vertical="center"/>
      <protection/>
    </xf>
    <xf numFmtId="183" fontId="53" fillId="0" borderId="16" xfId="65" applyNumberFormat="1" applyFont="1" applyBorder="1" applyAlignment="1">
      <alignment vertical="center"/>
      <protection/>
    </xf>
    <xf numFmtId="3" fontId="53" fillId="0" borderId="16" xfId="65" applyNumberFormat="1" applyFont="1" applyBorder="1" applyAlignment="1">
      <alignment vertical="center"/>
      <protection/>
    </xf>
    <xf numFmtId="172" fontId="9" fillId="0" borderId="16" xfId="65" applyNumberFormat="1" applyFont="1" applyBorder="1">
      <alignment/>
      <protection/>
    </xf>
    <xf numFmtId="172" fontId="53" fillId="0" borderId="16" xfId="65" applyNumberFormat="1" applyFont="1" applyBorder="1" applyAlignment="1">
      <alignment vertical="center"/>
      <protection/>
    </xf>
    <xf numFmtId="183" fontId="50" fillId="0" borderId="25" xfId="65" applyNumberFormat="1" applyFont="1" applyBorder="1" applyAlignment="1">
      <alignment horizontal="center" vertical="center"/>
      <protection/>
    </xf>
    <xf numFmtId="3" fontId="50" fillId="0" borderId="25" xfId="65" applyNumberFormat="1" applyFont="1" applyBorder="1" applyAlignment="1">
      <alignment horizontal="center" vertical="center"/>
      <protection/>
    </xf>
    <xf numFmtId="3" fontId="10" fillId="0" borderId="25" xfId="65" applyNumberFormat="1" applyFont="1" applyBorder="1" applyAlignment="1">
      <alignment horizontal="center" vertical="center"/>
      <protection/>
    </xf>
    <xf numFmtId="3" fontId="50" fillId="0" borderId="25" xfId="65" applyNumberFormat="1" applyFont="1" applyBorder="1" applyAlignment="1">
      <alignment horizontal="center" vertical="center"/>
      <protection/>
    </xf>
    <xf numFmtId="4" fontId="105" fillId="34" borderId="16" xfId="111" applyNumberFormat="1" applyFont="1" applyFill="1" applyBorder="1" applyAlignment="1">
      <alignment vertical="center"/>
    </xf>
    <xf numFmtId="172" fontId="13" fillId="46" borderId="16" xfId="111" applyFont="1" applyFill="1" applyBorder="1" applyAlignment="1">
      <alignment vertical="center"/>
    </xf>
    <xf numFmtId="0" fontId="116" fillId="14" borderId="14" xfId="0" applyFont="1" applyFill="1" applyBorder="1" applyAlignment="1">
      <alignment horizontal="center" vertical="center"/>
    </xf>
    <xf numFmtId="0" fontId="116" fillId="14" borderId="0" xfId="0" applyFont="1" applyFill="1" applyBorder="1" applyAlignment="1">
      <alignment horizontal="center" vertical="center"/>
    </xf>
    <xf numFmtId="0" fontId="116" fillId="14" borderId="15" xfId="0" applyFont="1" applyFill="1" applyBorder="1" applyAlignment="1">
      <alignment horizontal="center" vertical="center"/>
    </xf>
    <xf numFmtId="0" fontId="108" fillId="45" borderId="14" xfId="0" applyFont="1" applyFill="1" applyBorder="1" applyAlignment="1">
      <alignment horizontal="center" vertical="center"/>
    </xf>
    <xf numFmtId="0" fontId="108" fillId="45" borderId="0" xfId="0" applyFont="1" applyFill="1" applyBorder="1" applyAlignment="1">
      <alignment horizontal="center" vertical="center"/>
    </xf>
    <xf numFmtId="0" fontId="108" fillId="45" borderId="15" xfId="0" applyFont="1" applyFill="1" applyBorder="1" applyAlignment="1">
      <alignment horizontal="center" vertical="center"/>
    </xf>
    <xf numFmtId="0" fontId="19" fillId="35" borderId="20" xfId="0" applyFont="1" applyFill="1" applyBorder="1" applyAlignment="1" applyProtection="1">
      <alignment horizontal="left" vertical="center"/>
      <protection/>
    </xf>
    <xf numFmtId="0" fontId="19" fillId="35" borderId="53" xfId="0" applyFont="1" applyFill="1" applyBorder="1" applyAlignment="1" applyProtection="1">
      <alignment horizontal="left" vertical="center"/>
      <protection/>
    </xf>
    <xf numFmtId="0" fontId="19" fillId="36" borderId="19" xfId="0" applyFont="1" applyFill="1" applyBorder="1" applyAlignment="1" applyProtection="1">
      <alignment horizontal="left" vertical="center"/>
      <protection/>
    </xf>
    <xf numFmtId="0" fontId="19" fillId="36" borderId="76" xfId="0" applyFont="1" applyFill="1" applyBorder="1" applyAlignment="1" applyProtection="1">
      <alignment horizontal="left" vertical="center"/>
      <protection/>
    </xf>
    <xf numFmtId="0" fontId="19" fillId="35" borderId="19" xfId="0" applyFont="1" applyFill="1" applyBorder="1" applyAlignment="1" applyProtection="1">
      <alignment horizontal="left" vertical="center"/>
      <protection/>
    </xf>
    <xf numFmtId="0" fontId="19" fillId="35" borderId="17" xfId="0" applyFont="1" applyFill="1" applyBorder="1" applyAlignment="1" applyProtection="1">
      <alignment horizontal="left" vertical="center"/>
      <protection/>
    </xf>
    <xf numFmtId="0" fontId="19" fillId="0" borderId="19" xfId="0" applyFont="1" applyBorder="1" applyAlignment="1" applyProtection="1">
      <alignment horizontal="left" vertical="center"/>
      <protection/>
    </xf>
    <xf numFmtId="0" fontId="19" fillId="0" borderId="76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left" vertical="center" wrapText="1"/>
      <protection/>
    </xf>
    <xf numFmtId="0" fontId="16" fillId="0" borderId="76" xfId="0" applyFont="1" applyBorder="1" applyAlignment="1" applyProtection="1">
      <alignment horizontal="left" vertical="center" wrapText="1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6" fillId="0" borderId="76" xfId="0" applyFont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left" vertical="center"/>
      <protection/>
    </xf>
    <xf numFmtId="0" fontId="20" fillId="0" borderId="76" xfId="0" applyFont="1" applyBorder="1" applyAlignment="1" applyProtection="1">
      <alignment horizontal="left" vertical="center"/>
      <protection/>
    </xf>
    <xf numFmtId="0" fontId="19" fillId="35" borderId="19" xfId="0" applyFont="1" applyFill="1" applyBorder="1" applyAlignment="1" applyProtection="1">
      <alignment horizontal="center" vertical="center"/>
      <protection/>
    </xf>
    <xf numFmtId="0" fontId="19" fillId="35" borderId="17" xfId="0" applyFont="1" applyFill="1" applyBorder="1" applyAlignment="1" applyProtection="1">
      <alignment horizontal="center" vertical="center"/>
      <protection/>
    </xf>
    <xf numFmtId="0" fontId="19" fillId="35" borderId="53" xfId="0" applyFont="1" applyFill="1" applyBorder="1" applyAlignment="1" applyProtection="1">
      <alignment horizontal="center" vertical="center"/>
      <protection/>
    </xf>
    <xf numFmtId="0" fontId="19" fillId="0" borderId="72" xfId="0" applyFont="1" applyBorder="1" applyAlignment="1" applyProtection="1">
      <alignment horizontal="left" vertical="center"/>
      <protection/>
    </xf>
    <xf numFmtId="0" fontId="19" fillId="0" borderId="31" xfId="0" applyFont="1" applyBorder="1" applyAlignment="1" applyProtection="1">
      <alignment horizontal="left" vertical="center"/>
      <protection/>
    </xf>
    <xf numFmtId="0" fontId="87" fillId="40" borderId="42" xfId="0" applyFont="1" applyFill="1" applyBorder="1" applyAlignment="1">
      <alignment horizontal="left" vertical="center" wrapText="1"/>
    </xf>
    <xf numFmtId="0" fontId="87" fillId="40" borderId="43" xfId="0" applyFont="1" applyFill="1" applyBorder="1" applyAlignment="1">
      <alignment horizontal="left" vertical="center" wrapText="1"/>
    </xf>
    <xf numFmtId="0" fontId="87" fillId="40" borderId="44" xfId="0" applyFont="1" applyFill="1" applyBorder="1" applyAlignment="1">
      <alignment horizontal="left" vertical="center" wrapText="1"/>
    </xf>
    <xf numFmtId="0" fontId="22" fillId="33" borderId="14" xfId="77" applyFont="1" applyFill="1" applyBorder="1" applyAlignment="1">
      <alignment horizontal="center" vertical="center"/>
      <protection/>
    </xf>
    <xf numFmtId="0" fontId="22" fillId="33" borderId="0" xfId="77" applyFont="1" applyFill="1" applyBorder="1" applyAlignment="1">
      <alignment horizontal="center" vertical="center"/>
      <protection/>
    </xf>
    <xf numFmtId="0" fontId="22" fillId="33" borderId="15" xfId="77" applyFont="1" applyFill="1" applyBorder="1" applyAlignment="1">
      <alignment horizontal="center" vertical="center"/>
      <protection/>
    </xf>
    <xf numFmtId="4" fontId="5" fillId="33" borderId="70" xfId="77" applyNumberFormat="1" applyFont="1" applyFill="1" applyBorder="1" applyAlignment="1">
      <alignment horizontal="center" vertical="center"/>
      <protection/>
    </xf>
    <xf numFmtId="4" fontId="5" fillId="33" borderId="58" xfId="77" applyNumberFormat="1" applyFont="1" applyFill="1" applyBorder="1" applyAlignment="1">
      <alignment horizontal="center" vertical="center"/>
      <protection/>
    </xf>
    <xf numFmtId="0" fontId="109" fillId="39" borderId="42" xfId="77" applyFont="1" applyFill="1" applyBorder="1" applyAlignment="1">
      <alignment horizontal="left" vertical="center"/>
      <protection/>
    </xf>
    <xf numFmtId="0" fontId="109" fillId="39" borderId="43" xfId="77" applyFont="1" applyFill="1" applyBorder="1" applyAlignment="1">
      <alignment horizontal="left" vertical="center"/>
      <protection/>
    </xf>
    <xf numFmtId="0" fontId="0" fillId="0" borderId="73" xfId="77" applyFont="1" applyBorder="1" applyAlignment="1">
      <alignment horizontal="left" vertical="center" wrapText="1"/>
      <protection/>
    </xf>
    <xf numFmtId="0" fontId="0" fillId="0" borderId="63" xfId="77" applyFont="1" applyBorder="1" applyAlignment="1">
      <alignment horizontal="left" vertical="center" wrapText="1"/>
      <protection/>
    </xf>
    <xf numFmtId="0" fontId="0" fillId="0" borderId="27" xfId="77" applyFont="1" applyBorder="1" applyAlignment="1">
      <alignment vertical="center" wrapText="1"/>
      <protection/>
    </xf>
    <xf numFmtId="0" fontId="0" fillId="0" borderId="32" xfId="77" applyFont="1" applyBorder="1" applyAlignment="1">
      <alignment vertical="center" wrapText="1"/>
      <protection/>
    </xf>
    <xf numFmtId="0" fontId="0" fillId="0" borderId="28" xfId="77" applyFont="1" applyBorder="1" applyAlignment="1">
      <alignment horizontal="left" vertical="center" wrapText="1"/>
      <protection/>
    </xf>
    <xf numFmtId="0" fontId="0" fillId="0" borderId="61" xfId="77" applyFont="1" applyBorder="1" applyAlignment="1">
      <alignment horizontal="left" vertical="center" wrapText="1"/>
      <protection/>
    </xf>
    <xf numFmtId="0" fontId="1" fillId="49" borderId="80" xfId="77" applyFont="1" applyFill="1" applyBorder="1" applyAlignment="1">
      <alignment horizontal="center" vertical="center"/>
      <protection/>
    </xf>
    <xf numFmtId="0" fontId="1" fillId="49" borderId="64" xfId="77" applyFont="1" applyFill="1" applyBorder="1" applyAlignment="1">
      <alignment horizontal="center" vertical="center"/>
      <protection/>
    </xf>
    <xf numFmtId="0" fontId="1" fillId="49" borderId="82" xfId="77" applyFont="1" applyFill="1" applyBorder="1" applyAlignment="1">
      <alignment horizontal="center" vertical="center"/>
      <protection/>
    </xf>
    <xf numFmtId="0" fontId="118" fillId="0" borderId="14" xfId="0" applyFont="1" applyBorder="1" applyAlignment="1">
      <alignment horizontal="left" vertical="center" wrapText="1"/>
    </xf>
    <xf numFmtId="0" fontId="118" fillId="0" borderId="0" xfId="0" applyFont="1" applyBorder="1" applyAlignment="1">
      <alignment horizontal="left" vertical="center" wrapText="1"/>
    </xf>
    <xf numFmtId="0" fontId="118" fillId="0" borderId="15" xfId="0" applyFont="1" applyBorder="1" applyAlignment="1">
      <alignment horizontal="left" vertical="center" wrapText="1"/>
    </xf>
    <xf numFmtId="0" fontId="0" fillId="0" borderId="16" xfId="77" applyFont="1" applyBorder="1" applyAlignment="1">
      <alignment horizontal="left" vertical="center" wrapText="1"/>
      <protection/>
    </xf>
    <xf numFmtId="0" fontId="0" fillId="0" borderId="32" xfId="77" applyFont="1" applyBorder="1" applyAlignment="1">
      <alignment horizontal="left" vertical="center" wrapText="1"/>
      <protection/>
    </xf>
    <xf numFmtId="0" fontId="0" fillId="0" borderId="21" xfId="77" applyFont="1" applyBorder="1" applyAlignment="1">
      <alignment horizontal="left" vertical="center" wrapText="1"/>
      <protection/>
    </xf>
    <xf numFmtId="0" fontId="0" fillId="0" borderId="26" xfId="77" applyFont="1" applyBorder="1" applyAlignment="1">
      <alignment horizontal="left" vertical="center" wrapText="1"/>
      <protection/>
    </xf>
    <xf numFmtId="0" fontId="0" fillId="0" borderId="29" xfId="77" applyFont="1" applyBorder="1" applyAlignment="1">
      <alignment horizontal="left" vertical="center" wrapText="1"/>
      <protection/>
    </xf>
    <xf numFmtId="0" fontId="0" fillId="0" borderId="62" xfId="77" applyFont="1" applyBorder="1" applyAlignment="1">
      <alignment horizontal="left" vertical="center" wrapText="1"/>
      <protection/>
    </xf>
    <xf numFmtId="0" fontId="0" fillId="0" borderId="16" xfId="77" applyFont="1" applyBorder="1" applyAlignment="1">
      <alignment vertical="center" wrapText="1"/>
      <protection/>
    </xf>
    <xf numFmtId="0" fontId="0" fillId="0" borderId="28" xfId="77" applyFont="1" applyBorder="1" applyAlignment="1">
      <alignment vertical="center" wrapText="1"/>
      <protection/>
    </xf>
    <xf numFmtId="0" fontId="0" fillId="0" borderId="21" xfId="77" applyFont="1" applyBorder="1" applyAlignment="1">
      <alignment vertical="center" wrapText="1"/>
      <protection/>
    </xf>
    <xf numFmtId="0" fontId="0" fillId="0" borderId="22" xfId="77" applyFont="1" applyBorder="1" applyAlignment="1">
      <alignment horizontal="left" vertical="center" wrapText="1"/>
      <protection/>
    </xf>
    <xf numFmtId="0" fontId="0" fillId="0" borderId="39" xfId="77" applyFont="1" applyBorder="1" applyAlignment="1">
      <alignment horizontal="left" vertical="center" wrapText="1"/>
      <protection/>
    </xf>
    <xf numFmtId="0" fontId="0" fillId="0" borderId="41" xfId="77" applyFont="1" applyBorder="1" applyAlignment="1">
      <alignment horizontal="left" vertical="center" wrapText="1"/>
      <protection/>
    </xf>
    <xf numFmtId="0" fontId="0" fillId="0" borderId="37" xfId="77" applyFont="1" applyBorder="1" applyAlignment="1">
      <alignment horizontal="left" vertical="center" wrapText="1"/>
      <protection/>
    </xf>
    <xf numFmtId="0" fontId="0" fillId="0" borderId="25" xfId="77" applyFont="1" applyBorder="1" applyAlignment="1">
      <alignment vertical="center" wrapText="1"/>
      <protection/>
    </xf>
    <xf numFmtId="0" fontId="0" fillId="0" borderId="38" xfId="77" applyFont="1" applyBorder="1" applyAlignment="1">
      <alignment vertical="center" wrapText="1"/>
      <protection/>
    </xf>
    <xf numFmtId="0" fontId="0" fillId="0" borderId="40" xfId="77" applyFont="1" applyBorder="1" applyAlignment="1">
      <alignment vertical="center" wrapText="1"/>
      <protection/>
    </xf>
    <xf numFmtId="0" fontId="0" fillId="0" borderId="26" xfId="77" applyFont="1" applyBorder="1" applyAlignment="1">
      <alignment horizontal="left" vertical="center"/>
      <protection/>
    </xf>
    <xf numFmtId="0" fontId="0" fillId="0" borderId="29" xfId="77" applyFont="1" applyBorder="1" applyAlignment="1">
      <alignment horizontal="left" vertical="center"/>
      <protection/>
    </xf>
    <xf numFmtId="0" fontId="0" fillId="0" borderId="62" xfId="77" applyFont="1" applyBorder="1" applyAlignment="1">
      <alignment horizontal="left" vertical="center"/>
      <protection/>
    </xf>
    <xf numFmtId="0" fontId="0" fillId="0" borderId="23" xfId="77" applyFont="1" applyBorder="1" applyAlignment="1">
      <alignment horizontal="left" vertical="center" wrapText="1"/>
      <protection/>
    </xf>
    <xf numFmtId="0" fontId="0" fillId="0" borderId="25" xfId="77" applyFont="1" applyBorder="1" applyAlignment="1">
      <alignment horizontal="left" vertical="center" wrapText="1"/>
      <protection/>
    </xf>
    <xf numFmtId="0" fontId="0" fillId="0" borderId="38" xfId="77" applyFont="1" applyBorder="1" applyAlignment="1">
      <alignment horizontal="left" vertical="center" wrapText="1"/>
      <protection/>
    </xf>
    <xf numFmtId="0" fontId="0" fillId="0" borderId="40" xfId="77" applyFont="1" applyBorder="1" applyAlignment="1">
      <alignment horizontal="left" vertical="center" wrapText="1"/>
      <protection/>
    </xf>
    <xf numFmtId="0" fontId="0" fillId="0" borderId="18" xfId="77" applyFont="1" applyBorder="1" applyAlignment="1">
      <alignment horizontal="left" vertical="center" wrapText="1"/>
      <protection/>
    </xf>
    <xf numFmtId="0" fontId="0" fillId="0" borderId="61" xfId="77" applyFont="1" applyBorder="1" applyAlignment="1">
      <alignment vertical="center" wrapText="1"/>
      <protection/>
    </xf>
    <xf numFmtId="0" fontId="0" fillId="0" borderId="30" xfId="77" applyFont="1" applyBorder="1" applyAlignment="1">
      <alignment vertical="center" wrapText="1"/>
      <protection/>
    </xf>
    <xf numFmtId="0" fontId="0" fillId="0" borderId="23" xfId="77" applyFont="1" applyBorder="1" applyAlignment="1">
      <alignment vertical="center" wrapText="1"/>
      <protection/>
    </xf>
    <xf numFmtId="0" fontId="0" fillId="0" borderId="36" xfId="77" applyFont="1" applyBorder="1" applyAlignment="1">
      <alignment vertical="center" wrapText="1"/>
      <protection/>
    </xf>
    <xf numFmtId="0" fontId="0" fillId="0" borderId="37" xfId="77" applyFont="1" applyBorder="1" applyAlignment="1">
      <alignment vertical="center" wrapText="1"/>
      <protection/>
    </xf>
    <xf numFmtId="0" fontId="0" fillId="0" borderId="39" xfId="77" applyFont="1" applyBorder="1" applyAlignment="1">
      <alignment vertical="center" wrapText="1"/>
      <protection/>
    </xf>
    <xf numFmtId="0" fontId="0" fillId="0" borderId="22" xfId="77" applyFont="1" applyBorder="1" applyAlignment="1">
      <alignment vertical="center" wrapText="1"/>
      <protection/>
    </xf>
    <xf numFmtId="0" fontId="0" fillId="0" borderId="41" xfId="77" applyFont="1" applyBorder="1" applyAlignment="1">
      <alignment vertical="center" wrapText="1"/>
      <protection/>
    </xf>
    <xf numFmtId="0" fontId="0" fillId="0" borderId="27" xfId="77" applyFont="1" applyBorder="1" applyAlignment="1">
      <alignment horizontal="left" vertical="center" wrapText="1"/>
      <protection/>
    </xf>
    <xf numFmtId="0" fontId="22" fillId="33" borderId="54" xfId="77" applyFont="1" applyFill="1" applyBorder="1" applyAlignment="1">
      <alignment horizontal="center" vertical="center"/>
      <protection/>
    </xf>
    <xf numFmtId="0" fontId="22" fillId="33" borderId="55" xfId="77" applyFont="1" applyFill="1" applyBorder="1" applyAlignment="1">
      <alignment horizontal="center" vertical="center"/>
      <protection/>
    </xf>
    <xf numFmtId="0" fontId="22" fillId="33" borderId="56" xfId="77" applyFont="1" applyFill="1" applyBorder="1" applyAlignment="1">
      <alignment horizontal="center" vertical="center"/>
      <protection/>
    </xf>
    <xf numFmtId="0" fontId="0" fillId="0" borderId="73" xfId="77" applyFont="1" applyBorder="1" applyAlignment="1">
      <alignment vertical="center" wrapText="1"/>
      <protection/>
    </xf>
    <xf numFmtId="0" fontId="0" fillId="0" borderId="18" xfId="77" applyFont="1" applyBorder="1" applyAlignment="1">
      <alignment vertical="center" wrapText="1"/>
      <protection/>
    </xf>
    <xf numFmtId="0" fontId="0" fillId="0" borderId="63" xfId="77" applyFont="1" applyBorder="1" applyAlignment="1">
      <alignment vertical="center" wrapText="1"/>
      <protection/>
    </xf>
    <xf numFmtId="0" fontId="0" fillId="0" borderId="36" xfId="77" applyFont="1" applyBorder="1" applyAlignment="1">
      <alignment horizontal="center" vertical="center" wrapText="1"/>
      <protection/>
    </xf>
    <xf numFmtId="0" fontId="0" fillId="0" borderId="38" xfId="77" applyFont="1" applyBorder="1" applyAlignment="1">
      <alignment horizontal="center" vertical="center" wrapText="1"/>
      <protection/>
    </xf>
    <xf numFmtId="0" fontId="0" fillId="0" borderId="40" xfId="77" applyFont="1" applyBorder="1" applyAlignment="1">
      <alignment horizontal="center" vertical="center" wrapText="1"/>
      <protection/>
    </xf>
    <xf numFmtId="0" fontId="106" fillId="0" borderId="36" xfId="0" applyFont="1" applyBorder="1" applyAlignment="1">
      <alignment horizontal="center" vertical="center" wrapText="1"/>
    </xf>
    <xf numFmtId="0" fontId="106" fillId="0" borderId="38" xfId="0" applyFont="1" applyBorder="1" applyAlignment="1">
      <alignment horizontal="center" vertical="center" wrapText="1"/>
    </xf>
    <xf numFmtId="0" fontId="106" fillId="0" borderId="40" xfId="0" applyFont="1" applyBorder="1" applyAlignment="1">
      <alignment horizontal="center" vertical="center" wrapText="1"/>
    </xf>
    <xf numFmtId="0" fontId="28" fillId="49" borderId="13" xfId="77" applyFont="1" applyFill="1" applyBorder="1" applyAlignment="1">
      <alignment horizontal="center" vertical="center"/>
      <protection/>
    </xf>
    <xf numFmtId="0" fontId="28" fillId="49" borderId="11" xfId="77" applyFont="1" applyFill="1" applyBorder="1" applyAlignment="1">
      <alignment horizontal="center" vertical="center"/>
      <protection/>
    </xf>
    <xf numFmtId="0" fontId="28" fillId="49" borderId="12" xfId="77" applyFont="1" applyFill="1" applyBorder="1" applyAlignment="1">
      <alignment horizontal="center" vertical="center"/>
      <protection/>
    </xf>
    <xf numFmtId="0" fontId="28" fillId="37" borderId="19" xfId="77" applyFont="1" applyFill="1" applyBorder="1" applyAlignment="1">
      <alignment horizontal="left" vertical="center" wrapText="1"/>
      <protection/>
    </xf>
    <xf numFmtId="0" fontId="28" fillId="37" borderId="17" xfId="77" applyFont="1" applyFill="1" applyBorder="1" applyAlignment="1">
      <alignment horizontal="left" vertical="center" wrapText="1"/>
      <protection/>
    </xf>
    <xf numFmtId="0" fontId="28" fillId="37" borderId="53" xfId="77" applyFont="1" applyFill="1" applyBorder="1" applyAlignment="1">
      <alignment horizontal="left" vertical="center" wrapText="1"/>
      <protection/>
    </xf>
    <xf numFmtId="0" fontId="0" fillId="0" borderId="27" xfId="77" applyFont="1" applyBorder="1" applyAlignment="1">
      <alignment horizontal="center" vertical="center" wrapText="1"/>
      <protection/>
    </xf>
    <xf numFmtId="0" fontId="0" fillId="0" borderId="16" xfId="77" applyFont="1" applyBorder="1" applyAlignment="1">
      <alignment horizontal="center" vertical="center" wrapText="1"/>
      <protection/>
    </xf>
    <xf numFmtId="0" fontId="0" fillId="0" borderId="32" xfId="77" applyFont="1" applyBorder="1" applyAlignment="1">
      <alignment horizontal="center" vertical="center" wrapText="1"/>
      <protection/>
    </xf>
    <xf numFmtId="175" fontId="10" fillId="0" borderId="38" xfId="77" applyNumberFormat="1" applyFont="1" applyBorder="1" applyAlignment="1">
      <alignment vertical="center"/>
      <protection/>
    </xf>
    <xf numFmtId="0" fontId="0" fillId="33" borderId="36" xfId="77" applyFont="1" applyFill="1" applyBorder="1" applyAlignment="1">
      <alignment horizontal="center" vertical="center" wrapText="1"/>
      <protection/>
    </xf>
    <xf numFmtId="0" fontId="0" fillId="33" borderId="38" xfId="77" applyFont="1" applyFill="1" applyBorder="1" applyAlignment="1">
      <alignment horizontal="center" vertical="center" wrapText="1"/>
      <protection/>
    </xf>
    <xf numFmtId="0" fontId="0" fillId="33" borderId="40" xfId="77" applyFont="1" applyFill="1" applyBorder="1" applyAlignment="1">
      <alignment horizontal="center" vertical="center" wrapText="1"/>
      <protection/>
    </xf>
    <xf numFmtId="0" fontId="0" fillId="0" borderId="66" xfId="77" applyFont="1" applyBorder="1" applyAlignment="1">
      <alignment horizontal="left" vertical="center" wrapText="1"/>
      <protection/>
    </xf>
    <xf numFmtId="0" fontId="0" fillId="0" borderId="24" xfId="77" applyFont="1" applyBorder="1" applyAlignment="1">
      <alignment horizontal="left" vertical="center" wrapText="1"/>
      <protection/>
    </xf>
    <xf numFmtId="0" fontId="0" fillId="0" borderId="36" xfId="77" applyFont="1" applyBorder="1" applyAlignment="1">
      <alignment horizontal="left" vertical="center" wrapText="1"/>
      <protection/>
    </xf>
    <xf numFmtId="0" fontId="0" fillId="0" borderId="66" xfId="77" applyFont="1" applyBorder="1" applyAlignment="1">
      <alignment vertical="center" wrapText="1"/>
      <protection/>
    </xf>
    <xf numFmtId="0" fontId="0" fillId="0" borderId="24" xfId="77" applyFont="1" applyBorder="1" applyAlignment="1">
      <alignment vertical="center" wrapText="1"/>
      <protection/>
    </xf>
    <xf numFmtId="0" fontId="22" fillId="33" borderId="13" xfId="77" applyFont="1" applyFill="1" applyBorder="1" applyAlignment="1">
      <alignment horizontal="center" vertical="center"/>
      <protection/>
    </xf>
    <xf numFmtId="0" fontId="22" fillId="33" borderId="11" xfId="77" applyFont="1" applyFill="1" applyBorder="1" applyAlignment="1">
      <alignment horizontal="center" vertical="center"/>
      <protection/>
    </xf>
    <xf numFmtId="0" fontId="22" fillId="33" borderId="12" xfId="77" applyFont="1" applyFill="1" applyBorder="1" applyAlignment="1">
      <alignment horizontal="center" vertical="center"/>
      <protection/>
    </xf>
    <xf numFmtId="0" fontId="5" fillId="6" borderId="46" xfId="77" applyFont="1" applyFill="1" applyBorder="1" applyAlignment="1">
      <alignment horizontal="center" vertical="center"/>
      <protection/>
    </xf>
    <xf numFmtId="0" fontId="5" fillId="6" borderId="45" xfId="77" applyFont="1" applyFill="1" applyBorder="1" applyAlignment="1">
      <alignment horizontal="center" vertical="center"/>
      <protection/>
    </xf>
    <xf numFmtId="0" fontId="31" fillId="6" borderId="27" xfId="91" applyFont="1" applyFill="1" applyBorder="1" applyAlignment="1">
      <alignment horizontal="center" vertical="center" wrapText="1"/>
      <protection/>
    </xf>
    <xf numFmtId="0" fontId="31" fillId="6" borderId="25" xfId="91" applyFont="1" applyFill="1" applyBorder="1" applyAlignment="1">
      <alignment horizontal="center" vertical="center" wrapText="1"/>
      <protection/>
    </xf>
    <xf numFmtId="0" fontId="48" fillId="8" borderId="0" xfId="91" applyFont="1" applyFill="1" applyAlignment="1">
      <alignment horizontal="center" wrapText="1"/>
      <protection/>
    </xf>
    <xf numFmtId="0" fontId="31" fillId="6" borderId="74" xfId="91" applyFont="1" applyFill="1" applyBorder="1" applyAlignment="1">
      <alignment horizontal="center" vertical="center" wrapText="1"/>
      <protection/>
    </xf>
    <xf numFmtId="0" fontId="31" fillId="6" borderId="60" xfId="91" applyFont="1" applyFill="1" applyBorder="1" applyAlignment="1">
      <alignment horizontal="center" vertical="center" wrapText="1"/>
      <protection/>
    </xf>
    <xf numFmtId="0" fontId="30" fillId="6" borderId="14" xfId="77" applyFont="1" applyFill="1" applyBorder="1" applyAlignment="1">
      <alignment horizontal="center" vertical="center"/>
      <protection/>
    </xf>
    <xf numFmtId="0" fontId="30" fillId="6" borderId="0" xfId="77" applyFont="1" applyFill="1" applyBorder="1" applyAlignment="1">
      <alignment horizontal="center" vertical="center"/>
      <protection/>
    </xf>
    <xf numFmtId="0" fontId="30" fillId="6" borderId="15" xfId="77" applyFont="1" applyFill="1" applyBorder="1" applyAlignment="1">
      <alignment horizontal="center" vertical="center"/>
      <protection/>
    </xf>
    <xf numFmtId="0" fontId="23" fillId="6" borderId="26" xfId="91" applyFont="1" applyFill="1" applyBorder="1" applyAlignment="1">
      <alignment horizontal="center" vertical="center" wrapText="1"/>
      <protection/>
    </xf>
    <xf numFmtId="0" fontId="23" fillId="6" borderId="29" xfId="91" applyFont="1" applyFill="1" applyBorder="1" applyAlignment="1">
      <alignment horizontal="center" vertical="center" wrapText="1"/>
      <protection/>
    </xf>
    <xf numFmtId="0" fontId="5" fillId="6" borderId="27" xfId="91" applyFont="1" applyFill="1" applyBorder="1" applyAlignment="1">
      <alignment horizontal="center" vertical="center" wrapText="1"/>
      <protection/>
    </xf>
    <xf numFmtId="0" fontId="5" fillId="6" borderId="16" xfId="91" applyFont="1" applyFill="1" applyBorder="1" applyAlignment="1">
      <alignment horizontal="center" vertical="center" wrapText="1"/>
      <protection/>
    </xf>
    <xf numFmtId="0" fontId="5" fillId="6" borderId="73" xfId="91" applyFont="1" applyFill="1" applyBorder="1" applyAlignment="1">
      <alignment horizontal="center" vertical="center"/>
      <protection/>
    </xf>
    <xf numFmtId="0" fontId="5" fillId="6" borderId="27" xfId="91" applyFont="1" applyFill="1" applyBorder="1" applyAlignment="1">
      <alignment horizontal="center" vertical="center"/>
      <protection/>
    </xf>
    <xf numFmtId="0" fontId="5" fillId="6" borderId="74" xfId="91" applyFont="1" applyFill="1" applyBorder="1" applyAlignment="1">
      <alignment horizontal="center" vertical="center"/>
      <protection/>
    </xf>
    <xf numFmtId="0" fontId="5" fillId="6" borderId="76" xfId="91" applyFont="1" applyFill="1" applyBorder="1" applyAlignment="1">
      <alignment horizontal="center" vertical="center"/>
      <protection/>
    </xf>
    <xf numFmtId="0" fontId="5" fillId="6" borderId="16" xfId="91" applyFont="1" applyFill="1" applyBorder="1" applyAlignment="1">
      <alignment horizontal="center" vertical="center"/>
      <protection/>
    </xf>
    <xf numFmtId="0" fontId="5" fillId="6" borderId="20" xfId="91" applyFont="1" applyFill="1" applyBorder="1" applyAlignment="1">
      <alignment horizontal="center" vertical="center"/>
      <protection/>
    </xf>
    <xf numFmtId="0" fontId="5" fillId="0" borderId="28" xfId="91" applyFont="1" applyBorder="1" applyAlignment="1">
      <alignment horizontal="center" vertical="center" wrapText="1"/>
      <protection/>
    </xf>
    <xf numFmtId="0" fontId="5" fillId="0" borderId="21" xfId="91" applyFont="1" applyBorder="1" applyAlignment="1">
      <alignment horizontal="center" vertical="center" wrapText="1"/>
      <protection/>
    </xf>
    <xf numFmtId="0" fontId="31" fillId="6" borderId="84" xfId="91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/>
      <protection/>
    </xf>
    <xf numFmtId="0" fontId="5" fillId="0" borderId="15" xfId="91" applyFont="1" applyBorder="1" applyAlignment="1">
      <alignment horizontal="center" vertical="center"/>
      <protection/>
    </xf>
    <xf numFmtId="0" fontId="5" fillId="6" borderId="74" xfId="91" applyFont="1" applyFill="1" applyBorder="1" applyAlignment="1">
      <alignment horizontal="center" vertical="center" wrapText="1"/>
      <protection/>
    </xf>
    <xf numFmtId="0" fontId="5" fillId="6" borderId="68" xfId="91" applyFont="1" applyFill="1" applyBorder="1" applyAlignment="1">
      <alignment horizontal="center" vertical="center" wrapText="1"/>
      <protection/>
    </xf>
    <xf numFmtId="0" fontId="5" fillId="6" borderId="80" xfId="91" applyFont="1" applyFill="1" applyBorder="1" applyAlignment="1">
      <alignment horizontal="center" vertical="center"/>
      <protection/>
    </xf>
    <xf numFmtId="0" fontId="5" fillId="6" borderId="64" xfId="91" applyFont="1" applyFill="1" applyBorder="1" applyAlignment="1">
      <alignment horizontal="center" vertical="center"/>
      <protection/>
    </xf>
    <xf numFmtId="0" fontId="5" fillId="6" borderId="82" xfId="91" applyFont="1" applyFill="1" applyBorder="1" applyAlignment="1">
      <alignment horizontal="center" vertical="center"/>
      <protection/>
    </xf>
    <xf numFmtId="0" fontId="5" fillId="0" borderId="69" xfId="91" applyFont="1" applyBorder="1" applyAlignment="1">
      <alignment horizontal="center" vertical="center" wrapText="1"/>
      <protection/>
    </xf>
    <xf numFmtId="0" fontId="5" fillId="0" borderId="85" xfId="91" applyFont="1" applyBorder="1" applyAlignment="1">
      <alignment horizontal="center" vertical="center" wrapText="1"/>
      <protection/>
    </xf>
    <xf numFmtId="0" fontId="24" fillId="41" borderId="16" xfId="81" applyFont="1" applyFill="1" applyBorder="1" applyAlignment="1">
      <alignment horizontal="center" vertical="center" wrapText="1"/>
      <protection/>
    </xf>
    <xf numFmtId="0" fontId="5" fillId="41" borderId="16" xfId="81" applyFont="1" applyFill="1" applyBorder="1" applyAlignment="1">
      <alignment horizontal="center" vertical="center"/>
      <protection/>
    </xf>
    <xf numFmtId="2" fontId="4" fillId="36" borderId="25" xfId="81" applyNumberFormat="1" applyFont="1" applyFill="1" applyBorder="1" applyAlignment="1">
      <alignment horizontal="center" vertical="center" wrapText="1"/>
      <protection/>
    </xf>
    <xf numFmtId="2" fontId="4" fillId="36" borderId="38" xfId="81" applyNumberFormat="1" applyFont="1" applyFill="1" applyBorder="1" applyAlignment="1">
      <alignment horizontal="center" vertical="center" wrapText="1"/>
      <protection/>
    </xf>
    <xf numFmtId="2" fontId="4" fillId="36" borderId="30" xfId="81" applyNumberFormat="1" applyFont="1" applyFill="1" applyBorder="1" applyAlignment="1">
      <alignment horizontal="center" vertical="center" wrapText="1"/>
      <protection/>
    </xf>
    <xf numFmtId="0" fontId="36" fillId="33" borderId="0" xfId="80" applyFont="1" applyFill="1" applyBorder="1" applyAlignment="1">
      <alignment horizontal="center" vertical="center"/>
      <protection/>
    </xf>
    <xf numFmtId="0" fontId="35" fillId="0" borderId="0" xfId="81" applyFont="1" applyBorder="1" applyAlignment="1">
      <alignment horizontal="center" vertical="center"/>
      <protection/>
    </xf>
    <xf numFmtId="0" fontId="5" fillId="41" borderId="26" xfId="80" applyFont="1" applyFill="1" applyBorder="1" applyAlignment="1">
      <alignment horizontal="center" vertical="center"/>
      <protection/>
    </xf>
    <xf numFmtId="0" fontId="5" fillId="41" borderId="36" xfId="80" applyFont="1" applyFill="1" applyBorder="1" applyAlignment="1">
      <alignment horizontal="center" vertical="center"/>
      <protection/>
    </xf>
    <xf numFmtId="49" fontId="107" fillId="38" borderId="57" xfId="91" applyNumberFormat="1" applyFont="1" applyFill="1" applyBorder="1" applyAlignment="1">
      <alignment horizontal="left" vertical="center"/>
      <protection/>
    </xf>
    <xf numFmtId="49" fontId="107" fillId="38" borderId="58" xfId="91" applyNumberFormat="1" applyFont="1" applyFill="1" applyBorder="1" applyAlignment="1">
      <alignment horizontal="left" vertical="center"/>
      <protection/>
    </xf>
    <xf numFmtId="49" fontId="107" fillId="38" borderId="81" xfId="91" applyNumberFormat="1" applyFont="1" applyFill="1" applyBorder="1" applyAlignment="1">
      <alignment horizontal="left" vertical="center"/>
      <protection/>
    </xf>
    <xf numFmtId="0" fontId="17" fillId="0" borderId="14" xfId="77" applyFont="1" applyBorder="1" applyAlignment="1">
      <alignment horizontal="center" vertical="center"/>
      <protection/>
    </xf>
    <xf numFmtId="0" fontId="17" fillId="0" borderId="0" xfId="77" applyFont="1" applyBorder="1" applyAlignment="1">
      <alignment horizontal="center" vertical="center"/>
      <protection/>
    </xf>
    <xf numFmtId="0" fontId="17" fillId="0" borderId="15" xfId="77" applyFont="1" applyBorder="1" applyAlignment="1">
      <alignment horizontal="center" vertical="center"/>
      <protection/>
    </xf>
    <xf numFmtId="0" fontId="1" fillId="0" borderId="73" xfId="91" applyFont="1" applyBorder="1" applyAlignment="1">
      <alignment horizontal="center" vertical="center"/>
      <protection/>
    </xf>
    <xf numFmtId="0" fontId="1" fillId="0" borderId="27" xfId="91" applyFont="1" applyBorder="1" applyAlignment="1">
      <alignment horizontal="center" vertical="center"/>
      <protection/>
    </xf>
    <xf numFmtId="0" fontId="1" fillId="0" borderId="28" xfId="91" applyFont="1" applyBorder="1" applyAlignment="1">
      <alignment horizontal="center" vertical="center"/>
      <protection/>
    </xf>
    <xf numFmtId="49" fontId="119" fillId="38" borderId="57" xfId="91" applyNumberFormat="1" applyFont="1" applyFill="1" applyBorder="1" applyAlignment="1">
      <alignment horizontal="left" vertical="center" wrapText="1"/>
      <protection/>
    </xf>
    <xf numFmtId="49" fontId="119" fillId="38" borderId="58" xfId="91" applyNumberFormat="1" applyFont="1" applyFill="1" applyBorder="1" applyAlignment="1">
      <alignment horizontal="left" vertical="center" wrapText="1"/>
      <protection/>
    </xf>
    <xf numFmtId="49" fontId="119" fillId="38" borderId="81" xfId="91" applyNumberFormat="1" applyFont="1" applyFill="1" applyBorder="1" applyAlignment="1">
      <alignment horizontal="left" vertical="center" wrapText="1"/>
      <protection/>
    </xf>
    <xf numFmtId="0" fontId="1" fillId="0" borderId="66" xfId="91" applyFont="1" applyBorder="1" applyAlignment="1">
      <alignment horizontal="center" vertical="center"/>
      <protection/>
    </xf>
    <xf numFmtId="0" fontId="1" fillId="0" borderId="30" xfId="91" applyFont="1" applyBorder="1" applyAlignment="1">
      <alignment horizontal="center" vertical="center"/>
      <protection/>
    </xf>
    <xf numFmtId="0" fontId="1" fillId="0" borderId="23" xfId="91" applyFont="1" applyBorder="1" applyAlignment="1">
      <alignment horizontal="center" vertical="center"/>
      <protection/>
    </xf>
    <xf numFmtId="0" fontId="10" fillId="0" borderId="70" xfId="65" applyFont="1" applyBorder="1" applyAlignment="1">
      <alignment horizontal="left"/>
      <protection/>
    </xf>
    <xf numFmtId="0" fontId="10" fillId="0" borderId="81" xfId="65" applyFont="1" applyBorder="1" applyAlignment="1">
      <alignment horizontal="left"/>
      <protection/>
    </xf>
    <xf numFmtId="0" fontId="10" fillId="0" borderId="16" xfId="65" applyFont="1" applyBorder="1" applyAlignment="1">
      <alignment horizontal="left" vertical="center"/>
      <protection/>
    </xf>
    <xf numFmtId="0" fontId="17" fillId="2" borderId="19" xfId="65" applyFont="1" applyFill="1" applyBorder="1" applyAlignment="1">
      <alignment horizontal="center" vertical="center"/>
      <protection/>
    </xf>
    <xf numFmtId="0" fontId="17" fillId="2" borderId="17" xfId="65" applyFont="1" applyFill="1" applyBorder="1" applyAlignment="1">
      <alignment horizontal="center" vertical="center"/>
      <protection/>
    </xf>
    <xf numFmtId="0" fontId="17" fillId="2" borderId="76" xfId="65" applyFont="1" applyFill="1" applyBorder="1" applyAlignment="1">
      <alignment horizontal="center" vertical="center"/>
      <protection/>
    </xf>
    <xf numFmtId="0" fontId="17" fillId="2" borderId="33" xfId="65" applyFont="1" applyFill="1" applyBorder="1" applyAlignment="1">
      <alignment horizontal="center" vertical="center"/>
      <protection/>
    </xf>
    <xf numFmtId="0" fontId="17" fillId="2" borderId="34" xfId="65" applyFont="1" applyFill="1" applyBorder="1" applyAlignment="1">
      <alignment horizontal="center" vertical="center"/>
      <protection/>
    </xf>
    <xf numFmtId="0" fontId="17" fillId="2" borderId="46" xfId="65" applyFont="1" applyFill="1" applyBorder="1" applyAlignment="1">
      <alignment horizontal="center" vertical="center"/>
      <protection/>
    </xf>
    <xf numFmtId="0" fontId="10" fillId="0" borderId="16" xfId="65" applyFont="1" applyBorder="1" applyAlignment="1">
      <alignment horizontal="left" vertical="center" wrapText="1"/>
      <protection/>
    </xf>
    <xf numFmtId="0" fontId="14" fillId="0" borderId="14" xfId="65" applyFont="1" applyBorder="1" applyAlignment="1">
      <alignment horizontal="center" vertical="center" wrapText="1"/>
      <protection/>
    </xf>
    <xf numFmtId="0" fontId="14" fillId="0" borderId="0" xfId="65" applyFont="1" applyBorder="1" applyAlignment="1">
      <alignment horizontal="center" vertical="center" wrapText="1"/>
      <protection/>
    </xf>
    <xf numFmtId="0" fontId="15" fillId="0" borderId="60" xfId="65" applyFont="1" applyBorder="1" applyAlignment="1">
      <alignment horizontal="center" vertical="center" wrapText="1"/>
      <protection/>
    </xf>
    <xf numFmtId="0" fontId="15" fillId="0" borderId="71" xfId="65" applyFont="1" applyBorder="1" applyAlignment="1">
      <alignment horizontal="center" vertical="center" wrapText="1"/>
      <protection/>
    </xf>
    <xf numFmtId="0" fontId="10" fillId="0" borderId="30" xfId="65" applyFont="1" applyBorder="1" applyAlignment="1">
      <alignment horizontal="left" vertical="center" wrapText="1"/>
      <protection/>
    </xf>
    <xf numFmtId="0" fontId="20" fillId="36" borderId="16" xfId="65" applyFont="1" applyFill="1" applyBorder="1" applyAlignment="1">
      <alignment horizontal="center" vertical="center" textRotation="90"/>
      <protection/>
    </xf>
    <xf numFmtId="0" fontId="0" fillId="0" borderId="19" xfId="77" applyFont="1" applyFill="1" applyBorder="1" applyAlignment="1">
      <alignment horizontal="left" vertical="center"/>
      <protection/>
    </xf>
    <xf numFmtId="0" fontId="0" fillId="0" borderId="17" xfId="77" applyFont="1" applyFill="1" applyBorder="1" applyAlignment="1">
      <alignment horizontal="left" vertical="center"/>
      <protection/>
    </xf>
    <xf numFmtId="0" fontId="0" fillId="0" borderId="76" xfId="77" applyFont="1" applyFill="1" applyBorder="1" applyAlignment="1">
      <alignment horizontal="left" vertical="center"/>
      <protection/>
    </xf>
    <xf numFmtId="0" fontId="40" fillId="36" borderId="0" xfId="66" applyFont="1" applyFill="1" applyBorder="1" applyAlignment="1" applyProtection="1">
      <alignment horizontal="center" vertical="center"/>
      <protection locked="0"/>
    </xf>
    <xf numFmtId="0" fontId="5" fillId="47" borderId="13" xfId="77" applyFont="1" applyFill="1" applyBorder="1" applyAlignment="1">
      <alignment horizontal="center" vertical="center" wrapText="1"/>
      <protection/>
    </xf>
    <xf numFmtId="0" fontId="5" fillId="47" borderId="11" xfId="77" applyFont="1" applyFill="1" applyBorder="1" applyAlignment="1">
      <alignment horizontal="center" vertical="center" wrapText="1"/>
      <protection/>
    </xf>
    <xf numFmtId="0" fontId="5" fillId="47" borderId="12" xfId="77" applyFont="1" applyFill="1" applyBorder="1" applyAlignment="1">
      <alignment horizontal="center" vertical="center" wrapText="1"/>
      <protection/>
    </xf>
    <xf numFmtId="0" fontId="17" fillId="35" borderId="42" xfId="77" applyNumberFormat="1" applyFont="1" applyFill="1" applyBorder="1" applyAlignment="1">
      <alignment vertical="center"/>
      <protection/>
    </xf>
    <xf numFmtId="0" fontId="17" fillId="35" borderId="43" xfId="77" applyNumberFormat="1" applyFont="1" applyFill="1" applyBorder="1" applyAlignment="1">
      <alignment vertical="center"/>
      <protection/>
    </xf>
    <xf numFmtId="0" fontId="17" fillId="35" borderId="48" xfId="77" applyNumberFormat="1" applyFont="1" applyFill="1" applyBorder="1" applyAlignment="1">
      <alignment vertical="center"/>
      <protection/>
    </xf>
    <xf numFmtId="0" fontId="1" fillId="35" borderId="24" xfId="77" applyFont="1" applyFill="1" applyBorder="1" applyAlignment="1">
      <alignment vertical="center"/>
      <protection/>
    </xf>
    <xf numFmtId="0" fontId="1" fillId="35" borderId="25" xfId="77" applyFont="1" applyFill="1" applyBorder="1" applyAlignment="1">
      <alignment vertical="center"/>
      <protection/>
    </xf>
    <xf numFmtId="0" fontId="17" fillId="35" borderId="33" xfId="77" applyNumberFormat="1" applyFont="1" applyFill="1" applyBorder="1" applyAlignment="1">
      <alignment vertical="center"/>
      <protection/>
    </xf>
    <xf numFmtId="0" fontId="17" fillId="35" borderId="34" xfId="77" applyNumberFormat="1" applyFont="1" applyFill="1" applyBorder="1" applyAlignment="1">
      <alignment vertical="center"/>
      <protection/>
    </xf>
    <xf numFmtId="4" fontId="16" fillId="0" borderId="16" xfId="77" applyNumberFormat="1" applyFont="1" applyFill="1" applyBorder="1" applyAlignment="1">
      <alignment horizontal="center" vertical="center" wrapText="1"/>
      <protection/>
    </xf>
    <xf numFmtId="4" fontId="16" fillId="0" borderId="21" xfId="77" applyNumberFormat="1" applyFont="1" applyFill="1" applyBorder="1" applyAlignment="1">
      <alignment horizontal="center" vertical="center" wrapText="1"/>
      <protection/>
    </xf>
    <xf numFmtId="0" fontId="116" fillId="2" borderId="14" xfId="77" applyFont="1" applyFill="1" applyBorder="1" applyAlignment="1">
      <alignment horizontal="center" vertical="center" wrapText="1"/>
      <protection/>
    </xf>
    <xf numFmtId="0" fontId="116" fillId="2" borderId="0" xfId="77" applyFont="1" applyFill="1" applyBorder="1" applyAlignment="1">
      <alignment horizontal="center" vertical="center" wrapText="1"/>
      <protection/>
    </xf>
    <xf numFmtId="0" fontId="116" fillId="2" borderId="15" xfId="77" applyFont="1" applyFill="1" applyBorder="1" applyAlignment="1">
      <alignment horizontal="center" vertical="center" wrapText="1"/>
      <protection/>
    </xf>
    <xf numFmtId="0" fontId="116" fillId="2" borderId="14" xfId="77" applyFont="1" applyFill="1" applyBorder="1" applyAlignment="1">
      <alignment horizontal="center" vertical="center"/>
      <protection/>
    </xf>
    <xf numFmtId="0" fontId="116" fillId="2" borderId="0" xfId="77" applyFont="1" applyFill="1" applyBorder="1" applyAlignment="1">
      <alignment horizontal="center" vertical="center"/>
      <protection/>
    </xf>
    <xf numFmtId="0" fontId="116" fillId="2" borderId="15" xfId="77" applyFont="1" applyFill="1" applyBorder="1" applyAlignment="1">
      <alignment horizontal="center" vertical="center"/>
      <protection/>
    </xf>
    <xf numFmtId="0" fontId="0" fillId="0" borderId="20" xfId="77" applyFont="1" applyFill="1" applyBorder="1" applyAlignment="1" applyProtection="1">
      <alignment horizontal="left" vertical="center" wrapText="1"/>
      <protection locked="0"/>
    </xf>
    <xf numFmtId="0" fontId="0" fillId="0" borderId="76" xfId="77" applyFont="1" applyFill="1" applyBorder="1" applyAlignment="1" applyProtection="1">
      <alignment horizontal="left" vertical="center" wrapText="1"/>
      <protection locked="0"/>
    </xf>
    <xf numFmtId="0" fontId="1" fillId="36" borderId="67" xfId="77" applyFont="1" applyFill="1" applyBorder="1" applyAlignment="1">
      <alignment horizontal="center" vertical="center"/>
      <protection/>
    </xf>
    <xf numFmtId="0" fontId="1" fillId="36" borderId="68" xfId="77" applyFont="1" applyFill="1" applyBorder="1" applyAlignment="1">
      <alignment horizontal="center" vertical="center"/>
      <protection/>
    </xf>
    <xf numFmtId="0" fontId="1" fillId="36" borderId="69" xfId="77" applyFont="1" applyFill="1" applyBorder="1" applyAlignment="1">
      <alignment horizontal="center" vertical="center"/>
      <protection/>
    </xf>
    <xf numFmtId="4" fontId="0" fillId="0" borderId="16" xfId="77" applyNumberFormat="1" applyFont="1" applyFill="1" applyBorder="1" applyAlignment="1">
      <alignment horizontal="center" vertical="center"/>
      <protection/>
    </xf>
    <xf numFmtId="4" fontId="0" fillId="0" borderId="21" xfId="77" applyNumberFormat="1" applyFont="1" applyFill="1" applyBorder="1" applyAlignment="1">
      <alignment horizontal="center" vertical="center"/>
      <protection/>
    </xf>
    <xf numFmtId="0" fontId="5" fillId="36" borderId="83" xfId="77" applyFont="1" applyFill="1" applyBorder="1" applyAlignment="1">
      <alignment horizontal="center" vertical="center" wrapText="1"/>
      <protection/>
    </xf>
    <xf numFmtId="0" fontId="5" fillId="36" borderId="86" xfId="77" applyFont="1" applyFill="1" applyBorder="1" applyAlignment="1">
      <alignment horizontal="center" vertical="center" wrapText="1"/>
      <protection/>
    </xf>
    <xf numFmtId="0" fontId="115" fillId="45" borderId="83" xfId="77" applyFont="1" applyFill="1" applyBorder="1" applyAlignment="1">
      <alignment horizontal="center" vertical="center" wrapText="1"/>
      <protection/>
    </xf>
    <xf numFmtId="0" fontId="115" fillId="45" borderId="86" xfId="77" applyFont="1" applyFill="1" applyBorder="1" applyAlignment="1">
      <alignment horizontal="center" vertical="center" wrapText="1"/>
      <protection/>
    </xf>
    <xf numFmtId="0" fontId="1" fillId="35" borderId="16" xfId="77" applyFont="1" applyFill="1" applyBorder="1" applyAlignment="1">
      <alignment horizontal="left" vertical="center"/>
      <protection/>
    </xf>
    <xf numFmtId="0" fontId="1" fillId="35" borderId="20" xfId="77" applyFont="1" applyFill="1" applyBorder="1" applyAlignment="1">
      <alignment horizontal="left" vertical="center"/>
      <protection/>
    </xf>
    <xf numFmtId="0" fontId="117" fillId="41" borderId="66" xfId="66" applyFont="1" applyFill="1" applyBorder="1" applyAlignment="1">
      <alignment horizontal="center" vertical="center"/>
      <protection/>
    </xf>
    <xf numFmtId="0" fontId="117" fillId="41" borderId="30" xfId="66" applyFont="1" applyFill="1" applyBorder="1" applyAlignment="1">
      <alignment horizontal="center" vertical="center"/>
      <protection/>
    </xf>
    <xf numFmtId="0" fontId="117" fillId="41" borderId="23" xfId="66" applyFont="1" applyFill="1" applyBorder="1" applyAlignment="1">
      <alignment horizontal="center" vertical="center"/>
      <protection/>
    </xf>
    <xf numFmtId="0" fontId="117" fillId="36" borderId="24" xfId="66" applyFont="1" applyFill="1" applyBorder="1" applyAlignment="1" applyProtection="1">
      <alignment horizontal="center" vertical="center"/>
      <protection/>
    </xf>
    <xf numFmtId="0" fontId="117" fillId="36" borderId="25" xfId="66" applyFont="1" applyFill="1" applyBorder="1" applyAlignment="1" applyProtection="1">
      <alignment horizontal="center" vertical="center"/>
      <protection/>
    </xf>
    <xf numFmtId="0" fontId="117" fillId="36" borderId="22" xfId="66" applyFont="1" applyFill="1" applyBorder="1" applyAlignment="1" applyProtection="1">
      <alignment horizontal="center" vertical="center"/>
      <protection/>
    </xf>
    <xf numFmtId="0" fontId="4" fillId="0" borderId="20" xfId="66" applyFont="1" applyBorder="1" applyAlignment="1" applyProtection="1">
      <alignment horizontal="left" vertical="center" wrapText="1"/>
      <protection locked="0"/>
    </xf>
    <xf numFmtId="0" fontId="4" fillId="0" borderId="17" xfId="66" applyFont="1" applyBorder="1" applyAlignment="1" applyProtection="1">
      <alignment horizontal="left" vertical="center" wrapText="1"/>
      <protection locked="0"/>
    </xf>
    <xf numFmtId="0" fontId="4" fillId="0" borderId="76" xfId="66" applyFont="1" applyBorder="1" applyAlignment="1" applyProtection="1">
      <alignment horizontal="left" vertical="center" wrapText="1"/>
      <protection locked="0"/>
    </xf>
    <xf numFmtId="0" fontId="42" fillId="0" borderId="57" xfId="66" applyFont="1" applyBorder="1" applyAlignment="1" applyProtection="1">
      <alignment horizontal="left" vertical="center"/>
      <protection locked="0"/>
    </xf>
    <xf numFmtId="0" fontId="42" fillId="0" borderId="58" xfId="66" applyFont="1" applyBorder="1" applyAlignment="1" applyProtection="1">
      <alignment horizontal="left" vertical="center"/>
      <protection locked="0"/>
    </xf>
    <xf numFmtId="0" fontId="42" fillId="41" borderId="74" xfId="66" applyFont="1" applyFill="1" applyBorder="1" applyAlignment="1" applyProtection="1">
      <alignment horizontal="left" vertical="center" wrapText="1"/>
      <protection locked="0"/>
    </xf>
    <xf numFmtId="0" fontId="42" fillId="41" borderId="68" xfId="66" applyFont="1" applyFill="1" applyBorder="1" applyAlignment="1" applyProtection="1">
      <alignment horizontal="left" vertical="center" wrapText="1"/>
      <protection locked="0"/>
    </xf>
    <xf numFmtId="0" fontId="42" fillId="41" borderId="84" xfId="66" applyFont="1" applyFill="1" applyBorder="1" applyAlignment="1" applyProtection="1">
      <alignment horizontal="left" vertical="center" wrapText="1"/>
      <protection locked="0"/>
    </xf>
    <xf numFmtId="0" fontId="4" fillId="0" borderId="20" xfId="66" applyFont="1" applyBorder="1" applyAlignment="1" applyProtection="1">
      <alignment horizontal="left" vertical="center"/>
      <protection/>
    </xf>
    <xf numFmtId="0" fontId="4" fillId="0" borderId="17" xfId="66" applyFont="1" applyBorder="1" applyAlignment="1" applyProtection="1">
      <alignment horizontal="left" vertical="center"/>
      <protection/>
    </xf>
    <xf numFmtId="0" fontId="4" fillId="0" borderId="76" xfId="66" applyFont="1" applyBorder="1" applyAlignment="1" applyProtection="1">
      <alignment horizontal="left" vertical="center"/>
      <protection/>
    </xf>
    <xf numFmtId="0" fontId="42" fillId="0" borderId="19" xfId="66" applyFont="1" applyBorder="1" applyAlignment="1" applyProtection="1">
      <alignment horizontal="left" vertical="center" wrapText="1"/>
      <protection/>
    </xf>
    <xf numFmtId="0" fontId="42" fillId="0" borderId="17" xfId="66" applyFont="1" applyBorder="1" applyAlignment="1" applyProtection="1">
      <alignment horizontal="left" vertical="center" wrapText="1"/>
      <protection/>
    </xf>
    <xf numFmtId="0" fontId="42" fillId="0" borderId="57" xfId="66" applyFont="1" applyBorder="1" applyAlignment="1" applyProtection="1">
      <alignment horizontal="left" vertical="center" wrapText="1"/>
      <protection/>
    </xf>
    <xf numFmtId="0" fontId="42" fillId="0" borderId="58" xfId="66" applyFont="1" applyBorder="1" applyAlignment="1" applyProtection="1">
      <alignment horizontal="left" vertical="center" wrapText="1"/>
      <protection/>
    </xf>
    <xf numFmtId="0" fontId="1" fillId="35" borderId="33" xfId="77" applyFont="1" applyFill="1" applyBorder="1" applyAlignment="1">
      <alignment horizontal="left" vertical="center"/>
      <protection/>
    </xf>
    <xf numFmtId="0" fontId="1" fillId="35" borderId="34" xfId="77" applyFont="1" applyFill="1" applyBorder="1" applyAlignment="1">
      <alignment horizontal="left" vertical="center"/>
      <protection/>
    </xf>
    <xf numFmtId="0" fontId="1" fillId="36" borderId="11" xfId="77" applyFont="1" applyFill="1" applyBorder="1" applyAlignment="1">
      <alignment horizontal="center" vertical="center"/>
      <protection/>
    </xf>
    <xf numFmtId="0" fontId="1" fillId="36" borderId="12" xfId="77" applyFont="1" applyFill="1" applyBorder="1" applyAlignment="1">
      <alignment horizontal="center" vertical="center"/>
      <protection/>
    </xf>
    <xf numFmtId="0" fontId="115" fillId="45" borderId="74" xfId="66" applyFont="1" applyFill="1" applyBorder="1" applyAlignment="1" applyProtection="1">
      <alignment horizontal="left" vertical="center"/>
      <protection/>
    </xf>
    <xf numFmtId="0" fontId="115" fillId="45" borderId="68" xfId="66" applyFont="1" applyFill="1" applyBorder="1" applyAlignment="1" applyProtection="1">
      <alignment horizontal="left" vertical="center"/>
      <protection/>
    </xf>
    <xf numFmtId="0" fontId="115" fillId="45" borderId="55" xfId="66" applyFont="1" applyFill="1" applyBorder="1" applyAlignment="1" applyProtection="1">
      <alignment horizontal="left" vertical="center"/>
      <protection/>
    </xf>
    <xf numFmtId="0" fontId="40" fillId="36" borderId="70" xfId="66" applyFont="1" applyFill="1" applyBorder="1" applyAlignment="1" applyProtection="1">
      <alignment horizontal="left" vertical="center" wrapText="1"/>
      <protection/>
    </xf>
    <xf numFmtId="0" fontId="40" fillId="36" borderId="58" xfId="66" applyFont="1" applyFill="1" applyBorder="1" applyAlignment="1" applyProtection="1">
      <alignment horizontal="left" vertical="center" wrapText="1"/>
      <protection/>
    </xf>
    <xf numFmtId="0" fontId="116" fillId="41" borderId="14" xfId="80" applyFont="1" applyFill="1" applyBorder="1" applyAlignment="1">
      <alignment horizontal="center" vertical="center"/>
      <protection/>
    </xf>
    <xf numFmtId="0" fontId="116" fillId="41" borderId="0" xfId="80" applyFont="1" applyFill="1" applyBorder="1" applyAlignment="1">
      <alignment horizontal="center" vertical="center"/>
      <protection/>
    </xf>
    <xf numFmtId="0" fontId="116" fillId="41" borderId="15" xfId="80" applyFont="1" applyFill="1" applyBorder="1" applyAlignment="1">
      <alignment horizontal="center" vertical="center"/>
      <protection/>
    </xf>
    <xf numFmtId="10" fontId="43" fillId="36" borderId="16" xfId="102" applyNumberFormat="1" applyFont="1" applyFill="1" applyBorder="1" applyAlignment="1" applyProtection="1">
      <alignment horizontal="center" vertical="center"/>
      <protection/>
    </xf>
    <xf numFmtId="0" fontId="40" fillId="36" borderId="21" xfId="66" applyFont="1" applyFill="1" applyBorder="1" applyAlignment="1" applyProtection="1">
      <alignment horizontal="center" vertical="center"/>
      <protection locked="0"/>
    </xf>
    <xf numFmtId="0" fontId="4" fillId="36" borderId="19" xfId="77" applyFont="1" applyFill="1" applyBorder="1" applyAlignment="1">
      <alignment horizontal="center" vertical="center"/>
      <protection/>
    </xf>
    <xf numFmtId="0" fontId="4" fillId="36" borderId="17" xfId="77" applyFont="1" applyFill="1" applyBorder="1" applyAlignment="1">
      <alignment horizontal="center" vertical="center"/>
      <protection/>
    </xf>
    <xf numFmtId="0" fontId="1" fillId="36" borderId="14" xfId="77" applyFont="1" applyFill="1" applyBorder="1" applyAlignment="1">
      <alignment horizontal="center" vertical="center"/>
      <protection/>
    </xf>
    <xf numFmtId="0" fontId="1" fillId="36" borderId="0" xfId="77" applyFont="1" applyFill="1" applyBorder="1" applyAlignment="1">
      <alignment horizontal="center" vertical="center"/>
      <protection/>
    </xf>
    <xf numFmtId="0" fontId="1" fillId="36" borderId="15" xfId="77" applyFont="1" applyFill="1" applyBorder="1" applyAlignment="1">
      <alignment horizontal="center" vertical="center"/>
      <protection/>
    </xf>
    <xf numFmtId="4" fontId="0" fillId="0" borderId="17" xfId="77" applyNumberFormat="1" applyFont="1" applyFill="1" applyBorder="1" applyAlignment="1">
      <alignment horizontal="center" vertical="center" wrapText="1"/>
      <protection/>
    </xf>
    <xf numFmtId="4" fontId="0" fillId="0" borderId="53" xfId="77" applyNumberFormat="1" applyFont="1" applyFill="1" applyBorder="1" applyAlignment="1">
      <alignment horizontal="center" vertical="center" wrapText="1"/>
      <protection/>
    </xf>
    <xf numFmtId="0" fontId="0" fillId="0" borderId="60" xfId="77" applyFont="1" applyFill="1" applyBorder="1" applyAlignment="1">
      <alignment horizontal="left" vertical="center"/>
      <protection/>
    </xf>
    <xf numFmtId="0" fontId="0" fillId="0" borderId="71" xfId="77" applyFont="1" applyFill="1" applyBorder="1" applyAlignment="1">
      <alignment horizontal="left" vertical="center"/>
      <protection/>
    </xf>
    <xf numFmtId="0" fontId="0" fillId="0" borderId="31" xfId="77" applyFont="1" applyFill="1" applyBorder="1" applyAlignment="1">
      <alignment horizontal="left" vertical="center"/>
      <protection/>
    </xf>
    <xf numFmtId="9" fontId="1" fillId="35" borderId="33" xfId="93" applyFont="1" applyFill="1" applyBorder="1" applyAlignment="1">
      <alignment horizontal="left" vertical="center"/>
    </xf>
    <xf numFmtId="9" fontId="1" fillId="35" borderId="34" xfId="93" applyFont="1" applyFill="1" applyBorder="1" applyAlignment="1">
      <alignment horizontal="left" vertical="center"/>
    </xf>
    <xf numFmtId="9" fontId="1" fillId="35" borderId="46" xfId="93" applyFont="1" applyFill="1" applyBorder="1" applyAlignment="1">
      <alignment horizontal="left" vertical="center"/>
    </xf>
    <xf numFmtId="0" fontId="0" fillId="0" borderId="19" xfId="77" applyFont="1" applyFill="1" applyBorder="1" applyAlignment="1">
      <alignment horizontal="center" vertical="center"/>
      <protection/>
    </xf>
    <xf numFmtId="0" fontId="0" fillId="0" borderId="17" xfId="77" applyFont="1" applyFill="1" applyBorder="1" applyAlignment="1">
      <alignment horizontal="center" vertical="center"/>
      <protection/>
    </xf>
    <xf numFmtId="0" fontId="0" fillId="0" borderId="76" xfId="77" applyFont="1" applyFill="1" applyBorder="1" applyAlignment="1">
      <alignment horizontal="center" vertical="center"/>
      <protection/>
    </xf>
    <xf numFmtId="0" fontId="0" fillId="0" borderId="19" xfId="77" applyFont="1" applyFill="1" applyBorder="1" applyAlignment="1">
      <alignment vertical="center"/>
      <protection/>
    </xf>
    <xf numFmtId="0" fontId="0" fillId="0" borderId="17" xfId="77" applyFont="1" applyFill="1" applyBorder="1" applyAlignment="1">
      <alignment vertical="center"/>
      <protection/>
    </xf>
    <xf numFmtId="0" fontId="0" fillId="0" borderId="76" xfId="77" applyFont="1" applyFill="1" applyBorder="1" applyAlignment="1">
      <alignment vertical="center"/>
      <protection/>
    </xf>
    <xf numFmtId="0" fontId="1" fillId="35" borderId="42" xfId="77" applyFont="1" applyFill="1" applyBorder="1" applyAlignment="1">
      <alignment horizontal="left" vertical="center"/>
      <protection/>
    </xf>
    <xf numFmtId="0" fontId="1" fillId="35" borderId="43" xfId="77" applyFont="1" applyFill="1" applyBorder="1" applyAlignment="1">
      <alignment horizontal="left" vertical="center"/>
      <protection/>
    </xf>
    <xf numFmtId="0" fontId="0" fillId="0" borderId="18" xfId="77" applyFont="1" applyFill="1" applyBorder="1" applyAlignment="1">
      <alignment horizontal="left" vertical="center"/>
      <protection/>
    </xf>
    <xf numFmtId="0" fontId="0" fillId="0" borderId="16" xfId="77" applyFont="1" applyFill="1" applyBorder="1" applyAlignment="1">
      <alignment horizontal="left" vertical="center"/>
      <protection/>
    </xf>
    <xf numFmtId="0" fontId="0" fillId="0" borderId="24" xfId="77" applyFont="1" applyFill="1" applyBorder="1" applyAlignment="1">
      <alignment horizontal="left" vertical="center"/>
      <protection/>
    </xf>
    <xf numFmtId="0" fontId="0" fillId="0" borderId="25" xfId="77" applyFont="1" applyFill="1" applyBorder="1" applyAlignment="1">
      <alignment horizontal="left" vertical="center"/>
      <protection/>
    </xf>
    <xf numFmtId="0" fontId="1" fillId="33" borderId="57" xfId="77" applyFont="1" applyFill="1" applyBorder="1" applyAlignment="1">
      <alignment horizontal="left" vertical="center" wrapText="1"/>
      <protection/>
    </xf>
    <xf numFmtId="0" fontId="1" fillId="33" borderId="58" xfId="77" applyFont="1" applyFill="1" applyBorder="1" applyAlignment="1">
      <alignment horizontal="left" vertical="center" wrapText="1"/>
      <protection/>
    </xf>
    <xf numFmtId="0" fontId="16" fillId="0" borderId="20" xfId="77" applyFont="1" applyFill="1" applyBorder="1" applyAlignment="1">
      <alignment horizontal="center" vertical="center"/>
      <protection/>
    </xf>
    <xf numFmtId="0" fontId="16" fillId="0" borderId="76" xfId="77" applyFont="1" applyFill="1" applyBorder="1" applyAlignment="1">
      <alignment horizontal="center" vertical="center"/>
      <protection/>
    </xf>
    <xf numFmtId="0" fontId="0" fillId="0" borderId="18" xfId="77" applyFont="1" applyFill="1" applyBorder="1" applyAlignment="1">
      <alignment horizontal="center" vertical="center"/>
      <protection/>
    </xf>
    <xf numFmtId="0" fontId="0" fillId="0" borderId="16" xfId="77" applyFont="1" applyFill="1" applyBorder="1" applyAlignment="1">
      <alignment horizontal="center" vertical="center"/>
      <protection/>
    </xf>
    <xf numFmtId="0" fontId="0" fillId="0" borderId="19" xfId="77" applyFont="1" applyFill="1" applyBorder="1" applyAlignment="1">
      <alignment horizontal="left" vertical="center" wrapText="1"/>
      <protection/>
    </xf>
    <xf numFmtId="0" fontId="0" fillId="0" borderId="76" xfId="77" applyFont="1" applyFill="1" applyBorder="1" applyAlignment="1">
      <alignment horizontal="left" vertical="center" wrapText="1"/>
      <protection/>
    </xf>
    <xf numFmtId="0" fontId="0" fillId="0" borderId="24" xfId="77" applyFont="1" applyFill="1" applyBorder="1" applyAlignment="1">
      <alignment horizontal="center" vertical="center"/>
      <protection/>
    </xf>
    <xf numFmtId="0" fontId="0" fillId="0" borderId="29" xfId="77" applyFont="1" applyFill="1" applyBorder="1" applyAlignment="1">
      <alignment horizontal="center" vertical="center"/>
      <protection/>
    </xf>
    <xf numFmtId="0" fontId="1" fillId="36" borderId="13" xfId="77" applyFont="1" applyFill="1" applyBorder="1" applyAlignment="1">
      <alignment horizontal="center" vertical="center"/>
      <protection/>
    </xf>
    <xf numFmtId="0" fontId="5" fillId="0" borderId="83" xfId="77" applyFont="1" applyFill="1" applyBorder="1" applyAlignment="1">
      <alignment horizontal="center" vertical="center" wrapText="1"/>
      <protection/>
    </xf>
    <xf numFmtId="0" fontId="5" fillId="0" borderId="86" xfId="77" applyFont="1" applyFill="1" applyBorder="1" applyAlignment="1">
      <alignment horizontal="center" vertical="center" wrapText="1"/>
      <protection/>
    </xf>
    <xf numFmtId="4" fontId="0" fillId="0" borderId="20" xfId="77" applyNumberFormat="1" applyFont="1" applyFill="1" applyBorder="1" applyAlignment="1">
      <alignment horizontal="center" vertical="center"/>
      <protection/>
    </xf>
    <xf numFmtId="4" fontId="16" fillId="0" borderId="20" xfId="77" applyNumberFormat="1" applyFont="1" applyFill="1" applyBorder="1" applyAlignment="1">
      <alignment horizontal="center" vertical="center" wrapText="1"/>
      <protection/>
    </xf>
    <xf numFmtId="0" fontId="34" fillId="35" borderId="27" xfId="65" applyFont="1" applyFill="1" applyBorder="1" applyAlignment="1">
      <alignment horizontal="center" vertical="center" wrapText="1"/>
      <protection/>
    </xf>
    <xf numFmtId="0" fontId="34" fillId="35" borderId="28" xfId="65" applyFont="1" applyFill="1" applyBorder="1" applyAlignment="1">
      <alignment horizontal="center" vertical="center" wrapText="1"/>
      <protection/>
    </xf>
    <xf numFmtId="0" fontId="46" fillId="36" borderId="42" xfId="65" applyFont="1" applyFill="1" applyBorder="1" applyAlignment="1">
      <alignment horizontal="left" vertical="center"/>
      <protection/>
    </xf>
    <xf numFmtId="0" fontId="46" fillId="36" borderId="44" xfId="65" applyFont="1" applyFill="1" applyBorder="1" applyAlignment="1">
      <alignment horizontal="left" vertical="center"/>
      <protection/>
    </xf>
    <xf numFmtId="0" fontId="51" fillId="35" borderId="13" xfId="65" applyFont="1" applyFill="1" applyBorder="1" applyAlignment="1">
      <alignment horizontal="center" vertical="center" wrapText="1"/>
      <protection/>
    </xf>
    <xf numFmtId="0" fontId="51" fillId="35" borderId="12" xfId="65" applyFont="1" applyFill="1" applyBorder="1" applyAlignment="1">
      <alignment horizontal="center" vertical="center" wrapText="1"/>
      <protection/>
    </xf>
    <xf numFmtId="0" fontId="51" fillId="35" borderId="14" xfId="65" applyFont="1" applyFill="1" applyBorder="1" applyAlignment="1">
      <alignment horizontal="center" vertical="center" wrapText="1"/>
      <protection/>
    </xf>
    <xf numFmtId="0" fontId="51" fillId="35" borderId="15" xfId="65" applyFont="1" applyFill="1" applyBorder="1" applyAlignment="1">
      <alignment horizontal="center" vertical="center" wrapText="1"/>
      <protection/>
    </xf>
    <xf numFmtId="0" fontId="84" fillId="0" borderId="14" xfId="65" applyFont="1" applyBorder="1" applyAlignment="1">
      <alignment horizontal="center" vertical="center" wrapText="1"/>
      <protection/>
    </xf>
    <xf numFmtId="0" fontId="84" fillId="0" borderId="0" xfId="65" applyFont="1" applyBorder="1" applyAlignment="1">
      <alignment horizontal="center" vertical="center" wrapText="1"/>
      <protection/>
    </xf>
    <xf numFmtId="0" fontId="85" fillId="0" borderId="14" xfId="65" applyFont="1" applyBorder="1" applyAlignment="1">
      <alignment horizontal="center" vertical="center" wrapText="1"/>
      <protection/>
    </xf>
    <xf numFmtId="0" fontId="85" fillId="0" borderId="0" xfId="65" applyFont="1" applyBorder="1" applyAlignment="1">
      <alignment horizontal="center" vertical="center" wrapText="1"/>
      <protection/>
    </xf>
    <xf numFmtId="0" fontId="81" fillId="35" borderId="43" xfId="65" applyFont="1" applyFill="1" applyBorder="1" applyAlignment="1">
      <alignment horizontal="center" vertical="center" wrapText="1"/>
      <protection/>
    </xf>
    <xf numFmtId="0" fontId="34" fillId="35" borderId="84" xfId="65" applyFont="1" applyFill="1" applyBorder="1" applyAlignment="1">
      <alignment horizontal="center" vertical="center" wrapText="1"/>
      <protection/>
    </xf>
    <xf numFmtId="0" fontId="34" fillId="35" borderId="74" xfId="65" applyFont="1" applyFill="1" applyBorder="1" applyAlignment="1">
      <alignment horizontal="center" vertical="center" wrapText="1"/>
      <protection/>
    </xf>
    <xf numFmtId="0" fontId="51" fillId="35" borderId="87" xfId="65" applyFont="1" applyFill="1" applyBorder="1" applyAlignment="1">
      <alignment horizontal="center" vertical="center" wrapText="1"/>
      <protection/>
    </xf>
    <xf numFmtId="0" fontId="51" fillId="35" borderId="88" xfId="65" applyFont="1" applyFill="1" applyBorder="1" applyAlignment="1">
      <alignment horizontal="center" vertical="center" wrapText="1"/>
      <protection/>
    </xf>
    <xf numFmtId="0" fontId="51" fillId="35" borderId="53" xfId="65" applyFont="1" applyFill="1" applyBorder="1" applyAlignment="1">
      <alignment horizontal="center" vertical="center" wrapText="1"/>
      <protection/>
    </xf>
    <xf numFmtId="0" fontId="51" fillId="35" borderId="59" xfId="65" applyFont="1" applyFill="1" applyBorder="1" applyAlignment="1">
      <alignment horizontal="center" vertical="center" wrapText="1"/>
      <protection/>
    </xf>
    <xf numFmtId="0" fontId="50" fillId="35" borderId="26" xfId="65" applyFont="1" applyFill="1" applyBorder="1" applyAlignment="1">
      <alignment horizontal="center" vertical="center" wrapText="1"/>
      <protection/>
    </xf>
    <xf numFmtId="0" fontId="50" fillId="35" borderId="36" xfId="65" applyFont="1" applyFill="1" applyBorder="1" applyAlignment="1">
      <alignment horizontal="center" vertical="center" wrapText="1"/>
      <protection/>
    </xf>
    <xf numFmtId="0" fontId="50" fillId="35" borderId="37" xfId="65" applyFont="1" applyFill="1" applyBorder="1" applyAlignment="1">
      <alignment horizontal="center" vertical="center" wrapText="1"/>
      <protection/>
    </xf>
    <xf numFmtId="0" fontId="51" fillId="35" borderId="67" xfId="65" applyFont="1" applyFill="1" applyBorder="1" applyAlignment="1">
      <alignment horizontal="center" vertical="center" wrapText="1"/>
      <protection/>
    </xf>
    <xf numFmtId="0" fontId="51" fillId="35" borderId="68" xfId="65" applyFont="1" applyFill="1" applyBorder="1" applyAlignment="1">
      <alignment horizontal="center" vertical="center" wrapText="1"/>
      <protection/>
    </xf>
    <xf numFmtId="0" fontId="51" fillId="35" borderId="80" xfId="65" applyFont="1" applyFill="1" applyBorder="1" applyAlignment="1">
      <alignment horizontal="center" vertical="center"/>
      <protection/>
    </xf>
    <xf numFmtId="0" fontId="51" fillId="35" borderId="64" xfId="65" applyFont="1" applyFill="1" applyBorder="1" applyAlignment="1">
      <alignment horizontal="center" vertical="center"/>
      <protection/>
    </xf>
    <xf numFmtId="10" fontId="46" fillId="0" borderId="27" xfId="65" applyNumberFormat="1" applyFont="1" applyBorder="1" applyAlignment="1">
      <alignment horizontal="center" vertical="center" wrapText="1"/>
      <protection/>
    </xf>
    <xf numFmtId="10" fontId="46" fillId="0" borderId="27" xfId="65" applyNumberFormat="1" applyFont="1" applyBorder="1" applyAlignment="1">
      <alignment horizontal="center" vertical="center"/>
      <protection/>
    </xf>
    <xf numFmtId="10" fontId="46" fillId="0" borderId="28" xfId="65" applyNumberFormat="1" applyFont="1" applyBorder="1" applyAlignment="1">
      <alignment horizontal="center" vertical="center"/>
      <protection/>
    </xf>
    <xf numFmtId="10" fontId="46" fillId="0" borderId="16" xfId="65" applyNumberFormat="1" applyFont="1" applyBorder="1" applyAlignment="1">
      <alignment horizontal="center" vertical="center"/>
      <protection/>
    </xf>
    <xf numFmtId="10" fontId="46" fillId="0" borderId="21" xfId="65" applyNumberFormat="1" applyFont="1" applyBorder="1" applyAlignment="1">
      <alignment horizontal="center" vertical="center"/>
      <protection/>
    </xf>
    <xf numFmtId="0" fontId="50" fillId="35" borderId="67" xfId="65" applyFont="1" applyFill="1" applyBorder="1" applyAlignment="1">
      <alignment horizontal="center" vertical="center" wrapText="1"/>
      <protection/>
    </xf>
    <xf numFmtId="0" fontId="50" fillId="35" borderId="68" xfId="65" applyFont="1" applyFill="1" applyBorder="1" applyAlignment="1">
      <alignment horizontal="center" vertical="center" wrapText="1"/>
      <protection/>
    </xf>
    <xf numFmtId="0" fontId="50" fillId="35" borderId="69" xfId="65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left" vertical="center" wrapText="1"/>
      <protection/>
    </xf>
    <xf numFmtId="0" fontId="10" fillId="0" borderId="0" xfId="65" applyFont="1" applyBorder="1" applyAlignment="1">
      <alignment horizontal="left" vertical="center" wrapText="1"/>
      <protection/>
    </xf>
    <xf numFmtId="0" fontId="46" fillId="35" borderId="67" xfId="65" applyFont="1" applyFill="1" applyBorder="1" applyAlignment="1">
      <alignment horizontal="left" vertical="center"/>
      <protection/>
    </xf>
    <xf numFmtId="0" fontId="46" fillId="35" borderId="68" xfId="65" applyFont="1" applyFill="1" applyBorder="1" applyAlignment="1">
      <alignment horizontal="left" vertical="center"/>
      <protection/>
    </xf>
    <xf numFmtId="0" fontId="46" fillId="35" borderId="69" xfId="65" applyFont="1" applyFill="1" applyBorder="1" applyAlignment="1">
      <alignment horizontal="left" vertical="center"/>
      <protection/>
    </xf>
    <xf numFmtId="0" fontId="49" fillId="35" borderId="26" xfId="65" applyFont="1" applyFill="1" applyBorder="1" applyAlignment="1">
      <alignment horizontal="center" vertical="center" wrapText="1"/>
      <protection/>
    </xf>
    <xf numFmtId="0" fontId="49" fillId="35" borderId="29" xfId="65" applyFont="1" applyFill="1" applyBorder="1" applyAlignment="1">
      <alignment horizontal="center" vertical="center" wrapText="1"/>
      <protection/>
    </xf>
    <xf numFmtId="0" fontId="50" fillId="35" borderId="83" xfId="65" applyFont="1" applyFill="1" applyBorder="1" applyAlignment="1">
      <alignment horizontal="center" vertical="center" textRotation="90"/>
      <protection/>
    </xf>
    <xf numFmtId="0" fontId="0" fillId="35" borderId="89" xfId="0" applyFont="1" applyFill="1" applyBorder="1" applyAlignment="1">
      <alignment/>
    </xf>
    <xf numFmtId="0" fontId="50" fillId="35" borderId="12" xfId="65" applyFont="1" applyFill="1" applyBorder="1" applyAlignment="1">
      <alignment horizontal="center" vertical="center" wrapText="1"/>
      <protection/>
    </xf>
    <xf numFmtId="0" fontId="50" fillId="35" borderId="15" xfId="65" applyFont="1" applyFill="1" applyBorder="1" applyAlignment="1">
      <alignment horizontal="center" vertical="center" wrapText="1"/>
      <protection/>
    </xf>
    <xf numFmtId="0" fontId="51" fillId="35" borderId="19" xfId="65" applyFont="1" applyFill="1" applyBorder="1" applyAlignment="1">
      <alignment horizontal="center" vertical="center" wrapText="1"/>
      <protection/>
    </xf>
    <xf numFmtId="0" fontId="51" fillId="35" borderId="17" xfId="65" applyFont="1" applyFill="1" applyBorder="1" applyAlignment="1">
      <alignment horizontal="center" vertical="center" wrapText="1"/>
      <protection/>
    </xf>
    <xf numFmtId="0" fontId="11" fillId="36" borderId="14" xfId="65" applyFont="1" applyFill="1" applyBorder="1" applyAlignment="1">
      <alignment horizontal="center" vertical="center" wrapText="1"/>
      <protection/>
    </xf>
    <xf numFmtId="0" fontId="11" fillId="36" borderId="0" xfId="65" applyFont="1" applyFill="1" applyBorder="1" applyAlignment="1">
      <alignment horizontal="center" vertical="center" wrapText="1"/>
      <protection/>
    </xf>
    <xf numFmtId="0" fontId="10" fillId="0" borderId="42" xfId="65" applyFont="1" applyBorder="1" applyAlignment="1">
      <alignment horizontal="left" vertical="center" wrapText="1"/>
      <protection/>
    </xf>
    <xf numFmtId="0" fontId="10" fillId="0" borderId="43" xfId="65" applyFont="1" applyBorder="1" applyAlignment="1">
      <alignment horizontal="left" vertical="center" wrapText="1"/>
      <protection/>
    </xf>
    <xf numFmtId="0" fontId="10" fillId="0" borderId="44" xfId="65" applyFont="1" applyBorder="1" applyAlignment="1">
      <alignment horizontal="left" vertical="center" wrapText="1"/>
      <protection/>
    </xf>
    <xf numFmtId="0" fontId="46" fillId="35" borderId="42" xfId="65" applyFont="1" applyFill="1" applyBorder="1" applyAlignment="1">
      <alignment horizontal="left" vertical="center" wrapText="1"/>
      <protection/>
    </xf>
    <xf numFmtId="0" fontId="46" fillId="35" borderId="44" xfId="65" applyFont="1" applyFill="1" applyBorder="1" applyAlignment="1">
      <alignment horizontal="left" vertical="center" wrapText="1"/>
      <protection/>
    </xf>
    <xf numFmtId="0" fontId="70" fillId="35" borderId="83" xfId="65" applyFont="1" applyFill="1" applyBorder="1" applyAlignment="1">
      <alignment horizontal="center" vertical="center" wrapText="1"/>
      <protection/>
    </xf>
    <xf numFmtId="0" fontId="70" fillId="35" borderId="90" xfId="65" applyFont="1" applyFill="1" applyBorder="1" applyAlignment="1">
      <alignment horizontal="center" vertical="center" wrapText="1"/>
      <protection/>
    </xf>
    <xf numFmtId="0" fontId="50" fillId="35" borderId="11" xfId="65" applyFont="1" applyFill="1" applyBorder="1" applyAlignment="1">
      <alignment horizontal="center" vertical="center" wrapText="1"/>
      <protection/>
    </xf>
    <xf numFmtId="0" fontId="46" fillId="0" borderId="18" xfId="65" applyFont="1" applyBorder="1" applyAlignment="1">
      <alignment horizontal="center" vertical="center"/>
      <protection/>
    </xf>
    <xf numFmtId="0" fontId="46" fillId="0" borderId="16" xfId="65" applyFont="1" applyBorder="1" applyAlignment="1">
      <alignment horizontal="center" vertical="center"/>
      <protection/>
    </xf>
    <xf numFmtId="0" fontId="46" fillId="0" borderId="73" xfId="65" applyFont="1" applyBorder="1" applyAlignment="1">
      <alignment horizontal="center" vertical="center" wrapText="1"/>
      <protection/>
    </xf>
    <xf numFmtId="0" fontId="46" fillId="0" borderId="27" xfId="65" applyFont="1" applyBorder="1" applyAlignment="1">
      <alignment horizontal="center" vertical="center"/>
      <protection/>
    </xf>
    <xf numFmtId="0" fontId="50" fillId="0" borderId="43" xfId="65" applyFont="1" applyBorder="1" applyAlignment="1">
      <alignment horizontal="center" vertical="center"/>
      <protection/>
    </xf>
    <xf numFmtId="0" fontId="51" fillId="0" borderId="16" xfId="65" applyFont="1" applyBorder="1" applyAlignment="1">
      <alignment horizontal="center" vertical="center" wrapText="1"/>
      <protection/>
    </xf>
    <xf numFmtId="0" fontId="9" fillId="36" borderId="16" xfId="65" applyFont="1" applyFill="1" applyBorder="1" applyAlignment="1">
      <alignment horizontal="center" vertical="center" textRotation="90"/>
      <protection/>
    </xf>
    <xf numFmtId="0" fontId="11" fillId="36" borderId="13" xfId="65" applyFont="1" applyFill="1" applyBorder="1" applyAlignment="1">
      <alignment horizontal="left" vertical="center"/>
      <protection/>
    </xf>
    <xf numFmtId="0" fontId="11" fillId="36" borderId="11" xfId="65" applyFont="1" applyFill="1" applyBorder="1" applyAlignment="1">
      <alignment horizontal="left" vertical="center"/>
      <protection/>
    </xf>
    <xf numFmtId="0" fontId="11" fillId="36" borderId="12" xfId="65" applyFont="1" applyFill="1" applyBorder="1" applyAlignment="1">
      <alignment horizontal="left" vertical="center"/>
      <protection/>
    </xf>
  </cellXfs>
  <cellStyles count="1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2 2 2" xfId="51"/>
    <cellStyle name="Moeda 2 3" xfId="52"/>
    <cellStyle name="Moeda 2 4" xfId="53"/>
    <cellStyle name="Moeda 3" xfId="54"/>
    <cellStyle name="Moeda 3 2" xfId="55"/>
    <cellStyle name="Moeda 4" xfId="56"/>
    <cellStyle name="Moeda 4 2" xfId="57"/>
    <cellStyle name="Moeda 4 3" xfId="58"/>
    <cellStyle name="Moeda 4 3 2" xfId="59"/>
    <cellStyle name="Moeda 5" xfId="60"/>
    <cellStyle name="Moeda 6" xfId="61"/>
    <cellStyle name="Moeda 6 2" xfId="62"/>
    <cellStyle name="Moeda 7" xfId="63"/>
    <cellStyle name="Neutra" xfId="64"/>
    <cellStyle name="Normal 2" xfId="65"/>
    <cellStyle name="Normal 2 2" xfId="66"/>
    <cellStyle name="Normal 2 2 2" xfId="67"/>
    <cellStyle name="Normal 2 2 3" xfId="68"/>
    <cellStyle name="Normal 2 2 4" xfId="69"/>
    <cellStyle name="Normal 2 3" xfId="70"/>
    <cellStyle name="Normal 2 3 2" xfId="71"/>
    <cellStyle name="Normal 2 3 2 2" xfId="72"/>
    <cellStyle name="Normal 2 3 2 3" xfId="73"/>
    <cellStyle name="Normal 2 3 3" xfId="74"/>
    <cellStyle name="Normal 2 4" xfId="75"/>
    <cellStyle name="Normal 2 5" xfId="76"/>
    <cellStyle name="Normal 3" xfId="77"/>
    <cellStyle name="Normal 3 2" xfId="78"/>
    <cellStyle name="Normal 3 2 2" xfId="79"/>
    <cellStyle name="Normal 3 3" xfId="80"/>
    <cellStyle name="Normal 4" xfId="81"/>
    <cellStyle name="Normal 4 2" xfId="82"/>
    <cellStyle name="Normal 5" xfId="83"/>
    <cellStyle name="Normal 5 2" xfId="84"/>
    <cellStyle name="Normal 6" xfId="85"/>
    <cellStyle name="Normal 6 2" xfId="86"/>
    <cellStyle name="Normal 7" xfId="87"/>
    <cellStyle name="Normal 7 2" xfId="88"/>
    <cellStyle name="Normal 8" xfId="89"/>
    <cellStyle name="Normal 9" xfId="90"/>
    <cellStyle name="Normal_Plan1" xfId="91"/>
    <cellStyle name="Nota" xfId="92"/>
    <cellStyle name="Percent" xfId="93"/>
    <cellStyle name="Porcentagem 2" xfId="94"/>
    <cellStyle name="Porcentagem 2 2" xfId="95"/>
    <cellStyle name="Porcentagem 2 3" xfId="96"/>
    <cellStyle name="Porcentagem 3" xfId="97"/>
    <cellStyle name="Porcentagem 3 2" xfId="98"/>
    <cellStyle name="Porcentagem 4" xfId="99"/>
    <cellStyle name="Porcentagem 4 2" xfId="100"/>
    <cellStyle name="Porcentagem 4 2 2" xfId="101"/>
    <cellStyle name="Porcentagem 4 3" xfId="102"/>
    <cellStyle name="Porcentagem 4 4" xfId="103"/>
    <cellStyle name="Porcentagem 5" xfId="104"/>
    <cellStyle name="Porcentagem 6" xfId="105"/>
    <cellStyle name="Porcentagem 7" xfId="106"/>
    <cellStyle name="Porcentagem 8" xfId="107"/>
    <cellStyle name="Porcentagem 8 2" xfId="108"/>
    <cellStyle name="Porcentagem 9" xfId="109"/>
    <cellStyle name="Saída" xfId="110"/>
    <cellStyle name="Comma" xfId="111"/>
    <cellStyle name="Comma [0]" xfId="112"/>
    <cellStyle name="Separador de milhares 2" xfId="113"/>
    <cellStyle name="Separador de milhares 2 2" xfId="114"/>
    <cellStyle name="Separador de milhares 2 2 2" xfId="115"/>
    <cellStyle name="Separador de milhares 2 3" xfId="116"/>
    <cellStyle name="Separador de milhares 2 4" xfId="117"/>
    <cellStyle name="Separador de milhares 2 4 2" xfId="118"/>
    <cellStyle name="Separador de milhares 2 5" xfId="119"/>
    <cellStyle name="Separador de milhares 3" xfId="120"/>
    <cellStyle name="Separador de milhares 3 2" xfId="121"/>
    <cellStyle name="Separador de milhares 3 2 2" xfId="122"/>
    <cellStyle name="Separador de milhares 3 3" xfId="123"/>
    <cellStyle name="Separador de milhares 3 3 2" xfId="124"/>
    <cellStyle name="Separador de milhares 3 4" xfId="125"/>
    <cellStyle name="Separador de milhares 4" xfId="126"/>
    <cellStyle name="Separador de milhares 4 2" xfId="127"/>
    <cellStyle name="Separador de milhares 4 3" xfId="128"/>
    <cellStyle name="Separador de milhares 4 4" xfId="129"/>
    <cellStyle name="Separador de milhares 5" xfId="130"/>
    <cellStyle name="Separador de milhares 5 2" xfId="131"/>
    <cellStyle name="Separador de milhares 5 2 2" xfId="132"/>
    <cellStyle name="Separador de milhares 5 2 3" xfId="133"/>
    <cellStyle name="Separador de milhares 5 3" xfId="134"/>
    <cellStyle name="Separador de milhares 5 3 2" xfId="135"/>
    <cellStyle name="Separador de milhares 5 4" xfId="136"/>
    <cellStyle name="Separador de milhares 6" xfId="137"/>
    <cellStyle name="Separador de milhares 6 2" xfId="138"/>
    <cellStyle name="Separador de milhares 7" xfId="139"/>
    <cellStyle name="Separador de milhares 8" xfId="140"/>
    <cellStyle name="Separador de milhares 8 2" xfId="141"/>
    <cellStyle name="Separador de milhares 9" xfId="142"/>
    <cellStyle name="Texto de Aviso" xfId="143"/>
    <cellStyle name="Texto Explicativo" xfId="144"/>
    <cellStyle name="Texto Explicativo 2" xfId="145"/>
    <cellStyle name="Texto Explicativo 3" xfId="146"/>
    <cellStyle name="Título" xfId="147"/>
    <cellStyle name="Título 1" xfId="148"/>
    <cellStyle name="Título 1 1" xfId="149"/>
    <cellStyle name="Título 2" xfId="150"/>
    <cellStyle name="Título 3" xfId="151"/>
    <cellStyle name="Título 4" xfId="152"/>
    <cellStyle name="Total" xfId="153"/>
    <cellStyle name="Vírgula 2" xfId="154"/>
    <cellStyle name="Vírgula 2 2" xfId="155"/>
    <cellStyle name="Vírgula 2 2 2" xfId="156"/>
    <cellStyle name="Vírgula 2 2 2 2" xfId="157"/>
    <cellStyle name="Vírgula 2 3" xfId="158"/>
    <cellStyle name="Vírgula 2 3 2" xfId="159"/>
    <cellStyle name="Vírgula 2 4" xfId="160"/>
    <cellStyle name="Vírgula 3" xfId="161"/>
    <cellStyle name="Vírgula 3 2" xfId="162"/>
    <cellStyle name="Vírgula 4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1.png" /><Relationship Id="rId20" Type="http://schemas.openxmlformats.org/officeDocument/2006/relationships/image" Target="../media/image2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28575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28575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28575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133350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409575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409575</xdr:colOff>
      <xdr:row>2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99</xdr:row>
      <xdr:rowOff>47625</xdr:rowOff>
    </xdr:from>
    <xdr:to>
      <xdr:col>6</xdr:col>
      <xdr:colOff>657225</xdr:colOff>
      <xdr:row>100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305050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86</xdr:row>
      <xdr:rowOff>57150</xdr:rowOff>
    </xdr:from>
    <xdr:to>
      <xdr:col>6</xdr:col>
      <xdr:colOff>781050</xdr:colOff>
      <xdr:row>88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20535900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94</xdr:row>
      <xdr:rowOff>47625</xdr:rowOff>
    </xdr:from>
    <xdr:to>
      <xdr:col>6</xdr:col>
      <xdr:colOff>561975</xdr:colOff>
      <xdr:row>96</xdr:row>
      <xdr:rowOff>66675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2207895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91</xdr:row>
      <xdr:rowOff>57150</xdr:rowOff>
    </xdr:from>
    <xdr:to>
      <xdr:col>6</xdr:col>
      <xdr:colOff>514350</xdr:colOff>
      <xdr:row>93</xdr:row>
      <xdr:rowOff>76200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2150745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97</xdr:row>
      <xdr:rowOff>9525</xdr:rowOff>
    </xdr:from>
    <xdr:to>
      <xdr:col>6</xdr:col>
      <xdr:colOff>600075</xdr:colOff>
      <xdr:row>99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22621875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85725</xdr:rowOff>
    </xdr:from>
    <xdr:to>
      <xdr:col>6</xdr:col>
      <xdr:colOff>695325</xdr:colOff>
      <xdr:row>11</xdr:row>
      <xdr:rowOff>123825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3275" y="22955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12</xdr:row>
      <xdr:rowOff>85725</xdr:rowOff>
    </xdr:from>
    <xdr:to>
      <xdr:col>6</xdr:col>
      <xdr:colOff>609600</xdr:colOff>
      <xdr:row>14</xdr:row>
      <xdr:rowOff>190500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19950" y="3009900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50</xdr:row>
      <xdr:rowOff>38100</xdr:rowOff>
    </xdr:from>
    <xdr:to>
      <xdr:col>6</xdr:col>
      <xdr:colOff>561975</xdr:colOff>
      <xdr:row>52</xdr:row>
      <xdr:rowOff>66675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12125325"/>
          <a:ext cx="266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40</xdr:row>
      <xdr:rowOff>28575</xdr:rowOff>
    </xdr:from>
    <xdr:to>
      <xdr:col>6</xdr:col>
      <xdr:colOff>685800</xdr:colOff>
      <xdr:row>42</xdr:row>
      <xdr:rowOff>66675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62800" y="971550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54</xdr:row>
      <xdr:rowOff>85725</xdr:rowOff>
    </xdr:from>
    <xdr:to>
      <xdr:col>6</xdr:col>
      <xdr:colOff>647700</xdr:colOff>
      <xdr:row>58</xdr:row>
      <xdr:rowOff>114300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72325" y="13249275"/>
          <a:ext cx="495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45</xdr:row>
      <xdr:rowOff>28575</xdr:rowOff>
    </xdr:from>
    <xdr:to>
      <xdr:col>6</xdr:col>
      <xdr:colOff>676275</xdr:colOff>
      <xdr:row>48</xdr:row>
      <xdr:rowOff>9525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15175" y="10982325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66</xdr:row>
      <xdr:rowOff>47625</xdr:rowOff>
    </xdr:from>
    <xdr:to>
      <xdr:col>6</xdr:col>
      <xdr:colOff>647700</xdr:colOff>
      <xdr:row>68</xdr:row>
      <xdr:rowOff>104775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91375" y="15859125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71</xdr:row>
      <xdr:rowOff>76200</xdr:rowOff>
    </xdr:from>
    <xdr:to>
      <xdr:col>6</xdr:col>
      <xdr:colOff>695325</xdr:colOff>
      <xdr:row>74</xdr:row>
      <xdr:rowOff>95250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29475" y="17154525"/>
          <a:ext cx="485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76</xdr:row>
      <xdr:rowOff>47625</xdr:rowOff>
    </xdr:from>
    <xdr:to>
      <xdr:col>6</xdr:col>
      <xdr:colOff>695325</xdr:colOff>
      <xdr:row>79</xdr:row>
      <xdr:rowOff>104775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62800" y="18259425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81</xdr:row>
      <xdr:rowOff>47625</xdr:rowOff>
    </xdr:from>
    <xdr:to>
      <xdr:col>6</xdr:col>
      <xdr:colOff>647700</xdr:colOff>
      <xdr:row>84</xdr:row>
      <xdr:rowOff>19050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24700" y="1939290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6</xdr:row>
      <xdr:rowOff>161925</xdr:rowOff>
    </xdr:from>
    <xdr:to>
      <xdr:col>6</xdr:col>
      <xdr:colOff>714375</xdr:colOff>
      <xdr:row>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81850" y="16573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15</xdr:row>
      <xdr:rowOff>57150</xdr:rowOff>
    </xdr:from>
    <xdr:to>
      <xdr:col>6</xdr:col>
      <xdr:colOff>628650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3695700"/>
          <a:ext cx="400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88</xdr:row>
      <xdr:rowOff>28575</xdr:rowOff>
    </xdr:from>
    <xdr:to>
      <xdr:col>6</xdr:col>
      <xdr:colOff>638175</xdr:colOff>
      <xdr:row>90</xdr:row>
      <xdr:rowOff>85725</xdr:rowOff>
    </xdr:to>
    <xdr:pic>
      <xdr:nvPicPr>
        <xdr:cNvPr id="18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67575" y="208978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102</xdr:row>
      <xdr:rowOff>76200</xdr:rowOff>
    </xdr:from>
    <xdr:to>
      <xdr:col>6</xdr:col>
      <xdr:colOff>628650</xdr:colOff>
      <xdr:row>104</xdr:row>
      <xdr:rowOff>133350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19950" y="23955375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105</xdr:row>
      <xdr:rowOff>76200</xdr:rowOff>
    </xdr:from>
    <xdr:to>
      <xdr:col>6</xdr:col>
      <xdr:colOff>561975</xdr:colOff>
      <xdr:row>108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24774525"/>
          <a:ext cx="266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109</xdr:row>
      <xdr:rowOff>47625</xdr:rowOff>
    </xdr:from>
    <xdr:to>
      <xdr:col>6</xdr:col>
      <xdr:colOff>685800</xdr:colOff>
      <xdr:row>109</xdr:row>
      <xdr:rowOff>133350</xdr:rowOff>
    </xdr:to>
    <xdr:pic>
      <xdr:nvPicPr>
        <xdr:cNvPr id="21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77100" y="25688925"/>
          <a:ext cx="428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60</xdr:row>
      <xdr:rowOff>57150</xdr:rowOff>
    </xdr:from>
    <xdr:to>
      <xdr:col>6</xdr:col>
      <xdr:colOff>695325</xdr:colOff>
      <xdr:row>63</xdr:row>
      <xdr:rowOff>104775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19950" y="1454467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20</xdr:row>
      <xdr:rowOff>133350</xdr:rowOff>
    </xdr:from>
    <xdr:to>
      <xdr:col>6</xdr:col>
      <xdr:colOff>752475</xdr:colOff>
      <xdr:row>23</xdr:row>
      <xdr:rowOff>19050</xdr:rowOff>
    </xdr:to>
    <xdr:pic>
      <xdr:nvPicPr>
        <xdr:cNvPr id="23" name="Picture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29475" y="4752975"/>
          <a:ext cx="542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18</xdr:row>
      <xdr:rowOff>66675</xdr:rowOff>
    </xdr:from>
    <xdr:to>
      <xdr:col>6</xdr:col>
      <xdr:colOff>542925</xdr:colOff>
      <xdr:row>20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15200" y="4286250"/>
          <a:ext cx="247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0</xdr:col>
      <xdr:colOff>390525</xdr:colOff>
      <xdr:row>2</xdr:row>
      <xdr:rowOff>85725</xdr:rowOff>
    </xdr:to>
    <xdr:pic>
      <xdr:nvPicPr>
        <xdr:cNvPr id="25" name="Imagem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57150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25</xdr:row>
      <xdr:rowOff>142875</xdr:rowOff>
    </xdr:from>
    <xdr:to>
      <xdr:col>6</xdr:col>
      <xdr:colOff>828675</xdr:colOff>
      <xdr:row>28</xdr:row>
      <xdr:rowOff>38100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86600" y="602932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30</xdr:row>
      <xdr:rowOff>104775</xdr:rowOff>
    </xdr:from>
    <xdr:to>
      <xdr:col>6</xdr:col>
      <xdr:colOff>809625</xdr:colOff>
      <xdr:row>33</xdr:row>
      <xdr:rowOff>19050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67550" y="72580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35</xdr:row>
      <xdr:rowOff>66675</xdr:rowOff>
    </xdr:from>
    <xdr:to>
      <xdr:col>6</xdr:col>
      <xdr:colOff>800100</xdr:colOff>
      <xdr:row>38</xdr:row>
      <xdr:rowOff>28575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48500" y="848677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180975</xdr:colOff>
      <xdr:row>3</xdr:row>
      <xdr:rowOff>0</xdr:rowOff>
    </xdr:to>
    <xdr:pic>
      <xdr:nvPicPr>
        <xdr:cNvPr id="1" name="Imagem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219075</xdr:colOff>
      <xdr:row>2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609600</xdr:colOff>
      <xdr:row>2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609600</xdr:colOff>
      <xdr:row>2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152400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133350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59"/>
  <sheetViews>
    <sheetView zoomScalePageLayoutView="0" workbookViewId="0" topLeftCell="A4">
      <selection activeCell="C35" sqref="C35"/>
    </sheetView>
  </sheetViews>
  <sheetFormatPr defaultColWidth="9.140625" defaultRowHeight="12.75"/>
  <cols>
    <col min="2" max="2" width="55.8515625" style="0" customWidth="1"/>
    <col min="3" max="3" width="46.421875" style="0" customWidth="1"/>
  </cols>
  <sheetData>
    <row r="1" spans="1:3" ht="12.75">
      <c r="A1" s="9" t="s">
        <v>535</v>
      </c>
      <c r="B1" s="11"/>
      <c r="C1" s="60"/>
    </row>
    <row r="2" spans="1:3" ht="12.75">
      <c r="A2" s="13" t="s">
        <v>58</v>
      </c>
      <c r="B2" s="15"/>
      <c r="C2" s="61"/>
    </row>
    <row r="3" spans="1:3" ht="12.75">
      <c r="A3" s="14" t="s">
        <v>95</v>
      </c>
      <c r="B3" s="15" t="s">
        <v>399</v>
      </c>
      <c r="C3" s="61"/>
    </row>
    <row r="4" spans="1:3" ht="21.75" customHeight="1">
      <c r="A4" s="707" t="s">
        <v>96</v>
      </c>
      <c r="B4" s="708"/>
      <c r="C4" s="709"/>
    </row>
    <row r="5" spans="1:3" ht="21.75" customHeight="1">
      <c r="A5" s="707" t="s">
        <v>97</v>
      </c>
      <c r="B5" s="708"/>
      <c r="C5" s="709"/>
    </row>
    <row r="6" spans="1:3" ht="12.75">
      <c r="A6" s="710" t="s">
        <v>98</v>
      </c>
      <c r="B6" s="711"/>
      <c r="C6" s="712"/>
    </row>
    <row r="7" spans="1:3" ht="15" customHeight="1">
      <c r="A7" s="62"/>
      <c r="B7" s="63"/>
      <c r="C7" s="64"/>
    </row>
    <row r="8" spans="1:3" ht="15.75" customHeight="1">
      <c r="A8" s="65" t="s">
        <v>99</v>
      </c>
      <c r="B8" s="66" t="s">
        <v>100</v>
      </c>
      <c r="C8" s="67" t="s">
        <v>68</v>
      </c>
    </row>
    <row r="9" spans="1:3" ht="15.75" customHeight="1">
      <c r="A9" s="68" t="s">
        <v>101</v>
      </c>
      <c r="B9" s="713" t="s">
        <v>102</v>
      </c>
      <c r="C9" s="714"/>
    </row>
    <row r="10" spans="1:3" ht="15.75" customHeight="1">
      <c r="A10" s="69">
        <v>1</v>
      </c>
      <c r="B10" s="70" t="s">
        <v>103</v>
      </c>
      <c r="C10" s="71">
        <v>0.2</v>
      </c>
    </row>
    <row r="11" spans="1:3" ht="15.75" customHeight="1">
      <c r="A11" s="69">
        <v>2</v>
      </c>
      <c r="B11" s="70" t="s">
        <v>20</v>
      </c>
      <c r="C11" s="72">
        <v>0.015</v>
      </c>
    </row>
    <row r="12" spans="1:3" ht="15.75" customHeight="1">
      <c r="A12" s="69">
        <v>3</v>
      </c>
      <c r="B12" s="70" t="s">
        <v>21</v>
      </c>
      <c r="C12" s="72">
        <v>0.01</v>
      </c>
    </row>
    <row r="13" spans="1:3" ht="15.75" customHeight="1">
      <c r="A13" s="69">
        <v>4</v>
      </c>
      <c r="B13" s="70" t="s">
        <v>22</v>
      </c>
      <c r="C13" s="72">
        <v>0.002</v>
      </c>
    </row>
    <row r="14" spans="1:3" ht="15.75" customHeight="1">
      <c r="A14" s="69">
        <v>5</v>
      </c>
      <c r="B14" s="70" t="s">
        <v>104</v>
      </c>
      <c r="C14" s="72">
        <v>0.025</v>
      </c>
    </row>
    <row r="15" spans="1:3" ht="15.75" customHeight="1">
      <c r="A15" s="69">
        <v>6</v>
      </c>
      <c r="B15" s="70" t="s">
        <v>23</v>
      </c>
      <c r="C15" s="72">
        <v>0.08</v>
      </c>
    </row>
    <row r="16" spans="1:4" ht="15.75" customHeight="1">
      <c r="A16" s="69">
        <v>7</v>
      </c>
      <c r="B16" s="70" t="s">
        <v>105</v>
      </c>
      <c r="C16" s="71">
        <v>0.06</v>
      </c>
      <c r="D16" s="250"/>
    </row>
    <row r="17" spans="1:3" ht="15.75" customHeight="1">
      <c r="A17" s="69">
        <v>8</v>
      </c>
      <c r="B17" s="70" t="s">
        <v>24</v>
      </c>
      <c r="C17" s="72">
        <v>0.006</v>
      </c>
    </row>
    <row r="18" spans="1:3" ht="15.75" customHeight="1">
      <c r="A18" s="715" t="s">
        <v>106</v>
      </c>
      <c r="B18" s="716"/>
      <c r="C18" s="73">
        <f>SUM(C10:C17)</f>
        <v>0.3980000000000001</v>
      </c>
    </row>
    <row r="19" spans="1:3" ht="15.75" customHeight="1">
      <c r="A19" s="717" t="s">
        <v>107</v>
      </c>
      <c r="B19" s="718"/>
      <c r="C19" s="714"/>
    </row>
    <row r="20" spans="1:3" ht="15.75" customHeight="1">
      <c r="A20" s="74" t="s">
        <v>108</v>
      </c>
      <c r="B20" s="75" t="s">
        <v>109</v>
      </c>
      <c r="C20" s="76"/>
    </row>
    <row r="21" spans="1:3" ht="15.75" customHeight="1">
      <c r="A21" s="69">
        <v>9</v>
      </c>
      <c r="B21" s="70" t="s">
        <v>110</v>
      </c>
      <c r="C21" s="72">
        <v>0.0909</v>
      </c>
    </row>
    <row r="22" spans="1:3" ht="15.75" customHeight="1">
      <c r="A22" s="69">
        <v>10</v>
      </c>
      <c r="B22" s="70" t="s">
        <v>111</v>
      </c>
      <c r="C22" s="72">
        <v>0.0303</v>
      </c>
    </row>
    <row r="23" spans="1:3" ht="15.75" customHeight="1">
      <c r="A23" s="719" t="s">
        <v>112</v>
      </c>
      <c r="B23" s="720"/>
      <c r="C23" s="77">
        <f>SUM(C21:C22)</f>
        <v>0.1212</v>
      </c>
    </row>
    <row r="24" spans="1:3" ht="15.75" customHeight="1">
      <c r="A24" s="721" t="s">
        <v>364</v>
      </c>
      <c r="B24" s="722"/>
      <c r="C24" s="78">
        <f>C18*C23</f>
        <v>0.04823760000000001</v>
      </c>
    </row>
    <row r="25" spans="1:3" ht="15.75" customHeight="1">
      <c r="A25" s="719" t="s">
        <v>113</v>
      </c>
      <c r="B25" s="720"/>
      <c r="C25" s="79">
        <f>SUM(C23:C24)</f>
        <v>0.16943760000000002</v>
      </c>
    </row>
    <row r="26" spans="1:3" ht="15.75" customHeight="1">
      <c r="A26" s="74" t="s">
        <v>114</v>
      </c>
      <c r="B26" s="713" t="s">
        <v>115</v>
      </c>
      <c r="C26" s="714"/>
    </row>
    <row r="27" spans="1:3" ht="15.75" customHeight="1">
      <c r="A27" s="80">
        <v>11</v>
      </c>
      <c r="B27" s="81" t="s">
        <v>116</v>
      </c>
      <c r="C27" s="82">
        <v>0.0003</v>
      </c>
    </row>
    <row r="28" spans="1:3" ht="15.75" customHeight="1">
      <c r="A28" s="721" t="s">
        <v>365</v>
      </c>
      <c r="B28" s="722"/>
      <c r="C28" s="83">
        <f>C18*C27</f>
        <v>0.00011940000000000002</v>
      </c>
    </row>
    <row r="29" spans="1:3" ht="15.75" customHeight="1">
      <c r="A29" s="719" t="s">
        <v>117</v>
      </c>
      <c r="B29" s="720"/>
      <c r="C29" s="84">
        <f>SUM(C27:C28)</f>
        <v>0.0004194</v>
      </c>
    </row>
    <row r="30" spans="1:3" ht="15.75" customHeight="1" thickBot="1">
      <c r="A30" s="74" t="s">
        <v>118</v>
      </c>
      <c r="B30" s="713" t="s">
        <v>119</v>
      </c>
      <c r="C30" s="714"/>
    </row>
    <row r="31" spans="1:3" ht="15.75" customHeight="1">
      <c r="A31" s="80">
        <v>12</v>
      </c>
      <c r="B31" s="81" t="s">
        <v>120</v>
      </c>
      <c r="C31" s="257">
        <v>0.0042</v>
      </c>
    </row>
    <row r="32" spans="1:3" ht="15.75" customHeight="1">
      <c r="A32" s="723" t="s">
        <v>121</v>
      </c>
      <c r="B32" s="724"/>
      <c r="C32" s="82">
        <f>ROUND((C15*C31),6)</f>
        <v>0.000336</v>
      </c>
    </row>
    <row r="33" spans="1:3" ht="15.75" customHeight="1">
      <c r="A33" s="69">
        <v>13</v>
      </c>
      <c r="B33" s="70" t="s">
        <v>122</v>
      </c>
      <c r="C33" s="583">
        <f>ROUND((0.08*0.4*0.9*(1+1/11+1/11+(1/3*1/11))),5)</f>
        <v>0.03491</v>
      </c>
    </row>
    <row r="34" spans="1:3" ht="15.75" customHeight="1">
      <c r="A34" s="80">
        <v>14</v>
      </c>
      <c r="B34" s="81" t="s">
        <v>123</v>
      </c>
      <c r="C34" s="258">
        <v>0.0004</v>
      </c>
    </row>
    <row r="35" spans="1:3" ht="15.75" customHeight="1">
      <c r="A35" s="723" t="s">
        <v>366</v>
      </c>
      <c r="B35" s="724"/>
      <c r="C35" s="72">
        <f>ROUND((C34*C18),4)</f>
        <v>0.0002</v>
      </c>
    </row>
    <row r="36" spans="1:3" ht="15.75" customHeight="1">
      <c r="A36" s="80">
        <v>15</v>
      </c>
      <c r="B36" s="81" t="s">
        <v>124</v>
      </c>
      <c r="C36" s="583">
        <f>(0.4*0.08/100)</f>
        <v>0.00032</v>
      </c>
    </row>
    <row r="37" spans="1:3" ht="15.75" customHeight="1">
      <c r="A37" s="725" t="s">
        <v>125</v>
      </c>
      <c r="B37" s="726"/>
      <c r="C37" s="77">
        <f>SUM(C31:C36)</f>
        <v>0.04036599999999999</v>
      </c>
    </row>
    <row r="38" spans="1:3" ht="15.75" customHeight="1">
      <c r="A38" s="74" t="s">
        <v>126</v>
      </c>
      <c r="B38" s="713" t="s">
        <v>127</v>
      </c>
      <c r="C38" s="714"/>
    </row>
    <row r="39" spans="1:3" ht="15.75" customHeight="1">
      <c r="A39" s="80">
        <v>16</v>
      </c>
      <c r="B39" s="81" t="s">
        <v>128</v>
      </c>
      <c r="C39" s="82">
        <v>0.0909</v>
      </c>
    </row>
    <row r="40" spans="1:3" ht="15.75" customHeight="1">
      <c r="A40" s="80">
        <v>17</v>
      </c>
      <c r="B40" s="81" t="s">
        <v>129</v>
      </c>
      <c r="C40" s="82">
        <v>0.0166</v>
      </c>
    </row>
    <row r="41" spans="1:3" ht="15.75" customHeight="1">
      <c r="A41" s="80">
        <v>18</v>
      </c>
      <c r="B41" s="81" t="s">
        <v>130</v>
      </c>
      <c r="C41" s="82">
        <v>0.0003</v>
      </c>
    </row>
    <row r="42" spans="1:3" ht="15.75" customHeight="1">
      <c r="A42" s="80">
        <v>19</v>
      </c>
      <c r="B42" s="81" t="s">
        <v>131</v>
      </c>
      <c r="C42" s="82">
        <v>0.0082</v>
      </c>
    </row>
    <row r="43" spans="1:3" ht="15.75" customHeight="1">
      <c r="A43" s="80">
        <v>20</v>
      </c>
      <c r="B43" s="81" t="s">
        <v>132</v>
      </c>
      <c r="C43" s="82">
        <v>0.0003</v>
      </c>
    </row>
    <row r="44" spans="1:3" ht="15.75" customHeight="1">
      <c r="A44" s="725" t="s">
        <v>112</v>
      </c>
      <c r="B44" s="726"/>
      <c r="C44" s="79">
        <f>SUM(C39:C43)</f>
        <v>0.11629999999999999</v>
      </c>
    </row>
    <row r="45" spans="1:3" ht="15.75" customHeight="1">
      <c r="A45" s="723" t="s">
        <v>133</v>
      </c>
      <c r="B45" s="724"/>
      <c r="C45" s="78">
        <f>C18*C44</f>
        <v>0.046287400000000006</v>
      </c>
    </row>
    <row r="46" spans="1:3" ht="15.75" customHeight="1">
      <c r="A46" s="725" t="s">
        <v>134</v>
      </c>
      <c r="B46" s="726"/>
      <c r="C46" s="79">
        <f>SUM(C44:C45)</f>
        <v>0.1625874</v>
      </c>
    </row>
    <row r="47" spans="1:3" ht="15.75" customHeight="1">
      <c r="A47" s="85" t="s">
        <v>135</v>
      </c>
      <c r="B47" s="86" t="s">
        <v>136</v>
      </c>
      <c r="C47" s="79"/>
    </row>
    <row r="48" spans="1:3" ht="15.75" customHeight="1">
      <c r="A48" s="80">
        <v>21</v>
      </c>
      <c r="B48" s="81" t="s">
        <v>137</v>
      </c>
      <c r="C48" s="82">
        <v>0.0008</v>
      </c>
    </row>
    <row r="49" spans="1:3" ht="15.75" customHeight="1">
      <c r="A49" s="725" t="s">
        <v>138</v>
      </c>
      <c r="B49" s="726"/>
      <c r="C49" s="87">
        <f>SUM(C48)</f>
        <v>0.0008</v>
      </c>
    </row>
    <row r="50" spans="1:3" ht="15.75" customHeight="1">
      <c r="A50" s="727" t="s">
        <v>139</v>
      </c>
      <c r="B50" s="728"/>
      <c r="C50" s="729"/>
    </row>
    <row r="51" spans="1:3" ht="15.75" customHeight="1">
      <c r="A51" s="723" t="s">
        <v>102</v>
      </c>
      <c r="B51" s="724"/>
      <c r="C51" s="88">
        <f>ROUND(C18,4)</f>
        <v>0.398</v>
      </c>
    </row>
    <row r="52" spans="1:3" ht="15.75" customHeight="1">
      <c r="A52" s="723" t="s">
        <v>140</v>
      </c>
      <c r="B52" s="724"/>
      <c r="C52" s="88">
        <f>ROUND(C25,4)</f>
        <v>0.1694</v>
      </c>
    </row>
    <row r="53" spans="1:3" ht="15.75" customHeight="1">
      <c r="A53" s="723" t="s">
        <v>115</v>
      </c>
      <c r="B53" s="724"/>
      <c r="C53" s="88">
        <f>ROUND(C29,4)</f>
        <v>0.0004</v>
      </c>
    </row>
    <row r="54" spans="1:3" ht="15.75" customHeight="1">
      <c r="A54" s="723" t="s">
        <v>141</v>
      </c>
      <c r="B54" s="724"/>
      <c r="C54" s="88">
        <f>ROUND(C37,4)</f>
        <v>0.0404</v>
      </c>
    </row>
    <row r="55" spans="1:3" ht="15.75" customHeight="1">
      <c r="A55" s="723" t="s">
        <v>142</v>
      </c>
      <c r="B55" s="724"/>
      <c r="C55" s="88">
        <f>ROUND(C46,4)</f>
        <v>0.1626</v>
      </c>
    </row>
    <row r="56" spans="1:3" ht="15.75" customHeight="1">
      <c r="A56" s="723" t="s">
        <v>137</v>
      </c>
      <c r="B56" s="724"/>
      <c r="C56" s="88">
        <f>ROUND(C49,4)</f>
        <v>0.0008</v>
      </c>
    </row>
    <row r="57" spans="1:3" ht="15.75" customHeight="1">
      <c r="A57" s="730" t="s">
        <v>143</v>
      </c>
      <c r="B57" s="731"/>
      <c r="C57" s="89">
        <f>SUM(C51:C56)</f>
        <v>0.7716</v>
      </c>
    </row>
    <row r="58" spans="1:3" ht="13.5">
      <c r="A58" s="259" t="s">
        <v>35</v>
      </c>
      <c r="B58" s="260"/>
      <c r="C58" s="261"/>
    </row>
    <row r="59" spans="1:3" ht="47.25" customHeight="1" thickBot="1">
      <c r="A59" s="732" t="s">
        <v>367</v>
      </c>
      <c r="B59" s="733"/>
      <c r="C59" s="734"/>
    </row>
  </sheetData>
  <sheetProtection/>
  <mergeCells count="30">
    <mergeCell ref="A53:B53"/>
    <mergeCell ref="A54:B54"/>
    <mergeCell ref="A55:B55"/>
    <mergeCell ref="A56:B56"/>
    <mergeCell ref="A57:B57"/>
    <mergeCell ref="A59:C59"/>
    <mergeCell ref="A45:B45"/>
    <mergeCell ref="A46:B46"/>
    <mergeCell ref="A49:B49"/>
    <mergeCell ref="A50:C50"/>
    <mergeCell ref="A51:B51"/>
    <mergeCell ref="A52:B52"/>
    <mergeCell ref="B30:C30"/>
    <mergeCell ref="A32:B32"/>
    <mergeCell ref="A35:B35"/>
    <mergeCell ref="A37:B37"/>
    <mergeCell ref="B38:C38"/>
    <mergeCell ref="A44:B44"/>
    <mergeCell ref="A23:B23"/>
    <mergeCell ref="A24:B24"/>
    <mergeCell ref="A25:B25"/>
    <mergeCell ref="B26:C26"/>
    <mergeCell ref="A28:B28"/>
    <mergeCell ref="A29:B29"/>
    <mergeCell ref="A4:C4"/>
    <mergeCell ref="A5:C5"/>
    <mergeCell ref="A6:C6"/>
    <mergeCell ref="B9:C9"/>
    <mergeCell ref="A18:B18"/>
    <mergeCell ref="A19:C19"/>
  </mergeCells>
  <printOptions/>
  <pageMargins left="0.7874015748031497" right="0.5118110236220472" top="0.7874015748031497" bottom="0.7874015748031497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75"/>
  <sheetViews>
    <sheetView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9.140625" style="22" customWidth="1"/>
    <col min="2" max="2" width="18.7109375" style="22" customWidth="1"/>
    <col min="3" max="3" width="14.57421875" style="22" customWidth="1"/>
    <col min="4" max="5" width="15.00390625" style="22" customWidth="1"/>
    <col min="6" max="6" width="25.421875" style="24" customWidth="1"/>
    <col min="7" max="7" width="14.7109375" style="24" customWidth="1"/>
    <col min="8" max="8" width="16.57421875" style="22" customWidth="1"/>
    <col min="9" max="16384" width="9.140625" style="22" customWidth="1"/>
  </cols>
  <sheetData>
    <row r="1" spans="1:8" ht="12.75">
      <c r="A1" s="270" t="s">
        <v>535</v>
      </c>
      <c r="B1" s="25"/>
      <c r="C1" s="25"/>
      <c r="D1" s="31"/>
      <c r="E1" s="31"/>
      <c r="F1" s="48"/>
      <c r="G1" s="48"/>
      <c r="H1" s="488"/>
    </row>
    <row r="2" spans="1:8" ht="12.75">
      <c r="A2" s="271" t="s">
        <v>58</v>
      </c>
      <c r="B2" s="26"/>
      <c r="C2" s="26"/>
      <c r="D2" s="33"/>
      <c r="E2" s="33"/>
      <c r="F2" s="46"/>
      <c r="G2" s="46"/>
      <c r="H2" s="489"/>
    </row>
    <row r="3" spans="1:8" ht="12.75">
      <c r="A3" s="49" t="s">
        <v>443</v>
      </c>
      <c r="B3" s="26"/>
      <c r="C3" s="26"/>
      <c r="D3" s="33"/>
      <c r="E3" s="33"/>
      <c r="F3" s="46"/>
      <c r="G3" s="46"/>
      <c r="H3" s="489"/>
    </row>
    <row r="4" spans="1:8" ht="32.25" customHeight="1">
      <c r="A4" s="908" t="s">
        <v>448</v>
      </c>
      <c r="B4" s="909"/>
      <c r="C4" s="909"/>
      <c r="D4" s="909"/>
      <c r="E4" s="909"/>
      <c r="F4" s="909"/>
      <c r="G4" s="909"/>
      <c r="H4" s="910"/>
    </row>
    <row r="5" spans="1:8" ht="22.5" customHeight="1" thickBot="1">
      <c r="A5" s="911" t="s">
        <v>88</v>
      </c>
      <c r="B5" s="912"/>
      <c r="C5" s="912"/>
      <c r="D5" s="912"/>
      <c r="E5" s="912"/>
      <c r="F5" s="912"/>
      <c r="G5" s="912"/>
      <c r="H5" s="913"/>
    </row>
    <row r="6" spans="1:8" ht="30" customHeight="1">
      <c r="A6" s="453" t="s">
        <v>433</v>
      </c>
      <c r="B6" s="452"/>
      <c r="C6" s="452"/>
      <c r="D6" s="454"/>
      <c r="E6" s="455" t="str">
        <f>Dados!B5</f>
        <v>CCT 2023</v>
      </c>
      <c r="F6" s="921" t="s">
        <v>545</v>
      </c>
      <c r="G6" s="921" t="s">
        <v>543</v>
      </c>
      <c r="H6" s="923" t="s">
        <v>544</v>
      </c>
    </row>
    <row r="7" spans="1:8" ht="36" customHeight="1" thickBot="1">
      <c r="A7" s="987" t="s">
        <v>28</v>
      </c>
      <c r="B7" s="988"/>
      <c r="C7" s="988"/>
      <c r="D7" s="988"/>
      <c r="E7" s="456" t="s">
        <v>34</v>
      </c>
      <c r="F7" s="922"/>
      <c r="G7" s="922"/>
      <c r="H7" s="924"/>
    </row>
    <row r="8" spans="1:8" ht="23.25" customHeight="1">
      <c r="A8" s="916" t="s">
        <v>435</v>
      </c>
      <c r="B8" s="917"/>
      <c r="C8" s="917"/>
      <c r="D8" s="917"/>
      <c r="E8" s="917"/>
      <c r="F8" s="950"/>
      <c r="G8" s="950"/>
      <c r="H8" s="951"/>
    </row>
    <row r="9" spans="1:8" ht="24.75" customHeight="1">
      <c r="A9" s="36" t="s">
        <v>3</v>
      </c>
      <c r="B9" s="989" t="s">
        <v>1</v>
      </c>
      <c r="C9" s="990"/>
      <c r="D9" s="37" t="s">
        <v>33</v>
      </c>
      <c r="E9" s="457" t="s">
        <v>61</v>
      </c>
      <c r="F9" s="906" t="s">
        <v>62</v>
      </c>
      <c r="G9" s="906"/>
      <c r="H9" s="907"/>
    </row>
    <row r="10" spans="1:8" ht="19.5" customHeight="1">
      <c r="A10" s="995">
        <v>1</v>
      </c>
      <c r="B10" s="914" t="s">
        <v>30</v>
      </c>
      <c r="C10" s="915"/>
      <c r="D10" s="494">
        <f>Dados!C7</f>
        <v>200</v>
      </c>
      <c r="E10" s="47">
        <f>Dados!D7</f>
        <v>1394.24</v>
      </c>
      <c r="F10" s="41">
        <f>ROUND(E10/220*D10,2)</f>
        <v>1267.49</v>
      </c>
      <c r="G10" s="41"/>
      <c r="H10" s="463"/>
    </row>
    <row r="11" spans="1:8" ht="19.5" customHeight="1">
      <c r="A11" s="996"/>
      <c r="B11" s="914" t="s">
        <v>87</v>
      </c>
      <c r="C11" s="915"/>
      <c r="D11" s="272">
        <v>0.4</v>
      </c>
      <c r="E11" s="47">
        <f>Dados!G22</f>
        <v>1320</v>
      </c>
      <c r="F11" s="41">
        <v>0</v>
      </c>
      <c r="G11" s="41"/>
      <c r="H11" s="463"/>
    </row>
    <row r="12" spans="1:8" ht="31.5" customHeight="1">
      <c r="A12" s="996"/>
      <c r="B12" s="485" t="s">
        <v>432</v>
      </c>
      <c r="C12" s="486">
        <v>0.12</v>
      </c>
      <c r="D12" s="272">
        <v>0.25</v>
      </c>
      <c r="E12" s="47">
        <f>Dados!J12</f>
        <v>0</v>
      </c>
      <c r="F12" s="41">
        <f>ROUND(((($E$10/220*$D$10)*$D$12)*$C$12),2)</f>
        <v>38.02</v>
      </c>
      <c r="G12" s="41"/>
      <c r="H12" s="463"/>
    </row>
    <row r="13" spans="1:8" ht="19.5" customHeight="1">
      <c r="A13" s="996"/>
      <c r="B13" s="925" t="s">
        <v>9</v>
      </c>
      <c r="C13" s="925"/>
      <c r="D13" s="925"/>
      <c r="E13" s="926"/>
      <c r="F13" s="458">
        <f>SUM(F10:F12)</f>
        <v>1305.51</v>
      </c>
      <c r="G13" s="458"/>
      <c r="H13" s="449"/>
    </row>
    <row r="14" spans="1:8" ht="24" customHeight="1" thickBot="1">
      <c r="A14" s="996"/>
      <c r="B14" s="969" t="s">
        <v>81</v>
      </c>
      <c r="C14" s="970"/>
      <c r="D14" s="971"/>
      <c r="E14" s="459">
        <f>Encargos!$C$57</f>
        <v>0.7716</v>
      </c>
      <c r="F14" s="460">
        <f>ROUND(($E$14*$F$13),2)</f>
        <v>1007.33</v>
      </c>
      <c r="G14" s="460"/>
      <c r="H14" s="464"/>
    </row>
    <row r="15" spans="1:8" ht="30" customHeight="1" thickBot="1">
      <c r="A15" s="972" t="s">
        <v>436</v>
      </c>
      <c r="B15" s="973"/>
      <c r="C15" s="973"/>
      <c r="D15" s="973"/>
      <c r="E15" s="974"/>
      <c r="F15" s="461">
        <f>SUM(F13:F14)</f>
        <v>2312.84</v>
      </c>
      <c r="G15" s="461"/>
      <c r="H15" s="462"/>
    </row>
    <row r="16" spans="1:8" ht="19.5" customHeight="1">
      <c r="A16" s="916" t="s">
        <v>10</v>
      </c>
      <c r="B16" s="917"/>
      <c r="C16" s="917"/>
      <c r="D16" s="917"/>
      <c r="E16" s="917"/>
      <c r="F16" s="917"/>
      <c r="G16" s="917"/>
      <c r="H16" s="918"/>
    </row>
    <row r="17" spans="1:8" ht="19.5" customHeight="1">
      <c r="A17" s="991" t="s">
        <v>63</v>
      </c>
      <c r="B17" s="992"/>
      <c r="C17" s="38" t="s">
        <v>2</v>
      </c>
      <c r="D17" s="992" t="s">
        <v>64</v>
      </c>
      <c r="E17" s="992"/>
      <c r="F17" s="919" t="s">
        <v>62</v>
      </c>
      <c r="G17" s="919"/>
      <c r="H17" s="920"/>
    </row>
    <row r="18" spans="1:8" ht="19.5" customHeight="1">
      <c r="A18" s="983" t="s">
        <v>12</v>
      </c>
      <c r="B18" s="984"/>
      <c r="C18" s="39"/>
      <c r="D18" s="40"/>
      <c r="E18" s="465"/>
      <c r="F18" s="41">
        <f>Dados!H7</f>
        <v>29.25</v>
      </c>
      <c r="G18" s="41"/>
      <c r="H18" s="463"/>
    </row>
    <row r="19" spans="1:8" ht="19.5" customHeight="1">
      <c r="A19" s="983" t="s">
        <v>65</v>
      </c>
      <c r="B19" s="984"/>
      <c r="C19" s="39"/>
      <c r="D19" s="40"/>
      <c r="E19" s="40"/>
      <c r="F19" s="41">
        <f>Dados!G13</f>
        <v>4</v>
      </c>
      <c r="G19" s="41"/>
      <c r="H19" s="463"/>
    </row>
    <row r="20" spans="1:8" ht="30" customHeight="1">
      <c r="A20" s="993" t="s">
        <v>450</v>
      </c>
      <c r="B20" s="994"/>
      <c r="C20" s="39"/>
      <c r="D20" s="40"/>
      <c r="E20" s="40"/>
      <c r="F20" s="41">
        <f>Dados!G14</f>
        <v>43.67</v>
      </c>
      <c r="G20" s="41"/>
      <c r="H20" s="463"/>
    </row>
    <row r="21" spans="1:8" ht="19.5" customHeight="1">
      <c r="A21" s="983" t="s">
        <v>82</v>
      </c>
      <c r="B21" s="984"/>
      <c r="C21" s="607">
        <f>Dados!G17</f>
        <v>20.33</v>
      </c>
      <c r="D21" s="41">
        <f>Dados!F15</f>
        <v>0</v>
      </c>
      <c r="E21" s="41">
        <f>Dados!G15</f>
        <v>3.99</v>
      </c>
      <c r="F21" s="41">
        <f>ROUND(((D21+E21)*2*C21)-(F10*0.06),2)</f>
        <v>86.18</v>
      </c>
      <c r="G21" s="41"/>
      <c r="H21" s="463">
        <f>$F$21</f>
        <v>86.18</v>
      </c>
    </row>
    <row r="22" spans="1:8" ht="19.5" customHeight="1">
      <c r="A22" s="983" t="s">
        <v>78</v>
      </c>
      <c r="B22" s="984"/>
      <c r="C22" s="608">
        <f>Dados!G17</f>
        <v>20.33</v>
      </c>
      <c r="D22" s="53">
        <f>Dados!G16</f>
        <v>26.14</v>
      </c>
      <c r="E22" s="606">
        <f>Dados!H16</f>
        <v>0.2</v>
      </c>
      <c r="F22" s="45">
        <f>ROUND((IF(D10&gt;150,((C22*D22)-(E22*(C22*D22))),0)),2)</f>
        <v>425.14</v>
      </c>
      <c r="G22" s="45"/>
      <c r="H22" s="463"/>
    </row>
    <row r="23" spans="1:10" ht="19.5" customHeight="1">
      <c r="A23" s="983" t="s">
        <v>19</v>
      </c>
      <c r="B23" s="984"/>
      <c r="C23" s="42"/>
      <c r="D23" s="41"/>
      <c r="E23" s="41"/>
      <c r="F23" s="41">
        <f>Dados!I7</f>
        <v>677.29</v>
      </c>
      <c r="G23" s="41">
        <f>F23</f>
        <v>677.29</v>
      </c>
      <c r="H23" s="463"/>
      <c r="J23" s="54"/>
    </row>
    <row r="24" spans="1:8" ht="19.5" customHeight="1">
      <c r="A24" s="429" t="s">
        <v>434</v>
      </c>
      <c r="B24" s="430"/>
      <c r="C24" s="42"/>
      <c r="D24" s="41"/>
      <c r="E24" s="41"/>
      <c r="F24" s="41">
        <f>Dados!J7</f>
        <v>232.26</v>
      </c>
      <c r="G24" s="41">
        <f>F24</f>
        <v>232.26</v>
      </c>
      <c r="H24" s="463"/>
    </row>
    <row r="25" spans="1:8" ht="19.5" customHeight="1">
      <c r="A25" s="429" t="s">
        <v>397</v>
      </c>
      <c r="B25" s="430"/>
      <c r="C25" s="466"/>
      <c r="D25" s="467"/>
      <c r="E25" s="467"/>
      <c r="F25" s="467">
        <f>Dados!P7</f>
        <v>9.148333333333333</v>
      </c>
      <c r="G25" s="467">
        <f>F25</f>
        <v>9.148333333333333</v>
      </c>
      <c r="H25" s="463"/>
    </row>
    <row r="26" spans="1:8" ht="19.5" customHeight="1" thickBot="1">
      <c r="A26" s="985" t="s">
        <v>83</v>
      </c>
      <c r="B26" s="986"/>
      <c r="C26" s="468"/>
      <c r="D26" s="460"/>
      <c r="E26" s="460"/>
      <c r="F26" s="460">
        <f>Dados!M7</f>
        <v>28.32</v>
      </c>
      <c r="G26" s="460"/>
      <c r="H26" s="464"/>
    </row>
    <row r="27" spans="1:8" ht="30" customHeight="1" thickBot="1">
      <c r="A27" s="948" t="s">
        <v>66</v>
      </c>
      <c r="B27" s="949"/>
      <c r="C27" s="949"/>
      <c r="D27" s="949"/>
      <c r="E27" s="949"/>
      <c r="F27" s="461">
        <f>SUM(F18:F26)</f>
        <v>1535.2583333333332</v>
      </c>
      <c r="G27" s="461">
        <f>SUM($G$18:$G$26)</f>
        <v>918.6983333333333</v>
      </c>
      <c r="H27" s="462">
        <f>SUM($H$18:$H$26)</f>
        <v>86.18</v>
      </c>
    </row>
    <row r="28" spans="1:8" ht="30" customHeight="1" thickBot="1">
      <c r="A28" s="948" t="s">
        <v>67</v>
      </c>
      <c r="B28" s="949"/>
      <c r="C28" s="949"/>
      <c r="D28" s="949"/>
      <c r="E28" s="949"/>
      <c r="F28" s="461">
        <f>F15+F27</f>
        <v>3848.0983333333334</v>
      </c>
      <c r="G28" s="461">
        <f>($G$27+$G$15)</f>
        <v>918.6983333333333</v>
      </c>
      <c r="H28" s="462">
        <f>$H$15+$H$27</f>
        <v>86.18</v>
      </c>
    </row>
    <row r="29" spans="1:8" s="23" customFormat="1" ht="19.5" customHeight="1">
      <c r="A29" s="916" t="s">
        <v>14</v>
      </c>
      <c r="B29" s="917"/>
      <c r="C29" s="917"/>
      <c r="D29" s="917"/>
      <c r="E29" s="917"/>
      <c r="F29" s="950"/>
      <c r="G29" s="950"/>
      <c r="H29" s="951"/>
    </row>
    <row r="30" spans="1:8" ht="19.5" customHeight="1">
      <c r="A30" s="975" t="s">
        <v>11</v>
      </c>
      <c r="B30" s="976"/>
      <c r="C30" s="977"/>
      <c r="D30" s="484" t="s">
        <v>411</v>
      </c>
      <c r="E30" s="967" t="s">
        <v>62</v>
      </c>
      <c r="F30" s="967"/>
      <c r="G30" s="967"/>
      <c r="H30" s="968"/>
    </row>
    <row r="31" spans="1:8" ht="19.5" customHeight="1">
      <c r="A31" s="43" t="s">
        <v>69</v>
      </c>
      <c r="B31" s="35"/>
      <c r="C31" s="35"/>
      <c r="D31" s="40">
        <f>Dados!G19</f>
        <v>0.03</v>
      </c>
      <c r="E31" s="50"/>
      <c r="F31" s="41">
        <f>ROUND(($F$28*$D$31),2)</f>
        <v>115.44</v>
      </c>
      <c r="G31" s="41">
        <f>ROUND(($G$28*$D$31),2)</f>
        <v>27.56</v>
      </c>
      <c r="H31" s="41">
        <f>ROUND(($H$28*$D$31),2)</f>
        <v>2.59</v>
      </c>
    </row>
    <row r="32" spans="1:8" ht="19.5" customHeight="1">
      <c r="A32" s="978" t="s">
        <v>70</v>
      </c>
      <c r="B32" s="979"/>
      <c r="C32" s="980"/>
      <c r="D32" s="40"/>
      <c r="E32" s="50"/>
      <c r="F32" s="41">
        <f>$F$28+$F$31</f>
        <v>3963.5383333333334</v>
      </c>
      <c r="G32" s="41">
        <f>$G$28+$G$31</f>
        <v>946.2583333333332</v>
      </c>
      <c r="H32" s="41">
        <f>$H$28+$H$31</f>
        <v>88.77000000000001</v>
      </c>
    </row>
    <row r="33" spans="1:8" ht="19.5" customHeight="1" thickBot="1">
      <c r="A33" s="469" t="s">
        <v>71</v>
      </c>
      <c r="B33" s="470"/>
      <c r="C33" s="470"/>
      <c r="D33" s="471">
        <f>Dados!G20</f>
        <v>0.0679</v>
      </c>
      <c r="E33" s="472">
        <f>$F$28+$F$31</f>
        <v>3963.5383333333334</v>
      </c>
      <c r="F33" s="460">
        <f>ROUND(($E$33*$D$33),2)</f>
        <v>269.12</v>
      </c>
      <c r="G33" s="460">
        <f>ROUND(($G$32*$D$33),2)</f>
        <v>64.25</v>
      </c>
      <c r="H33" s="460">
        <f>ROUND(($H$32*$D$33),2)</f>
        <v>6.03</v>
      </c>
    </row>
    <row r="34" spans="1:8" ht="30" customHeight="1" thickBot="1">
      <c r="A34" s="475" t="s">
        <v>72</v>
      </c>
      <c r="B34" s="476"/>
      <c r="C34" s="476"/>
      <c r="D34" s="477">
        <f>SUM(D31:D33)</f>
        <v>0.0979</v>
      </c>
      <c r="E34" s="478"/>
      <c r="F34" s="461">
        <f>$F$31+$F$33</f>
        <v>384.56</v>
      </c>
      <c r="G34" s="461">
        <f>$G$31+$G$33</f>
        <v>91.81</v>
      </c>
      <c r="H34" s="461">
        <f>$H$31+$H$33</f>
        <v>8.620000000000001</v>
      </c>
    </row>
    <row r="35" spans="1:8" ht="30" customHeight="1" thickBot="1">
      <c r="A35" s="981" t="s">
        <v>73</v>
      </c>
      <c r="B35" s="982"/>
      <c r="C35" s="982"/>
      <c r="D35" s="982"/>
      <c r="E35" s="982"/>
      <c r="F35" s="473">
        <f>$F$15+$F$27+$F$34</f>
        <v>4232.658333333334</v>
      </c>
      <c r="G35" s="473">
        <f>$G$15+$G$27+$G$34</f>
        <v>1010.5083333333332</v>
      </c>
      <c r="H35" s="473">
        <f>$H$15+$H$27+$H$34</f>
        <v>94.80000000000001</v>
      </c>
    </row>
    <row r="36" spans="1:8" ht="19.5" customHeight="1">
      <c r="A36" s="964" t="s">
        <v>16</v>
      </c>
      <c r="B36" s="965"/>
      <c r="C36" s="965"/>
      <c r="D36" s="965"/>
      <c r="E36" s="965"/>
      <c r="F36" s="965"/>
      <c r="G36" s="965"/>
      <c r="H36" s="966"/>
    </row>
    <row r="37" spans="1:8" ht="19.5" customHeight="1">
      <c r="A37" s="892" t="s">
        <v>17</v>
      </c>
      <c r="B37" s="893"/>
      <c r="C37" s="894"/>
      <c r="D37" s="40">
        <f>Dados!G23</f>
        <v>0.076</v>
      </c>
      <c r="E37" s="465"/>
      <c r="F37" s="41">
        <f>ROUND(($F$41*$D$37),2)</f>
        <v>366.59</v>
      </c>
      <c r="G37" s="41">
        <f>ROUND(($G$41*$D$37),2)</f>
        <v>87.52</v>
      </c>
      <c r="H37" s="41">
        <f>ROUND(($H$41*$D$37),2)</f>
        <v>8.21</v>
      </c>
    </row>
    <row r="38" spans="1:8" ht="19.5" customHeight="1">
      <c r="A38" s="892" t="s">
        <v>74</v>
      </c>
      <c r="B38" s="893"/>
      <c r="C38" s="894"/>
      <c r="D38" s="40">
        <f>Dados!G24</f>
        <v>0.0165</v>
      </c>
      <c r="E38" s="465"/>
      <c r="F38" s="41">
        <f>ROUND(($F$41*$D$38),2)</f>
        <v>79.59</v>
      </c>
      <c r="G38" s="41">
        <f>ROUND(($G$41*$D$38),2)</f>
        <v>19</v>
      </c>
      <c r="H38" s="41">
        <f>ROUND(($H$41*$D$38),2)</f>
        <v>1.78</v>
      </c>
    </row>
    <row r="39" spans="1:8" ht="19.5" customHeight="1">
      <c r="A39" s="892" t="s">
        <v>18</v>
      </c>
      <c r="B39" s="893"/>
      <c r="C39" s="894"/>
      <c r="D39" s="40">
        <f>Dados!G25</f>
        <v>0.03</v>
      </c>
      <c r="E39" s="465"/>
      <c r="F39" s="41">
        <f>ROUND(($F$41*$D$39),2)</f>
        <v>144.71</v>
      </c>
      <c r="G39" s="41">
        <f>ROUND(($G$41*$D$39),2)</f>
        <v>34.55</v>
      </c>
      <c r="H39" s="41">
        <f>ROUND(($H$41*$D$39),2)</f>
        <v>3.24</v>
      </c>
    </row>
    <row r="40" spans="1:8" ht="19.5" customHeight="1">
      <c r="A40" s="490" t="s">
        <v>75</v>
      </c>
      <c r="B40" s="479"/>
      <c r="C40" s="479"/>
      <c r="D40" s="448">
        <f>SUM(D37:D39)</f>
        <v>0.1225</v>
      </c>
      <c r="E40" s="480"/>
      <c r="F40" s="458">
        <f>SUM(F37:F39)</f>
        <v>590.89</v>
      </c>
      <c r="G40" s="458">
        <f>SUM(G37:G39)</f>
        <v>141.07</v>
      </c>
      <c r="H40" s="458">
        <f>SUM(H37:H39)</f>
        <v>13.23</v>
      </c>
    </row>
    <row r="41" spans="1:8" ht="23.25" customHeight="1" thickBot="1">
      <c r="A41" s="902" t="s">
        <v>542</v>
      </c>
      <c r="B41" s="903"/>
      <c r="C41" s="903"/>
      <c r="D41" s="903"/>
      <c r="E41" s="903"/>
      <c r="F41" s="481">
        <f>ROUND(F35/(1-D40),2)</f>
        <v>4823.54</v>
      </c>
      <c r="G41" s="481">
        <f>ROUND(G35/(1-D40),2)</f>
        <v>1151.58</v>
      </c>
      <c r="H41" s="481">
        <f>ROUND(H35/(1-D40),2)</f>
        <v>108.03</v>
      </c>
    </row>
    <row r="42" spans="1:8" ht="29.25" customHeight="1" thickBot="1">
      <c r="A42" s="904" t="s">
        <v>438</v>
      </c>
      <c r="B42" s="905"/>
      <c r="C42" s="905"/>
      <c r="D42" s="905"/>
      <c r="E42" s="905"/>
      <c r="F42" s="482">
        <f>F41</f>
        <v>4823.54</v>
      </c>
      <c r="G42" s="482">
        <f>G41</f>
        <v>1151.58</v>
      </c>
      <c r="H42" s="482">
        <f>H41</f>
        <v>108.03</v>
      </c>
    </row>
    <row r="43" spans="1:8" ht="29.25" customHeight="1" thickBot="1">
      <c r="A43" s="899" t="s">
        <v>362</v>
      </c>
      <c r="B43" s="900"/>
      <c r="C43" s="900"/>
      <c r="D43" s="900"/>
      <c r="E43" s="901"/>
      <c r="F43" s="451">
        <f>(F42/F13)/100</f>
        <v>0.036947553063553705</v>
      </c>
      <c r="G43" s="450"/>
      <c r="H43" s="450"/>
    </row>
    <row r="44" spans="7:8" ht="13.5" thickBot="1">
      <c r="G44" s="422"/>
      <c r="H44" s="421"/>
    </row>
    <row r="45" spans="1:8" ht="50.25" customHeight="1">
      <c r="A45" s="896" t="s">
        <v>409</v>
      </c>
      <c r="B45" s="897"/>
      <c r="C45" s="897"/>
      <c r="D45" s="897"/>
      <c r="E45" s="897"/>
      <c r="F45" s="898"/>
      <c r="G45" s="421"/>
      <c r="H45" s="421"/>
    </row>
    <row r="46" spans="1:8" ht="37.5" customHeight="1">
      <c r="A46" s="957" t="s">
        <v>88</v>
      </c>
      <c r="B46" s="958"/>
      <c r="C46" s="958"/>
      <c r="D46" s="958"/>
      <c r="E46" s="958"/>
      <c r="F46" s="959"/>
      <c r="G46" s="421"/>
      <c r="H46" s="421"/>
    </row>
    <row r="47" spans="1:8" ht="12.75">
      <c r="A47" s="962" t="s">
        <v>410</v>
      </c>
      <c r="B47" s="963"/>
      <c r="C47" s="963"/>
      <c r="D47" s="963"/>
      <c r="E47" s="960" t="s">
        <v>411</v>
      </c>
      <c r="F47" s="961" t="s">
        <v>32</v>
      </c>
      <c r="G47" s="895"/>
      <c r="H47" s="421"/>
    </row>
    <row r="48" spans="1:8" ht="13.5" customHeight="1" thickBot="1">
      <c r="A48" s="376" t="s">
        <v>338</v>
      </c>
      <c r="B48" s="955" t="s">
        <v>127</v>
      </c>
      <c r="C48" s="956"/>
      <c r="D48" s="956"/>
      <c r="E48" s="960"/>
      <c r="F48" s="961"/>
      <c r="G48" s="895"/>
      <c r="H48" s="421"/>
    </row>
    <row r="49" spans="1:8" ht="23.25" customHeight="1">
      <c r="A49" s="377">
        <v>1</v>
      </c>
      <c r="B49" s="952" t="s">
        <v>412</v>
      </c>
      <c r="C49" s="953"/>
      <c r="D49" s="953"/>
      <c r="E49" s="954"/>
      <c r="F49" s="432">
        <f>ROUND($F$13,2)</f>
        <v>1305.51</v>
      </c>
      <c r="G49" s="423"/>
      <c r="H49" s="421"/>
    </row>
    <row r="50" spans="1:8" ht="19.5" customHeight="1">
      <c r="A50" s="378" t="s">
        <v>339</v>
      </c>
      <c r="B50" s="941" t="s">
        <v>128</v>
      </c>
      <c r="C50" s="942"/>
      <c r="D50" s="943"/>
      <c r="E50" s="379">
        <f>Encargos!C39</f>
        <v>0.0909</v>
      </c>
      <c r="F50" s="433">
        <f>ROUND(($E$50*$F$49),2)</f>
        <v>118.67</v>
      </c>
      <c r="G50" s="415"/>
      <c r="H50" s="421"/>
    </row>
    <row r="51" spans="1:8" ht="19.5" customHeight="1">
      <c r="A51" s="378" t="s">
        <v>340</v>
      </c>
      <c r="B51" s="941" t="s">
        <v>133</v>
      </c>
      <c r="C51" s="942"/>
      <c r="D51" s="943"/>
      <c r="E51" s="380">
        <f>E50*Encargos!C18</f>
        <v>0.03617820000000001</v>
      </c>
      <c r="F51" s="433">
        <f>ROUND(($E$51*$F$49),2)</f>
        <v>47.23</v>
      </c>
      <c r="G51" s="415"/>
      <c r="H51" s="421"/>
    </row>
    <row r="52" spans="1:8" ht="19.5" customHeight="1">
      <c r="A52" s="944" t="s">
        <v>413</v>
      </c>
      <c r="B52" s="945"/>
      <c r="C52" s="945"/>
      <c r="D52" s="945"/>
      <c r="E52" s="381">
        <f>SUM($E$50:$E$51)</f>
        <v>0.1270782</v>
      </c>
      <c r="F52" s="434">
        <f>SUM($F$50:$F$51)</f>
        <v>165.9</v>
      </c>
      <c r="G52" s="416"/>
      <c r="H52" s="421"/>
    </row>
    <row r="53" spans="1:8" ht="19.5" customHeight="1" thickBot="1">
      <c r="A53" s="946" t="s">
        <v>414</v>
      </c>
      <c r="B53" s="947"/>
      <c r="C53" s="947"/>
      <c r="D53" s="947"/>
      <c r="E53" s="947"/>
      <c r="F53" s="435">
        <f>ROUND((F52*12),2)</f>
        <v>1990.8</v>
      </c>
      <c r="G53" s="416"/>
      <c r="H53" s="421"/>
    </row>
    <row r="54" spans="1:8" ht="19.5" customHeight="1">
      <c r="A54" s="382">
        <v>2</v>
      </c>
      <c r="B54" s="389" t="s">
        <v>341</v>
      </c>
      <c r="C54" s="390"/>
      <c r="D54" s="390"/>
      <c r="E54" s="390"/>
      <c r="F54" s="436" t="s">
        <v>32</v>
      </c>
      <c r="G54" s="424"/>
      <c r="H54" s="421"/>
    </row>
    <row r="55" spans="1:8" ht="19.5" customHeight="1">
      <c r="A55" s="383" t="s">
        <v>339</v>
      </c>
      <c r="B55" s="391" t="s">
        <v>415</v>
      </c>
      <c r="C55" s="392"/>
      <c r="D55" s="392"/>
      <c r="E55" s="393"/>
      <c r="F55" s="437">
        <f>$F$22</f>
        <v>425.14</v>
      </c>
      <c r="G55" s="425"/>
      <c r="H55" s="421"/>
    </row>
    <row r="56" spans="1:8" ht="19.5" customHeight="1">
      <c r="A56" s="383" t="s">
        <v>342</v>
      </c>
      <c r="B56" s="391" t="s">
        <v>416</v>
      </c>
      <c r="C56" s="392"/>
      <c r="D56" s="392"/>
      <c r="E56" s="393"/>
      <c r="F56" s="437">
        <f>$F$21</f>
        <v>86.18</v>
      </c>
      <c r="G56" s="425"/>
      <c r="H56" s="421"/>
    </row>
    <row r="57" spans="1:8" ht="19.5" customHeight="1">
      <c r="A57" s="383" t="s">
        <v>345</v>
      </c>
      <c r="B57" s="391" t="s">
        <v>417</v>
      </c>
      <c r="C57" s="392"/>
      <c r="D57" s="392"/>
      <c r="E57" s="393"/>
      <c r="F57" s="438">
        <v>0</v>
      </c>
      <c r="G57" s="426"/>
      <c r="H57" s="421"/>
    </row>
    <row r="58" spans="1:8" ht="19.5" customHeight="1" thickBot="1">
      <c r="A58" s="936" t="s">
        <v>418</v>
      </c>
      <c r="B58" s="937"/>
      <c r="C58" s="937"/>
      <c r="D58" s="937"/>
      <c r="E58" s="937"/>
      <c r="F58" s="439">
        <f>SUM(F55:F57)</f>
        <v>511.32</v>
      </c>
      <c r="G58" s="427"/>
      <c r="H58" s="421"/>
    </row>
    <row r="59" spans="1:8" ht="19.5" customHeight="1">
      <c r="A59" s="384">
        <v>5</v>
      </c>
      <c r="B59" s="938" t="s">
        <v>343</v>
      </c>
      <c r="C59" s="939"/>
      <c r="D59" s="940"/>
      <c r="E59" s="385" t="s">
        <v>411</v>
      </c>
      <c r="F59" s="440" t="s">
        <v>34</v>
      </c>
      <c r="G59" s="424"/>
      <c r="H59" s="421"/>
    </row>
    <row r="60" spans="1:8" ht="19.5" customHeight="1">
      <c r="A60" s="383" t="s">
        <v>339</v>
      </c>
      <c r="B60" s="933" t="s">
        <v>344</v>
      </c>
      <c r="C60" s="934"/>
      <c r="D60" s="935"/>
      <c r="E60" s="397">
        <f>$D$31</f>
        <v>0.03</v>
      </c>
      <c r="F60" s="441">
        <f>ROUND(($E$60*$F$73),2)</f>
        <v>75.06</v>
      </c>
      <c r="G60" s="417"/>
      <c r="H60" s="421"/>
    </row>
    <row r="61" spans="1:8" ht="19.5" customHeight="1">
      <c r="A61" s="383" t="s">
        <v>342</v>
      </c>
      <c r="B61" s="394" t="s">
        <v>71</v>
      </c>
      <c r="C61" s="395"/>
      <c r="D61" s="396"/>
      <c r="E61" s="397">
        <f>$D$33</f>
        <v>0.0679</v>
      </c>
      <c r="F61" s="441">
        <f>ROUND(($E$61*($F$60+$F$73)),2)</f>
        <v>174.99</v>
      </c>
      <c r="G61" s="417"/>
      <c r="H61" s="421"/>
    </row>
    <row r="62" spans="1:8" ht="19.5" customHeight="1">
      <c r="A62" s="386" t="s">
        <v>345</v>
      </c>
      <c r="B62" s="394" t="s">
        <v>346</v>
      </c>
      <c r="C62" s="395"/>
      <c r="D62" s="396"/>
      <c r="E62" s="398">
        <f>SUM($E$63:$E$66)</f>
        <v>0.1225</v>
      </c>
      <c r="F62" s="442">
        <f>ROUND(((($F$73+$F$60+$F$61)/(1-$E$62))-($F$73+$F$60+$F$61)),2)</f>
        <v>384.21</v>
      </c>
      <c r="G62" s="418"/>
      <c r="H62" s="421"/>
    </row>
    <row r="63" spans="1:8" ht="19.5" customHeight="1">
      <c r="A63" s="387" t="s">
        <v>347</v>
      </c>
      <c r="B63" s="391" t="s">
        <v>348</v>
      </c>
      <c r="C63" s="395"/>
      <c r="D63" s="396"/>
      <c r="E63" s="397">
        <f>$D$37+$D$38</f>
        <v>0.0925</v>
      </c>
      <c r="F63" s="441">
        <f>ROUND($E$63*$F$75,2)</f>
        <v>290.12</v>
      </c>
      <c r="G63" s="417"/>
      <c r="H63" s="421"/>
    </row>
    <row r="64" spans="1:8" ht="19.5" customHeight="1">
      <c r="A64" s="383" t="s">
        <v>349</v>
      </c>
      <c r="B64" s="431" t="s">
        <v>350</v>
      </c>
      <c r="C64" s="395"/>
      <c r="D64" s="396"/>
      <c r="E64" s="396">
        <v>0</v>
      </c>
      <c r="F64" s="441">
        <f>ROUND($E$64*$F$75,2)</f>
        <v>0</v>
      </c>
      <c r="G64" s="417"/>
      <c r="H64" s="421"/>
    </row>
    <row r="65" spans="1:8" ht="19.5" customHeight="1">
      <c r="A65" s="383" t="s">
        <v>351</v>
      </c>
      <c r="B65" s="391" t="s">
        <v>352</v>
      </c>
      <c r="C65" s="395"/>
      <c r="D65" s="396"/>
      <c r="E65" s="397">
        <f>$D$39</f>
        <v>0.03</v>
      </c>
      <c r="F65" s="441">
        <f>ROUND(($E$65*$F$75),2)</f>
        <v>94.09</v>
      </c>
      <c r="G65" s="417"/>
      <c r="H65" s="421"/>
    </row>
    <row r="66" spans="1:8" ht="19.5" customHeight="1">
      <c r="A66" s="383" t="s">
        <v>353</v>
      </c>
      <c r="B66" s="391" t="s">
        <v>354</v>
      </c>
      <c r="C66" s="395"/>
      <c r="D66" s="396"/>
      <c r="E66" s="396">
        <v>0</v>
      </c>
      <c r="F66" s="441">
        <f>ROUND($E$66*$F$75,2)</f>
        <v>0</v>
      </c>
      <c r="G66" s="417"/>
      <c r="H66" s="421"/>
    </row>
    <row r="67" spans="1:8" ht="19.5" customHeight="1" thickBot="1">
      <c r="A67" s="388" t="s">
        <v>419</v>
      </c>
      <c r="B67" s="405"/>
      <c r="C67" s="406"/>
      <c r="D67" s="407"/>
      <c r="E67" s="407"/>
      <c r="F67" s="443">
        <f>SUM($F$60:$F$62)</f>
        <v>634.26</v>
      </c>
      <c r="G67" s="428"/>
      <c r="H67" s="421"/>
    </row>
    <row r="68" spans="1:8" ht="19.5" customHeight="1">
      <c r="A68" s="927" t="s">
        <v>355</v>
      </c>
      <c r="B68" s="928"/>
      <c r="C68" s="928"/>
      <c r="D68" s="928"/>
      <c r="E68" s="928"/>
      <c r="F68" s="929"/>
      <c r="G68" s="421"/>
      <c r="H68" s="421"/>
    </row>
    <row r="69" spans="1:8" ht="19.5" customHeight="1" thickBot="1">
      <c r="A69" s="930" t="s">
        <v>420</v>
      </c>
      <c r="B69" s="931"/>
      <c r="C69" s="931"/>
      <c r="D69" s="931"/>
      <c r="E69" s="931"/>
      <c r="F69" s="932"/>
      <c r="G69" s="421"/>
      <c r="H69" s="421"/>
    </row>
    <row r="70" spans="1:8" ht="19.5" customHeight="1">
      <c r="A70" s="408" t="s">
        <v>421</v>
      </c>
      <c r="B70" s="409"/>
      <c r="C70" s="409"/>
      <c r="D70" s="409"/>
      <c r="E70" s="409"/>
      <c r="F70" s="440" t="s">
        <v>34</v>
      </c>
      <c r="G70" s="424"/>
      <c r="H70" s="421"/>
    </row>
    <row r="71" spans="1:8" ht="19.5" customHeight="1">
      <c r="A71" s="378" t="s">
        <v>339</v>
      </c>
      <c r="B71" s="399" t="s">
        <v>422</v>
      </c>
      <c r="C71" s="400"/>
      <c r="D71" s="400"/>
      <c r="E71" s="400"/>
      <c r="F71" s="444">
        <f>$F$53</f>
        <v>1990.8</v>
      </c>
      <c r="G71" s="419"/>
      <c r="H71" s="421"/>
    </row>
    <row r="72" spans="1:8" ht="19.5" customHeight="1">
      <c r="A72" s="378" t="s">
        <v>342</v>
      </c>
      <c r="B72" s="399" t="s">
        <v>341</v>
      </c>
      <c r="C72" s="400"/>
      <c r="D72" s="400"/>
      <c r="E72" s="400"/>
      <c r="F72" s="444">
        <f>$F$58</f>
        <v>511.32</v>
      </c>
      <c r="G72" s="419"/>
      <c r="H72" s="421"/>
    </row>
    <row r="73" spans="1:8" ht="19.5" customHeight="1">
      <c r="A73" s="401" t="s">
        <v>356</v>
      </c>
      <c r="B73" s="402"/>
      <c r="C73" s="402"/>
      <c r="D73" s="402"/>
      <c r="E73" s="402"/>
      <c r="F73" s="445">
        <f>SUM($F$71:$F$72)</f>
        <v>2502.12</v>
      </c>
      <c r="G73" s="420"/>
      <c r="H73" s="421"/>
    </row>
    <row r="74" spans="1:8" ht="19.5" customHeight="1" thickBot="1">
      <c r="A74" s="410" t="s">
        <v>357</v>
      </c>
      <c r="B74" s="411" t="s">
        <v>358</v>
      </c>
      <c r="C74" s="412"/>
      <c r="D74" s="412"/>
      <c r="E74" s="412"/>
      <c r="F74" s="446">
        <f>$F$67</f>
        <v>634.26</v>
      </c>
      <c r="G74" s="419"/>
      <c r="H74" s="421"/>
    </row>
    <row r="75" spans="1:8" ht="37.5" customHeight="1" thickBot="1">
      <c r="A75" s="403" t="s">
        <v>423</v>
      </c>
      <c r="B75" s="404"/>
      <c r="C75" s="404"/>
      <c r="D75" s="404"/>
      <c r="E75" s="404"/>
      <c r="F75" s="447">
        <f>SUM($F$73:$F$74)</f>
        <v>3136.38</v>
      </c>
      <c r="G75" s="420"/>
      <c r="H75" s="421"/>
    </row>
  </sheetData>
  <sheetProtection/>
  <mergeCells count="57">
    <mergeCell ref="A7:D7"/>
    <mergeCell ref="B9:C9"/>
    <mergeCell ref="A17:B17"/>
    <mergeCell ref="D17:E17"/>
    <mergeCell ref="A8:H8"/>
    <mergeCell ref="A20:B20"/>
    <mergeCell ref="A18:B18"/>
    <mergeCell ref="A19:B19"/>
    <mergeCell ref="A10:A14"/>
    <mergeCell ref="B10:C10"/>
    <mergeCell ref="B14:D14"/>
    <mergeCell ref="A15:E15"/>
    <mergeCell ref="A30:C30"/>
    <mergeCell ref="A32:C32"/>
    <mergeCell ref="A35:E35"/>
    <mergeCell ref="A21:B21"/>
    <mergeCell ref="A22:B22"/>
    <mergeCell ref="A23:B23"/>
    <mergeCell ref="A26:B26"/>
    <mergeCell ref="A27:E27"/>
    <mergeCell ref="A28:E28"/>
    <mergeCell ref="A29:H29"/>
    <mergeCell ref="B49:E49"/>
    <mergeCell ref="B48:D48"/>
    <mergeCell ref="A46:F46"/>
    <mergeCell ref="E47:E48"/>
    <mergeCell ref="F47:F48"/>
    <mergeCell ref="A47:D47"/>
    <mergeCell ref="A36:H36"/>
    <mergeCell ref="E30:H30"/>
    <mergeCell ref="A68:F68"/>
    <mergeCell ref="A69:F69"/>
    <mergeCell ref="B60:D60"/>
    <mergeCell ref="A58:E58"/>
    <mergeCell ref="B59:D59"/>
    <mergeCell ref="B50:D50"/>
    <mergeCell ref="B51:D51"/>
    <mergeCell ref="A52:D52"/>
    <mergeCell ref="A53:E53"/>
    <mergeCell ref="F9:H9"/>
    <mergeCell ref="A4:H4"/>
    <mergeCell ref="A5:H5"/>
    <mergeCell ref="B11:C11"/>
    <mergeCell ref="A16:H16"/>
    <mergeCell ref="F17:H17"/>
    <mergeCell ref="G6:G7"/>
    <mergeCell ref="H6:H7"/>
    <mergeCell ref="F6:F7"/>
    <mergeCell ref="B13:E13"/>
    <mergeCell ref="A37:C37"/>
    <mergeCell ref="A38:C38"/>
    <mergeCell ref="A39:C39"/>
    <mergeCell ref="G47:G48"/>
    <mergeCell ref="A45:F45"/>
    <mergeCell ref="A43:E43"/>
    <mergeCell ref="A41:E41"/>
    <mergeCell ref="A42:E42"/>
  </mergeCells>
  <printOptions/>
  <pageMargins left="0.3937007874015748" right="0" top="0.3937007874015748" bottom="0" header="0.5118110236220472" footer="0.5118110236220472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75"/>
  <sheetViews>
    <sheetView zoomScaleSheetLayoutView="100" zoomScalePageLayoutView="0" workbookViewId="0" topLeftCell="A12">
      <selection activeCell="F21" sqref="F21"/>
    </sheetView>
  </sheetViews>
  <sheetFormatPr defaultColWidth="9.140625" defaultRowHeight="12.75"/>
  <cols>
    <col min="1" max="1" width="9.140625" style="22" customWidth="1"/>
    <col min="2" max="2" width="18.7109375" style="22" customWidth="1"/>
    <col min="3" max="3" width="14.57421875" style="22" customWidth="1"/>
    <col min="4" max="5" width="15.00390625" style="22" customWidth="1"/>
    <col min="6" max="6" width="25.421875" style="24" customWidth="1"/>
    <col min="7" max="7" width="11.7109375" style="22" customWidth="1"/>
    <col min="8" max="8" width="14.7109375" style="24" customWidth="1"/>
    <col min="9" max="9" width="16.57421875" style="22" customWidth="1"/>
    <col min="10" max="16384" width="9.140625" style="22" customWidth="1"/>
  </cols>
  <sheetData>
    <row r="1" spans="1:9" ht="12.75">
      <c r="A1" s="270" t="s">
        <v>535</v>
      </c>
      <c r="B1" s="25"/>
      <c r="C1" s="25"/>
      <c r="D1" s="31"/>
      <c r="E1" s="31"/>
      <c r="F1" s="48"/>
      <c r="G1" s="487"/>
      <c r="H1" s="48"/>
      <c r="I1" s="488"/>
    </row>
    <row r="2" spans="1:9" ht="12.75">
      <c r="A2" s="271" t="s">
        <v>58</v>
      </c>
      <c r="B2" s="26"/>
      <c r="C2" s="26"/>
      <c r="D2" s="33"/>
      <c r="E2" s="33"/>
      <c r="F2" s="46"/>
      <c r="G2" s="23"/>
      <c r="H2" s="46"/>
      <c r="I2" s="489"/>
    </row>
    <row r="3" spans="1:9" ht="12.75">
      <c r="A3" s="49" t="s">
        <v>443</v>
      </c>
      <c r="B3" s="26"/>
      <c r="C3" s="26"/>
      <c r="D3" s="33"/>
      <c r="E3" s="33"/>
      <c r="F3" s="46"/>
      <c r="G3" s="23"/>
      <c r="H3" s="46"/>
      <c r="I3" s="489"/>
    </row>
    <row r="4" spans="1:9" ht="32.25" customHeight="1">
      <c r="A4" s="908" t="s">
        <v>447</v>
      </c>
      <c r="B4" s="909"/>
      <c r="C4" s="909"/>
      <c r="D4" s="909"/>
      <c r="E4" s="909"/>
      <c r="F4" s="909"/>
      <c r="G4" s="909"/>
      <c r="H4" s="909"/>
      <c r="I4" s="910"/>
    </row>
    <row r="5" spans="1:9" ht="22.5" customHeight="1" thickBot="1">
      <c r="A5" s="911" t="s">
        <v>529</v>
      </c>
      <c r="B5" s="912"/>
      <c r="C5" s="912"/>
      <c r="D5" s="912"/>
      <c r="E5" s="912"/>
      <c r="F5" s="912"/>
      <c r="G5" s="912"/>
      <c r="H5" s="912"/>
      <c r="I5" s="913"/>
    </row>
    <row r="6" spans="1:9" ht="30" customHeight="1">
      <c r="A6" s="453" t="s">
        <v>439</v>
      </c>
      <c r="B6" s="452"/>
      <c r="C6" s="452"/>
      <c r="D6" s="454"/>
      <c r="E6" s="455" t="str">
        <f>Dados!B5</f>
        <v>CCT 2023</v>
      </c>
      <c r="F6" s="921" t="s">
        <v>545</v>
      </c>
      <c r="G6" s="998" t="s">
        <v>543</v>
      </c>
      <c r="H6" s="921" t="s">
        <v>424</v>
      </c>
      <c r="I6" s="923" t="s">
        <v>425</v>
      </c>
    </row>
    <row r="7" spans="1:9" ht="36" customHeight="1" thickBot="1">
      <c r="A7" s="987" t="s">
        <v>28</v>
      </c>
      <c r="B7" s="988"/>
      <c r="C7" s="988"/>
      <c r="D7" s="988"/>
      <c r="E7" s="456" t="s">
        <v>34</v>
      </c>
      <c r="F7" s="922"/>
      <c r="G7" s="999"/>
      <c r="H7" s="922"/>
      <c r="I7" s="924"/>
    </row>
    <row r="8" spans="1:9" ht="23.25" customHeight="1">
      <c r="A8" s="916" t="s">
        <v>435</v>
      </c>
      <c r="B8" s="917"/>
      <c r="C8" s="917"/>
      <c r="D8" s="917"/>
      <c r="E8" s="917"/>
      <c r="F8" s="950"/>
      <c r="G8" s="950"/>
      <c r="H8" s="950"/>
      <c r="I8" s="951"/>
    </row>
    <row r="9" spans="1:9" ht="24.75" customHeight="1">
      <c r="A9" s="36" t="s">
        <v>3</v>
      </c>
      <c r="B9" s="989" t="s">
        <v>1</v>
      </c>
      <c r="C9" s="990"/>
      <c r="D9" s="37" t="s">
        <v>33</v>
      </c>
      <c r="E9" s="457" t="s">
        <v>61</v>
      </c>
      <c r="F9" s="906" t="s">
        <v>62</v>
      </c>
      <c r="G9" s="906"/>
      <c r="H9" s="906"/>
      <c r="I9" s="907"/>
    </row>
    <row r="10" spans="1:9" ht="19.5" customHeight="1">
      <c r="A10" s="995">
        <v>1</v>
      </c>
      <c r="B10" s="914" t="s">
        <v>30</v>
      </c>
      <c r="C10" s="915"/>
      <c r="D10" s="494">
        <f>Dados!C8</f>
        <v>150</v>
      </c>
      <c r="E10" s="47">
        <f>Dados!D8</f>
        <v>1394.24</v>
      </c>
      <c r="F10" s="41">
        <f>ROUND(E10/220*D10,2)</f>
        <v>950.62</v>
      </c>
      <c r="G10" s="41"/>
      <c r="H10" s="41"/>
      <c r="I10" s="463"/>
    </row>
    <row r="11" spans="1:9" ht="19.5" customHeight="1">
      <c r="A11" s="996"/>
      <c r="B11" s="914" t="s">
        <v>87</v>
      </c>
      <c r="C11" s="915"/>
      <c r="D11" s="272">
        <v>0.4</v>
      </c>
      <c r="E11" s="47">
        <f>Dados!G22</f>
        <v>1320</v>
      </c>
      <c r="F11" s="41">
        <f>ROUND(E11*D11,2)</f>
        <v>528</v>
      </c>
      <c r="G11" s="41"/>
      <c r="H11" s="41"/>
      <c r="I11" s="463">
        <f>F11</f>
        <v>528</v>
      </c>
    </row>
    <row r="12" spans="1:9" ht="31.5" customHeight="1">
      <c r="A12" s="996"/>
      <c r="B12" s="485" t="s">
        <v>432</v>
      </c>
      <c r="C12" s="486">
        <v>0</v>
      </c>
      <c r="D12" s="272">
        <v>0</v>
      </c>
      <c r="E12" s="47">
        <v>0</v>
      </c>
      <c r="F12" s="41">
        <f>ROUND(((E12*D12)*C12),2)</f>
        <v>0</v>
      </c>
      <c r="G12" s="41"/>
      <c r="H12" s="41"/>
      <c r="I12" s="463"/>
    </row>
    <row r="13" spans="1:9" ht="19.5" customHeight="1">
      <c r="A13" s="996"/>
      <c r="B13" s="925" t="s">
        <v>9</v>
      </c>
      <c r="C13" s="925"/>
      <c r="D13" s="925"/>
      <c r="E13" s="926"/>
      <c r="F13" s="458">
        <f>SUM(F10:F12)</f>
        <v>1478.62</v>
      </c>
      <c r="G13" s="458"/>
      <c r="H13" s="458"/>
      <c r="I13" s="458">
        <f>SUM(I10:I12)</f>
        <v>528</v>
      </c>
    </row>
    <row r="14" spans="1:9" ht="24" customHeight="1" thickBot="1">
      <c r="A14" s="996"/>
      <c r="B14" s="969" t="s">
        <v>81</v>
      </c>
      <c r="C14" s="970"/>
      <c r="D14" s="971"/>
      <c r="E14" s="459">
        <f>Dados!G11</f>
        <v>0.7716</v>
      </c>
      <c r="F14" s="460">
        <f>ROUND(($E$14*$F$13),2)</f>
        <v>1140.9</v>
      </c>
      <c r="G14" s="460"/>
      <c r="H14" s="460"/>
      <c r="I14" s="460">
        <f>ROUND(($E$14*$I$13),2)</f>
        <v>407.4</v>
      </c>
    </row>
    <row r="15" spans="1:9" ht="30" customHeight="1" thickBot="1">
      <c r="A15" s="972" t="s">
        <v>436</v>
      </c>
      <c r="B15" s="973"/>
      <c r="C15" s="973"/>
      <c r="D15" s="973"/>
      <c r="E15" s="974"/>
      <c r="F15" s="461">
        <f>SUM(F13:F14)</f>
        <v>2619.52</v>
      </c>
      <c r="G15" s="461"/>
      <c r="H15" s="461"/>
      <c r="I15" s="461">
        <f>SUM(I13:I14)</f>
        <v>935.4</v>
      </c>
    </row>
    <row r="16" spans="1:9" ht="19.5" customHeight="1">
      <c r="A16" s="916" t="s">
        <v>10</v>
      </c>
      <c r="B16" s="917"/>
      <c r="C16" s="917"/>
      <c r="D16" s="917"/>
      <c r="E16" s="917"/>
      <c r="F16" s="917"/>
      <c r="G16" s="917"/>
      <c r="H16" s="917"/>
      <c r="I16" s="918"/>
    </row>
    <row r="17" spans="1:9" ht="19.5" customHeight="1">
      <c r="A17" s="991" t="s">
        <v>63</v>
      </c>
      <c r="B17" s="992"/>
      <c r="C17" s="38" t="s">
        <v>2</v>
      </c>
      <c r="D17" s="992" t="s">
        <v>64</v>
      </c>
      <c r="E17" s="992"/>
      <c r="F17" s="919" t="s">
        <v>62</v>
      </c>
      <c r="G17" s="919"/>
      <c r="H17" s="919"/>
      <c r="I17" s="920"/>
    </row>
    <row r="18" spans="1:9" ht="19.5" customHeight="1">
      <c r="A18" s="983" t="s">
        <v>12</v>
      </c>
      <c r="B18" s="984"/>
      <c r="C18" s="39"/>
      <c r="D18" s="40"/>
      <c r="E18" s="465"/>
      <c r="F18" s="41">
        <f>Dados!H8</f>
        <v>23.21</v>
      </c>
      <c r="G18" s="41"/>
      <c r="H18" s="41"/>
      <c r="I18" s="463"/>
    </row>
    <row r="19" spans="1:9" ht="19.5" customHeight="1">
      <c r="A19" s="983" t="s">
        <v>65</v>
      </c>
      <c r="B19" s="984"/>
      <c r="C19" s="39"/>
      <c r="D19" s="40"/>
      <c r="E19" s="40"/>
      <c r="F19" s="41">
        <f>Dados!G13</f>
        <v>4</v>
      </c>
      <c r="G19" s="41"/>
      <c r="H19" s="41"/>
      <c r="I19" s="463"/>
    </row>
    <row r="20" spans="1:9" ht="27" customHeight="1">
      <c r="A20" s="993" t="s">
        <v>450</v>
      </c>
      <c r="B20" s="994"/>
      <c r="C20" s="39"/>
      <c r="D20" s="40"/>
      <c r="E20" s="40"/>
      <c r="F20" s="41">
        <f>Dados!G14</f>
        <v>43.67</v>
      </c>
      <c r="G20" s="41"/>
      <c r="H20" s="41"/>
      <c r="I20" s="463"/>
    </row>
    <row r="21" spans="1:9" ht="19.5" customHeight="1">
      <c r="A21" s="983" t="s">
        <v>82</v>
      </c>
      <c r="B21" s="984"/>
      <c r="C21" s="609">
        <f>Dados!G17</f>
        <v>20.33</v>
      </c>
      <c r="D21" s="41">
        <f>Dados!F15</f>
        <v>0</v>
      </c>
      <c r="E21" s="41">
        <f>Dados!G15</f>
        <v>3.99</v>
      </c>
      <c r="F21" s="41">
        <f>ROUND(((D21+E21)*2*C21)-(F10*0.06),2)</f>
        <v>105.2</v>
      </c>
      <c r="G21" s="41"/>
      <c r="H21" s="41">
        <f>$F$21</f>
        <v>105.2</v>
      </c>
      <c r="I21" s="463"/>
    </row>
    <row r="22" spans="1:9" ht="19.5" customHeight="1">
      <c r="A22" s="983" t="s">
        <v>78</v>
      </c>
      <c r="B22" s="984"/>
      <c r="C22" s="610">
        <f>Dados!G17</f>
        <v>20.33</v>
      </c>
      <c r="D22" s="53">
        <f>Dados!G16</f>
        <v>26.14</v>
      </c>
      <c r="E22" s="606">
        <f>Dados!H16</f>
        <v>0.2</v>
      </c>
      <c r="F22" s="45">
        <f>ROUND((IF(D10&gt;150,((C22*D22)-(E22*(C22*D22))),0)),2)</f>
        <v>0</v>
      </c>
      <c r="G22" s="41"/>
      <c r="H22" s="45"/>
      <c r="I22" s="463"/>
    </row>
    <row r="23" spans="1:11" ht="19.5" customHeight="1">
      <c r="A23" s="983" t="s">
        <v>19</v>
      </c>
      <c r="B23" s="984"/>
      <c r="C23" s="42"/>
      <c r="D23" s="41"/>
      <c r="E23" s="41"/>
      <c r="F23" s="41">
        <f>Dados!I8</f>
        <v>677.29</v>
      </c>
      <c r="G23" s="41">
        <f>F23</f>
        <v>677.29</v>
      </c>
      <c r="H23" s="41"/>
      <c r="I23" s="463"/>
      <c r="K23" s="54"/>
    </row>
    <row r="24" spans="1:9" ht="19.5" customHeight="1">
      <c r="A24" s="429" t="s">
        <v>434</v>
      </c>
      <c r="B24" s="430"/>
      <c r="C24" s="42"/>
      <c r="D24" s="41"/>
      <c r="E24" s="41"/>
      <c r="F24" s="41">
        <f>Dados!J8</f>
        <v>0</v>
      </c>
      <c r="G24" s="41">
        <f>F24</f>
        <v>0</v>
      </c>
      <c r="H24" s="41"/>
      <c r="I24" s="463"/>
    </row>
    <row r="25" spans="1:9" ht="19.5" customHeight="1">
      <c r="A25" s="429" t="s">
        <v>397</v>
      </c>
      <c r="B25" s="430"/>
      <c r="C25" s="466"/>
      <c r="D25" s="467"/>
      <c r="E25" s="467"/>
      <c r="F25" s="467">
        <f>Dados!P8</f>
        <v>9.148333333333333</v>
      </c>
      <c r="G25" s="41">
        <f>F25</f>
        <v>9.148333333333333</v>
      </c>
      <c r="H25" s="467"/>
      <c r="I25" s="463"/>
    </row>
    <row r="26" spans="1:9" ht="19.5" customHeight="1" thickBot="1">
      <c r="A26" s="985" t="s">
        <v>83</v>
      </c>
      <c r="B26" s="986"/>
      <c r="C26" s="468"/>
      <c r="D26" s="460"/>
      <c r="E26" s="460"/>
      <c r="F26" s="460">
        <f>Dados!M8</f>
        <v>28.32</v>
      </c>
      <c r="G26" s="460"/>
      <c r="H26" s="460"/>
      <c r="I26" s="464"/>
    </row>
    <row r="27" spans="1:9" ht="30" customHeight="1" thickBot="1">
      <c r="A27" s="948" t="s">
        <v>66</v>
      </c>
      <c r="B27" s="949"/>
      <c r="C27" s="949"/>
      <c r="D27" s="949"/>
      <c r="E27" s="949"/>
      <c r="F27" s="461">
        <f>SUM(F18:F26)</f>
        <v>890.8383333333333</v>
      </c>
      <c r="G27" s="461">
        <f>SUM($G$18:$G$26)</f>
        <v>686.4383333333333</v>
      </c>
      <c r="H27" s="461">
        <f>SUM($H$18:$H$26)</f>
        <v>105.2</v>
      </c>
      <c r="I27" s="461">
        <f>SUM(I18:I26)</f>
        <v>0</v>
      </c>
    </row>
    <row r="28" spans="1:9" ht="30" customHeight="1" thickBot="1">
      <c r="A28" s="948" t="s">
        <v>67</v>
      </c>
      <c r="B28" s="949"/>
      <c r="C28" s="949"/>
      <c r="D28" s="949"/>
      <c r="E28" s="949"/>
      <c r="F28" s="461">
        <f>F15+F27</f>
        <v>3510.358333333333</v>
      </c>
      <c r="G28" s="461">
        <f>$G$15+$G$27</f>
        <v>686.4383333333333</v>
      </c>
      <c r="H28" s="461">
        <f>($H$27+$H$15)</f>
        <v>105.2</v>
      </c>
      <c r="I28" s="461">
        <f>($I$27+$I$15)</f>
        <v>935.4</v>
      </c>
    </row>
    <row r="29" spans="1:9" s="23" customFormat="1" ht="19.5" customHeight="1">
      <c r="A29" s="916" t="s">
        <v>14</v>
      </c>
      <c r="B29" s="917"/>
      <c r="C29" s="917"/>
      <c r="D29" s="917"/>
      <c r="E29" s="917"/>
      <c r="F29" s="950"/>
      <c r="G29" s="950"/>
      <c r="H29" s="950"/>
      <c r="I29" s="951"/>
    </row>
    <row r="30" spans="1:9" ht="19.5" customHeight="1">
      <c r="A30" s="975" t="s">
        <v>11</v>
      </c>
      <c r="B30" s="976"/>
      <c r="C30" s="977"/>
      <c r="D30" s="484" t="s">
        <v>411</v>
      </c>
      <c r="E30" s="967" t="s">
        <v>62</v>
      </c>
      <c r="F30" s="967"/>
      <c r="G30" s="967"/>
      <c r="H30" s="967"/>
      <c r="I30" s="968"/>
    </row>
    <row r="31" spans="1:9" ht="19.5" customHeight="1">
      <c r="A31" s="43" t="s">
        <v>69</v>
      </c>
      <c r="B31" s="35"/>
      <c r="C31" s="35"/>
      <c r="D31" s="40">
        <f>Dados!G19</f>
        <v>0.03</v>
      </c>
      <c r="E31" s="50"/>
      <c r="F31" s="41">
        <f>ROUND(($F$28*$D$31),2)</f>
        <v>105.31</v>
      </c>
      <c r="G31" s="41">
        <f>ROUND(($G$28*$D$31),2)</f>
        <v>20.59</v>
      </c>
      <c r="H31" s="41">
        <f>ROUND(($H$28*$D$31),2)</f>
        <v>3.16</v>
      </c>
      <c r="I31" s="463">
        <f>ROUND(($I$28*$D$31),2)</f>
        <v>28.06</v>
      </c>
    </row>
    <row r="32" spans="1:9" ht="19.5" customHeight="1">
      <c r="A32" s="978" t="s">
        <v>70</v>
      </c>
      <c r="B32" s="979"/>
      <c r="C32" s="980"/>
      <c r="D32" s="40"/>
      <c r="E32" s="50"/>
      <c r="F32" s="41">
        <f>$F$28+$F$31</f>
        <v>3615.668333333333</v>
      </c>
      <c r="G32" s="41">
        <f>$G$28+$G$31</f>
        <v>707.0283333333333</v>
      </c>
      <c r="H32" s="41">
        <f>$H$28+$H$31</f>
        <v>108.36</v>
      </c>
      <c r="I32" s="463">
        <f>$I$28+$I$31</f>
        <v>963.4599999999999</v>
      </c>
    </row>
    <row r="33" spans="1:9" ht="19.5" customHeight="1" thickBot="1">
      <c r="A33" s="469" t="s">
        <v>71</v>
      </c>
      <c r="B33" s="470"/>
      <c r="C33" s="470"/>
      <c r="D33" s="471">
        <f>Dados!G20</f>
        <v>0.0679</v>
      </c>
      <c r="E33" s="472">
        <f>$F$28+$F$31</f>
        <v>3615.668333333333</v>
      </c>
      <c r="F33" s="460">
        <f>ROUND(($E$33*$D$33),2)</f>
        <v>245.5</v>
      </c>
      <c r="G33" s="460">
        <f>ROUND(($G$32*$D$33),2)</f>
        <v>48.01</v>
      </c>
      <c r="H33" s="460">
        <f>ROUND(($H$32*$D$33),2)</f>
        <v>7.36</v>
      </c>
      <c r="I33" s="464">
        <f>ROUND(($I$32*$D$33),2)</f>
        <v>65.42</v>
      </c>
    </row>
    <row r="34" spans="1:9" ht="30" customHeight="1" thickBot="1">
      <c r="A34" s="475" t="s">
        <v>72</v>
      </c>
      <c r="B34" s="476"/>
      <c r="C34" s="476"/>
      <c r="D34" s="477">
        <f>SUM(D31:D33)</f>
        <v>0.0979</v>
      </c>
      <c r="E34" s="478"/>
      <c r="F34" s="461">
        <f>$F$31+$F$33</f>
        <v>350.81</v>
      </c>
      <c r="G34" s="461">
        <f>$G$31+$G$33</f>
        <v>68.6</v>
      </c>
      <c r="H34" s="461">
        <f>$H$31+$H$33</f>
        <v>10.52</v>
      </c>
      <c r="I34" s="462">
        <f>$I$31+$I$33</f>
        <v>93.48</v>
      </c>
    </row>
    <row r="35" spans="1:9" ht="30" customHeight="1" thickBot="1">
      <c r="A35" s="981" t="s">
        <v>73</v>
      </c>
      <c r="B35" s="982"/>
      <c r="C35" s="982"/>
      <c r="D35" s="982"/>
      <c r="E35" s="982"/>
      <c r="F35" s="473">
        <f>$F$15+$F$27+$F$34</f>
        <v>3861.168333333333</v>
      </c>
      <c r="G35" s="473">
        <f>$G$15+$G$27+$G$34</f>
        <v>755.0383333333333</v>
      </c>
      <c r="H35" s="473">
        <f>$H$15+$H$27+$H$34</f>
        <v>115.72</v>
      </c>
      <c r="I35" s="474">
        <f>$I$15+$I$27+$I$34</f>
        <v>1028.8799999999999</v>
      </c>
    </row>
    <row r="36" spans="1:9" ht="19.5" customHeight="1">
      <c r="A36" s="997" t="s">
        <v>16</v>
      </c>
      <c r="B36" s="950"/>
      <c r="C36" s="950"/>
      <c r="D36" s="950"/>
      <c r="E36" s="950"/>
      <c r="F36" s="950"/>
      <c r="G36" s="950"/>
      <c r="H36" s="950"/>
      <c r="I36" s="951"/>
    </row>
    <row r="37" spans="1:9" ht="19.5" customHeight="1">
      <c r="A37" s="892" t="s">
        <v>17</v>
      </c>
      <c r="B37" s="893"/>
      <c r="C37" s="894"/>
      <c r="D37" s="40">
        <f>Dados!G23</f>
        <v>0.076</v>
      </c>
      <c r="E37" s="465"/>
      <c r="F37" s="41">
        <f>ROUND(($F$41*$D$37),2)</f>
        <v>334.41</v>
      </c>
      <c r="G37" s="41">
        <f>ROUND(($G$41*$D$37),2)</f>
        <v>65.39</v>
      </c>
      <c r="H37" s="41">
        <f>ROUND(($H$41*$D$37),2)</f>
        <v>10.02</v>
      </c>
      <c r="I37" s="463">
        <f>ROUND(($I$41*$D$37),2)</f>
        <v>89.11</v>
      </c>
    </row>
    <row r="38" spans="1:9" ht="19.5" customHeight="1">
      <c r="A38" s="892" t="s">
        <v>74</v>
      </c>
      <c r="B38" s="893"/>
      <c r="C38" s="894"/>
      <c r="D38" s="40">
        <f>Dados!G24</f>
        <v>0.0165</v>
      </c>
      <c r="E38" s="465"/>
      <c r="F38" s="41">
        <f>ROUND(($F$41*$D$38),2)</f>
        <v>72.6</v>
      </c>
      <c r="G38" s="41">
        <f>ROUND(($G$41*$D$38),2)</f>
        <v>14.2</v>
      </c>
      <c r="H38" s="41">
        <f>ROUND(($H$41*$D$38),2)</f>
        <v>2.18</v>
      </c>
      <c r="I38" s="463">
        <f>ROUND(($I$41*$D$38),2)</f>
        <v>19.35</v>
      </c>
    </row>
    <row r="39" spans="1:9" ht="19.5" customHeight="1">
      <c r="A39" s="892" t="s">
        <v>18</v>
      </c>
      <c r="B39" s="893"/>
      <c r="C39" s="894"/>
      <c r="D39" s="40">
        <f>Dados!G25</f>
        <v>0.03</v>
      </c>
      <c r="E39" s="465"/>
      <c r="F39" s="41">
        <f>ROUND(($F$41*$D$39),2)</f>
        <v>132.01</v>
      </c>
      <c r="G39" s="41">
        <f>ROUND(($G$41*$D$39),2)</f>
        <v>25.81</v>
      </c>
      <c r="H39" s="41">
        <f>ROUND(($H$41*$D$39),2)</f>
        <v>3.96</v>
      </c>
      <c r="I39" s="463">
        <f>ROUND(($I$41*$D$39),2)</f>
        <v>35.18</v>
      </c>
    </row>
    <row r="40" spans="1:9" ht="19.5" customHeight="1">
      <c r="A40" s="490" t="s">
        <v>75</v>
      </c>
      <c r="B40" s="479"/>
      <c r="C40" s="479"/>
      <c r="D40" s="448">
        <f>SUM(D37:D39)</f>
        <v>0.1225</v>
      </c>
      <c r="E40" s="480"/>
      <c r="F40" s="458">
        <f>SUM(F37:F39)</f>
        <v>539.02</v>
      </c>
      <c r="G40" s="458">
        <f>SUM(G37:G39)</f>
        <v>105.4</v>
      </c>
      <c r="H40" s="458">
        <f>SUM(H37:H39)</f>
        <v>16.16</v>
      </c>
      <c r="I40" s="449">
        <f>SUM(I37:I39)</f>
        <v>143.64000000000001</v>
      </c>
    </row>
    <row r="41" spans="1:9" ht="23.25" customHeight="1" thickBot="1">
      <c r="A41" s="902" t="s">
        <v>437</v>
      </c>
      <c r="B41" s="903"/>
      <c r="C41" s="903"/>
      <c r="D41" s="903"/>
      <c r="E41" s="903"/>
      <c r="F41" s="481">
        <f>ROUND(F35/(1-D40),2)</f>
        <v>4400.19</v>
      </c>
      <c r="G41" s="481">
        <f>ROUND(G35/(1-D40),2)</f>
        <v>860.44</v>
      </c>
      <c r="H41" s="481">
        <f>ROUND(H35/(1-D40),2)</f>
        <v>131.87</v>
      </c>
      <c r="I41" s="491">
        <f>ROUND(I35/(1-D40),2)</f>
        <v>1172.51</v>
      </c>
    </row>
    <row r="42" spans="1:9" ht="29.25" customHeight="1" thickBot="1">
      <c r="A42" s="904" t="s">
        <v>440</v>
      </c>
      <c r="B42" s="905"/>
      <c r="C42" s="905"/>
      <c r="D42" s="905"/>
      <c r="E42" s="905"/>
      <c r="F42" s="611">
        <f>F41</f>
        <v>4400.19</v>
      </c>
      <c r="G42" s="614">
        <f>G41</f>
        <v>860.44</v>
      </c>
      <c r="H42" s="613">
        <f>H41</f>
        <v>131.87</v>
      </c>
      <c r="I42" s="483">
        <f>I41</f>
        <v>1172.51</v>
      </c>
    </row>
    <row r="43" spans="1:9" ht="29.25" customHeight="1" thickBot="1">
      <c r="A43" s="899" t="s">
        <v>362</v>
      </c>
      <c r="B43" s="900"/>
      <c r="C43" s="900"/>
      <c r="D43" s="900"/>
      <c r="E43" s="901"/>
      <c r="F43" s="615">
        <f>(F42/F13)/100</f>
        <v>0.029758761547929825</v>
      </c>
      <c r="G43" s="612"/>
      <c r="H43" s="450"/>
      <c r="I43" s="616">
        <f>ROUND((I42/30),2)</f>
        <v>39.08</v>
      </c>
    </row>
    <row r="44" spans="7:9" ht="13.5" thickBot="1">
      <c r="G44" s="421"/>
      <c r="H44" s="422"/>
      <c r="I44" s="421"/>
    </row>
    <row r="45" spans="1:9" ht="50.25" customHeight="1">
      <c r="A45" s="896" t="s">
        <v>409</v>
      </c>
      <c r="B45" s="897"/>
      <c r="C45" s="897"/>
      <c r="D45" s="897"/>
      <c r="E45" s="897"/>
      <c r="F45" s="898"/>
      <c r="G45" s="421"/>
      <c r="H45" s="421"/>
      <c r="I45" s="421"/>
    </row>
    <row r="46" spans="1:9" ht="37.5" customHeight="1">
      <c r="A46" s="957" t="s">
        <v>88</v>
      </c>
      <c r="B46" s="958"/>
      <c r="C46" s="958"/>
      <c r="D46" s="958"/>
      <c r="E46" s="958"/>
      <c r="F46" s="959"/>
      <c r="G46" s="421"/>
      <c r="H46" s="421"/>
      <c r="I46" s="421"/>
    </row>
    <row r="47" spans="1:9" ht="12.75">
      <c r="A47" s="962" t="s">
        <v>410</v>
      </c>
      <c r="B47" s="963"/>
      <c r="C47" s="963"/>
      <c r="D47" s="963"/>
      <c r="E47" s="960" t="s">
        <v>411</v>
      </c>
      <c r="F47" s="961" t="s">
        <v>32</v>
      </c>
      <c r="G47" s="421"/>
      <c r="H47" s="895"/>
      <c r="I47" s="421"/>
    </row>
    <row r="48" spans="1:9" ht="13.5" customHeight="1" thickBot="1">
      <c r="A48" s="376" t="s">
        <v>338</v>
      </c>
      <c r="B48" s="955" t="s">
        <v>127</v>
      </c>
      <c r="C48" s="956"/>
      <c r="D48" s="956"/>
      <c r="E48" s="960"/>
      <c r="F48" s="961"/>
      <c r="G48" s="421"/>
      <c r="H48" s="895"/>
      <c r="I48" s="421"/>
    </row>
    <row r="49" spans="1:9" ht="23.25" customHeight="1">
      <c r="A49" s="377">
        <v>1</v>
      </c>
      <c r="B49" s="952" t="s">
        <v>412</v>
      </c>
      <c r="C49" s="953"/>
      <c r="D49" s="953"/>
      <c r="E49" s="954"/>
      <c r="F49" s="432">
        <f>ROUND($F$13,2)</f>
        <v>1478.62</v>
      </c>
      <c r="G49" s="421"/>
      <c r="H49" s="423"/>
      <c r="I49" s="421"/>
    </row>
    <row r="50" spans="1:9" ht="19.5" customHeight="1">
      <c r="A50" s="378" t="s">
        <v>339</v>
      </c>
      <c r="B50" s="941" t="s">
        <v>128</v>
      </c>
      <c r="C50" s="942"/>
      <c r="D50" s="943"/>
      <c r="E50" s="379">
        <f>Encargos!C39</f>
        <v>0.0909</v>
      </c>
      <c r="F50" s="433">
        <f>ROUND(($E$50*$F$49),2)</f>
        <v>134.41</v>
      </c>
      <c r="G50" s="421"/>
      <c r="H50" s="415"/>
      <c r="I50" s="421"/>
    </row>
    <row r="51" spans="1:9" ht="19.5" customHeight="1">
      <c r="A51" s="378" t="s">
        <v>340</v>
      </c>
      <c r="B51" s="941" t="s">
        <v>133</v>
      </c>
      <c r="C51" s="942"/>
      <c r="D51" s="943"/>
      <c r="E51" s="380">
        <f>E50*Encargos!C18</f>
        <v>0.03617820000000001</v>
      </c>
      <c r="F51" s="433">
        <f>ROUND(($E$51*$F$49),2)</f>
        <v>53.49</v>
      </c>
      <c r="G51" s="421"/>
      <c r="H51" s="415"/>
      <c r="I51" s="421"/>
    </row>
    <row r="52" spans="1:9" ht="19.5" customHeight="1">
      <c r="A52" s="944" t="s">
        <v>413</v>
      </c>
      <c r="B52" s="945"/>
      <c r="C52" s="945"/>
      <c r="D52" s="945"/>
      <c r="E52" s="381">
        <f>SUM($E$50:$E$51)</f>
        <v>0.1270782</v>
      </c>
      <c r="F52" s="434">
        <f>SUM($F$50:$F$51)</f>
        <v>187.9</v>
      </c>
      <c r="G52" s="421"/>
      <c r="H52" s="416"/>
      <c r="I52" s="421"/>
    </row>
    <row r="53" spans="1:9" ht="19.5" customHeight="1" thickBot="1">
      <c r="A53" s="946" t="s">
        <v>414</v>
      </c>
      <c r="B53" s="947"/>
      <c r="C53" s="947"/>
      <c r="D53" s="947"/>
      <c r="E53" s="947"/>
      <c r="F53" s="435">
        <f>ROUND((F52*12),2)</f>
        <v>2254.8</v>
      </c>
      <c r="G53" s="421"/>
      <c r="H53" s="416"/>
      <c r="I53" s="421"/>
    </row>
    <row r="54" spans="1:9" ht="19.5" customHeight="1">
      <c r="A54" s="382">
        <v>2</v>
      </c>
      <c r="B54" s="389" t="s">
        <v>341</v>
      </c>
      <c r="C54" s="390"/>
      <c r="D54" s="390"/>
      <c r="E54" s="390"/>
      <c r="F54" s="436" t="s">
        <v>32</v>
      </c>
      <c r="G54" s="421"/>
      <c r="H54" s="424"/>
      <c r="I54" s="421"/>
    </row>
    <row r="55" spans="1:9" ht="19.5" customHeight="1">
      <c r="A55" s="383" t="s">
        <v>339</v>
      </c>
      <c r="B55" s="391" t="s">
        <v>415</v>
      </c>
      <c r="C55" s="392"/>
      <c r="D55" s="392"/>
      <c r="E55" s="393"/>
      <c r="F55" s="437">
        <f>$F$22</f>
        <v>0</v>
      </c>
      <c r="G55" s="421"/>
      <c r="H55" s="425"/>
      <c r="I55" s="421"/>
    </row>
    <row r="56" spans="1:9" ht="19.5" customHeight="1">
      <c r="A56" s="383" t="s">
        <v>342</v>
      </c>
      <c r="B56" s="391" t="s">
        <v>416</v>
      </c>
      <c r="C56" s="392"/>
      <c r="D56" s="392"/>
      <c r="E56" s="393"/>
      <c r="F56" s="437">
        <f>$F$21</f>
        <v>105.2</v>
      </c>
      <c r="G56" s="421"/>
      <c r="H56" s="425"/>
      <c r="I56" s="421"/>
    </row>
    <row r="57" spans="1:9" ht="19.5" customHeight="1">
      <c r="A57" s="383" t="s">
        <v>345</v>
      </c>
      <c r="B57" s="391" t="s">
        <v>417</v>
      </c>
      <c r="C57" s="392"/>
      <c r="D57" s="392"/>
      <c r="E57" s="393"/>
      <c r="F57" s="438">
        <v>0</v>
      </c>
      <c r="G57" s="421"/>
      <c r="H57" s="426"/>
      <c r="I57" s="421"/>
    </row>
    <row r="58" spans="1:9" ht="19.5" customHeight="1" thickBot="1">
      <c r="A58" s="936" t="s">
        <v>418</v>
      </c>
      <c r="B58" s="937"/>
      <c r="C58" s="937"/>
      <c r="D58" s="937"/>
      <c r="E58" s="937"/>
      <c r="F58" s="439">
        <f>SUM(F55:F57)</f>
        <v>105.2</v>
      </c>
      <c r="G58" s="421"/>
      <c r="H58" s="427"/>
      <c r="I58" s="421"/>
    </row>
    <row r="59" spans="1:9" ht="19.5" customHeight="1">
      <c r="A59" s="384">
        <v>5</v>
      </c>
      <c r="B59" s="938" t="s">
        <v>343</v>
      </c>
      <c r="C59" s="939"/>
      <c r="D59" s="940"/>
      <c r="E59" s="385" t="s">
        <v>411</v>
      </c>
      <c r="F59" s="440" t="s">
        <v>34</v>
      </c>
      <c r="G59" s="421"/>
      <c r="H59" s="424"/>
      <c r="I59" s="421"/>
    </row>
    <row r="60" spans="1:9" ht="19.5" customHeight="1">
      <c r="A60" s="383" t="s">
        <v>339</v>
      </c>
      <c r="B60" s="933" t="s">
        <v>344</v>
      </c>
      <c r="C60" s="934"/>
      <c r="D60" s="935"/>
      <c r="E60" s="397">
        <f>$D$31</f>
        <v>0.03</v>
      </c>
      <c r="F60" s="441">
        <f>ROUND(($E$60*$F$73),2)</f>
        <v>70.8</v>
      </c>
      <c r="G60" s="421"/>
      <c r="H60" s="417"/>
      <c r="I60" s="421"/>
    </row>
    <row r="61" spans="1:9" ht="19.5" customHeight="1">
      <c r="A61" s="383" t="s">
        <v>342</v>
      </c>
      <c r="B61" s="394" t="s">
        <v>71</v>
      </c>
      <c r="C61" s="395"/>
      <c r="D61" s="396"/>
      <c r="E61" s="397">
        <f>$D$33</f>
        <v>0.0679</v>
      </c>
      <c r="F61" s="441">
        <f>ROUND(($E$61*($F$60+$F$73)),2)</f>
        <v>165.05</v>
      </c>
      <c r="G61" s="421"/>
      <c r="H61" s="417"/>
      <c r="I61" s="421"/>
    </row>
    <row r="62" spans="1:9" ht="19.5" customHeight="1">
      <c r="A62" s="386" t="s">
        <v>345</v>
      </c>
      <c r="B62" s="394" t="s">
        <v>346</v>
      </c>
      <c r="C62" s="395"/>
      <c r="D62" s="396"/>
      <c r="E62" s="398">
        <f>SUM($E$63:$E$66)</f>
        <v>0.1225</v>
      </c>
      <c r="F62" s="442">
        <f>ROUND(((($F$73+$F$60+$F$61)/(1-$E$62))-($F$73+$F$60+$F$61)),2)</f>
        <v>362.38</v>
      </c>
      <c r="G62" s="421"/>
      <c r="H62" s="418"/>
      <c r="I62" s="421"/>
    </row>
    <row r="63" spans="1:9" ht="19.5" customHeight="1">
      <c r="A63" s="387" t="s">
        <v>347</v>
      </c>
      <c r="B63" s="391" t="s">
        <v>348</v>
      </c>
      <c r="C63" s="395"/>
      <c r="D63" s="396"/>
      <c r="E63" s="397">
        <f>$D$37+$D$38</f>
        <v>0.0925</v>
      </c>
      <c r="F63" s="441">
        <f>ROUND($E$63*$F$75,2)</f>
        <v>273.64</v>
      </c>
      <c r="G63" s="421"/>
      <c r="H63" s="417"/>
      <c r="I63" s="421"/>
    </row>
    <row r="64" spans="1:9" ht="19.5" customHeight="1">
      <c r="A64" s="383" t="s">
        <v>349</v>
      </c>
      <c r="B64" s="431" t="s">
        <v>350</v>
      </c>
      <c r="C64" s="395"/>
      <c r="D64" s="396"/>
      <c r="E64" s="396">
        <v>0</v>
      </c>
      <c r="F64" s="441">
        <f>ROUND($E$64*$F$75,2)</f>
        <v>0</v>
      </c>
      <c r="G64" s="421"/>
      <c r="H64" s="417"/>
      <c r="I64" s="421"/>
    </row>
    <row r="65" spans="1:9" ht="19.5" customHeight="1">
      <c r="A65" s="383" t="s">
        <v>351</v>
      </c>
      <c r="B65" s="391" t="s">
        <v>352</v>
      </c>
      <c r="C65" s="395"/>
      <c r="D65" s="396"/>
      <c r="E65" s="397">
        <f>$D$39</f>
        <v>0.03</v>
      </c>
      <c r="F65" s="441">
        <f>ROUND(($E$65*$F$75),2)</f>
        <v>88.75</v>
      </c>
      <c r="G65" s="421"/>
      <c r="H65" s="417"/>
      <c r="I65" s="421"/>
    </row>
    <row r="66" spans="1:9" ht="19.5" customHeight="1">
      <c r="A66" s="383" t="s">
        <v>353</v>
      </c>
      <c r="B66" s="391" t="s">
        <v>354</v>
      </c>
      <c r="C66" s="395"/>
      <c r="D66" s="396"/>
      <c r="E66" s="396">
        <v>0</v>
      </c>
      <c r="F66" s="441">
        <f>ROUND($E$66*$F$75,2)</f>
        <v>0</v>
      </c>
      <c r="G66" s="421"/>
      <c r="H66" s="417"/>
      <c r="I66" s="421"/>
    </row>
    <row r="67" spans="1:9" ht="19.5" customHeight="1" thickBot="1">
      <c r="A67" s="388" t="s">
        <v>419</v>
      </c>
      <c r="B67" s="405"/>
      <c r="C67" s="406"/>
      <c r="D67" s="407"/>
      <c r="E67" s="407"/>
      <c r="F67" s="443">
        <f>SUM($F$60:$F$62)</f>
        <v>598.23</v>
      </c>
      <c r="G67" s="421"/>
      <c r="H67" s="428"/>
      <c r="I67" s="421"/>
    </row>
    <row r="68" spans="1:9" ht="19.5" customHeight="1">
      <c r="A68" s="927" t="s">
        <v>355</v>
      </c>
      <c r="B68" s="928"/>
      <c r="C68" s="928"/>
      <c r="D68" s="928"/>
      <c r="E68" s="928"/>
      <c r="F68" s="929"/>
      <c r="G68" s="421"/>
      <c r="H68" s="421"/>
      <c r="I68" s="421"/>
    </row>
    <row r="69" spans="1:9" ht="19.5" customHeight="1" thickBot="1">
      <c r="A69" s="930" t="s">
        <v>420</v>
      </c>
      <c r="B69" s="931"/>
      <c r="C69" s="931"/>
      <c r="D69" s="931"/>
      <c r="E69" s="931"/>
      <c r="F69" s="932"/>
      <c r="G69" s="421"/>
      <c r="H69" s="421"/>
      <c r="I69" s="421"/>
    </row>
    <row r="70" spans="1:9" ht="19.5" customHeight="1">
      <c r="A70" s="408" t="s">
        <v>421</v>
      </c>
      <c r="B70" s="409"/>
      <c r="C70" s="409"/>
      <c r="D70" s="409"/>
      <c r="E70" s="409"/>
      <c r="F70" s="440" t="s">
        <v>34</v>
      </c>
      <c r="G70" s="421"/>
      <c r="H70" s="424"/>
      <c r="I70" s="421"/>
    </row>
    <row r="71" spans="1:9" ht="19.5" customHeight="1">
      <c r="A71" s="378" t="s">
        <v>339</v>
      </c>
      <c r="B71" s="399" t="s">
        <v>422</v>
      </c>
      <c r="C71" s="400"/>
      <c r="D71" s="400"/>
      <c r="E71" s="400"/>
      <c r="F71" s="444">
        <f>$F$53</f>
        <v>2254.8</v>
      </c>
      <c r="G71" s="421"/>
      <c r="H71" s="419"/>
      <c r="I71" s="421"/>
    </row>
    <row r="72" spans="1:9" ht="19.5" customHeight="1">
      <c r="A72" s="378" t="s">
        <v>342</v>
      </c>
      <c r="B72" s="399" t="s">
        <v>341</v>
      </c>
      <c r="C72" s="400"/>
      <c r="D72" s="400"/>
      <c r="E72" s="400"/>
      <c r="F72" s="444">
        <f>$F$58</f>
        <v>105.2</v>
      </c>
      <c r="G72" s="421"/>
      <c r="H72" s="419"/>
      <c r="I72" s="421"/>
    </row>
    <row r="73" spans="1:9" ht="19.5" customHeight="1">
      <c r="A73" s="401" t="s">
        <v>356</v>
      </c>
      <c r="B73" s="402"/>
      <c r="C73" s="402"/>
      <c r="D73" s="402"/>
      <c r="E73" s="402"/>
      <c r="F73" s="445">
        <f>SUM($F$71:$F$72)</f>
        <v>2360</v>
      </c>
      <c r="G73" s="421"/>
      <c r="H73" s="420"/>
      <c r="I73" s="421"/>
    </row>
    <row r="74" spans="1:9" ht="19.5" customHeight="1" thickBot="1">
      <c r="A74" s="410" t="s">
        <v>357</v>
      </c>
      <c r="B74" s="411" t="s">
        <v>358</v>
      </c>
      <c r="C74" s="412"/>
      <c r="D74" s="412"/>
      <c r="E74" s="412"/>
      <c r="F74" s="446">
        <f>$F$67</f>
        <v>598.23</v>
      </c>
      <c r="G74" s="421"/>
      <c r="H74" s="419"/>
      <c r="I74" s="421"/>
    </row>
    <row r="75" spans="1:9" ht="37.5" customHeight="1" thickBot="1">
      <c r="A75" s="403" t="s">
        <v>423</v>
      </c>
      <c r="B75" s="404"/>
      <c r="C75" s="404"/>
      <c r="D75" s="404"/>
      <c r="E75" s="404"/>
      <c r="F75" s="447">
        <f>SUM($F$73:$F$74)</f>
        <v>2958.23</v>
      </c>
      <c r="G75" s="421"/>
      <c r="H75" s="420"/>
      <c r="I75" s="421"/>
    </row>
  </sheetData>
  <sheetProtection/>
  <mergeCells count="58">
    <mergeCell ref="A4:I4"/>
    <mergeCell ref="A5:I5"/>
    <mergeCell ref="F6:F7"/>
    <mergeCell ref="G6:G7"/>
    <mergeCell ref="H6:H7"/>
    <mergeCell ref="I6:I7"/>
    <mergeCell ref="A7:D7"/>
    <mergeCell ref="A8:I8"/>
    <mergeCell ref="B9:C9"/>
    <mergeCell ref="F9:I9"/>
    <mergeCell ref="A10:A14"/>
    <mergeCell ref="B10:C10"/>
    <mergeCell ref="B11:C11"/>
    <mergeCell ref="B13:E13"/>
    <mergeCell ref="B14:D14"/>
    <mergeCell ref="A15:E15"/>
    <mergeCell ref="A16:I16"/>
    <mergeCell ref="A17:B17"/>
    <mergeCell ref="D17:E17"/>
    <mergeCell ref="F17:I17"/>
    <mergeCell ref="A18:B18"/>
    <mergeCell ref="A19:B19"/>
    <mergeCell ref="A21:B21"/>
    <mergeCell ref="A22:B22"/>
    <mergeCell ref="A23:B23"/>
    <mergeCell ref="A26:B26"/>
    <mergeCell ref="A27:E27"/>
    <mergeCell ref="A20:B20"/>
    <mergeCell ref="A28:E28"/>
    <mergeCell ref="A29:I29"/>
    <mergeCell ref="A30:C30"/>
    <mergeCell ref="E30:I30"/>
    <mergeCell ref="A32:C32"/>
    <mergeCell ref="A35:E35"/>
    <mergeCell ref="A36:I36"/>
    <mergeCell ref="A37:C37"/>
    <mergeCell ref="A38:C38"/>
    <mergeCell ref="A39:C39"/>
    <mergeCell ref="A41:E41"/>
    <mergeCell ref="A42:E42"/>
    <mergeCell ref="A43:E43"/>
    <mergeCell ref="A45:F45"/>
    <mergeCell ref="A46:F46"/>
    <mergeCell ref="A47:D47"/>
    <mergeCell ref="E47:E48"/>
    <mergeCell ref="F47:F48"/>
    <mergeCell ref="H47:H48"/>
    <mergeCell ref="B48:D48"/>
    <mergeCell ref="B49:E49"/>
    <mergeCell ref="B50:D50"/>
    <mergeCell ref="B51:D51"/>
    <mergeCell ref="A52:D52"/>
    <mergeCell ref="A53:E53"/>
    <mergeCell ref="A58:E58"/>
    <mergeCell ref="B59:D59"/>
    <mergeCell ref="B60:D60"/>
    <mergeCell ref="A68:F68"/>
    <mergeCell ref="A69:F69"/>
  </mergeCells>
  <printOptions/>
  <pageMargins left="0.3937007874015748" right="0" top="0.3937007874015748" bottom="0" header="0.5118110236220472" footer="0.5118110236220472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75"/>
  <sheetViews>
    <sheetView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9.140625" style="22" customWidth="1"/>
    <col min="2" max="2" width="18.7109375" style="22" customWidth="1"/>
    <col min="3" max="3" width="14.57421875" style="22" customWidth="1"/>
    <col min="4" max="5" width="15.00390625" style="22" customWidth="1"/>
    <col min="6" max="6" width="21.421875" style="24" customWidth="1"/>
    <col min="7" max="7" width="15.7109375" style="24" customWidth="1"/>
    <col min="8" max="8" width="15.28125" style="24" customWidth="1"/>
    <col min="9" max="16384" width="9.140625" style="22" customWidth="1"/>
  </cols>
  <sheetData>
    <row r="1" spans="1:8" ht="12.75">
      <c r="A1" s="270" t="s">
        <v>535</v>
      </c>
      <c r="B1" s="25"/>
      <c r="C1" s="25"/>
      <c r="D1" s="31"/>
      <c r="E1" s="31"/>
      <c r="F1" s="48"/>
      <c r="G1" s="48"/>
      <c r="H1" s="32"/>
    </row>
    <row r="2" spans="1:8" ht="12.75">
      <c r="A2" s="271" t="s">
        <v>58</v>
      </c>
      <c r="B2" s="26"/>
      <c r="C2" s="26"/>
      <c r="D2" s="33"/>
      <c r="E2" s="33"/>
      <c r="F2" s="46"/>
      <c r="G2" s="46"/>
      <c r="H2" s="34"/>
    </row>
    <row r="3" spans="1:8" ht="12.75">
      <c r="A3" s="49" t="s">
        <v>443</v>
      </c>
      <c r="B3" s="26"/>
      <c r="C3" s="26"/>
      <c r="D3" s="33"/>
      <c r="E3" s="33"/>
      <c r="F3" s="46"/>
      <c r="G3" s="46"/>
      <c r="H3" s="34"/>
    </row>
    <row r="4" spans="1:8" ht="32.25" customHeight="1">
      <c r="A4" s="908" t="s">
        <v>446</v>
      </c>
      <c r="B4" s="909"/>
      <c r="C4" s="909"/>
      <c r="D4" s="909"/>
      <c r="E4" s="909"/>
      <c r="F4" s="909"/>
      <c r="G4" s="909"/>
      <c r="H4" s="910"/>
    </row>
    <row r="5" spans="1:8" ht="22.5" customHeight="1" thickBot="1">
      <c r="A5" s="911" t="s">
        <v>530</v>
      </c>
      <c r="B5" s="912"/>
      <c r="C5" s="912"/>
      <c r="D5" s="912"/>
      <c r="E5" s="912"/>
      <c r="F5" s="912"/>
      <c r="G5" s="912"/>
      <c r="H5" s="913"/>
    </row>
    <row r="6" spans="1:8" ht="30" customHeight="1">
      <c r="A6" s="453" t="s">
        <v>501</v>
      </c>
      <c r="B6" s="452"/>
      <c r="C6" s="452"/>
      <c r="D6" s="454"/>
      <c r="E6" s="455" t="str">
        <f>Dados!B5</f>
        <v>CCT 2023</v>
      </c>
      <c r="F6" s="921" t="s">
        <v>545</v>
      </c>
      <c r="G6" s="921" t="s">
        <v>543</v>
      </c>
      <c r="H6" s="921" t="s">
        <v>544</v>
      </c>
    </row>
    <row r="7" spans="1:8" ht="36" customHeight="1" thickBot="1">
      <c r="A7" s="987" t="s">
        <v>441</v>
      </c>
      <c r="B7" s="988"/>
      <c r="C7" s="988"/>
      <c r="D7" s="988"/>
      <c r="E7" s="456" t="s">
        <v>34</v>
      </c>
      <c r="F7" s="922"/>
      <c r="G7" s="922"/>
      <c r="H7" s="922"/>
    </row>
    <row r="8" spans="1:8" ht="23.25" customHeight="1">
      <c r="A8" s="916" t="s">
        <v>435</v>
      </c>
      <c r="B8" s="917"/>
      <c r="C8" s="917"/>
      <c r="D8" s="917"/>
      <c r="E8" s="917"/>
      <c r="F8" s="950"/>
      <c r="G8" s="950"/>
      <c r="H8" s="951"/>
    </row>
    <row r="9" spans="1:8" ht="24.75" customHeight="1">
      <c r="A9" s="36" t="s">
        <v>3</v>
      </c>
      <c r="B9" s="989" t="s">
        <v>1</v>
      </c>
      <c r="C9" s="990"/>
      <c r="D9" s="37" t="s">
        <v>33</v>
      </c>
      <c r="E9" s="457" t="s">
        <v>61</v>
      </c>
      <c r="F9" s="906" t="s">
        <v>62</v>
      </c>
      <c r="G9" s="1001"/>
      <c r="H9" s="907"/>
    </row>
    <row r="10" spans="1:8" ht="19.5" customHeight="1">
      <c r="A10" s="995">
        <v>1</v>
      </c>
      <c r="B10" s="914" t="s">
        <v>31</v>
      </c>
      <c r="C10" s="915"/>
      <c r="D10" s="494">
        <f>Dados!C9</f>
        <v>200</v>
      </c>
      <c r="E10" s="47">
        <f>Dados!D9</f>
        <v>1949.29</v>
      </c>
      <c r="F10" s="41">
        <f>ROUND(E10/220*D10,2)</f>
        <v>1772.08</v>
      </c>
      <c r="G10" s="617"/>
      <c r="H10" s="463"/>
    </row>
    <row r="11" spans="1:8" ht="19.5" customHeight="1">
      <c r="A11" s="996"/>
      <c r="B11" s="914" t="s">
        <v>87</v>
      </c>
      <c r="C11" s="915"/>
      <c r="D11" s="272">
        <v>0.4</v>
      </c>
      <c r="E11" s="47">
        <f>Dados!G22</f>
        <v>1320</v>
      </c>
      <c r="F11" s="41"/>
      <c r="G11" s="617"/>
      <c r="H11" s="463"/>
    </row>
    <row r="12" spans="1:8" ht="31.5" customHeight="1">
      <c r="A12" s="996"/>
      <c r="B12" s="485" t="s">
        <v>432</v>
      </c>
      <c r="C12" s="486">
        <v>0.12</v>
      </c>
      <c r="D12" s="272">
        <v>0.25</v>
      </c>
      <c r="E12" s="47">
        <f>Dados!J13</f>
        <v>0</v>
      </c>
      <c r="F12" s="41">
        <f>ROUND(((($E$10/220*$D$10)*$D$12)*$C$12),2)</f>
        <v>53.16</v>
      </c>
      <c r="G12" s="617"/>
      <c r="H12" s="463"/>
    </row>
    <row r="13" spans="1:8" ht="19.5" customHeight="1">
      <c r="A13" s="996"/>
      <c r="B13" s="925" t="s">
        <v>9</v>
      </c>
      <c r="C13" s="925"/>
      <c r="D13" s="925"/>
      <c r="E13" s="926"/>
      <c r="F13" s="458">
        <f>SUM(F10:F12)</f>
        <v>1825.24</v>
      </c>
      <c r="G13" s="618"/>
      <c r="H13" s="449"/>
    </row>
    <row r="14" spans="1:8" ht="24" customHeight="1" thickBot="1">
      <c r="A14" s="996"/>
      <c r="B14" s="969" t="s">
        <v>81</v>
      </c>
      <c r="C14" s="970"/>
      <c r="D14" s="971"/>
      <c r="E14" s="459">
        <f>Encargos!C57</f>
        <v>0.7716</v>
      </c>
      <c r="F14" s="460">
        <f>ROUND(($E$14*$F$13),2)</f>
        <v>1408.36</v>
      </c>
      <c r="G14" s="619"/>
      <c r="H14" s="464"/>
    </row>
    <row r="15" spans="1:8" ht="30" customHeight="1" thickBot="1">
      <c r="A15" s="972" t="s">
        <v>436</v>
      </c>
      <c r="B15" s="973"/>
      <c r="C15" s="973"/>
      <c r="D15" s="973"/>
      <c r="E15" s="974"/>
      <c r="F15" s="461">
        <f>SUM(F13:F14)</f>
        <v>3233.6</v>
      </c>
      <c r="G15" s="620"/>
      <c r="H15" s="462"/>
    </row>
    <row r="16" spans="1:8" ht="19.5" customHeight="1">
      <c r="A16" s="916" t="s">
        <v>10</v>
      </c>
      <c r="B16" s="917"/>
      <c r="C16" s="917"/>
      <c r="D16" s="917"/>
      <c r="E16" s="917"/>
      <c r="F16" s="917"/>
      <c r="G16" s="917"/>
      <c r="H16" s="918"/>
    </row>
    <row r="17" spans="1:8" ht="19.5" customHeight="1">
      <c r="A17" s="991" t="s">
        <v>63</v>
      </c>
      <c r="B17" s="992"/>
      <c r="C17" s="38" t="s">
        <v>2</v>
      </c>
      <c r="D17" s="992" t="s">
        <v>64</v>
      </c>
      <c r="E17" s="992"/>
      <c r="F17" s="919" t="s">
        <v>62</v>
      </c>
      <c r="G17" s="1000"/>
      <c r="H17" s="920"/>
    </row>
    <row r="18" spans="1:8" ht="19.5" customHeight="1">
      <c r="A18" s="983" t="s">
        <v>12</v>
      </c>
      <c r="B18" s="984"/>
      <c r="C18" s="39"/>
      <c r="D18" s="40"/>
      <c r="E18" s="465"/>
      <c r="F18" s="41">
        <f>Dados!H9</f>
        <v>43.52</v>
      </c>
      <c r="G18" s="617"/>
      <c r="H18" s="463"/>
    </row>
    <row r="19" spans="1:8" ht="19.5" customHeight="1">
      <c r="A19" s="983" t="s">
        <v>65</v>
      </c>
      <c r="B19" s="984"/>
      <c r="C19" s="39"/>
      <c r="D19" s="40"/>
      <c r="E19" s="40"/>
      <c r="F19" s="41">
        <f>Dados!G13</f>
        <v>4</v>
      </c>
      <c r="G19" s="617"/>
      <c r="H19" s="463"/>
    </row>
    <row r="20" spans="1:8" ht="28.5" customHeight="1">
      <c r="A20" s="993" t="s">
        <v>450</v>
      </c>
      <c r="B20" s="994"/>
      <c r="C20" s="39"/>
      <c r="D20" s="40"/>
      <c r="E20" s="40"/>
      <c r="F20" s="41">
        <f>Dados!G14</f>
        <v>43.67</v>
      </c>
      <c r="G20" s="41"/>
      <c r="H20" s="41"/>
    </row>
    <row r="21" spans="1:8" ht="19.5" customHeight="1">
      <c r="A21" s="983" t="s">
        <v>82</v>
      </c>
      <c r="B21" s="984"/>
      <c r="C21" s="53">
        <f>Dados!G17</f>
        <v>20.33</v>
      </c>
      <c r="D21" s="41">
        <f>Dados!F15</f>
        <v>0</v>
      </c>
      <c r="E21" s="41">
        <f>Dados!G15</f>
        <v>3.99</v>
      </c>
      <c r="F21" s="41">
        <f>ROUND(((D21+E21)*2*C21)-(F10*0.06),2)</f>
        <v>55.91</v>
      </c>
      <c r="G21" s="617"/>
      <c r="H21" s="463">
        <f>F21</f>
        <v>55.91</v>
      </c>
    </row>
    <row r="22" spans="1:8" ht="19.5" customHeight="1">
      <c r="A22" s="983" t="s">
        <v>78</v>
      </c>
      <c r="B22" s="984"/>
      <c r="C22" s="610">
        <f>Dados!G17</f>
        <v>20.33</v>
      </c>
      <c r="D22" s="53">
        <f>Dados!G16</f>
        <v>26.14</v>
      </c>
      <c r="E22" s="606">
        <f>Dados!H16</f>
        <v>0.2</v>
      </c>
      <c r="F22" s="45">
        <f>ROUND((IF(D10&gt;150,((C22*D22)-(E22*(C22*D22))),0)),2)</f>
        <v>425.14</v>
      </c>
      <c r="G22" s="621"/>
      <c r="H22" s="247"/>
    </row>
    <row r="23" spans="1:10" ht="19.5" customHeight="1">
      <c r="A23" s="983" t="s">
        <v>19</v>
      </c>
      <c r="B23" s="984"/>
      <c r="C23" s="42"/>
      <c r="D23" s="41"/>
      <c r="E23" s="41"/>
      <c r="F23" s="41">
        <f>Dados!I9</f>
        <v>0</v>
      </c>
      <c r="G23" s="617">
        <f>F23</f>
        <v>0</v>
      </c>
      <c r="H23" s="463"/>
      <c r="J23" s="54"/>
    </row>
    <row r="24" spans="1:8" ht="19.5" customHeight="1">
      <c r="A24" s="429" t="s">
        <v>434</v>
      </c>
      <c r="B24" s="430"/>
      <c r="C24" s="42"/>
      <c r="D24" s="41"/>
      <c r="E24" s="41"/>
      <c r="F24" s="41">
        <f>Dados!J9</f>
        <v>0</v>
      </c>
      <c r="G24" s="617">
        <f>F24</f>
        <v>0</v>
      </c>
      <c r="H24" s="463"/>
    </row>
    <row r="25" spans="1:8" ht="19.5" customHeight="1">
      <c r="A25" s="429" t="s">
        <v>397</v>
      </c>
      <c r="B25" s="430"/>
      <c r="C25" s="466"/>
      <c r="D25" s="467"/>
      <c r="E25" s="467"/>
      <c r="F25" s="467">
        <f>Dados!P9</f>
        <v>9.148333333333333</v>
      </c>
      <c r="G25" s="622">
        <f>F25</f>
        <v>9.148333333333333</v>
      </c>
      <c r="H25" s="492"/>
    </row>
    <row r="26" spans="1:8" ht="19.5" customHeight="1" thickBot="1">
      <c r="A26" s="985" t="s">
        <v>83</v>
      </c>
      <c r="B26" s="986"/>
      <c r="C26" s="468"/>
      <c r="D26" s="460"/>
      <c r="E26" s="460"/>
      <c r="F26" s="460">
        <f>Dados!M9</f>
        <v>4.76</v>
      </c>
      <c r="G26" s="619"/>
      <c r="H26" s="464"/>
    </row>
    <row r="27" spans="1:8" ht="30" customHeight="1" thickBot="1">
      <c r="A27" s="948" t="s">
        <v>66</v>
      </c>
      <c r="B27" s="949"/>
      <c r="C27" s="949"/>
      <c r="D27" s="949"/>
      <c r="E27" s="949"/>
      <c r="F27" s="461">
        <f>SUM(F18:F26)</f>
        <v>586.1483333333333</v>
      </c>
      <c r="G27" s="620">
        <f>SUM($G$18:$G$26)</f>
        <v>9.148333333333333</v>
      </c>
      <c r="H27" s="462">
        <f>SUM($H$18:$H$26)</f>
        <v>55.91</v>
      </c>
    </row>
    <row r="28" spans="1:8" ht="30" customHeight="1" thickBot="1">
      <c r="A28" s="948" t="s">
        <v>67</v>
      </c>
      <c r="B28" s="949"/>
      <c r="C28" s="949"/>
      <c r="D28" s="949"/>
      <c r="E28" s="949"/>
      <c r="F28" s="461">
        <f>F15+F27</f>
        <v>3819.748333333333</v>
      </c>
      <c r="G28" s="620">
        <f>($G$27+$G$15)</f>
        <v>9.148333333333333</v>
      </c>
      <c r="H28" s="462">
        <f>$H$27+$H$15</f>
        <v>55.91</v>
      </c>
    </row>
    <row r="29" spans="1:8" s="23" customFormat="1" ht="19.5" customHeight="1">
      <c r="A29" s="916" t="s">
        <v>14</v>
      </c>
      <c r="B29" s="917"/>
      <c r="C29" s="917"/>
      <c r="D29" s="917"/>
      <c r="E29" s="917"/>
      <c r="F29" s="950"/>
      <c r="G29" s="950"/>
      <c r="H29" s="951"/>
    </row>
    <row r="30" spans="1:8" ht="19.5" customHeight="1">
      <c r="A30" s="975" t="s">
        <v>11</v>
      </c>
      <c r="B30" s="976"/>
      <c r="C30" s="977"/>
      <c r="D30" s="484" t="s">
        <v>411</v>
      </c>
      <c r="E30" s="967" t="s">
        <v>62</v>
      </c>
      <c r="F30" s="967"/>
      <c r="G30" s="967"/>
      <c r="H30" s="968"/>
    </row>
    <row r="31" spans="1:8" ht="19.5" customHeight="1">
      <c r="A31" s="43" t="s">
        <v>69</v>
      </c>
      <c r="B31" s="35"/>
      <c r="C31" s="35"/>
      <c r="D31" s="40">
        <f>Dados!G19</f>
        <v>0.03</v>
      </c>
      <c r="E31" s="50"/>
      <c r="F31" s="41">
        <f>ROUND(($F$28*$D$31),2)</f>
        <v>114.59</v>
      </c>
      <c r="G31" s="617">
        <f>ROUND(($G$28*$D$31),2)</f>
        <v>0.27</v>
      </c>
      <c r="H31" s="463">
        <f>ROUND(($H$28*$D$31),2)</f>
        <v>1.68</v>
      </c>
    </row>
    <row r="32" spans="1:8" ht="19.5" customHeight="1">
      <c r="A32" s="978" t="s">
        <v>70</v>
      </c>
      <c r="B32" s="979"/>
      <c r="C32" s="980"/>
      <c r="D32" s="40"/>
      <c r="E32" s="50"/>
      <c r="F32" s="41">
        <f>$F$28+$F$31</f>
        <v>3934.338333333333</v>
      </c>
      <c r="G32" s="617">
        <f>$G$28+$G$31</f>
        <v>9.418333333333333</v>
      </c>
      <c r="H32" s="463">
        <f>$H$28+$H$31</f>
        <v>57.589999999999996</v>
      </c>
    </row>
    <row r="33" spans="1:8" ht="19.5" customHeight="1" thickBot="1">
      <c r="A33" s="469" t="s">
        <v>71</v>
      </c>
      <c r="B33" s="470"/>
      <c r="C33" s="470"/>
      <c r="D33" s="471">
        <f>Dados!G20</f>
        <v>0.0679</v>
      </c>
      <c r="E33" s="472">
        <f>$F$28+$F$31</f>
        <v>3934.338333333333</v>
      </c>
      <c r="F33" s="460">
        <f>ROUND(($E$33*$D$33),2)</f>
        <v>267.14</v>
      </c>
      <c r="G33" s="619">
        <f>ROUND(($G$32*$D$33),2)</f>
        <v>0.64</v>
      </c>
      <c r="H33" s="464">
        <f>ROUND(($H$32*$D$33),2)</f>
        <v>3.91</v>
      </c>
    </row>
    <row r="34" spans="1:8" ht="30" customHeight="1" thickBot="1">
      <c r="A34" s="475" t="s">
        <v>72</v>
      </c>
      <c r="B34" s="476"/>
      <c r="C34" s="476"/>
      <c r="D34" s="477">
        <f>SUM(D31:D33)</f>
        <v>0.0979</v>
      </c>
      <c r="E34" s="478"/>
      <c r="F34" s="461">
        <f>$F$31+$F$33</f>
        <v>381.73</v>
      </c>
      <c r="G34" s="620">
        <f>$G$31+$G$33</f>
        <v>0.91</v>
      </c>
      <c r="H34" s="462">
        <f>$H$31+$H$33</f>
        <v>5.59</v>
      </c>
    </row>
    <row r="35" spans="1:8" ht="30" customHeight="1" thickBot="1">
      <c r="A35" s="981" t="s">
        <v>73</v>
      </c>
      <c r="B35" s="982"/>
      <c r="C35" s="982"/>
      <c r="D35" s="982"/>
      <c r="E35" s="982"/>
      <c r="F35" s="473">
        <f>$F$15+$F$27+$F$34</f>
        <v>4201.478333333333</v>
      </c>
      <c r="G35" s="623">
        <f>$G$15+$G$27+$G$34</f>
        <v>10.058333333333334</v>
      </c>
      <c r="H35" s="474">
        <f>$H$15+$H$27+$H$34</f>
        <v>61.5</v>
      </c>
    </row>
    <row r="36" spans="1:8" ht="19.5" customHeight="1">
      <c r="A36" s="964" t="s">
        <v>16</v>
      </c>
      <c r="B36" s="965"/>
      <c r="C36" s="965"/>
      <c r="D36" s="965"/>
      <c r="E36" s="965"/>
      <c r="F36" s="965"/>
      <c r="G36" s="965"/>
      <c r="H36" s="966"/>
    </row>
    <row r="37" spans="1:8" ht="19.5" customHeight="1">
      <c r="A37" s="892" t="s">
        <v>17</v>
      </c>
      <c r="B37" s="893"/>
      <c r="C37" s="894"/>
      <c r="D37" s="40">
        <f>Dados!G23</f>
        <v>0.076</v>
      </c>
      <c r="E37" s="465"/>
      <c r="F37" s="41">
        <f>ROUND(($F$41*$D$37),2)</f>
        <v>363.89</v>
      </c>
      <c r="G37" s="617">
        <f>ROUND(($G$41*$D$37),2)</f>
        <v>0.87</v>
      </c>
      <c r="H37" s="463">
        <f>ROUND(($H$41*$D$37),2)</f>
        <v>5.33</v>
      </c>
    </row>
    <row r="38" spans="1:8" ht="19.5" customHeight="1">
      <c r="A38" s="892" t="s">
        <v>74</v>
      </c>
      <c r="B38" s="893"/>
      <c r="C38" s="894"/>
      <c r="D38" s="40">
        <f>Dados!G24</f>
        <v>0.0165</v>
      </c>
      <c r="E38" s="465"/>
      <c r="F38" s="41">
        <f>ROUND(($F$41*$D$38),2)</f>
        <v>79</v>
      </c>
      <c r="G38" s="617">
        <f>ROUND(($G$41*$D$38),2)</f>
        <v>0.19</v>
      </c>
      <c r="H38" s="463">
        <f>ROUND(($H$41*$D$38),2)</f>
        <v>1.16</v>
      </c>
    </row>
    <row r="39" spans="1:8" ht="19.5" customHeight="1">
      <c r="A39" s="892" t="s">
        <v>18</v>
      </c>
      <c r="B39" s="893"/>
      <c r="C39" s="894"/>
      <c r="D39" s="40">
        <f>Dados!G25</f>
        <v>0.03</v>
      </c>
      <c r="E39" s="465"/>
      <c r="F39" s="41">
        <f>ROUND(($F$41*$D$39),2)</f>
        <v>143.64</v>
      </c>
      <c r="G39" s="617">
        <f>ROUND(($G$41*$D$39),2)</f>
        <v>0.34</v>
      </c>
      <c r="H39" s="463">
        <f>ROUND(($H$41*$D$39),2)</f>
        <v>2.1</v>
      </c>
    </row>
    <row r="40" spans="1:8" ht="19.5" customHeight="1">
      <c r="A40" s="490" t="s">
        <v>75</v>
      </c>
      <c r="B40" s="479"/>
      <c r="C40" s="479"/>
      <c r="D40" s="448">
        <f>SUM(D37:D39)</f>
        <v>0.1225</v>
      </c>
      <c r="E40" s="480"/>
      <c r="F40" s="458">
        <f>SUM(F37:F39)</f>
        <v>586.53</v>
      </c>
      <c r="G40" s="618">
        <f>SUM(G37:G39)</f>
        <v>1.4000000000000001</v>
      </c>
      <c r="H40" s="449">
        <f>SUM(H37:H39)</f>
        <v>8.59</v>
      </c>
    </row>
    <row r="41" spans="1:8" ht="23.25" customHeight="1" thickBot="1">
      <c r="A41" s="902" t="s">
        <v>437</v>
      </c>
      <c r="B41" s="903"/>
      <c r="C41" s="903"/>
      <c r="D41" s="903"/>
      <c r="E41" s="903"/>
      <c r="F41" s="481">
        <f>ROUND(F35/(1-D40),2)</f>
        <v>4788.01</v>
      </c>
      <c r="G41" s="624">
        <f>ROUND(G35/(1-D40),2)</f>
        <v>11.46</v>
      </c>
      <c r="H41" s="491">
        <f>ROUND(H35/(1-D40),2)</f>
        <v>70.09</v>
      </c>
    </row>
    <row r="42" spans="1:8" ht="29.25" customHeight="1" thickBot="1">
      <c r="A42" s="904" t="s">
        <v>438</v>
      </c>
      <c r="B42" s="905"/>
      <c r="C42" s="905"/>
      <c r="D42" s="905"/>
      <c r="E42" s="905"/>
      <c r="F42" s="482">
        <f>F41</f>
        <v>4788.01</v>
      </c>
      <c r="G42" s="482">
        <f>G41</f>
        <v>11.46</v>
      </c>
      <c r="H42" s="483">
        <f>H41</f>
        <v>70.09</v>
      </c>
    </row>
    <row r="43" spans="1:8" ht="29.25" customHeight="1" thickBot="1">
      <c r="A43" s="899" t="s">
        <v>362</v>
      </c>
      <c r="B43" s="900"/>
      <c r="C43" s="900"/>
      <c r="D43" s="900"/>
      <c r="E43" s="901"/>
      <c r="F43" s="451">
        <f>(F42/F13)/100</f>
        <v>0.0262322215160746</v>
      </c>
      <c r="G43" s="625"/>
      <c r="H43" s="450"/>
    </row>
    <row r="44" ht="13.5" thickBot="1">
      <c r="H44" s="422"/>
    </row>
    <row r="45" spans="1:10" ht="50.25" customHeight="1">
      <c r="A45" s="896" t="s">
        <v>409</v>
      </c>
      <c r="B45" s="897"/>
      <c r="C45" s="897"/>
      <c r="D45" s="897"/>
      <c r="E45" s="897"/>
      <c r="F45" s="898"/>
      <c r="G45" s="626"/>
      <c r="H45" s="421"/>
      <c r="I45" s="421"/>
      <c r="J45" s="421"/>
    </row>
    <row r="46" spans="1:10" ht="37.5" customHeight="1">
      <c r="A46" s="957" t="s">
        <v>88</v>
      </c>
      <c r="B46" s="958"/>
      <c r="C46" s="958"/>
      <c r="D46" s="958"/>
      <c r="E46" s="958"/>
      <c r="F46" s="959"/>
      <c r="G46" s="585"/>
      <c r="H46" s="421"/>
      <c r="I46" s="421"/>
      <c r="J46" s="421"/>
    </row>
    <row r="47" spans="1:8" ht="12.75">
      <c r="A47" s="962" t="s">
        <v>410</v>
      </c>
      <c r="B47" s="963"/>
      <c r="C47" s="963"/>
      <c r="D47" s="963"/>
      <c r="E47" s="960" t="s">
        <v>411</v>
      </c>
      <c r="F47" s="961" t="s">
        <v>32</v>
      </c>
      <c r="G47" s="584"/>
      <c r="H47" s="895"/>
    </row>
    <row r="48" spans="1:8" ht="13.5" customHeight="1" thickBot="1">
      <c r="A48" s="376" t="s">
        <v>338</v>
      </c>
      <c r="B48" s="955" t="s">
        <v>127</v>
      </c>
      <c r="C48" s="956"/>
      <c r="D48" s="956"/>
      <c r="E48" s="960"/>
      <c r="F48" s="961"/>
      <c r="G48" s="584"/>
      <c r="H48" s="895"/>
    </row>
    <row r="49" spans="1:8" ht="23.25" customHeight="1">
      <c r="A49" s="377">
        <v>1</v>
      </c>
      <c r="B49" s="952" t="s">
        <v>412</v>
      </c>
      <c r="C49" s="953"/>
      <c r="D49" s="953"/>
      <c r="E49" s="954"/>
      <c r="F49" s="432">
        <f>ROUND($F$13,2)</f>
        <v>1825.24</v>
      </c>
      <c r="G49" s="627"/>
      <c r="H49" s="423"/>
    </row>
    <row r="50" spans="1:8" ht="19.5" customHeight="1">
      <c r="A50" s="378" t="s">
        <v>339</v>
      </c>
      <c r="B50" s="941" t="s">
        <v>128</v>
      </c>
      <c r="C50" s="942"/>
      <c r="D50" s="943"/>
      <c r="E50" s="379">
        <f>Encargos!C39</f>
        <v>0.0909</v>
      </c>
      <c r="F50" s="433">
        <f>ROUND(($E$50*$F$49),2)</f>
        <v>165.91</v>
      </c>
      <c r="G50" s="415"/>
      <c r="H50" s="415"/>
    </row>
    <row r="51" spans="1:8" ht="19.5" customHeight="1">
      <c r="A51" s="378" t="s">
        <v>340</v>
      </c>
      <c r="B51" s="941" t="s">
        <v>133</v>
      </c>
      <c r="C51" s="942"/>
      <c r="D51" s="943"/>
      <c r="E51" s="380">
        <f>E50*Encargos!C18</f>
        <v>0.03617820000000001</v>
      </c>
      <c r="F51" s="433">
        <f>ROUND(($E$51*$F$49),2)</f>
        <v>66.03</v>
      </c>
      <c r="G51" s="415"/>
      <c r="H51" s="415"/>
    </row>
    <row r="52" spans="1:8" ht="19.5" customHeight="1">
      <c r="A52" s="944" t="s">
        <v>413</v>
      </c>
      <c r="B52" s="945"/>
      <c r="C52" s="945"/>
      <c r="D52" s="945"/>
      <c r="E52" s="381">
        <f>SUM($E$50:$E$51)</f>
        <v>0.1270782</v>
      </c>
      <c r="F52" s="434">
        <f>SUM($F$50:$F$51)</f>
        <v>231.94</v>
      </c>
      <c r="G52" s="416"/>
      <c r="H52" s="416"/>
    </row>
    <row r="53" spans="1:8" ht="19.5" customHeight="1" thickBot="1">
      <c r="A53" s="946" t="s">
        <v>414</v>
      </c>
      <c r="B53" s="947"/>
      <c r="C53" s="947"/>
      <c r="D53" s="947"/>
      <c r="E53" s="947"/>
      <c r="F53" s="435">
        <f>ROUND((F52*12),2)</f>
        <v>2783.28</v>
      </c>
      <c r="G53" s="416"/>
      <c r="H53" s="416"/>
    </row>
    <row r="54" spans="1:8" ht="19.5" customHeight="1">
      <c r="A54" s="382">
        <v>2</v>
      </c>
      <c r="B54" s="389" t="s">
        <v>341</v>
      </c>
      <c r="C54" s="390"/>
      <c r="D54" s="390"/>
      <c r="E54" s="390"/>
      <c r="F54" s="436" t="s">
        <v>32</v>
      </c>
      <c r="G54" s="628"/>
      <c r="H54" s="424"/>
    </row>
    <row r="55" spans="1:8" ht="19.5" customHeight="1">
      <c r="A55" s="383" t="s">
        <v>339</v>
      </c>
      <c r="B55" s="391" t="s">
        <v>415</v>
      </c>
      <c r="C55" s="392"/>
      <c r="D55" s="392"/>
      <c r="E55" s="393"/>
      <c r="F55" s="437">
        <f>$F$22</f>
        <v>425.14</v>
      </c>
      <c r="G55" s="629"/>
      <c r="H55" s="425"/>
    </row>
    <row r="56" spans="1:8" ht="19.5" customHeight="1">
      <c r="A56" s="383" t="s">
        <v>342</v>
      </c>
      <c r="B56" s="391" t="s">
        <v>416</v>
      </c>
      <c r="C56" s="392"/>
      <c r="D56" s="392"/>
      <c r="E56" s="393"/>
      <c r="F56" s="437">
        <f>$F$21</f>
        <v>55.91</v>
      </c>
      <c r="G56" s="629"/>
      <c r="H56" s="425"/>
    </row>
    <row r="57" spans="1:8" ht="19.5" customHeight="1">
      <c r="A57" s="383" t="s">
        <v>345</v>
      </c>
      <c r="B57" s="391" t="s">
        <v>417</v>
      </c>
      <c r="C57" s="392"/>
      <c r="D57" s="392"/>
      <c r="E57" s="393"/>
      <c r="F57" s="438">
        <v>0</v>
      </c>
      <c r="G57" s="630"/>
      <c r="H57" s="426"/>
    </row>
    <row r="58" spans="1:8" ht="19.5" customHeight="1" thickBot="1">
      <c r="A58" s="936" t="s">
        <v>418</v>
      </c>
      <c r="B58" s="937"/>
      <c r="C58" s="937"/>
      <c r="D58" s="937"/>
      <c r="E58" s="937"/>
      <c r="F58" s="439">
        <f>SUM(F55:F57)</f>
        <v>481.04999999999995</v>
      </c>
      <c r="G58" s="631"/>
      <c r="H58" s="427"/>
    </row>
    <row r="59" spans="1:8" ht="19.5" customHeight="1">
      <c r="A59" s="384">
        <v>5</v>
      </c>
      <c r="B59" s="938" t="s">
        <v>343</v>
      </c>
      <c r="C59" s="939"/>
      <c r="D59" s="940"/>
      <c r="E59" s="385" t="s">
        <v>411</v>
      </c>
      <c r="F59" s="440" t="s">
        <v>34</v>
      </c>
      <c r="G59" s="628"/>
      <c r="H59" s="424"/>
    </row>
    <row r="60" spans="1:8" ht="19.5" customHeight="1">
      <c r="A60" s="383" t="s">
        <v>339</v>
      </c>
      <c r="B60" s="933" t="s">
        <v>344</v>
      </c>
      <c r="C60" s="934"/>
      <c r="D60" s="935"/>
      <c r="E60" s="397">
        <f>$D$31</f>
        <v>0.03</v>
      </c>
      <c r="F60" s="441">
        <f>ROUND(($E$60*$F$73),2)</f>
        <v>97.93</v>
      </c>
      <c r="G60" s="417"/>
      <c r="H60" s="417"/>
    </row>
    <row r="61" spans="1:8" ht="19.5" customHeight="1">
      <c r="A61" s="383" t="s">
        <v>342</v>
      </c>
      <c r="B61" s="394" t="s">
        <v>71</v>
      </c>
      <c r="C61" s="395"/>
      <c r="D61" s="396"/>
      <c r="E61" s="397">
        <f>$D$33</f>
        <v>0.0679</v>
      </c>
      <c r="F61" s="441">
        <f>ROUND(($E$61*($F$60+$F$73)),2)</f>
        <v>228.3</v>
      </c>
      <c r="G61" s="417"/>
      <c r="H61" s="417"/>
    </row>
    <row r="62" spans="1:8" ht="19.5" customHeight="1">
      <c r="A62" s="386" t="s">
        <v>345</v>
      </c>
      <c r="B62" s="394" t="s">
        <v>346</v>
      </c>
      <c r="C62" s="395"/>
      <c r="D62" s="396"/>
      <c r="E62" s="398">
        <f>SUM($E$63:$E$66)</f>
        <v>0.1225</v>
      </c>
      <c r="F62" s="442">
        <f>ROUND(((($F$73+$F$60+$F$61)/(1-$E$62))-($F$73+$F$60+$F$61)),2)</f>
        <v>501.25</v>
      </c>
      <c r="G62" s="418"/>
      <c r="H62" s="418"/>
    </row>
    <row r="63" spans="1:8" ht="19.5" customHeight="1">
      <c r="A63" s="387" t="s">
        <v>347</v>
      </c>
      <c r="B63" s="391" t="s">
        <v>348</v>
      </c>
      <c r="C63" s="395"/>
      <c r="D63" s="396"/>
      <c r="E63" s="397">
        <f>$D$37+$D$38</f>
        <v>0.0925</v>
      </c>
      <c r="F63" s="441">
        <f>ROUND($E$63*$F$75,2)</f>
        <v>378.49</v>
      </c>
      <c r="G63" s="417"/>
      <c r="H63" s="417"/>
    </row>
    <row r="64" spans="1:8" ht="19.5" customHeight="1">
      <c r="A64" s="383" t="s">
        <v>349</v>
      </c>
      <c r="B64" s="431" t="s">
        <v>350</v>
      </c>
      <c r="C64" s="395"/>
      <c r="D64" s="396"/>
      <c r="E64" s="396">
        <v>0</v>
      </c>
      <c r="F64" s="441">
        <f>ROUND($E$64*$F$75,2)</f>
        <v>0</v>
      </c>
      <c r="G64" s="417"/>
      <c r="H64" s="417"/>
    </row>
    <row r="65" spans="1:8" ht="19.5" customHeight="1">
      <c r="A65" s="383" t="s">
        <v>351</v>
      </c>
      <c r="B65" s="391" t="s">
        <v>352</v>
      </c>
      <c r="C65" s="395"/>
      <c r="D65" s="396"/>
      <c r="E65" s="397">
        <f>$D$39</f>
        <v>0.03</v>
      </c>
      <c r="F65" s="441">
        <f>ROUND(($E$65*$F$75),2)</f>
        <v>122.75</v>
      </c>
      <c r="G65" s="417"/>
      <c r="H65" s="417"/>
    </row>
    <row r="66" spans="1:8" ht="19.5" customHeight="1">
      <c r="A66" s="383" t="s">
        <v>353</v>
      </c>
      <c r="B66" s="391" t="s">
        <v>354</v>
      </c>
      <c r="C66" s="395"/>
      <c r="D66" s="396"/>
      <c r="E66" s="396">
        <v>0</v>
      </c>
      <c r="F66" s="441">
        <f>ROUND($E$66*$F$75,2)</f>
        <v>0</v>
      </c>
      <c r="G66" s="417"/>
      <c r="H66" s="417"/>
    </row>
    <row r="67" spans="1:8" ht="19.5" customHeight="1" thickBot="1">
      <c r="A67" s="388" t="s">
        <v>419</v>
      </c>
      <c r="B67" s="405"/>
      <c r="C67" s="406"/>
      <c r="D67" s="407"/>
      <c r="E67" s="407"/>
      <c r="F67" s="443">
        <f>SUM($F$60:$F$62)</f>
        <v>827.48</v>
      </c>
      <c r="G67" s="632"/>
      <c r="H67" s="428"/>
    </row>
    <row r="68" spans="1:8" ht="19.5" customHeight="1">
      <c r="A68" s="927" t="s">
        <v>355</v>
      </c>
      <c r="B68" s="928"/>
      <c r="C68" s="928"/>
      <c r="D68" s="928"/>
      <c r="E68" s="928"/>
      <c r="F68" s="929"/>
      <c r="G68" s="633"/>
      <c r="H68" s="421"/>
    </row>
    <row r="69" spans="1:8" ht="19.5" customHeight="1" thickBot="1">
      <c r="A69" s="930" t="s">
        <v>420</v>
      </c>
      <c r="B69" s="931"/>
      <c r="C69" s="931"/>
      <c r="D69" s="931"/>
      <c r="E69" s="931"/>
      <c r="F69" s="932"/>
      <c r="G69" s="634"/>
      <c r="H69" s="421"/>
    </row>
    <row r="70" spans="1:8" ht="19.5" customHeight="1">
      <c r="A70" s="408" t="s">
        <v>421</v>
      </c>
      <c r="B70" s="409"/>
      <c r="C70" s="409"/>
      <c r="D70" s="409"/>
      <c r="E70" s="409"/>
      <c r="F70" s="440" t="s">
        <v>34</v>
      </c>
      <c r="G70" s="628"/>
      <c r="H70" s="424"/>
    </row>
    <row r="71" spans="1:8" ht="19.5" customHeight="1">
      <c r="A71" s="378" t="s">
        <v>339</v>
      </c>
      <c r="B71" s="399" t="s">
        <v>422</v>
      </c>
      <c r="C71" s="400"/>
      <c r="D71" s="400"/>
      <c r="E71" s="400"/>
      <c r="F71" s="444">
        <f>$F$53</f>
        <v>2783.28</v>
      </c>
      <c r="G71" s="419"/>
      <c r="H71" s="419"/>
    </row>
    <row r="72" spans="1:8" ht="19.5" customHeight="1">
      <c r="A72" s="378" t="s">
        <v>342</v>
      </c>
      <c r="B72" s="399" t="s">
        <v>341</v>
      </c>
      <c r="C72" s="400"/>
      <c r="D72" s="400"/>
      <c r="E72" s="400"/>
      <c r="F72" s="444">
        <f>$F$58</f>
        <v>481.04999999999995</v>
      </c>
      <c r="G72" s="419"/>
      <c r="H72" s="419"/>
    </row>
    <row r="73" spans="1:8" ht="19.5" customHeight="1">
      <c r="A73" s="401" t="s">
        <v>356</v>
      </c>
      <c r="B73" s="402"/>
      <c r="C73" s="402"/>
      <c r="D73" s="402"/>
      <c r="E73" s="402"/>
      <c r="F73" s="445">
        <f>SUM($F$71:$F$72)</f>
        <v>3264.33</v>
      </c>
      <c r="G73" s="420"/>
      <c r="H73" s="420"/>
    </row>
    <row r="74" spans="1:8" ht="19.5" customHeight="1" thickBot="1">
      <c r="A74" s="410" t="s">
        <v>357</v>
      </c>
      <c r="B74" s="411" t="s">
        <v>358</v>
      </c>
      <c r="C74" s="412"/>
      <c r="D74" s="412"/>
      <c r="E74" s="412"/>
      <c r="F74" s="446">
        <f>$F$67</f>
        <v>827.48</v>
      </c>
      <c r="G74" s="419"/>
      <c r="H74" s="419"/>
    </row>
    <row r="75" spans="1:8" ht="37.5" customHeight="1" thickBot="1">
      <c r="A75" s="403" t="s">
        <v>423</v>
      </c>
      <c r="B75" s="404"/>
      <c r="C75" s="404"/>
      <c r="D75" s="404"/>
      <c r="E75" s="404"/>
      <c r="F75" s="447">
        <f>SUM($F$73:$F$74)</f>
        <v>4091.81</v>
      </c>
      <c r="G75" s="635"/>
      <c r="H75" s="420"/>
    </row>
  </sheetData>
  <sheetProtection/>
  <mergeCells count="57">
    <mergeCell ref="A4:H4"/>
    <mergeCell ref="A5:H5"/>
    <mergeCell ref="F6:F7"/>
    <mergeCell ref="H6:H7"/>
    <mergeCell ref="A7:D7"/>
    <mergeCell ref="A20:B20"/>
    <mergeCell ref="A8:H8"/>
    <mergeCell ref="B9:C9"/>
    <mergeCell ref="F9:H9"/>
    <mergeCell ref="A10:A14"/>
    <mergeCell ref="B10:C10"/>
    <mergeCell ref="B11:C11"/>
    <mergeCell ref="B13:E13"/>
    <mergeCell ref="B14:D14"/>
    <mergeCell ref="A15:E15"/>
    <mergeCell ref="A16:H16"/>
    <mergeCell ref="A17:B17"/>
    <mergeCell ref="D17:E17"/>
    <mergeCell ref="F17:H17"/>
    <mergeCell ref="A18:B18"/>
    <mergeCell ref="A19:B19"/>
    <mergeCell ref="A21:B21"/>
    <mergeCell ref="A22:B22"/>
    <mergeCell ref="A23:B23"/>
    <mergeCell ref="A26:B26"/>
    <mergeCell ref="A27:E27"/>
    <mergeCell ref="A28:E28"/>
    <mergeCell ref="A29:H29"/>
    <mergeCell ref="A30:C30"/>
    <mergeCell ref="E30:H30"/>
    <mergeCell ref="A32:C32"/>
    <mergeCell ref="A35:E35"/>
    <mergeCell ref="A36:H36"/>
    <mergeCell ref="A37:C37"/>
    <mergeCell ref="A38:C38"/>
    <mergeCell ref="A39:C39"/>
    <mergeCell ref="A41:E41"/>
    <mergeCell ref="A42:E42"/>
    <mergeCell ref="A43:E43"/>
    <mergeCell ref="A45:F45"/>
    <mergeCell ref="A58:E58"/>
    <mergeCell ref="A46:F46"/>
    <mergeCell ref="A47:D47"/>
    <mergeCell ref="E47:E48"/>
    <mergeCell ref="F47:F48"/>
    <mergeCell ref="H47:H48"/>
    <mergeCell ref="B48:D48"/>
    <mergeCell ref="G6:G7"/>
    <mergeCell ref="B59:D59"/>
    <mergeCell ref="B60:D60"/>
    <mergeCell ref="A68:F68"/>
    <mergeCell ref="A69:F69"/>
    <mergeCell ref="B49:E49"/>
    <mergeCell ref="B50:D50"/>
    <mergeCell ref="B51:D51"/>
    <mergeCell ref="A52:D52"/>
    <mergeCell ref="A53:E53"/>
  </mergeCells>
  <printOptions/>
  <pageMargins left="0.3937007874015748" right="0" top="0.3937007874015748" bottom="0" header="0.5118110236220472" footer="0.5118110236220472"/>
  <pageSetup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A30"/>
  <sheetViews>
    <sheetView tabSelected="1" zoomScale="80" zoomScaleNormal="80" workbookViewId="0" topLeftCell="A4">
      <selection activeCell="S16" sqref="S16"/>
    </sheetView>
  </sheetViews>
  <sheetFormatPr defaultColWidth="9.140625" defaultRowHeight="12.75"/>
  <cols>
    <col min="1" max="1" width="6.00390625" style="7" customWidth="1"/>
    <col min="2" max="2" width="38.57421875" style="7" customWidth="1"/>
    <col min="3" max="3" width="7.140625" style="7" customWidth="1"/>
    <col min="4" max="4" width="6.8515625" style="7" customWidth="1"/>
    <col min="5" max="5" width="10.140625" style="7" customWidth="1"/>
    <col min="6" max="6" width="12.7109375" style="7" customWidth="1"/>
    <col min="7" max="7" width="12.421875" style="7" customWidth="1"/>
    <col min="8" max="8" width="13.57421875" style="7" customWidth="1"/>
    <col min="9" max="9" width="12.140625" style="7" customWidth="1"/>
    <col min="10" max="10" width="13.8515625" style="7" customWidth="1"/>
    <col min="11" max="11" width="11.421875" style="7" customWidth="1"/>
    <col min="12" max="12" width="15.7109375" style="7" customWidth="1"/>
    <col min="13" max="13" width="12.28125" style="7" customWidth="1"/>
    <col min="14" max="14" width="7.57421875" style="7" customWidth="1"/>
    <col min="15" max="17" width="13.28125" style="7" customWidth="1"/>
    <col min="18" max="18" width="14.00390625" style="7" customWidth="1"/>
    <col min="19" max="19" width="16.57421875" style="7" customWidth="1"/>
    <col min="20" max="21" width="9.140625" style="7" customWidth="1"/>
    <col min="22" max="22" width="12.57421875" style="7" customWidth="1"/>
    <col min="23" max="23" width="15.28125" style="7" bestFit="1" customWidth="1"/>
    <col min="24" max="26" width="9.140625" style="7" customWidth="1"/>
    <col min="27" max="27" width="14.140625" style="7" bestFit="1" customWidth="1"/>
    <col min="28" max="16384" width="9.140625" style="7" customWidth="1"/>
  </cols>
  <sheetData>
    <row r="1" spans="1:19" ht="10.5" customHeight="1">
      <c r="A1" s="9" t="s">
        <v>535</v>
      </c>
      <c r="B1" s="14"/>
      <c r="C1" s="11"/>
      <c r="D1" s="11"/>
      <c r="E1" s="11"/>
      <c r="F1" s="12"/>
      <c r="G1" s="12"/>
      <c r="H1" s="12"/>
      <c r="I1" s="12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0.5" customHeight="1">
      <c r="A2" s="13" t="s">
        <v>58</v>
      </c>
      <c r="B2" s="14"/>
      <c r="C2" s="15"/>
      <c r="D2" s="15"/>
      <c r="E2" s="15"/>
      <c r="F2" s="16"/>
      <c r="G2" s="16"/>
      <c r="H2" s="16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0.5" customHeight="1">
      <c r="A3" s="13" t="s">
        <v>59</v>
      </c>
      <c r="B3" s="14" t="s">
        <v>442</v>
      </c>
      <c r="C3" s="15"/>
      <c r="D3" s="15"/>
      <c r="E3" s="15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6" customFormat="1" ht="24" customHeight="1">
      <c r="A4" s="1010" t="s">
        <v>531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</row>
    <row r="5" spans="1:19" s="6" customFormat="1" ht="18" customHeight="1">
      <c r="A5" s="1012" t="s">
        <v>445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</row>
    <row r="6" spans="1:19" s="6" customFormat="1" ht="18.75" customHeight="1" thickBot="1">
      <c r="A6" s="495"/>
      <c r="B6" s="496"/>
      <c r="C6" s="496"/>
      <c r="D6" s="496"/>
      <c r="E6" s="497" t="s">
        <v>534</v>
      </c>
      <c r="F6" s="497"/>
      <c r="G6" s="497"/>
      <c r="H6" s="497" t="s">
        <v>406</v>
      </c>
      <c r="I6" s="498"/>
      <c r="J6" s="498"/>
      <c r="K6" s="497"/>
      <c r="L6" s="497"/>
      <c r="M6" s="497"/>
      <c r="N6" s="497"/>
      <c r="O6" s="497"/>
      <c r="P6" s="497"/>
      <c r="Q6" s="497"/>
      <c r="R6" s="1014" t="s">
        <v>32</v>
      </c>
      <c r="S6" s="1014"/>
    </row>
    <row r="7" spans="1:19" s="6" customFormat="1" ht="12.75" customHeight="1" thickBot="1">
      <c r="A7" s="1043" t="s">
        <v>60</v>
      </c>
      <c r="B7" s="1006" t="s">
        <v>36</v>
      </c>
      <c r="C7" s="1007"/>
      <c r="D7" s="1026" t="s">
        <v>37</v>
      </c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17" t="s">
        <v>38</v>
      </c>
    </row>
    <row r="8" spans="1:19" s="6" customFormat="1" ht="15" customHeight="1" thickBot="1">
      <c r="A8" s="1044"/>
      <c r="B8" s="1008"/>
      <c r="C8" s="1009"/>
      <c r="D8" s="1024" t="s">
        <v>39</v>
      </c>
      <c r="E8" s="1025"/>
      <c r="F8" s="1025"/>
      <c r="G8" s="1033" t="s">
        <v>374</v>
      </c>
      <c r="H8" s="1034"/>
      <c r="I8" s="1035"/>
      <c r="J8" s="1058" t="s">
        <v>40</v>
      </c>
      <c r="K8" s="1058"/>
      <c r="L8" s="1058"/>
      <c r="M8" s="1058"/>
      <c r="N8" s="1058"/>
      <c r="O8" s="1058"/>
      <c r="P8" s="1058"/>
      <c r="Q8" s="1058"/>
      <c r="R8" s="1058"/>
      <c r="S8" s="1018"/>
    </row>
    <row r="9" spans="1:19" s="6" customFormat="1" ht="29.25" customHeight="1" thickBot="1">
      <c r="A9" s="1044"/>
      <c r="B9" s="1008"/>
      <c r="C9" s="1009"/>
      <c r="D9" s="1047" t="s">
        <v>41</v>
      </c>
      <c r="E9" s="1048"/>
      <c r="F9" s="1048"/>
      <c r="G9" s="1041" t="s">
        <v>375</v>
      </c>
      <c r="H9" s="1002" t="s">
        <v>373</v>
      </c>
      <c r="I9" s="1003"/>
      <c r="J9" s="1015" t="s">
        <v>43</v>
      </c>
      <c r="K9" s="1002"/>
      <c r="L9" s="1016"/>
      <c r="M9" s="1021" t="s">
        <v>44</v>
      </c>
      <c r="N9" s="1022"/>
      <c r="O9" s="1023"/>
      <c r="P9" s="1056" t="s">
        <v>558</v>
      </c>
      <c r="Q9" s="672"/>
      <c r="R9" s="1045" t="s">
        <v>45</v>
      </c>
      <c r="S9" s="1019"/>
    </row>
    <row r="10" spans="1:23" s="6" customFormat="1" ht="104.25" customHeight="1" thickBot="1">
      <c r="A10" s="1044"/>
      <c r="B10" s="499" t="s">
        <v>46</v>
      </c>
      <c r="C10" s="500" t="s">
        <v>47</v>
      </c>
      <c r="D10" s="501" t="s">
        <v>48</v>
      </c>
      <c r="E10" s="502" t="s">
        <v>49</v>
      </c>
      <c r="F10" s="503" t="s">
        <v>50</v>
      </c>
      <c r="G10" s="1042"/>
      <c r="H10" s="514" t="s">
        <v>371</v>
      </c>
      <c r="I10" s="520" t="s">
        <v>372</v>
      </c>
      <c r="J10" s="518" t="s">
        <v>42</v>
      </c>
      <c r="K10" s="502" t="s">
        <v>51</v>
      </c>
      <c r="L10" s="503" t="s">
        <v>52</v>
      </c>
      <c r="M10" s="504" t="s">
        <v>379</v>
      </c>
      <c r="N10" s="505" t="s">
        <v>53</v>
      </c>
      <c r="O10" s="506" t="s">
        <v>54</v>
      </c>
      <c r="P10" s="1057"/>
      <c r="Q10" s="670" t="s">
        <v>559</v>
      </c>
      <c r="R10" s="1046"/>
      <c r="S10" s="1020"/>
      <c r="V10" s="1064" t="s">
        <v>551</v>
      </c>
      <c r="W10" s="1064"/>
    </row>
    <row r="11" spans="1:23" s="6" customFormat="1" ht="74.25" customHeight="1">
      <c r="A11" s="493">
        <v>333903701</v>
      </c>
      <c r="B11" s="366" t="s">
        <v>502</v>
      </c>
      <c r="C11" s="367">
        <v>200</v>
      </c>
      <c r="D11" s="248">
        <v>1</v>
      </c>
      <c r="E11" s="252">
        <f>'Auxiliar 200 Ac'!F41</f>
        <v>4788.01</v>
      </c>
      <c r="F11" s="513">
        <f>ROUND(D11*E11,2)</f>
        <v>4788.01</v>
      </c>
      <c r="G11" s="281">
        <f>'Auxiliar 200 Ac'!H41</f>
        <v>70.09</v>
      </c>
      <c r="H11" s="516"/>
      <c r="I11" s="521">
        <f>(ROUND(G11/Dados!$G$17*H11,2))</f>
        <v>0</v>
      </c>
      <c r="J11" s="357">
        <f>'Auxiliar 200 Ac'!F41-'Auxiliar 200 Ac'!G41</f>
        <v>4776.55</v>
      </c>
      <c r="K11" s="355"/>
      <c r="L11" s="362">
        <f>J11/30*K11</f>
        <v>0</v>
      </c>
      <c r="M11" s="281">
        <f>'Auxiliar 200 Ac'!F75</f>
        <v>4091.81</v>
      </c>
      <c r="N11" s="249"/>
      <c r="O11" s="365">
        <f>M11/30*N11</f>
        <v>0</v>
      </c>
      <c r="P11" s="690"/>
      <c r="Q11" s="690"/>
      <c r="R11" s="365">
        <f>I11+L11+O11</f>
        <v>0</v>
      </c>
      <c r="S11" s="524">
        <f>(((F11-R11)))</f>
        <v>4788.01</v>
      </c>
      <c r="V11" s="658">
        <v>333903701</v>
      </c>
      <c r="W11" s="659">
        <f>S11</f>
        <v>4788.01</v>
      </c>
    </row>
    <row r="12" spans="1:23" ht="60" customHeight="1">
      <c r="A12" s="1065">
        <v>333903702</v>
      </c>
      <c r="B12" s="366" t="s">
        <v>407</v>
      </c>
      <c r="C12" s="367">
        <v>200</v>
      </c>
      <c r="D12" s="277">
        <v>1</v>
      </c>
      <c r="E12" s="278">
        <f>'Servente 200 Ac'!F41</f>
        <v>4823.54</v>
      </c>
      <c r="F12" s="513">
        <f>ROUND(D12*E12,2)</f>
        <v>4823.54</v>
      </c>
      <c r="G12" s="281">
        <f>'Servente 200 Ac'!H41</f>
        <v>108.03</v>
      </c>
      <c r="H12" s="516"/>
      <c r="I12" s="521">
        <f>(ROUND(G12/Dados!$G$17*H12,2))</f>
        <v>0</v>
      </c>
      <c r="J12" s="360">
        <f>'Servente 200 Ac'!F41-'Servente 200 Ac'!G41</f>
        <v>3671.96</v>
      </c>
      <c r="K12" s="361"/>
      <c r="L12" s="362">
        <f>J12/30*K12</f>
        <v>0</v>
      </c>
      <c r="M12" s="363">
        <f>'Servente 200 Ac'!F75</f>
        <v>3136.38</v>
      </c>
      <c r="N12" s="364"/>
      <c r="O12" s="365">
        <f>M12/30*N12</f>
        <v>0</v>
      </c>
      <c r="P12" s="690"/>
      <c r="Q12" s="690"/>
      <c r="R12" s="365">
        <f>I12+L12+O12</f>
        <v>0</v>
      </c>
      <c r="S12" s="524">
        <f>(((F12-R12)))</f>
        <v>4823.54</v>
      </c>
      <c r="V12" s="658">
        <v>333903702</v>
      </c>
      <c r="W12" s="660">
        <f>S12+S13</f>
        <v>9223.73</v>
      </c>
    </row>
    <row r="13" spans="1:23" ht="60" customHeight="1">
      <c r="A13" s="1065"/>
      <c r="B13" s="366" t="s">
        <v>408</v>
      </c>
      <c r="C13" s="367">
        <v>150</v>
      </c>
      <c r="D13" s="277">
        <v>1</v>
      </c>
      <c r="E13" s="278">
        <f>'Servente 150 40%'!F41</f>
        <v>4400.19</v>
      </c>
      <c r="F13" s="513">
        <f>ROUND(D13*E13,2)</f>
        <v>4400.19</v>
      </c>
      <c r="G13" s="281">
        <f>'Servente 150 40%'!H41</f>
        <v>131.87</v>
      </c>
      <c r="H13" s="516"/>
      <c r="I13" s="521">
        <f>(ROUND(G13/Dados!$G$17*H13,2))</f>
        <v>0</v>
      </c>
      <c r="J13" s="360">
        <f>'Servente 150 40%'!F41-'Servente 150 40%'!G41</f>
        <v>3539.7499999999995</v>
      </c>
      <c r="K13" s="361"/>
      <c r="L13" s="362">
        <f>J13/30*K13</f>
        <v>0</v>
      </c>
      <c r="M13" s="363">
        <f>'Servente 150 40%'!F75</f>
        <v>2958.23</v>
      </c>
      <c r="N13" s="364"/>
      <c r="O13" s="365">
        <f>M13/30*N13</f>
        <v>0</v>
      </c>
      <c r="P13" s="694"/>
      <c r="Q13" s="671">
        <f>(M13-'Servente 150 40%'!I42)/30*P13</f>
        <v>0</v>
      </c>
      <c r="R13" s="671">
        <f>I13+L13+O13+Q13</f>
        <v>0</v>
      </c>
      <c r="S13" s="524">
        <f>(((F13-R13)))</f>
        <v>4400.19</v>
      </c>
      <c r="V13" s="657" t="s">
        <v>15</v>
      </c>
      <c r="W13" s="660">
        <f>SUM(W11:W12)</f>
        <v>14011.74</v>
      </c>
    </row>
    <row r="14" spans="1:23" s="8" customFormat="1" ht="55.5" customHeight="1" thickBot="1">
      <c r="A14" s="1054" t="s">
        <v>377</v>
      </c>
      <c r="B14" s="1055"/>
      <c r="C14" s="507"/>
      <c r="D14" s="508">
        <f>SUM(D11:D13)</f>
        <v>3</v>
      </c>
      <c r="E14" s="509"/>
      <c r="F14" s="517">
        <f>SUM(F11:F13)</f>
        <v>14011.739999999998</v>
      </c>
      <c r="G14" s="515"/>
      <c r="H14" s="510">
        <f aca="true" t="shared" si="0" ref="H14:S14">SUM(H11:H13)</f>
        <v>0</v>
      </c>
      <c r="I14" s="511">
        <f t="shared" si="0"/>
        <v>0</v>
      </c>
      <c r="J14" s="519">
        <f t="shared" si="0"/>
        <v>11988.26</v>
      </c>
      <c r="K14" s="512">
        <f t="shared" si="0"/>
        <v>0</v>
      </c>
      <c r="L14" s="522">
        <f t="shared" si="0"/>
        <v>0</v>
      </c>
      <c r="M14" s="525">
        <f t="shared" si="0"/>
        <v>10186.42</v>
      </c>
      <c r="N14" s="526">
        <f t="shared" si="0"/>
        <v>0</v>
      </c>
      <c r="O14" s="527">
        <f t="shared" si="0"/>
        <v>0</v>
      </c>
      <c r="P14" s="669"/>
      <c r="Q14" s="669">
        <f>Q13</f>
        <v>0</v>
      </c>
      <c r="R14" s="528">
        <f t="shared" si="0"/>
        <v>0</v>
      </c>
      <c r="S14" s="523">
        <f t="shared" si="0"/>
        <v>14011.739999999998</v>
      </c>
      <c r="T14" s="673"/>
      <c r="V14" s="267"/>
      <c r="W14" s="267"/>
    </row>
    <row r="15" spans="1:26" s="8" customFormat="1" ht="32.25" customHeight="1" thickBot="1">
      <c r="A15" s="1004" t="s">
        <v>370</v>
      </c>
      <c r="B15" s="1005"/>
      <c r="C15" s="268" t="str">
        <f>H6</f>
        <v>MÊS: </v>
      </c>
      <c r="D15" s="268"/>
      <c r="E15" s="268"/>
      <c r="F15" s="269"/>
      <c r="G15" s="279"/>
      <c r="H15" s="279"/>
      <c r="I15" s="279"/>
      <c r="J15" s="275"/>
      <c r="K15" s="268"/>
      <c r="L15" s="268"/>
      <c r="M15" s="279"/>
      <c r="N15" s="280"/>
      <c r="O15" s="280"/>
      <c r="P15" s="280"/>
      <c r="Q15" s="280"/>
      <c r="R15" s="280"/>
      <c r="S15" s="274">
        <f>Dados!L7+Dados!K7</f>
        <v>1586.8311904761904</v>
      </c>
      <c r="V15" s="1063" t="s">
        <v>556</v>
      </c>
      <c r="W15" s="1063"/>
      <c r="X15" s="1063"/>
      <c r="Y15" s="1063"/>
      <c r="Z15" s="1063"/>
    </row>
    <row r="16" spans="1:27" s="267" customFormat="1" ht="51.75" customHeight="1" thickBot="1">
      <c r="A16" s="1038" t="s">
        <v>378</v>
      </c>
      <c r="B16" s="1039"/>
      <c r="C16" s="1039"/>
      <c r="D16" s="1039"/>
      <c r="E16" s="1039"/>
      <c r="F16" s="1039"/>
      <c r="G16" s="1039"/>
      <c r="H16" s="1039"/>
      <c r="I16" s="1039"/>
      <c r="J16" s="1039"/>
      <c r="K16" s="1039"/>
      <c r="L16" s="1039"/>
      <c r="M16" s="1039"/>
      <c r="N16" s="1039"/>
      <c r="O16" s="1039"/>
      <c r="P16" s="1039"/>
      <c r="Q16" s="1039"/>
      <c r="R16" s="1040"/>
      <c r="S16" s="649">
        <f>S14-S15</f>
        <v>12424.908809523808</v>
      </c>
      <c r="V16" s="661" t="s">
        <v>557</v>
      </c>
      <c r="W16" s="668" t="str">
        <f>C10</f>
        <v>Carga Horária (horas)</v>
      </c>
      <c r="X16" s="662" t="s">
        <v>552</v>
      </c>
      <c r="Y16" s="662" t="s">
        <v>553</v>
      </c>
      <c r="Z16" s="674" t="s">
        <v>554</v>
      </c>
      <c r="AA16" s="663" t="s">
        <v>555</v>
      </c>
    </row>
    <row r="17" spans="1:27" s="8" customFormat="1" ht="42.75" customHeight="1">
      <c r="A17" s="1066" t="s">
        <v>35</v>
      </c>
      <c r="B17" s="1067"/>
      <c r="C17" s="1067"/>
      <c r="D17" s="1067"/>
      <c r="E17" s="1067"/>
      <c r="F17" s="1067"/>
      <c r="G17" s="1067"/>
      <c r="H17" s="1067"/>
      <c r="I17" s="1067"/>
      <c r="J17" s="1067"/>
      <c r="K17" s="1067"/>
      <c r="L17" s="1067"/>
      <c r="M17" s="1067"/>
      <c r="N17" s="1067"/>
      <c r="O17" s="1067"/>
      <c r="P17" s="1067"/>
      <c r="Q17" s="1067"/>
      <c r="R17" s="1067"/>
      <c r="S17" s="1068"/>
      <c r="V17" s="664" t="str">
        <f>B11</f>
        <v>Auxiliar Administrativo com Acúmulo de Zelador</v>
      </c>
      <c r="W17" s="665">
        <f>C11</f>
        <v>200</v>
      </c>
      <c r="X17" s="666">
        <f>H11</f>
        <v>0</v>
      </c>
      <c r="Y17" s="667">
        <f>K11</f>
        <v>0</v>
      </c>
      <c r="Z17" s="667">
        <f>N11</f>
        <v>0</v>
      </c>
      <c r="AA17" s="675"/>
    </row>
    <row r="18" spans="1:27" s="8" customFormat="1" ht="60" customHeight="1">
      <c r="A18" s="1049" t="s">
        <v>572</v>
      </c>
      <c r="B18" s="1050"/>
      <c r="C18" s="1050"/>
      <c r="D18" s="1050"/>
      <c r="E18" s="1050"/>
      <c r="F18" s="1050"/>
      <c r="G18" s="1050"/>
      <c r="H18" s="1050"/>
      <c r="I18" s="1050"/>
      <c r="J18" s="1050"/>
      <c r="K18" s="1050"/>
      <c r="L18" s="1050"/>
      <c r="M18" s="1050"/>
      <c r="N18" s="1050"/>
      <c r="O18" s="1050"/>
      <c r="P18" s="1050"/>
      <c r="Q18" s="1050"/>
      <c r="R18" s="1050"/>
      <c r="S18" s="691"/>
      <c r="V18" s="664" t="str">
        <f>B12</f>
        <v>Servente de Limpeza com Acúmulo de copeira</v>
      </c>
      <c r="W18" s="665">
        <f>C12</f>
        <v>200</v>
      </c>
      <c r="X18" s="666">
        <f>H12</f>
        <v>0</v>
      </c>
      <c r="Y18" s="667">
        <f>K12</f>
        <v>0</v>
      </c>
      <c r="Z18" s="667">
        <f>N12</f>
        <v>0</v>
      </c>
      <c r="AA18" s="675"/>
    </row>
    <row r="19" spans="1:27" s="8" customFormat="1" ht="27" customHeight="1" thickBot="1">
      <c r="A19" s="1051"/>
      <c r="B19" s="1052"/>
      <c r="C19" s="1052"/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3"/>
      <c r="V19" s="664" t="str">
        <f>B13</f>
        <v>Servente de Limpeza (40%)</v>
      </c>
      <c r="W19" s="665">
        <f>C13</f>
        <v>150</v>
      </c>
      <c r="X19" s="666">
        <f>H13</f>
        <v>0</v>
      </c>
      <c r="Y19" s="667">
        <f>K13</f>
        <v>0</v>
      </c>
      <c r="Z19" s="667">
        <f>N13</f>
        <v>0</v>
      </c>
      <c r="AA19" s="676">
        <f>P13</f>
        <v>0</v>
      </c>
    </row>
    <row r="20" spans="1:27" ht="36.75" customHeight="1">
      <c r="A20" s="1036"/>
      <c r="B20" s="1037"/>
      <c r="C20" s="1037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V20" s="692" t="s">
        <v>15</v>
      </c>
      <c r="W20" s="693"/>
      <c r="X20" s="701">
        <f>H14</f>
        <v>0</v>
      </c>
      <c r="Y20" s="702">
        <f>K14</f>
        <v>0</v>
      </c>
      <c r="Z20" s="703">
        <f>N14</f>
        <v>0</v>
      </c>
      <c r="AA20" s="704">
        <f>P13</f>
        <v>0</v>
      </c>
    </row>
    <row r="21" spans="1:27" ht="36.75" customHeight="1">
      <c r="A21" s="650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V21" s="695" t="s">
        <v>567</v>
      </c>
      <c r="W21" s="696"/>
      <c r="X21" s="697">
        <f>I14</f>
        <v>0</v>
      </c>
      <c r="Y21" s="698">
        <f>L14</f>
        <v>0</v>
      </c>
      <c r="Z21" s="699">
        <f>O14</f>
        <v>0</v>
      </c>
      <c r="AA21" s="700">
        <f>Q14</f>
        <v>0</v>
      </c>
    </row>
    <row r="22" spans="1:19" ht="30.75" customHeight="1" thickBot="1">
      <c r="A22" s="1036"/>
      <c r="B22" s="1037"/>
      <c r="C22" s="1037"/>
      <c r="D22" s="1037"/>
      <c r="E22" s="1037"/>
      <c r="F22" s="1037"/>
      <c r="G22" s="1037"/>
      <c r="H22" s="1037"/>
      <c r="I22" s="1037"/>
      <c r="J22" s="1037"/>
      <c r="K22" s="1037"/>
      <c r="L22" s="1037"/>
      <c r="M22" s="1037"/>
      <c r="N22" s="1037"/>
      <c r="O22" s="1037"/>
      <c r="P22" s="1037"/>
      <c r="Q22" s="1037"/>
      <c r="R22" s="1037"/>
      <c r="S22" s="1037"/>
    </row>
    <row r="23" spans="22:27" ht="51" customHeight="1">
      <c r="V23" s="1061" t="s">
        <v>565</v>
      </c>
      <c r="W23" s="1062"/>
      <c r="X23" s="1028"/>
      <c r="Y23" s="1029"/>
      <c r="Z23" s="1029"/>
      <c r="AA23" s="1030"/>
    </row>
    <row r="24" spans="22:27" ht="55.5" customHeight="1">
      <c r="V24" s="1059"/>
      <c r="W24" s="1060"/>
      <c r="X24" s="1031"/>
      <c r="Y24" s="1031"/>
      <c r="Z24" s="1031"/>
      <c r="AA24" s="1032"/>
    </row>
    <row r="25" spans="22:27" ht="15.75">
      <c r="V25" s="1059" t="s">
        <v>560</v>
      </c>
      <c r="W25" s="1060"/>
      <c r="X25" s="677">
        <f>Dados!G19</f>
        <v>0.03</v>
      </c>
      <c r="Y25" s="677">
        <f>Dados!G20</f>
        <v>0.0679</v>
      </c>
      <c r="Z25" s="677">
        <f>Dados!G23+Dados!G24+Dados!G25</f>
        <v>0.1225</v>
      </c>
      <c r="AA25" s="678">
        <v>1</v>
      </c>
    </row>
    <row r="26" spans="22:27" ht="31.5">
      <c r="V26" s="679" t="s">
        <v>99</v>
      </c>
      <c r="W26" s="680" t="s">
        <v>561</v>
      </c>
      <c r="X26" s="680" t="s">
        <v>562</v>
      </c>
      <c r="Y26" s="680" t="s">
        <v>71</v>
      </c>
      <c r="Z26" s="680" t="s">
        <v>566</v>
      </c>
      <c r="AA26" s="681" t="s">
        <v>563</v>
      </c>
    </row>
    <row r="27" spans="22:27" ht="31.5">
      <c r="V27" s="679" t="s">
        <v>19</v>
      </c>
      <c r="W27" s="682">
        <f>' Mat Limp e EPI COVID'!J45</f>
        <v>1354.5728571428572</v>
      </c>
      <c r="X27" s="683">
        <f>W27*$X$25</f>
        <v>40.637185714285714</v>
      </c>
      <c r="Y27" s="683">
        <f>SUM(W27:X27)*$Y$25</f>
        <v>94.73476191000002</v>
      </c>
      <c r="Z27" s="683">
        <f>AA27*$Z$25</f>
        <v>207.99799268829062</v>
      </c>
      <c r="AA27" s="684">
        <f>SUM(W27:Y27)/(1-$Z$25)</f>
        <v>1697.9427974554337</v>
      </c>
    </row>
    <row r="28" spans="22:27" ht="31.5">
      <c r="V28" s="679" t="s">
        <v>434</v>
      </c>
      <c r="W28" s="683">
        <f>'Mat.Copa'!H29</f>
        <v>232.2583333333333</v>
      </c>
      <c r="X28" s="683">
        <f>W28*$X$25</f>
        <v>6.967749999999999</v>
      </c>
      <c r="Y28" s="683">
        <f>SUM(W28:X28)*$Y$25</f>
        <v>16.24345105833333</v>
      </c>
      <c r="Z28" s="683">
        <f>AA28*$Z$25</f>
        <v>35.663838134449186</v>
      </c>
      <c r="AA28" s="684">
        <f>SUM(W28:Y28)/(1-$Z$25)</f>
        <v>291.1333725261158</v>
      </c>
    </row>
    <row r="29" spans="22:27" ht="16.5" thickBot="1">
      <c r="V29" s="685" t="s">
        <v>550</v>
      </c>
      <c r="W29" s="686">
        <f>' Mat Limp e EPI COVID'!J47</f>
        <v>27.445</v>
      </c>
      <c r="X29" s="683">
        <f>W29*$X$25</f>
        <v>0.82335</v>
      </c>
      <c r="Y29" s="683">
        <f>SUM(W29:X29)*$Y$25</f>
        <v>1.9194209650000003</v>
      </c>
      <c r="Z29" s="683">
        <f>AA29*$Z$25</f>
        <v>4.214247228732194</v>
      </c>
      <c r="AA29" s="684">
        <f>SUM(W29:Y29)/(1-$Z$25)</f>
        <v>34.4020181937322</v>
      </c>
    </row>
    <row r="30" spans="22:27" ht="16.5" thickBot="1">
      <c r="V30" s="687" t="s">
        <v>564</v>
      </c>
      <c r="W30" s="688">
        <f>SUM(W27:W29)</f>
        <v>1614.2761904761903</v>
      </c>
      <c r="X30" s="688">
        <f>SUM(X27:X29)</f>
        <v>48.428285714285714</v>
      </c>
      <c r="Y30" s="688">
        <f>SUM(Y27:Y29)</f>
        <v>112.89763393333335</v>
      </c>
      <c r="Z30" s="688">
        <f>SUM(Z27:Z29)</f>
        <v>247.876078051472</v>
      </c>
      <c r="AA30" s="689">
        <f>SUM(AA27:AA29)</f>
        <v>2023.4781881752817</v>
      </c>
    </row>
  </sheetData>
  <sheetProtection/>
  <mergeCells count="31">
    <mergeCell ref="A17:S17"/>
    <mergeCell ref="A18:R18"/>
    <mergeCell ref="A19:S19"/>
    <mergeCell ref="A14:B14"/>
    <mergeCell ref="P9:P10"/>
    <mergeCell ref="J8:R8"/>
    <mergeCell ref="V25:W25"/>
    <mergeCell ref="V23:W24"/>
    <mergeCell ref="V15:Z15"/>
    <mergeCell ref="V10:W10"/>
    <mergeCell ref="A12:A13"/>
    <mergeCell ref="D7:R7"/>
    <mergeCell ref="X23:AA24"/>
    <mergeCell ref="G8:I8"/>
    <mergeCell ref="A22:S22"/>
    <mergeCell ref="A20:S20"/>
    <mergeCell ref="A16:R16"/>
    <mergeCell ref="G9:G10"/>
    <mergeCell ref="A7:A10"/>
    <mergeCell ref="R9:R10"/>
    <mergeCell ref="D9:F9"/>
    <mergeCell ref="H9:I9"/>
    <mergeCell ref="A15:B15"/>
    <mergeCell ref="B7:C9"/>
    <mergeCell ref="A4:S4"/>
    <mergeCell ref="A5:S5"/>
    <mergeCell ref="R6:S6"/>
    <mergeCell ref="J9:L9"/>
    <mergeCell ref="S7:S10"/>
    <mergeCell ref="M9:O9"/>
    <mergeCell ref="D8:F8"/>
  </mergeCells>
  <printOptions horizontalCentered="1"/>
  <pageMargins left="0.1968503937007874" right="0.1968503937007874" top="0.1968503937007874" bottom="0.3937007874015748" header="0.3937007874015748" footer="0.5118110236220472"/>
  <pageSetup horizontalDpi="600" verticalDpi="600" orientation="landscape" paperSize="9" scale="60" r:id="rId2"/>
  <ignoredErrors>
    <ignoredError sqref="J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T2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3.28125" style="129" customWidth="1"/>
    <col min="2" max="2" width="7.8515625" style="130" customWidth="1"/>
    <col min="3" max="3" width="6.140625" style="130" customWidth="1"/>
    <col min="4" max="4" width="56.421875" style="129" customWidth="1"/>
    <col min="5" max="5" width="9.28125" style="129" customWidth="1"/>
    <col min="6" max="6" width="11.140625" style="130" customWidth="1"/>
    <col min="7" max="8" width="10.00390625" style="131" customWidth="1"/>
  </cols>
  <sheetData>
    <row r="1" spans="1:254" ht="12.75" customHeight="1">
      <c r="A1" s="90" t="s">
        <v>535</v>
      </c>
      <c r="B1" s="91"/>
      <c r="C1" s="91"/>
      <c r="D1" s="92"/>
      <c r="E1" s="92"/>
      <c r="F1" s="91"/>
      <c r="G1" s="93"/>
      <c r="H1" s="94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</row>
    <row r="2" spans="1:254" ht="12.75" customHeight="1">
      <c r="A2" s="95" t="s">
        <v>58</v>
      </c>
      <c r="B2" s="96"/>
      <c r="C2" s="96"/>
      <c r="D2" s="97"/>
      <c r="E2" s="97"/>
      <c r="F2" s="96"/>
      <c r="G2" s="98"/>
      <c r="H2" s="9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</row>
    <row r="3" spans="1:254" ht="12.75" customHeight="1">
      <c r="A3" s="95" t="s">
        <v>400</v>
      </c>
      <c r="B3" s="96"/>
      <c r="C3" s="96"/>
      <c r="D3" s="97"/>
      <c r="E3" s="97"/>
      <c r="F3" s="96"/>
      <c r="G3" s="98"/>
      <c r="H3" s="9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</row>
    <row r="4" spans="1:254" ht="23.25" thickBot="1">
      <c r="A4" s="735" t="s">
        <v>144</v>
      </c>
      <c r="B4" s="736"/>
      <c r="C4" s="736"/>
      <c r="D4" s="736"/>
      <c r="E4" s="736"/>
      <c r="F4" s="736"/>
      <c r="G4" s="736"/>
      <c r="H4" s="737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</row>
    <row r="5" spans="1:254" ht="15.75" customHeight="1">
      <c r="A5" s="288" t="s">
        <v>145</v>
      </c>
      <c r="B5" s="289"/>
      <c r="C5" s="290"/>
      <c r="D5" s="290"/>
      <c r="E5" s="290"/>
      <c r="F5" s="291"/>
      <c r="G5" s="291"/>
      <c r="H5" s="292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</row>
    <row r="6" spans="1:254" ht="27.75" thickBot="1">
      <c r="A6" s="293" t="s">
        <v>146</v>
      </c>
      <c r="B6" s="294" t="s">
        <v>147</v>
      </c>
      <c r="C6" s="294" t="s">
        <v>148</v>
      </c>
      <c r="D6" s="295" t="s">
        <v>149</v>
      </c>
      <c r="E6" s="295" t="s">
        <v>150</v>
      </c>
      <c r="F6" s="296" t="s">
        <v>151</v>
      </c>
      <c r="G6" s="297" t="s">
        <v>152</v>
      </c>
      <c r="H6" s="298" t="s">
        <v>15</v>
      </c>
      <c r="I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</row>
    <row r="7" spans="1:254" ht="36.75" customHeight="1">
      <c r="A7" s="102" t="s">
        <v>153</v>
      </c>
      <c r="B7" s="103" t="s">
        <v>154</v>
      </c>
      <c r="C7" s="104">
        <v>2</v>
      </c>
      <c r="D7" s="105" t="s">
        <v>155</v>
      </c>
      <c r="E7" s="106" t="s">
        <v>156</v>
      </c>
      <c r="F7" s="104">
        <f>C7*$A$10</f>
        <v>4</v>
      </c>
      <c r="G7" s="108">
        <v>64.13</v>
      </c>
      <c r="H7" s="108">
        <f>ROUND(F7*G7,2)</f>
        <v>256.52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</row>
    <row r="8" spans="1:254" ht="36.75" customHeight="1">
      <c r="A8" s="109"/>
      <c r="B8" s="110" t="s">
        <v>157</v>
      </c>
      <c r="C8" s="111">
        <v>3</v>
      </c>
      <c r="D8" s="112" t="s">
        <v>158</v>
      </c>
      <c r="E8" s="113" t="s">
        <v>159</v>
      </c>
      <c r="F8" s="114">
        <f>C8*$A$10</f>
        <v>6</v>
      </c>
      <c r="G8" s="116">
        <v>22.6</v>
      </c>
      <c r="H8" s="116">
        <f>ROUND(F8*G8,2)</f>
        <v>135.6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</row>
    <row r="9" spans="1:254" ht="36.75" customHeight="1">
      <c r="A9" s="117"/>
      <c r="B9" s="110" t="s">
        <v>160</v>
      </c>
      <c r="C9" s="111">
        <v>1</v>
      </c>
      <c r="D9" s="118" t="s">
        <v>161</v>
      </c>
      <c r="E9" s="113" t="s">
        <v>162</v>
      </c>
      <c r="F9" s="114">
        <f>C9*$A$10</f>
        <v>2</v>
      </c>
      <c r="G9" s="116">
        <v>36.44</v>
      </c>
      <c r="H9" s="116">
        <f>ROUND(F9*G9,2)</f>
        <v>72.88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</row>
    <row r="10" spans="1:254" ht="36.75" customHeight="1">
      <c r="A10" s="119">
        <v>2</v>
      </c>
      <c r="B10" s="120" t="s">
        <v>163</v>
      </c>
      <c r="C10" s="121">
        <v>1</v>
      </c>
      <c r="D10" s="128" t="s">
        <v>164</v>
      </c>
      <c r="E10" s="113" t="s">
        <v>162</v>
      </c>
      <c r="F10" s="114">
        <v>2</v>
      </c>
      <c r="G10" s="116">
        <v>46.06</v>
      </c>
      <c r="H10" s="116">
        <f>ROUND(F10*G10,2)</f>
        <v>92.12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</row>
    <row r="11" spans="1:254" ht="36.75" customHeight="1" thickBot="1">
      <c r="A11" s="254"/>
      <c r="B11" s="738" t="s">
        <v>165</v>
      </c>
      <c r="C11" s="739"/>
      <c r="D11" s="739"/>
      <c r="E11" s="739"/>
      <c r="F11" s="739"/>
      <c r="G11" s="255"/>
      <c r="H11" s="256">
        <f>SUM(H7:H10)</f>
        <v>557.12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</row>
    <row r="12" spans="1:254" ht="36.75" customHeight="1" thickBot="1">
      <c r="A12" s="740" t="s">
        <v>401</v>
      </c>
      <c r="B12" s="741"/>
      <c r="C12" s="741"/>
      <c r="D12" s="741"/>
      <c r="E12" s="741"/>
      <c r="F12" s="741"/>
      <c r="G12" s="356"/>
      <c r="H12" s="253">
        <f>ROUND(H11/$A$10/12,2)</f>
        <v>23.21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</row>
    <row r="13" spans="1:254" ht="36.75" customHeight="1" thickBot="1">
      <c r="A13" s="122"/>
      <c r="B13" s="123"/>
      <c r="C13" s="123"/>
      <c r="D13" s="123"/>
      <c r="E13" s="123"/>
      <c r="F13" s="123"/>
      <c r="G13" s="123"/>
      <c r="H13" s="124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</row>
    <row r="14" spans="1:254" ht="36.75" customHeight="1">
      <c r="A14" s="125" t="s">
        <v>429</v>
      </c>
      <c r="B14" s="103" t="s">
        <v>176</v>
      </c>
      <c r="C14" s="104">
        <v>2</v>
      </c>
      <c r="D14" s="105" t="s">
        <v>491</v>
      </c>
      <c r="E14" s="106" t="s">
        <v>156</v>
      </c>
      <c r="F14" s="104">
        <f>C14*$A$15</f>
        <v>2</v>
      </c>
      <c r="G14" s="107">
        <v>23.9</v>
      </c>
      <c r="H14" s="108">
        <f>ROUND(F14*G14,2)</f>
        <v>47.8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</row>
    <row r="15" spans="1:254" ht="36.75" customHeight="1">
      <c r="A15" s="372">
        <v>1</v>
      </c>
      <c r="B15" s="574" t="s">
        <v>166</v>
      </c>
      <c r="C15" s="573">
        <v>1</v>
      </c>
      <c r="D15" s="128" t="s">
        <v>492</v>
      </c>
      <c r="E15" s="576" t="s">
        <v>175</v>
      </c>
      <c r="F15" s="573">
        <f>C15*$A$15</f>
        <v>1</v>
      </c>
      <c r="G15" s="572">
        <v>24.72</v>
      </c>
      <c r="H15" s="571">
        <f>ROUND(F15*G15,2)</f>
        <v>24.72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</row>
    <row r="16" spans="1:254" ht="36.75" customHeight="1" thickBot="1">
      <c r="A16" s="254"/>
      <c r="B16" s="738" t="s">
        <v>165</v>
      </c>
      <c r="C16" s="739"/>
      <c r="D16" s="739"/>
      <c r="E16" s="739"/>
      <c r="F16" s="739"/>
      <c r="G16" s="282"/>
      <c r="H16" s="299">
        <f>SUM(H14:H15)</f>
        <v>72.52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</row>
    <row r="17" spans="1:254" ht="36.75" customHeight="1" thickBot="1">
      <c r="A17" s="740" t="s">
        <v>430</v>
      </c>
      <c r="B17" s="741"/>
      <c r="C17" s="741"/>
      <c r="D17" s="741"/>
      <c r="E17" s="741"/>
      <c r="F17" s="741"/>
      <c r="G17" s="358"/>
      <c r="H17" s="253">
        <f>ROUND((H16/A15/12),2)</f>
        <v>6.04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</row>
    <row r="18" spans="1:254" ht="36.75" customHeight="1" thickBot="1">
      <c r="A18" s="122"/>
      <c r="B18" s="123"/>
      <c r="C18" s="123"/>
      <c r="D18" s="123"/>
      <c r="E18" s="123"/>
      <c r="F18" s="123"/>
      <c r="G18" s="123"/>
      <c r="H18" s="124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</row>
    <row r="19" spans="1:254" ht="55.5" customHeight="1">
      <c r="A19" s="125" t="s">
        <v>523</v>
      </c>
      <c r="B19" s="103" t="s">
        <v>154</v>
      </c>
      <c r="C19" s="104">
        <v>2</v>
      </c>
      <c r="D19" s="105" t="s">
        <v>486</v>
      </c>
      <c r="E19" s="106" t="s">
        <v>156</v>
      </c>
      <c r="F19" s="104">
        <f>C19*$A$22</f>
        <v>2</v>
      </c>
      <c r="G19" s="107">
        <v>113.18</v>
      </c>
      <c r="H19" s="108">
        <f>ROUND(F19*G19,2)</f>
        <v>226.36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</row>
    <row r="20" spans="1:254" ht="36.75" customHeight="1">
      <c r="A20" s="126"/>
      <c r="B20" s="110" t="s">
        <v>157</v>
      </c>
      <c r="C20" s="111">
        <v>3</v>
      </c>
      <c r="D20" s="112" t="s">
        <v>487</v>
      </c>
      <c r="E20" s="128" t="s">
        <v>490</v>
      </c>
      <c r="F20" s="111">
        <f>C20*$A$22</f>
        <v>3</v>
      </c>
      <c r="G20" s="115">
        <v>51.93</v>
      </c>
      <c r="H20" s="127">
        <f>ROUND(F20*G20,2)</f>
        <v>155.79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</row>
    <row r="21" spans="1:254" ht="36.75" customHeight="1">
      <c r="A21" s="126"/>
      <c r="B21" s="574" t="s">
        <v>169</v>
      </c>
      <c r="C21" s="573">
        <v>1</v>
      </c>
      <c r="D21" s="128" t="s">
        <v>488</v>
      </c>
      <c r="E21" s="576" t="s">
        <v>489</v>
      </c>
      <c r="F21" s="111">
        <f>C21*$A$22</f>
        <v>1</v>
      </c>
      <c r="G21" s="115">
        <v>83.27</v>
      </c>
      <c r="H21" s="127">
        <f>ROUND(F21*G21,2)</f>
        <v>83.27</v>
      </c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</row>
    <row r="22" spans="1:254" ht="36.75" customHeight="1">
      <c r="A22" s="372">
        <v>1</v>
      </c>
      <c r="B22" s="110" t="s">
        <v>160</v>
      </c>
      <c r="C22" s="111">
        <v>1</v>
      </c>
      <c r="D22" s="118" t="s">
        <v>428</v>
      </c>
      <c r="E22" s="128" t="s">
        <v>162</v>
      </c>
      <c r="F22" s="111">
        <f>C22*$A$22</f>
        <v>1</v>
      </c>
      <c r="G22" s="115">
        <v>56.8</v>
      </c>
      <c r="H22" s="127">
        <f>ROUND(F22*G22,2)</f>
        <v>56.8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</row>
    <row r="23" spans="1:254" ht="36.75" customHeight="1" thickBot="1">
      <c r="A23" s="254"/>
      <c r="B23" s="738" t="s">
        <v>165</v>
      </c>
      <c r="C23" s="739"/>
      <c r="D23" s="739"/>
      <c r="E23" s="739"/>
      <c r="F23" s="739"/>
      <c r="G23" s="282"/>
      <c r="H23" s="299">
        <f>SUM(H19:H22)</f>
        <v>522.2199999999999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</row>
    <row r="24" spans="1:254" ht="36.75" customHeight="1" thickBot="1">
      <c r="A24" s="740" t="s">
        <v>541</v>
      </c>
      <c r="B24" s="741"/>
      <c r="C24" s="741"/>
      <c r="D24" s="741"/>
      <c r="E24" s="741"/>
      <c r="F24" s="741"/>
      <c r="G24" s="356"/>
      <c r="H24" s="253">
        <f>ROUND((H23/A22/12),2)</f>
        <v>43.52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</row>
  </sheetData>
  <sheetProtection/>
  <mergeCells count="7">
    <mergeCell ref="A4:H4"/>
    <mergeCell ref="B11:F11"/>
    <mergeCell ref="A12:F12"/>
    <mergeCell ref="B23:F23"/>
    <mergeCell ref="A24:F24"/>
    <mergeCell ref="B16:F16"/>
    <mergeCell ref="A17:F17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V14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6.57421875" style="129" customWidth="1"/>
    <col min="2" max="2" width="13.28125" style="129" customWidth="1"/>
    <col min="3" max="3" width="65.421875" style="129" customWidth="1"/>
    <col min="4" max="4" width="18.421875" style="129" customWidth="1"/>
  </cols>
  <sheetData>
    <row r="1" spans="1:256" ht="15">
      <c r="A1" s="90" t="s">
        <v>57</v>
      </c>
      <c r="B1" s="133"/>
      <c r="C1" s="92"/>
      <c r="D1" s="134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256" ht="15">
      <c r="A2" s="95" t="s">
        <v>58</v>
      </c>
      <c r="B2" s="135"/>
      <c r="C2" s="97"/>
      <c r="D2" s="136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ht="15">
      <c r="A3" s="95" t="s">
        <v>331</v>
      </c>
      <c r="B3" s="135"/>
      <c r="C3" s="97"/>
      <c r="D3" s="13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ht="22.5">
      <c r="A4" s="787" t="s">
        <v>180</v>
      </c>
      <c r="B4" s="788"/>
      <c r="C4" s="788"/>
      <c r="D4" s="78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ht="15.75" thickBot="1">
      <c r="A5" s="100" t="s">
        <v>146</v>
      </c>
      <c r="B5" s="137" t="s">
        <v>147</v>
      </c>
      <c r="C5" s="101" t="s">
        <v>181</v>
      </c>
      <c r="D5" s="138" t="s">
        <v>182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ht="12.75" customHeight="1">
      <c r="A6" s="742" t="s">
        <v>183</v>
      </c>
      <c r="B6" s="744" t="s">
        <v>184</v>
      </c>
      <c r="C6" s="139" t="s">
        <v>185</v>
      </c>
      <c r="D6" s="761" t="s">
        <v>156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</row>
    <row r="7" spans="1:256" ht="15">
      <c r="A7" s="777"/>
      <c r="B7" s="760"/>
      <c r="C7" s="140" t="s">
        <v>186</v>
      </c>
      <c r="D7" s="762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</row>
    <row r="8" spans="1:256" ht="15">
      <c r="A8" s="777"/>
      <c r="B8" s="760"/>
      <c r="C8" s="140" t="s">
        <v>187</v>
      </c>
      <c r="D8" s="762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</row>
    <row r="9" spans="1:256" ht="12.75" customHeight="1">
      <c r="A9" s="777"/>
      <c r="B9" s="760" t="s">
        <v>188</v>
      </c>
      <c r="C9" s="140" t="s">
        <v>189</v>
      </c>
      <c r="D9" s="762" t="s">
        <v>159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</row>
    <row r="10" spans="1:256" ht="15">
      <c r="A10" s="777"/>
      <c r="B10" s="760"/>
      <c r="C10" s="140" t="s">
        <v>186</v>
      </c>
      <c r="D10" s="762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</row>
    <row r="11" spans="1:256" ht="15.75" thickBot="1">
      <c r="A11" s="743"/>
      <c r="B11" s="745"/>
      <c r="C11" s="141" t="s">
        <v>190</v>
      </c>
      <c r="D11" s="77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</row>
    <row r="12" spans="1:256" ht="25.5" customHeight="1">
      <c r="A12" s="742" t="s">
        <v>191</v>
      </c>
      <c r="B12" s="744" t="s">
        <v>192</v>
      </c>
      <c r="C12" s="139" t="s">
        <v>193</v>
      </c>
      <c r="D12" s="761" t="s">
        <v>194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</row>
    <row r="13" spans="1:256" ht="15.75" thickBot="1">
      <c r="A13" s="743"/>
      <c r="B13" s="745"/>
      <c r="C13" s="141" t="s">
        <v>195</v>
      </c>
      <c r="D13" s="77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256" ht="25.5" customHeight="1">
      <c r="A14" s="757" t="s">
        <v>183</v>
      </c>
      <c r="B14" s="744" t="s">
        <v>196</v>
      </c>
      <c r="C14" s="139" t="s">
        <v>197</v>
      </c>
      <c r="D14" s="761" t="s">
        <v>194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</row>
    <row r="15" spans="1:256" ht="15.75" thickBot="1">
      <c r="A15" s="759"/>
      <c r="B15" s="745"/>
      <c r="C15" s="141" t="s">
        <v>195</v>
      </c>
      <c r="D15" s="77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</row>
    <row r="16" spans="1:256" ht="15.75" thickBot="1">
      <c r="A16" s="142" t="s">
        <v>27</v>
      </c>
      <c r="B16" s="143" t="s">
        <v>198</v>
      </c>
      <c r="C16" s="143" t="s">
        <v>199</v>
      </c>
      <c r="D16" s="144" t="s">
        <v>200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pans="1:256" ht="15.75" thickBot="1">
      <c r="A17" s="142" t="s">
        <v>55</v>
      </c>
      <c r="B17" s="143" t="s">
        <v>166</v>
      </c>
      <c r="C17" s="143" t="s">
        <v>201</v>
      </c>
      <c r="D17" s="144" t="s">
        <v>167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pans="1:256" ht="25.5" customHeight="1">
      <c r="A18" s="757" t="s">
        <v>202</v>
      </c>
      <c r="B18" s="744" t="s">
        <v>203</v>
      </c>
      <c r="C18" s="145" t="s">
        <v>204</v>
      </c>
      <c r="D18" s="761" t="s">
        <v>168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:256" ht="27">
      <c r="A19" s="758"/>
      <c r="B19" s="760"/>
      <c r="C19" s="147" t="s">
        <v>205</v>
      </c>
      <c r="D19" s="762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</row>
    <row r="20" spans="1:256" ht="15">
      <c r="A20" s="758"/>
      <c r="B20" s="760"/>
      <c r="C20" s="147" t="s">
        <v>206</v>
      </c>
      <c r="D20" s="762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</row>
    <row r="21" spans="1:256" ht="15">
      <c r="A21" s="758"/>
      <c r="B21" s="760"/>
      <c r="C21" s="147" t="s">
        <v>207</v>
      </c>
      <c r="D21" s="76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</row>
    <row r="22" spans="1:256" ht="15">
      <c r="A22" s="758"/>
      <c r="B22" s="760"/>
      <c r="C22" s="147" t="s">
        <v>186</v>
      </c>
      <c r="D22" s="762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</row>
    <row r="23" spans="1:256" ht="25.5" customHeight="1">
      <c r="A23" s="758"/>
      <c r="B23" s="760" t="s">
        <v>208</v>
      </c>
      <c r="C23" s="147" t="s">
        <v>209</v>
      </c>
      <c r="D23" s="762" t="s">
        <v>168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</row>
    <row r="24" spans="1:256" ht="27">
      <c r="A24" s="758"/>
      <c r="B24" s="760"/>
      <c r="C24" s="147" t="s">
        <v>205</v>
      </c>
      <c r="D24" s="762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  <c r="IV24" s="129"/>
    </row>
    <row r="25" spans="1:256" ht="15">
      <c r="A25" s="758"/>
      <c r="B25" s="760"/>
      <c r="C25" s="147" t="s">
        <v>206</v>
      </c>
      <c r="D25" s="762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  <c r="IV25" s="129"/>
    </row>
    <row r="26" spans="1:256" ht="15">
      <c r="A26" s="758"/>
      <c r="B26" s="760"/>
      <c r="C26" s="147" t="s">
        <v>210</v>
      </c>
      <c r="D26" s="762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  <c r="IU26" s="129"/>
      <c r="IV26" s="129"/>
    </row>
    <row r="27" spans="1:256" ht="15.75" thickBot="1">
      <c r="A27" s="759"/>
      <c r="B27" s="745"/>
      <c r="C27" s="148" t="s">
        <v>186</v>
      </c>
      <c r="D27" s="77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  <c r="IU27" s="129"/>
      <c r="IV27" s="129"/>
    </row>
    <row r="28" spans="1:256" ht="12.75" customHeight="1">
      <c r="A28" s="757" t="s">
        <v>211</v>
      </c>
      <c r="B28" s="786" t="s">
        <v>169</v>
      </c>
      <c r="C28" s="145" t="s">
        <v>212</v>
      </c>
      <c r="D28" s="746" t="s">
        <v>170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</row>
    <row r="29" spans="1:256" ht="15.75" thickBot="1">
      <c r="A29" s="759"/>
      <c r="B29" s="755"/>
      <c r="C29" s="148" t="s">
        <v>186</v>
      </c>
      <c r="D29" s="74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</row>
    <row r="30" spans="1:256" ht="25.5" customHeight="1">
      <c r="A30" s="757" t="s">
        <v>213</v>
      </c>
      <c r="B30" s="781" t="s">
        <v>203</v>
      </c>
      <c r="C30" s="145" t="s">
        <v>214</v>
      </c>
      <c r="D30" s="782" t="s">
        <v>178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</row>
    <row r="31" spans="1:256" ht="27">
      <c r="A31" s="758"/>
      <c r="B31" s="768"/>
      <c r="C31" s="147" t="s">
        <v>205</v>
      </c>
      <c r="D31" s="78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  <c r="IU31" s="129"/>
      <c r="IV31" s="129"/>
    </row>
    <row r="32" spans="1:256" ht="15">
      <c r="A32" s="758"/>
      <c r="B32" s="768"/>
      <c r="C32" s="147" t="s">
        <v>206</v>
      </c>
      <c r="D32" s="78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  <c r="IU32" s="129"/>
      <c r="IV32" s="129"/>
    </row>
    <row r="33" spans="1:256" ht="15">
      <c r="A33" s="758"/>
      <c r="B33" s="768"/>
      <c r="C33" s="147" t="s">
        <v>207</v>
      </c>
      <c r="D33" s="783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</row>
    <row r="34" spans="1:256" ht="15">
      <c r="A34" s="758"/>
      <c r="B34" s="779"/>
      <c r="C34" s="147" t="s">
        <v>186</v>
      </c>
      <c r="D34" s="780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</row>
    <row r="35" spans="1:256" ht="25.5" customHeight="1">
      <c r="A35" s="758"/>
      <c r="B35" s="767" t="s">
        <v>208</v>
      </c>
      <c r="C35" s="147" t="s">
        <v>215</v>
      </c>
      <c r="D35" s="784" t="s">
        <v>178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</row>
    <row r="36" spans="1:256" ht="27">
      <c r="A36" s="758"/>
      <c r="B36" s="768"/>
      <c r="C36" s="147" t="s">
        <v>205</v>
      </c>
      <c r="D36" s="78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</row>
    <row r="37" spans="1:256" ht="15">
      <c r="A37" s="758"/>
      <c r="B37" s="768"/>
      <c r="C37" s="147" t="s">
        <v>206</v>
      </c>
      <c r="D37" s="78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ht="15">
      <c r="A38" s="758"/>
      <c r="B38" s="768"/>
      <c r="C38" s="147" t="s">
        <v>207</v>
      </c>
      <c r="D38" s="78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</row>
    <row r="39" spans="1:256" ht="15.75" thickBot="1">
      <c r="A39" s="759"/>
      <c r="B39" s="769"/>
      <c r="C39" s="148" t="s">
        <v>186</v>
      </c>
      <c r="D39" s="785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ht="25.5" customHeight="1">
      <c r="A40" s="757" t="s">
        <v>216</v>
      </c>
      <c r="B40" s="744" t="s">
        <v>203</v>
      </c>
      <c r="C40" s="145" t="s">
        <v>217</v>
      </c>
      <c r="D40" s="761" t="s">
        <v>177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</row>
    <row r="41" spans="1:256" ht="27">
      <c r="A41" s="758"/>
      <c r="B41" s="760"/>
      <c r="C41" s="147" t="s">
        <v>205</v>
      </c>
      <c r="D41" s="762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ht="15">
      <c r="A42" s="758"/>
      <c r="B42" s="760"/>
      <c r="C42" s="147" t="s">
        <v>206</v>
      </c>
      <c r="D42" s="762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1:256" ht="15">
      <c r="A43" s="758"/>
      <c r="B43" s="760"/>
      <c r="C43" s="147" t="s">
        <v>207</v>
      </c>
      <c r="D43" s="762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1:256" ht="15">
      <c r="A44" s="758"/>
      <c r="B44" s="760"/>
      <c r="C44" s="147" t="s">
        <v>186</v>
      </c>
      <c r="D44" s="762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5" spans="1:256" ht="25.5" customHeight="1">
      <c r="A45" s="758"/>
      <c r="B45" s="760" t="s">
        <v>208</v>
      </c>
      <c r="C45" s="147" t="s">
        <v>218</v>
      </c>
      <c r="D45" s="762" t="s">
        <v>177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</row>
    <row r="46" spans="1:256" ht="27">
      <c r="A46" s="758"/>
      <c r="B46" s="760"/>
      <c r="C46" s="147" t="s">
        <v>205</v>
      </c>
      <c r="D46" s="762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</row>
    <row r="47" spans="1:256" ht="15">
      <c r="A47" s="758"/>
      <c r="B47" s="760"/>
      <c r="C47" s="147" t="s">
        <v>206</v>
      </c>
      <c r="D47" s="762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  <c r="IS47" s="129"/>
      <c r="IT47" s="129"/>
      <c r="IU47" s="129"/>
      <c r="IV47" s="129"/>
    </row>
    <row r="48" spans="1:256" ht="15">
      <c r="A48" s="758"/>
      <c r="B48" s="760"/>
      <c r="C48" s="147" t="s">
        <v>207</v>
      </c>
      <c r="D48" s="76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</row>
    <row r="49" spans="1:256" ht="15.75" thickBot="1">
      <c r="A49" s="759"/>
      <c r="B49" s="745"/>
      <c r="C49" s="148" t="s">
        <v>186</v>
      </c>
      <c r="D49" s="77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1:256" ht="140.25" customHeight="1">
      <c r="A50" s="757" t="s">
        <v>219</v>
      </c>
      <c r="B50" s="744" t="s">
        <v>220</v>
      </c>
      <c r="C50" s="145" t="s">
        <v>221</v>
      </c>
      <c r="D50" s="761" t="s">
        <v>156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</row>
    <row r="51" spans="1:256" ht="27">
      <c r="A51" s="758"/>
      <c r="B51" s="760"/>
      <c r="C51" s="147" t="s">
        <v>222</v>
      </c>
      <c r="D51" s="762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2" spans="1:256" ht="15">
      <c r="A52" s="758"/>
      <c r="B52" s="760"/>
      <c r="C52" s="147" t="s">
        <v>223</v>
      </c>
      <c r="D52" s="762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</row>
    <row r="53" spans="1:256" ht="15">
      <c r="A53" s="758"/>
      <c r="B53" s="760"/>
      <c r="C53" s="147" t="s">
        <v>186</v>
      </c>
      <c r="D53" s="762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</row>
    <row r="54" spans="1:256" ht="12.75" customHeight="1">
      <c r="A54" s="758"/>
      <c r="B54" s="760" t="s">
        <v>224</v>
      </c>
      <c r="C54" s="147" t="s">
        <v>225</v>
      </c>
      <c r="D54" s="762" t="s">
        <v>156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5" spans="1:256" ht="27">
      <c r="A55" s="758"/>
      <c r="B55" s="760"/>
      <c r="C55" s="147" t="s">
        <v>222</v>
      </c>
      <c r="D55" s="76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256" ht="15">
      <c r="A56" s="758"/>
      <c r="B56" s="760"/>
      <c r="C56" s="147" t="s">
        <v>226</v>
      </c>
      <c r="D56" s="762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</row>
    <row r="57" spans="1:256" ht="15">
      <c r="A57" s="758"/>
      <c r="B57" s="760"/>
      <c r="C57" s="147" t="s">
        <v>206</v>
      </c>
      <c r="D57" s="762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</row>
    <row r="58" spans="1:256" ht="15">
      <c r="A58" s="758"/>
      <c r="B58" s="760"/>
      <c r="C58" s="147" t="s">
        <v>227</v>
      </c>
      <c r="D58" s="762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</row>
    <row r="59" spans="1:256" ht="15">
      <c r="A59" s="758"/>
      <c r="B59" s="760"/>
      <c r="C59" s="147" t="s">
        <v>186</v>
      </c>
      <c r="D59" s="762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</row>
    <row r="60" spans="1:256" ht="12.75" customHeight="1">
      <c r="A60" s="758"/>
      <c r="B60" s="760" t="s">
        <v>228</v>
      </c>
      <c r="C60" s="147" t="s">
        <v>229</v>
      </c>
      <c r="D60" s="762" t="s">
        <v>167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1" spans="1:256" ht="15.75" thickBot="1">
      <c r="A61" s="759"/>
      <c r="B61" s="745"/>
      <c r="C61" s="148" t="s">
        <v>195</v>
      </c>
      <c r="D61" s="77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</row>
    <row r="62" spans="1:256" ht="12.75" customHeight="1">
      <c r="A62" s="757" t="s">
        <v>7</v>
      </c>
      <c r="B62" s="744" t="s">
        <v>230</v>
      </c>
      <c r="C62" s="145" t="s">
        <v>231</v>
      </c>
      <c r="D62" s="761" t="s">
        <v>156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  <c r="IU62" s="129"/>
      <c r="IV62" s="129"/>
    </row>
    <row r="63" spans="1:256" ht="27">
      <c r="A63" s="758"/>
      <c r="B63" s="760"/>
      <c r="C63" s="147" t="s">
        <v>222</v>
      </c>
      <c r="D63" s="762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  <c r="IS63" s="129"/>
      <c r="IT63" s="129"/>
      <c r="IU63" s="129"/>
      <c r="IV63" s="129"/>
    </row>
    <row r="64" spans="1:256" ht="15">
      <c r="A64" s="758"/>
      <c r="B64" s="760"/>
      <c r="C64" s="147" t="s">
        <v>223</v>
      </c>
      <c r="D64" s="762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  <c r="IS64" s="129"/>
      <c r="IT64" s="129"/>
      <c r="IU64" s="129"/>
      <c r="IV64" s="129"/>
    </row>
    <row r="65" spans="1:256" ht="15">
      <c r="A65" s="758"/>
      <c r="B65" s="760"/>
      <c r="C65" s="147" t="s">
        <v>186</v>
      </c>
      <c r="D65" s="762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</row>
    <row r="66" spans="1:256" ht="12.75" customHeight="1">
      <c r="A66" s="758"/>
      <c r="B66" s="760" t="s">
        <v>232</v>
      </c>
      <c r="C66" s="147" t="s">
        <v>225</v>
      </c>
      <c r="D66" s="762" t="s">
        <v>156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</row>
    <row r="67" spans="1:256" ht="27">
      <c r="A67" s="758"/>
      <c r="B67" s="760"/>
      <c r="C67" s="147" t="s">
        <v>222</v>
      </c>
      <c r="D67" s="762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  <c r="IV67" s="129"/>
    </row>
    <row r="68" spans="1:256" ht="15">
      <c r="A68" s="758"/>
      <c r="B68" s="760"/>
      <c r="C68" s="147" t="s">
        <v>226</v>
      </c>
      <c r="D68" s="762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  <c r="IU68" s="129"/>
      <c r="IV68" s="129"/>
    </row>
    <row r="69" spans="1:256" ht="15">
      <c r="A69" s="758"/>
      <c r="B69" s="760"/>
      <c r="C69" s="147" t="s">
        <v>233</v>
      </c>
      <c r="D69" s="762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</row>
    <row r="70" spans="1:256" ht="15">
      <c r="A70" s="758"/>
      <c r="B70" s="760"/>
      <c r="C70" s="147" t="s">
        <v>227</v>
      </c>
      <c r="D70" s="762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</row>
    <row r="71" spans="1:256" ht="15">
      <c r="A71" s="758"/>
      <c r="B71" s="760"/>
      <c r="C71" s="147" t="s">
        <v>186</v>
      </c>
      <c r="D71" s="762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</row>
    <row r="72" spans="1:256" ht="25.5" customHeight="1">
      <c r="A72" s="758"/>
      <c r="B72" s="760" t="s">
        <v>234</v>
      </c>
      <c r="C72" s="147" t="s">
        <v>235</v>
      </c>
      <c r="D72" s="762" t="s">
        <v>168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</row>
    <row r="73" spans="1:256" ht="27">
      <c r="A73" s="758"/>
      <c r="B73" s="760"/>
      <c r="C73" s="147" t="s">
        <v>205</v>
      </c>
      <c r="D73" s="762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  <c r="IU73" s="129"/>
      <c r="IV73" s="129"/>
    </row>
    <row r="74" spans="1:256" ht="15">
      <c r="A74" s="758"/>
      <c r="B74" s="760"/>
      <c r="C74" s="147" t="s">
        <v>233</v>
      </c>
      <c r="D74" s="762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  <c r="IU74" s="129"/>
      <c r="IV74" s="129"/>
    </row>
    <row r="75" spans="1:256" ht="15">
      <c r="A75" s="758"/>
      <c r="B75" s="760"/>
      <c r="C75" s="147" t="s">
        <v>210</v>
      </c>
      <c r="D75" s="762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  <c r="IU75" s="129"/>
      <c r="IV75" s="129"/>
    </row>
    <row r="76" spans="1:256" ht="15.75" thickBot="1">
      <c r="A76" s="759"/>
      <c r="B76" s="745"/>
      <c r="C76" s="148" t="s">
        <v>186</v>
      </c>
      <c r="D76" s="77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</row>
    <row r="77" spans="1:256" ht="63.75" customHeight="1">
      <c r="A77" s="742" t="s">
        <v>236</v>
      </c>
      <c r="B77" s="157" t="s">
        <v>171</v>
      </c>
      <c r="C77" s="158" t="s">
        <v>237</v>
      </c>
      <c r="D77" s="159" t="s">
        <v>167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  <c r="IU77" s="129"/>
      <c r="IV77" s="129"/>
    </row>
    <row r="78" spans="1:256" ht="25.5">
      <c r="A78" s="777"/>
      <c r="B78" s="760" t="s">
        <v>238</v>
      </c>
      <c r="C78" s="147" t="s">
        <v>239</v>
      </c>
      <c r="D78" s="762" t="s">
        <v>167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29"/>
      <c r="HV78" s="129"/>
      <c r="HW78" s="129"/>
      <c r="HX78" s="129"/>
      <c r="HY78" s="129"/>
      <c r="HZ78" s="129"/>
      <c r="IA78" s="129"/>
      <c r="IB78" s="129"/>
      <c r="IC78" s="129"/>
      <c r="ID78" s="129"/>
      <c r="IE78" s="129"/>
      <c r="IF78" s="129"/>
      <c r="IG78" s="129"/>
      <c r="IH78" s="129"/>
      <c r="II78" s="129"/>
      <c r="IJ78" s="129"/>
      <c r="IK78" s="129"/>
      <c r="IL78" s="129"/>
      <c r="IM78" s="129"/>
      <c r="IN78" s="129"/>
      <c r="IO78" s="129"/>
      <c r="IP78" s="129"/>
      <c r="IQ78" s="129"/>
      <c r="IR78" s="129"/>
      <c r="IS78" s="129"/>
      <c r="IT78" s="129"/>
      <c r="IU78" s="129"/>
      <c r="IV78" s="129"/>
    </row>
    <row r="79" spans="1:256" ht="15.75" thickBot="1">
      <c r="A79" s="743"/>
      <c r="B79" s="745"/>
      <c r="C79" s="148" t="s">
        <v>195</v>
      </c>
      <c r="D79" s="77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29"/>
      <c r="IM79" s="129"/>
      <c r="IN79" s="129"/>
      <c r="IO79" s="129"/>
      <c r="IP79" s="129"/>
      <c r="IQ79" s="129"/>
      <c r="IR79" s="129"/>
      <c r="IS79" s="129"/>
      <c r="IT79" s="129"/>
      <c r="IU79" s="129"/>
      <c r="IV79" s="129"/>
    </row>
    <row r="80" spans="1:256" ht="12.75" customHeight="1">
      <c r="A80" s="770" t="s">
        <v>8</v>
      </c>
      <c r="B80" s="744" t="s">
        <v>230</v>
      </c>
      <c r="C80" s="145" t="s">
        <v>231</v>
      </c>
      <c r="D80" s="766" t="s">
        <v>194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</row>
    <row r="81" spans="1:256" ht="27">
      <c r="A81" s="771"/>
      <c r="B81" s="760"/>
      <c r="C81" s="147" t="s">
        <v>222</v>
      </c>
      <c r="D81" s="764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</row>
    <row r="82" spans="1:256" ht="15">
      <c r="A82" s="771"/>
      <c r="B82" s="760"/>
      <c r="C82" s="147" t="s">
        <v>223</v>
      </c>
      <c r="D82" s="764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</row>
    <row r="83" spans="1:256" ht="15">
      <c r="A83" s="771"/>
      <c r="B83" s="760"/>
      <c r="C83" s="147" t="s">
        <v>186</v>
      </c>
      <c r="D83" s="764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  <c r="IO83" s="129"/>
      <c r="IP83" s="129"/>
      <c r="IQ83" s="129"/>
      <c r="IR83" s="129"/>
      <c r="IS83" s="129"/>
      <c r="IT83" s="129"/>
      <c r="IU83" s="129"/>
      <c r="IV83" s="129"/>
    </row>
    <row r="84" spans="1:256" ht="12.75" customHeight="1">
      <c r="A84" s="771"/>
      <c r="B84" s="760" t="s">
        <v>232</v>
      </c>
      <c r="C84" s="147" t="s">
        <v>225</v>
      </c>
      <c r="D84" s="764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  <c r="IO84" s="129"/>
      <c r="IP84" s="129"/>
      <c r="IQ84" s="129"/>
      <c r="IR84" s="129"/>
      <c r="IS84" s="129"/>
      <c r="IT84" s="129"/>
      <c r="IU84" s="129"/>
      <c r="IV84" s="129"/>
    </row>
    <row r="85" spans="1:256" ht="27">
      <c r="A85" s="771"/>
      <c r="B85" s="760"/>
      <c r="C85" s="147" t="s">
        <v>222</v>
      </c>
      <c r="D85" s="764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  <c r="IU85" s="129"/>
      <c r="IV85" s="129"/>
    </row>
    <row r="86" spans="1:256" ht="15">
      <c r="A86" s="771"/>
      <c r="B86" s="760"/>
      <c r="C86" s="147" t="s">
        <v>226</v>
      </c>
      <c r="D86" s="764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  <c r="IO86" s="129"/>
      <c r="IP86" s="129"/>
      <c r="IQ86" s="129"/>
      <c r="IR86" s="129"/>
      <c r="IS86" s="129"/>
      <c r="IT86" s="129"/>
      <c r="IU86" s="129"/>
      <c r="IV86" s="129"/>
    </row>
    <row r="87" spans="1:256" ht="15">
      <c r="A87" s="771"/>
      <c r="B87" s="760"/>
      <c r="C87" s="147" t="s">
        <v>233</v>
      </c>
      <c r="D87" s="764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  <c r="GT87" s="129"/>
      <c r="GU87" s="129"/>
      <c r="GV87" s="129"/>
      <c r="GW87" s="129"/>
      <c r="GX87" s="129"/>
      <c r="GY87" s="129"/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9"/>
      <c r="HM87" s="129"/>
      <c r="HN87" s="129"/>
      <c r="HO87" s="129"/>
      <c r="HP87" s="129"/>
      <c r="HQ87" s="129"/>
      <c r="HR87" s="129"/>
      <c r="HS87" s="129"/>
      <c r="HT87" s="129"/>
      <c r="HU87" s="129"/>
      <c r="HV87" s="129"/>
      <c r="HW87" s="129"/>
      <c r="HX87" s="129"/>
      <c r="HY87" s="129"/>
      <c r="HZ87" s="129"/>
      <c r="IA87" s="129"/>
      <c r="IB87" s="129"/>
      <c r="IC87" s="129"/>
      <c r="ID87" s="129"/>
      <c r="IE87" s="129"/>
      <c r="IF87" s="129"/>
      <c r="IG87" s="129"/>
      <c r="IH87" s="129"/>
      <c r="II87" s="129"/>
      <c r="IJ87" s="129"/>
      <c r="IK87" s="129"/>
      <c r="IL87" s="129"/>
      <c r="IM87" s="129"/>
      <c r="IN87" s="129"/>
      <c r="IO87" s="129"/>
      <c r="IP87" s="129"/>
      <c r="IQ87" s="129"/>
      <c r="IR87" s="129"/>
      <c r="IS87" s="129"/>
      <c r="IT87" s="129"/>
      <c r="IU87" s="129"/>
      <c r="IV87" s="129"/>
    </row>
    <row r="88" spans="1:256" ht="15">
      <c r="A88" s="771"/>
      <c r="B88" s="760"/>
      <c r="C88" s="147" t="s">
        <v>227</v>
      </c>
      <c r="D88" s="764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29"/>
      <c r="FF88" s="129"/>
      <c r="FG88" s="129"/>
      <c r="FH88" s="129"/>
      <c r="FI88" s="129"/>
      <c r="FJ88" s="129"/>
      <c r="FK88" s="129"/>
      <c r="FL88" s="129"/>
      <c r="FM88" s="129"/>
      <c r="FN88" s="129"/>
      <c r="FO88" s="129"/>
      <c r="FP88" s="129"/>
      <c r="FQ88" s="129"/>
      <c r="FR88" s="129"/>
      <c r="FS88" s="129"/>
      <c r="FT88" s="129"/>
      <c r="FU88" s="129"/>
      <c r="FV88" s="129"/>
      <c r="FW88" s="129"/>
      <c r="FX88" s="129"/>
      <c r="FY88" s="129"/>
      <c r="FZ88" s="129"/>
      <c r="GA88" s="129"/>
      <c r="GB88" s="129"/>
      <c r="GC88" s="129"/>
      <c r="GD88" s="129"/>
      <c r="GE88" s="129"/>
      <c r="GF88" s="129"/>
      <c r="GG88" s="129"/>
      <c r="GH88" s="129"/>
      <c r="GI88" s="129"/>
      <c r="GJ88" s="129"/>
      <c r="GK88" s="129"/>
      <c r="GL88" s="129"/>
      <c r="GM88" s="129"/>
      <c r="GN88" s="129"/>
      <c r="GO88" s="129"/>
      <c r="GP88" s="129"/>
      <c r="GQ88" s="129"/>
      <c r="GR88" s="129"/>
      <c r="GS88" s="129"/>
      <c r="GT88" s="129"/>
      <c r="GU88" s="129"/>
      <c r="GV88" s="129"/>
      <c r="GW88" s="129"/>
      <c r="GX88" s="129"/>
      <c r="GY88" s="129"/>
      <c r="GZ88" s="129"/>
      <c r="HA88" s="129"/>
      <c r="HB88" s="129"/>
      <c r="HC88" s="129"/>
      <c r="HD88" s="129"/>
      <c r="HE88" s="129"/>
      <c r="HF88" s="129"/>
      <c r="HG88" s="129"/>
      <c r="HH88" s="129"/>
      <c r="HI88" s="129"/>
      <c r="HJ88" s="129"/>
      <c r="HK88" s="129"/>
      <c r="HL88" s="129"/>
      <c r="HM88" s="129"/>
      <c r="HN88" s="129"/>
      <c r="HO88" s="129"/>
      <c r="HP88" s="129"/>
      <c r="HQ88" s="129"/>
      <c r="HR88" s="129"/>
      <c r="HS88" s="129"/>
      <c r="HT88" s="129"/>
      <c r="HU88" s="129"/>
      <c r="HV88" s="129"/>
      <c r="HW88" s="129"/>
      <c r="HX88" s="129"/>
      <c r="HY88" s="129"/>
      <c r="HZ88" s="129"/>
      <c r="IA88" s="129"/>
      <c r="IB88" s="129"/>
      <c r="IC88" s="129"/>
      <c r="ID88" s="129"/>
      <c r="IE88" s="129"/>
      <c r="IF88" s="129"/>
      <c r="IG88" s="129"/>
      <c r="IH88" s="129"/>
      <c r="II88" s="129"/>
      <c r="IJ88" s="129"/>
      <c r="IK88" s="129"/>
      <c r="IL88" s="129"/>
      <c r="IM88" s="129"/>
      <c r="IN88" s="129"/>
      <c r="IO88" s="129"/>
      <c r="IP88" s="129"/>
      <c r="IQ88" s="129"/>
      <c r="IR88" s="129"/>
      <c r="IS88" s="129"/>
      <c r="IT88" s="129"/>
      <c r="IU88" s="129"/>
      <c r="IV88" s="129"/>
    </row>
    <row r="89" spans="1:256" ht="15">
      <c r="A89" s="771"/>
      <c r="B89" s="760"/>
      <c r="C89" s="147" t="s">
        <v>186</v>
      </c>
      <c r="D89" s="773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/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/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/>
      <c r="IM89" s="129"/>
      <c r="IN89" s="129"/>
      <c r="IO89" s="129"/>
      <c r="IP89" s="129"/>
      <c r="IQ89" s="129"/>
      <c r="IR89" s="129"/>
      <c r="IS89" s="129"/>
      <c r="IT89" s="129"/>
      <c r="IU89" s="129"/>
      <c r="IV89" s="129"/>
    </row>
    <row r="90" spans="1:256" ht="12.75" customHeight="1">
      <c r="A90" s="771"/>
      <c r="B90" s="779" t="s">
        <v>234</v>
      </c>
      <c r="C90" s="160" t="s">
        <v>240</v>
      </c>
      <c r="D90" s="780" t="s">
        <v>172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  <c r="IO90" s="129"/>
      <c r="IP90" s="129"/>
      <c r="IQ90" s="129"/>
      <c r="IR90" s="129"/>
      <c r="IS90" s="129"/>
      <c r="IT90" s="129"/>
      <c r="IU90" s="129"/>
      <c r="IV90" s="129"/>
    </row>
    <row r="91" spans="1:256" ht="27">
      <c r="A91" s="771"/>
      <c r="B91" s="760"/>
      <c r="C91" s="147" t="s">
        <v>205</v>
      </c>
      <c r="D91" s="762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  <c r="FF91" s="129"/>
      <c r="FG91" s="129"/>
      <c r="FH91" s="129"/>
      <c r="FI91" s="129"/>
      <c r="FJ91" s="129"/>
      <c r="FK91" s="129"/>
      <c r="FL91" s="129"/>
      <c r="FM91" s="129"/>
      <c r="FN91" s="129"/>
      <c r="FO91" s="129"/>
      <c r="FP91" s="129"/>
      <c r="FQ91" s="129"/>
      <c r="FR91" s="129"/>
      <c r="FS91" s="129"/>
      <c r="FT91" s="129"/>
      <c r="FU91" s="129"/>
      <c r="FV91" s="129"/>
      <c r="FW91" s="129"/>
      <c r="FX91" s="129"/>
      <c r="FY91" s="129"/>
      <c r="FZ91" s="129"/>
      <c r="GA91" s="129"/>
      <c r="GB91" s="129"/>
      <c r="GC91" s="129"/>
      <c r="GD91" s="129"/>
      <c r="GE91" s="129"/>
      <c r="GF91" s="129"/>
      <c r="GG91" s="129"/>
      <c r="GH91" s="129"/>
      <c r="GI91" s="129"/>
      <c r="GJ91" s="129"/>
      <c r="GK91" s="129"/>
      <c r="GL91" s="129"/>
      <c r="GM91" s="129"/>
      <c r="GN91" s="129"/>
      <c r="GO91" s="129"/>
      <c r="GP91" s="129"/>
      <c r="GQ91" s="129"/>
      <c r="GR91" s="129"/>
      <c r="GS91" s="129"/>
      <c r="GT91" s="129"/>
      <c r="GU91" s="129"/>
      <c r="GV91" s="129"/>
      <c r="GW91" s="129"/>
      <c r="GX91" s="129"/>
      <c r="GY91" s="129"/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9"/>
      <c r="HM91" s="129"/>
      <c r="HN91" s="129"/>
      <c r="HO91" s="129"/>
      <c r="HP91" s="129"/>
      <c r="HQ91" s="129"/>
      <c r="HR91" s="129"/>
      <c r="HS91" s="129"/>
      <c r="HT91" s="129"/>
      <c r="HU91" s="129"/>
      <c r="HV91" s="129"/>
      <c r="HW91" s="129"/>
      <c r="HX91" s="129"/>
      <c r="HY91" s="129"/>
      <c r="HZ91" s="129"/>
      <c r="IA91" s="129"/>
      <c r="IB91" s="129"/>
      <c r="IC91" s="129"/>
      <c r="ID91" s="129"/>
      <c r="IE91" s="129"/>
      <c r="IF91" s="129"/>
      <c r="IG91" s="129"/>
      <c r="IH91" s="129"/>
      <c r="II91" s="129"/>
      <c r="IJ91" s="129"/>
      <c r="IK91" s="129"/>
      <c r="IL91" s="129"/>
      <c r="IM91" s="129"/>
      <c r="IN91" s="129"/>
      <c r="IO91" s="129"/>
      <c r="IP91" s="129"/>
      <c r="IQ91" s="129"/>
      <c r="IR91" s="129"/>
      <c r="IS91" s="129"/>
      <c r="IT91" s="129"/>
      <c r="IU91" s="129"/>
      <c r="IV91" s="129"/>
    </row>
    <row r="92" spans="1:256" ht="15">
      <c r="A92" s="771"/>
      <c r="B92" s="760"/>
      <c r="C92" s="147" t="s">
        <v>233</v>
      </c>
      <c r="D92" s="762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29"/>
      <c r="FK92" s="129"/>
      <c r="FL92" s="129"/>
      <c r="FM92" s="129"/>
      <c r="FN92" s="129"/>
      <c r="FO92" s="129"/>
      <c r="FP92" s="129"/>
      <c r="FQ92" s="129"/>
      <c r="FR92" s="129"/>
      <c r="FS92" s="129"/>
      <c r="FT92" s="129"/>
      <c r="FU92" s="129"/>
      <c r="FV92" s="129"/>
      <c r="FW92" s="129"/>
      <c r="FX92" s="129"/>
      <c r="FY92" s="129"/>
      <c r="FZ92" s="129"/>
      <c r="GA92" s="129"/>
      <c r="GB92" s="129"/>
      <c r="GC92" s="129"/>
      <c r="GD92" s="129"/>
      <c r="GE92" s="129"/>
      <c r="GF92" s="129"/>
      <c r="GG92" s="129"/>
      <c r="GH92" s="129"/>
      <c r="GI92" s="129"/>
      <c r="GJ92" s="129"/>
      <c r="GK92" s="129"/>
      <c r="GL92" s="129"/>
      <c r="GM92" s="129"/>
      <c r="GN92" s="129"/>
      <c r="GO92" s="129"/>
      <c r="GP92" s="129"/>
      <c r="GQ92" s="129"/>
      <c r="GR92" s="129"/>
      <c r="GS92" s="129"/>
      <c r="GT92" s="129"/>
      <c r="GU92" s="129"/>
      <c r="GV92" s="129"/>
      <c r="GW92" s="129"/>
      <c r="GX92" s="129"/>
      <c r="GY92" s="129"/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9"/>
      <c r="HM92" s="129"/>
      <c r="HN92" s="129"/>
      <c r="HO92" s="129"/>
      <c r="HP92" s="129"/>
      <c r="HQ92" s="129"/>
      <c r="HR92" s="129"/>
      <c r="HS92" s="129"/>
      <c r="HT92" s="129"/>
      <c r="HU92" s="129"/>
      <c r="HV92" s="129"/>
      <c r="HW92" s="129"/>
      <c r="HX92" s="129"/>
      <c r="HY92" s="129"/>
      <c r="HZ92" s="129"/>
      <c r="IA92" s="129"/>
      <c r="IB92" s="129"/>
      <c r="IC92" s="129"/>
      <c r="ID92" s="129"/>
      <c r="IE92" s="129"/>
      <c r="IF92" s="129"/>
      <c r="IG92" s="129"/>
      <c r="IH92" s="129"/>
      <c r="II92" s="129"/>
      <c r="IJ92" s="129"/>
      <c r="IK92" s="129"/>
      <c r="IL92" s="129"/>
      <c r="IM92" s="129"/>
      <c r="IN92" s="129"/>
      <c r="IO92" s="129"/>
      <c r="IP92" s="129"/>
      <c r="IQ92" s="129"/>
      <c r="IR92" s="129"/>
      <c r="IS92" s="129"/>
      <c r="IT92" s="129"/>
      <c r="IU92" s="129"/>
      <c r="IV92" s="129"/>
    </row>
    <row r="93" spans="1:256" ht="15">
      <c r="A93" s="771"/>
      <c r="B93" s="760"/>
      <c r="C93" s="147" t="s">
        <v>210</v>
      </c>
      <c r="D93" s="762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  <c r="FL93" s="129"/>
      <c r="FM93" s="129"/>
      <c r="FN93" s="129"/>
      <c r="FO93" s="129"/>
      <c r="FP93" s="129"/>
      <c r="FQ93" s="129"/>
      <c r="FR93" s="129"/>
      <c r="FS93" s="129"/>
      <c r="FT93" s="129"/>
      <c r="FU93" s="129"/>
      <c r="FV93" s="129"/>
      <c r="FW93" s="129"/>
      <c r="FX93" s="129"/>
      <c r="FY93" s="129"/>
      <c r="FZ93" s="129"/>
      <c r="GA93" s="129"/>
      <c r="GB93" s="129"/>
      <c r="GC93" s="129"/>
      <c r="GD93" s="129"/>
      <c r="GE93" s="129"/>
      <c r="GF93" s="129"/>
      <c r="GG93" s="129"/>
      <c r="GH93" s="129"/>
      <c r="GI93" s="129"/>
      <c r="GJ93" s="129"/>
      <c r="GK93" s="129"/>
      <c r="GL93" s="129"/>
      <c r="GM93" s="129"/>
      <c r="GN93" s="129"/>
      <c r="GO93" s="129"/>
      <c r="GP93" s="129"/>
      <c r="GQ93" s="129"/>
      <c r="GR93" s="129"/>
      <c r="GS93" s="129"/>
      <c r="GT93" s="129"/>
      <c r="GU93" s="129"/>
      <c r="GV93" s="129"/>
      <c r="GW93" s="129"/>
      <c r="GX93" s="129"/>
      <c r="GY93" s="129"/>
      <c r="GZ93" s="129"/>
      <c r="HA93" s="129"/>
      <c r="HB93" s="129"/>
      <c r="HC93" s="129"/>
      <c r="HD93" s="129"/>
      <c r="HE93" s="129"/>
      <c r="HF93" s="129"/>
      <c r="HG93" s="129"/>
      <c r="HH93" s="129"/>
      <c r="HI93" s="129"/>
      <c r="HJ93" s="129"/>
      <c r="HK93" s="129"/>
      <c r="HL93" s="129"/>
      <c r="HM93" s="129"/>
      <c r="HN93" s="129"/>
      <c r="HO93" s="129"/>
      <c r="HP93" s="129"/>
      <c r="HQ93" s="129"/>
      <c r="HR93" s="129"/>
      <c r="HS93" s="129"/>
      <c r="HT93" s="129"/>
      <c r="HU93" s="129"/>
      <c r="HV93" s="129"/>
      <c r="HW93" s="129"/>
      <c r="HX93" s="129"/>
      <c r="HY93" s="129"/>
      <c r="HZ93" s="129"/>
      <c r="IA93" s="129"/>
      <c r="IB93" s="129"/>
      <c r="IC93" s="129"/>
      <c r="ID93" s="129"/>
      <c r="IE93" s="129"/>
      <c r="IF93" s="129"/>
      <c r="IG93" s="129"/>
      <c r="IH93" s="129"/>
      <c r="II93" s="129"/>
      <c r="IJ93" s="129"/>
      <c r="IK93" s="129"/>
      <c r="IL93" s="129"/>
      <c r="IM93" s="129"/>
      <c r="IN93" s="129"/>
      <c r="IO93" s="129"/>
      <c r="IP93" s="129"/>
      <c r="IQ93" s="129"/>
      <c r="IR93" s="129"/>
      <c r="IS93" s="129"/>
      <c r="IT93" s="129"/>
      <c r="IU93" s="129"/>
      <c r="IV93" s="129"/>
    </row>
    <row r="94" spans="1:256" ht="15.75" thickBot="1">
      <c r="A94" s="772"/>
      <c r="B94" s="745"/>
      <c r="C94" s="148" t="s">
        <v>186</v>
      </c>
      <c r="D94" s="77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  <c r="FL94" s="129"/>
      <c r="FM94" s="129"/>
      <c r="FN94" s="129"/>
      <c r="FO94" s="129"/>
      <c r="FP94" s="129"/>
      <c r="FQ94" s="129"/>
      <c r="FR94" s="129"/>
      <c r="FS94" s="129"/>
      <c r="FT94" s="129"/>
      <c r="FU94" s="129"/>
      <c r="FV94" s="129"/>
      <c r="FW94" s="129"/>
      <c r="FX94" s="129"/>
      <c r="FY94" s="129"/>
      <c r="FZ94" s="129"/>
      <c r="GA94" s="129"/>
      <c r="GB94" s="129"/>
      <c r="GC94" s="129"/>
      <c r="GD94" s="129"/>
      <c r="GE94" s="129"/>
      <c r="GF94" s="129"/>
      <c r="GG94" s="129"/>
      <c r="GH94" s="129"/>
      <c r="GI94" s="129"/>
      <c r="GJ94" s="129"/>
      <c r="GK94" s="129"/>
      <c r="GL94" s="129"/>
      <c r="GM94" s="129"/>
      <c r="GN94" s="129"/>
      <c r="GO94" s="129"/>
      <c r="GP94" s="129"/>
      <c r="GQ94" s="129"/>
      <c r="GR94" s="129"/>
      <c r="GS94" s="129"/>
      <c r="GT94" s="129"/>
      <c r="GU94" s="129"/>
      <c r="GV94" s="129"/>
      <c r="GW94" s="129"/>
      <c r="GX94" s="129"/>
      <c r="GY94" s="129"/>
      <c r="GZ94" s="129"/>
      <c r="HA94" s="129"/>
      <c r="HB94" s="129"/>
      <c r="HC94" s="129"/>
      <c r="HD94" s="129"/>
      <c r="HE94" s="129"/>
      <c r="HF94" s="129"/>
      <c r="HG94" s="129"/>
      <c r="HH94" s="129"/>
      <c r="HI94" s="129"/>
      <c r="HJ94" s="129"/>
      <c r="HK94" s="129"/>
      <c r="HL94" s="129"/>
      <c r="HM94" s="129"/>
      <c r="HN94" s="129"/>
      <c r="HO94" s="129"/>
      <c r="HP94" s="129"/>
      <c r="HQ94" s="129"/>
      <c r="HR94" s="129"/>
      <c r="HS94" s="129"/>
      <c r="HT94" s="129"/>
      <c r="HU94" s="129"/>
      <c r="HV94" s="129"/>
      <c r="HW94" s="129"/>
      <c r="HX94" s="129"/>
      <c r="HY94" s="129"/>
      <c r="HZ94" s="129"/>
      <c r="IA94" s="129"/>
      <c r="IB94" s="129"/>
      <c r="IC94" s="129"/>
      <c r="ID94" s="129"/>
      <c r="IE94" s="129"/>
      <c r="IF94" s="129"/>
      <c r="IG94" s="129"/>
      <c r="IH94" s="129"/>
      <c r="II94" s="129"/>
      <c r="IJ94" s="129"/>
      <c r="IK94" s="129"/>
      <c r="IL94" s="129"/>
      <c r="IM94" s="129"/>
      <c r="IN94" s="129"/>
      <c r="IO94" s="129"/>
      <c r="IP94" s="129"/>
      <c r="IQ94" s="129"/>
      <c r="IR94" s="129"/>
      <c r="IS94" s="129"/>
      <c r="IT94" s="129"/>
      <c r="IU94" s="129"/>
      <c r="IV94" s="129"/>
    </row>
    <row r="95" spans="1:256" ht="12.75" customHeight="1">
      <c r="A95" s="770" t="s">
        <v>241</v>
      </c>
      <c r="B95" s="744" t="s">
        <v>242</v>
      </c>
      <c r="C95" s="145" t="s">
        <v>240</v>
      </c>
      <c r="D95" s="761" t="s">
        <v>172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9"/>
      <c r="GI95" s="129"/>
      <c r="GJ95" s="129"/>
      <c r="GK95" s="129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  <c r="IO95" s="129"/>
      <c r="IP95" s="129"/>
      <c r="IQ95" s="129"/>
      <c r="IR95" s="129"/>
      <c r="IS95" s="129"/>
      <c r="IT95" s="129"/>
      <c r="IU95" s="129"/>
      <c r="IV95" s="129"/>
    </row>
    <row r="96" spans="1:256" ht="27">
      <c r="A96" s="771"/>
      <c r="B96" s="760"/>
      <c r="C96" s="147" t="s">
        <v>205</v>
      </c>
      <c r="D96" s="762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129"/>
      <c r="FL96" s="129"/>
      <c r="FM96" s="129"/>
      <c r="FN96" s="129"/>
      <c r="FO96" s="129"/>
      <c r="FP96" s="129"/>
      <c r="FQ96" s="129"/>
      <c r="FR96" s="129"/>
      <c r="FS96" s="129"/>
      <c r="FT96" s="129"/>
      <c r="FU96" s="129"/>
      <c r="FV96" s="129"/>
      <c r="FW96" s="129"/>
      <c r="FX96" s="129"/>
      <c r="FY96" s="129"/>
      <c r="FZ96" s="129"/>
      <c r="GA96" s="129"/>
      <c r="GB96" s="129"/>
      <c r="GC96" s="129"/>
      <c r="GD96" s="129"/>
      <c r="GE96" s="129"/>
      <c r="GF96" s="129"/>
      <c r="GG96" s="129"/>
      <c r="GH96" s="129"/>
      <c r="GI96" s="129"/>
      <c r="GJ96" s="129"/>
      <c r="GK96" s="129"/>
      <c r="GL96" s="129"/>
      <c r="GM96" s="129"/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129"/>
      <c r="IC96" s="129"/>
      <c r="ID96" s="129"/>
      <c r="IE96" s="129"/>
      <c r="IF96" s="129"/>
      <c r="IG96" s="129"/>
      <c r="IH96" s="129"/>
      <c r="II96" s="129"/>
      <c r="IJ96" s="129"/>
      <c r="IK96" s="129"/>
      <c r="IL96" s="129"/>
      <c r="IM96" s="129"/>
      <c r="IN96" s="129"/>
      <c r="IO96" s="129"/>
      <c r="IP96" s="129"/>
      <c r="IQ96" s="129"/>
      <c r="IR96" s="129"/>
      <c r="IS96" s="129"/>
      <c r="IT96" s="129"/>
      <c r="IU96" s="129"/>
      <c r="IV96" s="129"/>
    </row>
    <row r="97" spans="1:256" ht="15">
      <c r="A97" s="771"/>
      <c r="B97" s="760"/>
      <c r="C97" s="147" t="s">
        <v>233</v>
      </c>
      <c r="D97" s="762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  <c r="IO97" s="129"/>
      <c r="IP97" s="129"/>
      <c r="IQ97" s="129"/>
      <c r="IR97" s="129"/>
      <c r="IS97" s="129"/>
      <c r="IT97" s="129"/>
      <c r="IU97" s="129"/>
      <c r="IV97" s="129"/>
    </row>
    <row r="98" spans="1:256" ht="15">
      <c r="A98" s="771"/>
      <c r="B98" s="760"/>
      <c r="C98" s="147" t="s">
        <v>210</v>
      </c>
      <c r="D98" s="762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29"/>
      <c r="GE98" s="129"/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129"/>
      <c r="IC98" s="129"/>
      <c r="ID98" s="129"/>
      <c r="IE98" s="129"/>
      <c r="IF98" s="129"/>
      <c r="IG98" s="129"/>
      <c r="IH98" s="129"/>
      <c r="II98" s="129"/>
      <c r="IJ98" s="129"/>
      <c r="IK98" s="129"/>
      <c r="IL98" s="129"/>
      <c r="IM98" s="129"/>
      <c r="IN98" s="129"/>
      <c r="IO98" s="129"/>
      <c r="IP98" s="129"/>
      <c r="IQ98" s="129"/>
      <c r="IR98" s="129"/>
      <c r="IS98" s="129"/>
      <c r="IT98" s="129"/>
      <c r="IU98" s="129"/>
      <c r="IV98" s="129"/>
    </row>
    <row r="99" spans="1:256" ht="15">
      <c r="A99" s="771"/>
      <c r="B99" s="760"/>
      <c r="C99" s="147" t="s">
        <v>186</v>
      </c>
      <c r="D99" s="762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29"/>
      <c r="GE99" s="129"/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29"/>
      <c r="GR99" s="129"/>
      <c r="GS99" s="129"/>
      <c r="GT99" s="129"/>
      <c r="GU99" s="129"/>
      <c r="GV99" s="129"/>
      <c r="GW99" s="129"/>
      <c r="GX99" s="129"/>
      <c r="GY99" s="129"/>
      <c r="GZ99" s="129"/>
      <c r="HA99" s="129"/>
      <c r="HB99" s="129"/>
      <c r="HC99" s="129"/>
      <c r="HD99" s="129"/>
      <c r="HE99" s="129"/>
      <c r="HF99" s="129"/>
      <c r="HG99" s="129"/>
      <c r="HH99" s="129"/>
      <c r="HI99" s="129"/>
      <c r="HJ99" s="129"/>
      <c r="HK99" s="129"/>
      <c r="HL99" s="129"/>
      <c r="HM99" s="129"/>
      <c r="HN99" s="129"/>
      <c r="HO99" s="129"/>
      <c r="HP99" s="129"/>
      <c r="HQ99" s="129"/>
      <c r="HR99" s="129"/>
      <c r="HS99" s="129"/>
      <c r="HT99" s="129"/>
      <c r="HU99" s="129"/>
      <c r="HV99" s="129"/>
      <c r="HW99" s="129"/>
      <c r="HX99" s="129"/>
      <c r="HY99" s="129"/>
      <c r="HZ99" s="129"/>
      <c r="IA99" s="129"/>
      <c r="IB99" s="129"/>
      <c r="IC99" s="129"/>
      <c r="ID99" s="129"/>
      <c r="IE99" s="129"/>
      <c r="IF99" s="129"/>
      <c r="IG99" s="129"/>
      <c r="IH99" s="129"/>
      <c r="II99" s="129"/>
      <c r="IJ99" s="129"/>
      <c r="IK99" s="129"/>
      <c r="IL99" s="129"/>
      <c r="IM99" s="129"/>
      <c r="IN99" s="129"/>
      <c r="IO99" s="129"/>
      <c r="IP99" s="129"/>
      <c r="IQ99" s="129"/>
      <c r="IR99" s="129"/>
      <c r="IS99" s="129"/>
      <c r="IT99" s="129"/>
      <c r="IU99" s="129"/>
      <c r="IV99" s="129"/>
    </row>
    <row r="100" spans="1:256" ht="12.75" customHeight="1">
      <c r="A100" s="771"/>
      <c r="B100" s="760" t="s">
        <v>230</v>
      </c>
      <c r="C100" s="147" t="s">
        <v>231</v>
      </c>
      <c r="D100" s="763" t="s">
        <v>167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  <c r="FB100" s="129"/>
      <c r="FC100" s="129"/>
      <c r="FD100" s="129"/>
      <c r="FE100" s="129"/>
      <c r="FF100" s="129"/>
      <c r="FG100" s="129"/>
      <c r="FH100" s="129"/>
      <c r="FI100" s="129"/>
      <c r="FJ100" s="129"/>
      <c r="FK100" s="129"/>
      <c r="FL100" s="129"/>
      <c r="FM100" s="129"/>
      <c r="FN100" s="129"/>
      <c r="FO100" s="129"/>
      <c r="FP100" s="129"/>
      <c r="FQ100" s="129"/>
      <c r="FR100" s="129"/>
      <c r="FS100" s="129"/>
      <c r="FT100" s="129"/>
      <c r="FU100" s="129"/>
      <c r="FV100" s="129"/>
      <c r="FW100" s="129"/>
      <c r="FX100" s="129"/>
      <c r="FY100" s="129"/>
      <c r="FZ100" s="129"/>
      <c r="GA100" s="129"/>
      <c r="GB100" s="129"/>
      <c r="GC100" s="129"/>
      <c r="GD100" s="129"/>
      <c r="GE100" s="129"/>
      <c r="GF100" s="129"/>
      <c r="GG100" s="129"/>
      <c r="GH100" s="129"/>
      <c r="GI100" s="129"/>
      <c r="GJ100" s="129"/>
      <c r="GK100" s="129"/>
      <c r="GL100" s="129"/>
      <c r="GM100" s="129"/>
      <c r="GN100" s="129"/>
      <c r="GO100" s="129"/>
      <c r="GP100" s="129"/>
      <c r="GQ100" s="129"/>
      <c r="GR100" s="129"/>
      <c r="GS100" s="129"/>
      <c r="GT100" s="129"/>
      <c r="GU100" s="129"/>
      <c r="GV100" s="129"/>
      <c r="GW100" s="129"/>
      <c r="GX100" s="129"/>
      <c r="GY100" s="129"/>
      <c r="GZ100" s="129"/>
      <c r="HA100" s="129"/>
      <c r="HB100" s="129"/>
      <c r="HC100" s="129"/>
      <c r="HD100" s="129"/>
      <c r="HE100" s="129"/>
      <c r="HF100" s="129"/>
      <c r="HG100" s="129"/>
      <c r="HH100" s="129"/>
      <c r="HI100" s="129"/>
      <c r="HJ100" s="129"/>
      <c r="HK100" s="129"/>
      <c r="HL100" s="129"/>
      <c r="HM100" s="129"/>
      <c r="HN100" s="129"/>
      <c r="HO100" s="129"/>
      <c r="HP100" s="129"/>
      <c r="HQ100" s="129"/>
      <c r="HR100" s="129"/>
      <c r="HS100" s="129"/>
      <c r="HT100" s="129"/>
      <c r="HU100" s="129"/>
      <c r="HV100" s="129"/>
      <c r="HW100" s="129"/>
      <c r="HX100" s="129"/>
      <c r="HY100" s="129"/>
      <c r="HZ100" s="129"/>
      <c r="IA100" s="129"/>
      <c r="IB100" s="129"/>
      <c r="IC100" s="129"/>
      <c r="ID100" s="129"/>
      <c r="IE100" s="129"/>
      <c r="IF100" s="129"/>
      <c r="IG100" s="129"/>
      <c r="IH100" s="129"/>
      <c r="II100" s="129"/>
      <c r="IJ100" s="129"/>
      <c r="IK100" s="129"/>
      <c r="IL100" s="129"/>
      <c r="IM100" s="129"/>
      <c r="IN100" s="129"/>
      <c r="IO100" s="129"/>
      <c r="IP100" s="129"/>
      <c r="IQ100" s="129"/>
      <c r="IR100" s="129"/>
      <c r="IS100" s="129"/>
      <c r="IT100" s="129"/>
      <c r="IU100" s="129"/>
      <c r="IV100" s="129"/>
    </row>
    <row r="101" spans="1:256" ht="27">
      <c r="A101" s="771"/>
      <c r="B101" s="760"/>
      <c r="C101" s="147" t="s">
        <v>222</v>
      </c>
      <c r="D101" s="764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29"/>
      <c r="FK101" s="129"/>
      <c r="FL101" s="129"/>
      <c r="FM101" s="129"/>
      <c r="FN101" s="129"/>
      <c r="FO101" s="129"/>
      <c r="FP101" s="129"/>
      <c r="FQ101" s="129"/>
      <c r="FR101" s="129"/>
      <c r="FS101" s="129"/>
      <c r="FT101" s="129"/>
      <c r="FU101" s="129"/>
      <c r="FV101" s="129"/>
      <c r="FW101" s="129"/>
      <c r="FX101" s="129"/>
      <c r="FY101" s="129"/>
      <c r="FZ101" s="129"/>
      <c r="GA101" s="129"/>
      <c r="GB101" s="129"/>
      <c r="GC101" s="129"/>
      <c r="GD101" s="129"/>
      <c r="GE101" s="129"/>
      <c r="GF101" s="129"/>
      <c r="GG101" s="129"/>
      <c r="GH101" s="129"/>
      <c r="GI101" s="129"/>
      <c r="GJ101" s="129"/>
      <c r="GK101" s="129"/>
      <c r="GL101" s="129"/>
      <c r="GM101" s="129"/>
      <c r="GN101" s="129"/>
      <c r="GO101" s="129"/>
      <c r="GP101" s="129"/>
      <c r="GQ101" s="129"/>
      <c r="GR101" s="129"/>
      <c r="GS101" s="129"/>
      <c r="GT101" s="129"/>
      <c r="GU101" s="129"/>
      <c r="GV101" s="129"/>
      <c r="GW101" s="129"/>
      <c r="GX101" s="129"/>
      <c r="GY101" s="129"/>
      <c r="GZ101" s="129"/>
      <c r="HA101" s="129"/>
      <c r="HB101" s="129"/>
      <c r="HC101" s="129"/>
      <c r="HD101" s="129"/>
      <c r="HE101" s="129"/>
      <c r="HF101" s="129"/>
      <c r="HG101" s="129"/>
      <c r="HH101" s="129"/>
      <c r="HI101" s="129"/>
      <c r="HJ101" s="129"/>
      <c r="HK101" s="129"/>
      <c r="HL101" s="129"/>
      <c r="HM101" s="129"/>
      <c r="HN101" s="129"/>
      <c r="HO101" s="129"/>
      <c r="HP101" s="129"/>
      <c r="HQ101" s="129"/>
      <c r="HR101" s="129"/>
      <c r="HS101" s="129"/>
      <c r="HT101" s="129"/>
      <c r="HU101" s="129"/>
      <c r="HV101" s="129"/>
      <c r="HW101" s="129"/>
      <c r="HX101" s="129"/>
      <c r="HY101" s="129"/>
      <c r="HZ101" s="129"/>
      <c r="IA101" s="129"/>
      <c r="IB101" s="129"/>
      <c r="IC101" s="129"/>
      <c r="ID101" s="129"/>
      <c r="IE101" s="129"/>
      <c r="IF101" s="129"/>
      <c r="IG101" s="129"/>
      <c r="IH101" s="129"/>
      <c r="II101" s="129"/>
      <c r="IJ101" s="129"/>
      <c r="IK101" s="129"/>
      <c r="IL101" s="129"/>
      <c r="IM101" s="129"/>
      <c r="IN101" s="129"/>
      <c r="IO101" s="129"/>
      <c r="IP101" s="129"/>
      <c r="IQ101" s="129"/>
      <c r="IR101" s="129"/>
      <c r="IS101" s="129"/>
      <c r="IT101" s="129"/>
      <c r="IU101" s="129"/>
      <c r="IV101" s="129"/>
    </row>
    <row r="102" spans="1:256" ht="15">
      <c r="A102" s="771"/>
      <c r="B102" s="760"/>
      <c r="C102" s="147" t="s">
        <v>223</v>
      </c>
      <c r="D102" s="764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29"/>
      <c r="FR102" s="129"/>
      <c r="FS102" s="129"/>
      <c r="FT102" s="129"/>
      <c r="FU102" s="129"/>
      <c r="FV102" s="129"/>
      <c r="FW102" s="129"/>
      <c r="FX102" s="129"/>
      <c r="FY102" s="129"/>
      <c r="FZ102" s="129"/>
      <c r="GA102" s="129"/>
      <c r="GB102" s="129"/>
      <c r="GC102" s="129"/>
      <c r="GD102" s="129"/>
      <c r="GE102" s="129"/>
      <c r="GF102" s="129"/>
      <c r="GG102" s="129"/>
      <c r="GH102" s="129"/>
      <c r="GI102" s="129"/>
      <c r="GJ102" s="129"/>
      <c r="GK102" s="129"/>
      <c r="GL102" s="129"/>
      <c r="GM102" s="129"/>
      <c r="GN102" s="129"/>
      <c r="GO102" s="129"/>
      <c r="GP102" s="129"/>
      <c r="GQ102" s="129"/>
      <c r="GR102" s="129"/>
      <c r="GS102" s="129"/>
      <c r="GT102" s="129"/>
      <c r="GU102" s="129"/>
      <c r="GV102" s="129"/>
      <c r="GW102" s="129"/>
      <c r="GX102" s="129"/>
      <c r="GY102" s="129"/>
      <c r="GZ102" s="129"/>
      <c r="HA102" s="129"/>
      <c r="HB102" s="129"/>
      <c r="HC102" s="129"/>
      <c r="HD102" s="129"/>
      <c r="HE102" s="129"/>
      <c r="HF102" s="129"/>
      <c r="HG102" s="129"/>
      <c r="HH102" s="129"/>
      <c r="HI102" s="129"/>
      <c r="HJ102" s="129"/>
      <c r="HK102" s="129"/>
      <c r="HL102" s="129"/>
      <c r="HM102" s="129"/>
      <c r="HN102" s="129"/>
      <c r="HO102" s="129"/>
      <c r="HP102" s="129"/>
      <c r="HQ102" s="129"/>
      <c r="HR102" s="129"/>
      <c r="HS102" s="129"/>
      <c r="HT102" s="129"/>
      <c r="HU102" s="129"/>
      <c r="HV102" s="129"/>
      <c r="HW102" s="129"/>
      <c r="HX102" s="129"/>
      <c r="HY102" s="129"/>
      <c r="HZ102" s="129"/>
      <c r="IA102" s="129"/>
      <c r="IB102" s="129"/>
      <c r="IC102" s="129"/>
      <c r="ID102" s="129"/>
      <c r="IE102" s="129"/>
      <c r="IF102" s="129"/>
      <c r="IG102" s="129"/>
      <c r="IH102" s="129"/>
      <c r="II102" s="129"/>
      <c r="IJ102" s="129"/>
      <c r="IK102" s="129"/>
      <c r="IL102" s="129"/>
      <c r="IM102" s="129"/>
      <c r="IN102" s="129"/>
      <c r="IO102" s="129"/>
      <c r="IP102" s="129"/>
      <c r="IQ102" s="129"/>
      <c r="IR102" s="129"/>
      <c r="IS102" s="129"/>
      <c r="IT102" s="129"/>
      <c r="IU102" s="129"/>
      <c r="IV102" s="129"/>
    </row>
    <row r="103" spans="1:256" ht="15">
      <c r="A103" s="771"/>
      <c r="B103" s="760"/>
      <c r="C103" s="147" t="s">
        <v>186</v>
      </c>
      <c r="D103" s="764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  <c r="FB103" s="129"/>
      <c r="FC103" s="129"/>
      <c r="FD103" s="129"/>
      <c r="FE103" s="129"/>
      <c r="FF103" s="129"/>
      <c r="FG103" s="129"/>
      <c r="FH103" s="129"/>
      <c r="FI103" s="129"/>
      <c r="FJ103" s="129"/>
      <c r="FK103" s="129"/>
      <c r="FL103" s="129"/>
      <c r="FM103" s="129"/>
      <c r="FN103" s="129"/>
      <c r="FO103" s="129"/>
      <c r="FP103" s="129"/>
      <c r="FQ103" s="129"/>
      <c r="FR103" s="129"/>
      <c r="FS103" s="129"/>
      <c r="FT103" s="129"/>
      <c r="FU103" s="129"/>
      <c r="FV103" s="129"/>
      <c r="FW103" s="129"/>
      <c r="FX103" s="129"/>
      <c r="FY103" s="129"/>
      <c r="FZ103" s="129"/>
      <c r="GA103" s="129"/>
      <c r="GB103" s="129"/>
      <c r="GC103" s="129"/>
      <c r="GD103" s="129"/>
      <c r="GE103" s="129"/>
      <c r="GF103" s="129"/>
      <c r="GG103" s="129"/>
      <c r="GH103" s="129"/>
      <c r="GI103" s="129"/>
      <c r="GJ103" s="129"/>
      <c r="GK103" s="129"/>
      <c r="GL103" s="129"/>
      <c r="GM103" s="129"/>
      <c r="GN103" s="129"/>
      <c r="GO103" s="129"/>
      <c r="GP103" s="129"/>
      <c r="GQ103" s="129"/>
      <c r="GR103" s="129"/>
      <c r="GS103" s="129"/>
      <c r="GT103" s="129"/>
      <c r="GU103" s="129"/>
      <c r="GV103" s="129"/>
      <c r="GW103" s="129"/>
      <c r="GX103" s="129"/>
      <c r="GY103" s="129"/>
      <c r="GZ103" s="129"/>
      <c r="HA103" s="129"/>
      <c r="HB103" s="129"/>
      <c r="HC103" s="129"/>
      <c r="HD103" s="129"/>
      <c r="HE103" s="129"/>
      <c r="HF103" s="129"/>
      <c r="HG103" s="129"/>
      <c r="HH103" s="129"/>
      <c r="HI103" s="129"/>
      <c r="HJ103" s="129"/>
      <c r="HK103" s="129"/>
      <c r="HL103" s="129"/>
      <c r="HM103" s="129"/>
      <c r="HN103" s="129"/>
      <c r="HO103" s="129"/>
      <c r="HP103" s="129"/>
      <c r="HQ103" s="129"/>
      <c r="HR103" s="129"/>
      <c r="HS103" s="129"/>
      <c r="HT103" s="129"/>
      <c r="HU103" s="129"/>
      <c r="HV103" s="129"/>
      <c r="HW103" s="129"/>
      <c r="HX103" s="129"/>
      <c r="HY103" s="129"/>
      <c r="HZ103" s="129"/>
      <c r="IA103" s="129"/>
      <c r="IB103" s="129"/>
      <c r="IC103" s="129"/>
      <c r="ID103" s="129"/>
      <c r="IE103" s="129"/>
      <c r="IF103" s="129"/>
      <c r="IG103" s="129"/>
      <c r="IH103" s="129"/>
      <c r="II103" s="129"/>
      <c r="IJ103" s="129"/>
      <c r="IK103" s="129"/>
      <c r="IL103" s="129"/>
      <c r="IM103" s="129"/>
      <c r="IN103" s="129"/>
      <c r="IO103" s="129"/>
      <c r="IP103" s="129"/>
      <c r="IQ103" s="129"/>
      <c r="IR103" s="129"/>
      <c r="IS103" s="129"/>
      <c r="IT103" s="129"/>
      <c r="IU103" s="129"/>
      <c r="IV103" s="129"/>
    </row>
    <row r="104" spans="1:256" ht="15">
      <c r="A104" s="771"/>
      <c r="B104" s="774" t="s">
        <v>174</v>
      </c>
      <c r="C104" s="147" t="s">
        <v>243</v>
      </c>
      <c r="D104" s="764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29"/>
      <c r="EM104" s="129"/>
      <c r="EN104" s="129"/>
      <c r="EO104" s="129"/>
      <c r="EP104" s="129"/>
      <c r="EQ104" s="129"/>
      <c r="ER104" s="129"/>
      <c r="ES104" s="129"/>
      <c r="ET104" s="129"/>
      <c r="EU104" s="129"/>
      <c r="EV104" s="129"/>
      <c r="EW104" s="129"/>
      <c r="EX104" s="129"/>
      <c r="EY104" s="129"/>
      <c r="EZ104" s="129"/>
      <c r="FA104" s="129"/>
      <c r="FB104" s="129"/>
      <c r="FC104" s="129"/>
      <c r="FD104" s="129"/>
      <c r="FE104" s="129"/>
      <c r="FF104" s="129"/>
      <c r="FG104" s="129"/>
      <c r="FH104" s="129"/>
      <c r="FI104" s="129"/>
      <c r="FJ104" s="129"/>
      <c r="FK104" s="129"/>
      <c r="FL104" s="129"/>
      <c r="FM104" s="129"/>
      <c r="FN104" s="129"/>
      <c r="FO104" s="129"/>
      <c r="FP104" s="129"/>
      <c r="FQ104" s="129"/>
      <c r="FR104" s="129"/>
      <c r="FS104" s="129"/>
      <c r="FT104" s="129"/>
      <c r="FU104" s="129"/>
      <c r="FV104" s="129"/>
      <c r="FW104" s="129"/>
      <c r="FX104" s="129"/>
      <c r="FY104" s="129"/>
      <c r="FZ104" s="129"/>
      <c r="GA104" s="129"/>
      <c r="GB104" s="129"/>
      <c r="GC104" s="129"/>
      <c r="GD104" s="129"/>
      <c r="GE104" s="129"/>
      <c r="GF104" s="129"/>
      <c r="GG104" s="129"/>
      <c r="GH104" s="129"/>
      <c r="GI104" s="129"/>
      <c r="GJ104" s="129"/>
      <c r="GK104" s="129"/>
      <c r="GL104" s="129"/>
      <c r="GM104" s="129"/>
      <c r="GN104" s="129"/>
      <c r="GO104" s="129"/>
      <c r="GP104" s="129"/>
      <c r="GQ104" s="129"/>
      <c r="GR104" s="129"/>
      <c r="GS104" s="129"/>
      <c r="GT104" s="129"/>
      <c r="GU104" s="129"/>
      <c r="GV104" s="129"/>
      <c r="GW104" s="129"/>
      <c r="GX104" s="129"/>
      <c r="GY104" s="129"/>
      <c r="GZ104" s="129"/>
      <c r="HA104" s="129"/>
      <c r="HB104" s="129"/>
      <c r="HC104" s="129"/>
      <c r="HD104" s="129"/>
      <c r="HE104" s="129"/>
      <c r="HF104" s="129"/>
      <c r="HG104" s="129"/>
      <c r="HH104" s="129"/>
      <c r="HI104" s="129"/>
      <c r="HJ104" s="129"/>
      <c r="HK104" s="129"/>
      <c r="HL104" s="129"/>
      <c r="HM104" s="129"/>
      <c r="HN104" s="129"/>
      <c r="HO104" s="129"/>
      <c r="HP104" s="129"/>
      <c r="HQ104" s="129"/>
      <c r="HR104" s="129"/>
      <c r="HS104" s="129"/>
      <c r="HT104" s="129"/>
      <c r="HU104" s="129"/>
      <c r="HV104" s="129"/>
      <c r="HW104" s="129"/>
      <c r="HX104" s="129"/>
      <c r="HY104" s="129"/>
      <c r="HZ104" s="129"/>
      <c r="IA104" s="129"/>
      <c r="IB104" s="129"/>
      <c r="IC104" s="129"/>
      <c r="ID104" s="129"/>
      <c r="IE104" s="129"/>
      <c r="IF104" s="129"/>
      <c r="IG104" s="129"/>
      <c r="IH104" s="129"/>
      <c r="II104" s="129"/>
      <c r="IJ104" s="129"/>
      <c r="IK104" s="129"/>
      <c r="IL104" s="129"/>
      <c r="IM104" s="129"/>
      <c r="IN104" s="129"/>
      <c r="IO104" s="129"/>
      <c r="IP104" s="129"/>
      <c r="IQ104" s="129"/>
      <c r="IR104" s="129"/>
      <c r="IS104" s="129"/>
      <c r="IT104" s="129"/>
      <c r="IU104" s="129"/>
      <c r="IV104" s="129"/>
    </row>
    <row r="105" spans="1:256" ht="15">
      <c r="A105" s="771"/>
      <c r="B105" s="775"/>
      <c r="C105" s="161" t="s">
        <v>244</v>
      </c>
      <c r="D105" s="764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9"/>
      <c r="ED105" s="129"/>
      <c r="EE105" s="129"/>
      <c r="EF105" s="129"/>
      <c r="EG105" s="129"/>
      <c r="EH105" s="129"/>
      <c r="EI105" s="129"/>
      <c r="EJ105" s="129"/>
      <c r="EK105" s="129"/>
      <c r="EL105" s="129"/>
      <c r="EM105" s="129"/>
      <c r="EN105" s="129"/>
      <c r="EO105" s="129"/>
      <c r="EP105" s="129"/>
      <c r="EQ105" s="129"/>
      <c r="ER105" s="129"/>
      <c r="ES105" s="129"/>
      <c r="ET105" s="129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29"/>
      <c r="FF105" s="129"/>
      <c r="FG105" s="129"/>
      <c r="FH105" s="129"/>
      <c r="FI105" s="129"/>
      <c r="FJ105" s="129"/>
      <c r="FK105" s="129"/>
      <c r="FL105" s="129"/>
      <c r="FM105" s="129"/>
      <c r="FN105" s="129"/>
      <c r="FO105" s="129"/>
      <c r="FP105" s="129"/>
      <c r="FQ105" s="129"/>
      <c r="FR105" s="129"/>
      <c r="FS105" s="129"/>
      <c r="FT105" s="129"/>
      <c r="FU105" s="129"/>
      <c r="FV105" s="129"/>
      <c r="FW105" s="129"/>
      <c r="FX105" s="129"/>
      <c r="FY105" s="129"/>
      <c r="FZ105" s="129"/>
      <c r="GA105" s="129"/>
      <c r="GB105" s="129"/>
      <c r="GC105" s="129"/>
      <c r="GD105" s="129"/>
      <c r="GE105" s="129"/>
      <c r="GF105" s="129"/>
      <c r="GG105" s="129"/>
      <c r="GH105" s="129"/>
      <c r="GI105" s="129"/>
      <c r="GJ105" s="129"/>
      <c r="GK105" s="129"/>
      <c r="GL105" s="129"/>
      <c r="GM105" s="129"/>
      <c r="GN105" s="129"/>
      <c r="GO105" s="129"/>
      <c r="GP105" s="129"/>
      <c r="GQ105" s="129"/>
      <c r="GR105" s="129"/>
      <c r="GS105" s="129"/>
      <c r="GT105" s="129"/>
      <c r="GU105" s="129"/>
      <c r="GV105" s="129"/>
      <c r="GW105" s="129"/>
      <c r="GX105" s="129"/>
      <c r="GY105" s="129"/>
      <c r="GZ105" s="129"/>
      <c r="HA105" s="129"/>
      <c r="HB105" s="129"/>
      <c r="HC105" s="129"/>
      <c r="HD105" s="129"/>
      <c r="HE105" s="129"/>
      <c r="HF105" s="129"/>
      <c r="HG105" s="129"/>
      <c r="HH105" s="129"/>
      <c r="HI105" s="129"/>
      <c r="HJ105" s="129"/>
      <c r="HK105" s="129"/>
      <c r="HL105" s="129"/>
      <c r="HM105" s="129"/>
      <c r="HN105" s="129"/>
      <c r="HO105" s="129"/>
      <c r="HP105" s="129"/>
      <c r="HQ105" s="129"/>
      <c r="HR105" s="129"/>
      <c r="HS105" s="129"/>
      <c r="HT105" s="129"/>
      <c r="HU105" s="129"/>
      <c r="HV105" s="129"/>
      <c r="HW105" s="129"/>
      <c r="HX105" s="129"/>
      <c r="HY105" s="129"/>
      <c r="HZ105" s="129"/>
      <c r="IA105" s="129"/>
      <c r="IB105" s="129"/>
      <c r="IC105" s="129"/>
      <c r="ID105" s="129"/>
      <c r="IE105" s="129"/>
      <c r="IF105" s="129"/>
      <c r="IG105" s="129"/>
      <c r="IH105" s="129"/>
      <c r="II105" s="129"/>
      <c r="IJ105" s="129"/>
      <c r="IK105" s="129"/>
      <c r="IL105" s="129"/>
      <c r="IM105" s="129"/>
      <c r="IN105" s="129"/>
      <c r="IO105" s="129"/>
      <c r="IP105" s="129"/>
      <c r="IQ105" s="129"/>
      <c r="IR105" s="129"/>
      <c r="IS105" s="129"/>
      <c r="IT105" s="129"/>
      <c r="IU105" s="129"/>
      <c r="IV105" s="129"/>
    </row>
    <row r="106" spans="1:256" ht="15">
      <c r="A106" s="771"/>
      <c r="B106" s="774" t="s">
        <v>173</v>
      </c>
      <c r="C106" s="147" t="s">
        <v>245</v>
      </c>
      <c r="D106" s="764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  <c r="IO106" s="129"/>
      <c r="IP106" s="129"/>
      <c r="IQ106" s="129"/>
      <c r="IR106" s="129"/>
      <c r="IS106" s="129"/>
      <c r="IT106" s="129"/>
      <c r="IU106" s="129"/>
      <c r="IV106" s="129"/>
    </row>
    <row r="107" spans="1:256" ht="15">
      <c r="A107" s="771"/>
      <c r="B107" s="775"/>
      <c r="C107" s="161" t="s">
        <v>226</v>
      </c>
      <c r="D107" s="764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  <c r="EY107" s="129"/>
      <c r="EZ107" s="129"/>
      <c r="FA107" s="129"/>
      <c r="FB107" s="129"/>
      <c r="FC107" s="129"/>
      <c r="FD107" s="129"/>
      <c r="FE107" s="129"/>
      <c r="FF107" s="129"/>
      <c r="FG107" s="129"/>
      <c r="FH107" s="129"/>
      <c r="FI107" s="129"/>
      <c r="FJ107" s="129"/>
      <c r="FK107" s="129"/>
      <c r="FL107" s="129"/>
      <c r="FM107" s="129"/>
      <c r="FN107" s="129"/>
      <c r="FO107" s="129"/>
      <c r="FP107" s="129"/>
      <c r="FQ107" s="129"/>
      <c r="FR107" s="129"/>
      <c r="FS107" s="129"/>
      <c r="FT107" s="129"/>
      <c r="FU107" s="129"/>
      <c r="FV107" s="129"/>
      <c r="FW107" s="129"/>
      <c r="FX107" s="129"/>
      <c r="FY107" s="129"/>
      <c r="FZ107" s="129"/>
      <c r="GA107" s="129"/>
      <c r="GB107" s="129"/>
      <c r="GC107" s="129"/>
      <c r="GD107" s="129"/>
      <c r="GE107" s="129"/>
      <c r="GF107" s="129"/>
      <c r="GG107" s="129"/>
      <c r="GH107" s="129"/>
      <c r="GI107" s="129"/>
      <c r="GJ107" s="129"/>
      <c r="GK107" s="129"/>
      <c r="GL107" s="129"/>
      <c r="GM107" s="129"/>
      <c r="GN107" s="129"/>
      <c r="GO107" s="129"/>
      <c r="GP107" s="129"/>
      <c r="GQ107" s="129"/>
      <c r="GR107" s="129"/>
      <c r="GS107" s="129"/>
      <c r="GT107" s="129"/>
      <c r="GU107" s="129"/>
      <c r="GV107" s="129"/>
      <c r="GW107" s="129"/>
      <c r="GX107" s="129"/>
      <c r="GY107" s="129"/>
      <c r="GZ107" s="129"/>
      <c r="HA107" s="129"/>
      <c r="HB107" s="129"/>
      <c r="HC107" s="129"/>
      <c r="HD107" s="129"/>
      <c r="HE107" s="129"/>
      <c r="HF107" s="129"/>
      <c r="HG107" s="129"/>
      <c r="HH107" s="129"/>
      <c r="HI107" s="129"/>
      <c r="HJ107" s="129"/>
      <c r="HK107" s="129"/>
      <c r="HL107" s="129"/>
      <c r="HM107" s="129"/>
      <c r="HN107" s="129"/>
      <c r="HO107" s="129"/>
      <c r="HP107" s="129"/>
      <c r="HQ107" s="129"/>
      <c r="HR107" s="129"/>
      <c r="HS107" s="129"/>
      <c r="HT107" s="129"/>
      <c r="HU107" s="129"/>
      <c r="HV107" s="129"/>
      <c r="HW107" s="129"/>
      <c r="HX107" s="129"/>
      <c r="HY107" s="129"/>
      <c r="HZ107" s="129"/>
      <c r="IA107" s="129"/>
      <c r="IB107" s="129"/>
      <c r="IC107" s="129"/>
      <c r="ID107" s="129"/>
      <c r="IE107" s="129"/>
      <c r="IF107" s="129"/>
      <c r="IG107" s="129"/>
      <c r="IH107" s="129"/>
      <c r="II107" s="129"/>
      <c r="IJ107" s="129"/>
      <c r="IK107" s="129"/>
      <c r="IL107" s="129"/>
      <c r="IM107" s="129"/>
      <c r="IN107" s="129"/>
      <c r="IO107" s="129"/>
      <c r="IP107" s="129"/>
      <c r="IQ107" s="129"/>
      <c r="IR107" s="129"/>
      <c r="IS107" s="129"/>
      <c r="IT107" s="129"/>
      <c r="IU107" s="129"/>
      <c r="IV107" s="129"/>
    </row>
    <row r="108" spans="1:256" ht="15.75" thickBot="1">
      <c r="A108" s="772"/>
      <c r="B108" s="776"/>
      <c r="C108" s="148" t="s">
        <v>186</v>
      </c>
      <c r="D108" s="765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  <c r="IT108" s="129"/>
      <c r="IU108" s="129"/>
      <c r="IV108" s="129"/>
    </row>
    <row r="109" spans="1:256" ht="12.75" customHeight="1">
      <c r="A109" s="757" t="s">
        <v>246</v>
      </c>
      <c r="B109" s="744" t="s">
        <v>242</v>
      </c>
      <c r="C109" s="145" t="s">
        <v>247</v>
      </c>
      <c r="D109" s="766" t="s">
        <v>194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  <c r="FB109" s="129"/>
      <c r="FC109" s="129"/>
      <c r="FD109" s="129"/>
      <c r="FE109" s="129"/>
      <c r="FF109" s="129"/>
      <c r="FG109" s="129"/>
      <c r="FH109" s="129"/>
      <c r="FI109" s="129"/>
      <c r="FJ109" s="129"/>
      <c r="FK109" s="129"/>
      <c r="FL109" s="129"/>
      <c r="FM109" s="129"/>
      <c r="FN109" s="129"/>
      <c r="FO109" s="129"/>
      <c r="FP109" s="129"/>
      <c r="FQ109" s="129"/>
      <c r="FR109" s="129"/>
      <c r="FS109" s="129"/>
      <c r="FT109" s="129"/>
      <c r="FU109" s="129"/>
      <c r="FV109" s="129"/>
      <c r="FW109" s="129"/>
      <c r="FX109" s="129"/>
      <c r="FY109" s="129"/>
      <c r="FZ109" s="129"/>
      <c r="GA109" s="129"/>
      <c r="GB109" s="129"/>
      <c r="GC109" s="129"/>
      <c r="GD109" s="129"/>
      <c r="GE109" s="129"/>
      <c r="GF109" s="129"/>
      <c r="GG109" s="129"/>
      <c r="GH109" s="129"/>
      <c r="GI109" s="129"/>
      <c r="GJ109" s="129"/>
      <c r="GK109" s="129"/>
      <c r="GL109" s="129"/>
      <c r="GM109" s="129"/>
      <c r="GN109" s="129"/>
      <c r="GO109" s="129"/>
      <c r="GP109" s="129"/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29"/>
      <c r="HB109" s="129"/>
      <c r="HC109" s="129"/>
      <c r="HD109" s="129"/>
      <c r="HE109" s="129"/>
      <c r="HF109" s="129"/>
      <c r="HG109" s="129"/>
      <c r="HH109" s="129"/>
      <c r="HI109" s="129"/>
      <c r="HJ109" s="129"/>
      <c r="HK109" s="129"/>
      <c r="HL109" s="129"/>
      <c r="HM109" s="129"/>
      <c r="HN109" s="129"/>
      <c r="HO109" s="129"/>
      <c r="HP109" s="129"/>
      <c r="HQ109" s="129"/>
      <c r="HR109" s="129"/>
      <c r="HS109" s="129"/>
      <c r="HT109" s="129"/>
      <c r="HU109" s="129"/>
      <c r="HV109" s="129"/>
      <c r="HW109" s="129"/>
      <c r="HX109" s="129"/>
      <c r="HY109" s="129"/>
      <c r="HZ109" s="129"/>
      <c r="IA109" s="129"/>
      <c r="IB109" s="129"/>
      <c r="IC109" s="129"/>
      <c r="ID109" s="129"/>
      <c r="IE109" s="129"/>
      <c r="IF109" s="129"/>
      <c r="IG109" s="129"/>
      <c r="IH109" s="129"/>
      <c r="II109" s="129"/>
      <c r="IJ109" s="129"/>
      <c r="IK109" s="129"/>
      <c r="IL109" s="129"/>
      <c r="IM109" s="129"/>
      <c r="IN109" s="129"/>
      <c r="IO109" s="129"/>
      <c r="IP109" s="129"/>
      <c r="IQ109" s="129"/>
      <c r="IR109" s="129"/>
      <c r="IS109" s="129"/>
      <c r="IT109" s="129"/>
      <c r="IU109" s="129"/>
      <c r="IV109" s="129"/>
    </row>
    <row r="110" spans="1:256" ht="27">
      <c r="A110" s="758"/>
      <c r="B110" s="760"/>
      <c r="C110" s="147" t="s">
        <v>205</v>
      </c>
      <c r="D110" s="764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129"/>
      <c r="FI110" s="129"/>
      <c r="FJ110" s="129"/>
      <c r="FK110" s="129"/>
      <c r="FL110" s="129"/>
      <c r="FM110" s="129"/>
      <c r="FN110" s="129"/>
      <c r="FO110" s="129"/>
      <c r="FP110" s="129"/>
      <c r="FQ110" s="129"/>
      <c r="FR110" s="129"/>
      <c r="FS110" s="129"/>
      <c r="FT110" s="129"/>
      <c r="FU110" s="129"/>
      <c r="FV110" s="129"/>
      <c r="FW110" s="129"/>
      <c r="FX110" s="129"/>
      <c r="FY110" s="129"/>
      <c r="FZ110" s="129"/>
      <c r="GA110" s="129"/>
      <c r="GB110" s="129"/>
      <c r="GC110" s="129"/>
      <c r="GD110" s="129"/>
      <c r="GE110" s="129"/>
      <c r="GF110" s="129"/>
      <c r="GG110" s="129"/>
      <c r="GH110" s="129"/>
      <c r="GI110" s="129"/>
      <c r="GJ110" s="129"/>
      <c r="GK110" s="129"/>
      <c r="GL110" s="129"/>
      <c r="GM110" s="129"/>
      <c r="GN110" s="129"/>
      <c r="GO110" s="129"/>
      <c r="GP110" s="129"/>
      <c r="GQ110" s="129"/>
      <c r="GR110" s="129"/>
      <c r="GS110" s="129"/>
      <c r="GT110" s="129"/>
      <c r="GU110" s="129"/>
      <c r="GV110" s="129"/>
      <c r="GW110" s="129"/>
      <c r="GX110" s="129"/>
      <c r="GY110" s="129"/>
      <c r="GZ110" s="129"/>
      <c r="HA110" s="129"/>
      <c r="HB110" s="129"/>
      <c r="HC110" s="129"/>
      <c r="HD110" s="129"/>
      <c r="HE110" s="129"/>
      <c r="HF110" s="129"/>
      <c r="HG110" s="129"/>
      <c r="HH110" s="129"/>
      <c r="HI110" s="129"/>
      <c r="HJ110" s="129"/>
      <c r="HK110" s="129"/>
      <c r="HL110" s="129"/>
      <c r="HM110" s="129"/>
      <c r="HN110" s="129"/>
      <c r="HO110" s="129"/>
      <c r="HP110" s="129"/>
      <c r="HQ110" s="129"/>
      <c r="HR110" s="129"/>
      <c r="HS110" s="129"/>
      <c r="HT110" s="129"/>
      <c r="HU110" s="129"/>
      <c r="HV110" s="129"/>
      <c r="HW110" s="129"/>
      <c r="HX110" s="129"/>
      <c r="HY110" s="129"/>
      <c r="HZ110" s="129"/>
      <c r="IA110" s="129"/>
      <c r="IB110" s="129"/>
      <c r="IC110" s="129"/>
      <c r="ID110" s="129"/>
      <c r="IE110" s="129"/>
      <c r="IF110" s="129"/>
      <c r="IG110" s="129"/>
      <c r="IH110" s="129"/>
      <c r="II110" s="129"/>
      <c r="IJ110" s="129"/>
      <c r="IK110" s="129"/>
      <c r="IL110" s="129"/>
      <c r="IM110" s="129"/>
      <c r="IN110" s="129"/>
      <c r="IO110" s="129"/>
      <c r="IP110" s="129"/>
      <c r="IQ110" s="129"/>
      <c r="IR110" s="129"/>
      <c r="IS110" s="129"/>
      <c r="IT110" s="129"/>
      <c r="IU110" s="129"/>
      <c r="IV110" s="129"/>
    </row>
    <row r="111" spans="1:256" ht="15">
      <c r="A111" s="758"/>
      <c r="B111" s="760"/>
      <c r="C111" s="147" t="s">
        <v>233</v>
      </c>
      <c r="D111" s="764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  <c r="FH111" s="129"/>
      <c r="FI111" s="129"/>
      <c r="FJ111" s="129"/>
      <c r="FK111" s="129"/>
      <c r="FL111" s="129"/>
      <c r="FM111" s="129"/>
      <c r="FN111" s="129"/>
      <c r="FO111" s="129"/>
      <c r="FP111" s="129"/>
      <c r="FQ111" s="129"/>
      <c r="FR111" s="129"/>
      <c r="FS111" s="129"/>
      <c r="FT111" s="129"/>
      <c r="FU111" s="129"/>
      <c r="FV111" s="129"/>
      <c r="FW111" s="129"/>
      <c r="FX111" s="129"/>
      <c r="FY111" s="129"/>
      <c r="FZ111" s="129"/>
      <c r="GA111" s="129"/>
      <c r="GB111" s="129"/>
      <c r="GC111" s="129"/>
      <c r="GD111" s="129"/>
      <c r="GE111" s="129"/>
      <c r="GF111" s="129"/>
      <c r="GG111" s="129"/>
      <c r="GH111" s="129"/>
      <c r="GI111" s="129"/>
      <c r="GJ111" s="129"/>
      <c r="GK111" s="129"/>
      <c r="GL111" s="129"/>
      <c r="GM111" s="129"/>
      <c r="GN111" s="129"/>
      <c r="GO111" s="129"/>
      <c r="GP111" s="129"/>
      <c r="GQ111" s="129"/>
      <c r="GR111" s="129"/>
      <c r="GS111" s="129"/>
      <c r="GT111" s="129"/>
      <c r="GU111" s="129"/>
      <c r="GV111" s="129"/>
      <c r="GW111" s="129"/>
      <c r="GX111" s="129"/>
      <c r="GY111" s="129"/>
      <c r="GZ111" s="129"/>
      <c r="HA111" s="129"/>
      <c r="HB111" s="129"/>
      <c r="HC111" s="129"/>
      <c r="HD111" s="129"/>
      <c r="HE111" s="129"/>
      <c r="HF111" s="129"/>
      <c r="HG111" s="129"/>
      <c r="HH111" s="129"/>
      <c r="HI111" s="129"/>
      <c r="HJ111" s="129"/>
      <c r="HK111" s="129"/>
      <c r="HL111" s="129"/>
      <c r="HM111" s="129"/>
      <c r="HN111" s="129"/>
      <c r="HO111" s="129"/>
      <c r="HP111" s="129"/>
      <c r="HQ111" s="129"/>
      <c r="HR111" s="129"/>
      <c r="HS111" s="129"/>
      <c r="HT111" s="129"/>
      <c r="HU111" s="129"/>
      <c r="HV111" s="129"/>
      <c r="HW111" s="129"/>
      <c r="HX111" s="129"/>
      <c r="HY111" s="129"/>
      <c r="HZ111" s="129"/>
      <c r="IA111" s="129"/>
      <c r="IB111" s="129"/>
      <c r="IC111" s="129"/>
      <c r="ID111" s="129"/>
      <c r="IE111" s="129"/>
      <c r="IF111" s="129"/>
      <c r="IG111" s="129"/>
      <c r="IH111" s="129"/>
      <c r="II111" s="129"/>
      <c r="IJ111" s="129"/>
      <c r="IK111" s="129"/>
      <c r="IL111" s="129"/>
      <c r="IM111" s="129"/>
      <c r="IN111" s="129"/>
      <c r="IO111" s="129"/>
      <c r="IP111" s="129"/>
      <c r="IQ111" s="129"/>
      <c r="IR111" s="129"/>
      <c r="IS111" s="129"/>
      <c r="IT111" s="129"/>
      <c r="IU111" s="129"/>
      <c r="IV111" s="129"/>
    </row>
    <row r="112" spans="1:256" ht="15">
      <c r="A112" s="758"/>
      <c r="B112" s="760"/>
      <c r="C112" s="147" t="s">
        <v>210</v>
      </c>
      <c r="D112" s="764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29"/>
      <c r="FK112" s="129"/>
      <c r="FL112" s="129"/>
      <c r="FM112" s="129"/>
      <c r="FN112" s="129"/>
      <c r="FO112" s="129"/>
      <c r="FP112" s="129"/>
      <c r="FQ112" s="129"/>
      <c r="FR112" s="129"/>
      <c r="FS112" s="129"/>
      <c r="FT112" s="129"/>
      <c r="FU112" s="129"/>
      <c r="FV112" s="129"/>
      <c r="FW112" s="129"/>
      <c r="FX112" s="129"/>
      <c r="FY112" s="129"/>
      <c r="FZ112" s="129"/>
      <c r="GA112" s="129"/>
      <c r="GB112" s="129"/>
      <c r="GC112" s="129"/>
      <c r="GD112" s="129"/>
      <c r="GE112" s="129"/>
      <c r="GF112" s="129"/>
      <c r="GG112" s="129"/>
      <c r="GH112" s="129"/>
      <c r="GI112" s="129"/>
      <c r="GJ112" s="129"/>
      <c r="GK112" s="129"/>
      <c r="GL112" s="129"/>
      <c r="GM112" s="129"/>
      <c r="GN112" s="129"/>
      <c r="GO112" s="129"/>
      <c r="GP112" s="129"/>
      <c r="GQ112" s="129"/>
      <c r="GR112" s="129"/>
      <c r="GS112" s="129"/>
      <c r="GT112" s="129"/>
      <c r="GU112" s="129"/>
      <c r="GV112" s="129"/>
      <c r="GW112" s="129"/>
      <c r="GX112" s="129"/>
      <c r="GY112" s="129"/>
      <c r="GZ112" s="129"/>
      <c r="HA112" s="129"/>
      <c r="HB112" s="129"/>
      <c r="HC112" s="129"/>
      <c r="HD112" s="129"/>
      <c r="HE112" s="129"/>
      <c r="HF112" s="129"/>
      <c r="HG112" s="129"/>
      <c r="HH112" s="129"/>
      <c r="HI112" s="129"/>
      <c r="HJ112" s="129"/>
      <c r="HK112" s="129"/>
      <c r="HL112" s="129"/>
      <c r="HM112" s="129"/>
      <c r="HN112" s="129"/>
      <c r="HO112" s="129"/>
      <c r="HP112" s="129"/>
      <c r="HQ112" s="129"/>
      <c r="HR112" s="129"/>
      <c r="HS112" s="129"/>
      <c r="HT112" s="129"/>
      <c r="HU112" s="129"/>
      <c r="HV112" s="129"/>
      <c r="HW112" s="129"/>
      <c r="HX112" s="129"/>
      <c r="HY112" s="129"/>
      <c r="HZ112" s="129"/>
      <c r="IA112" s="129"/>
      <c r="IB112" s="129"/>
      <c r="IC112" s="129"/>
      <c r="ID112" s="129"/>
      <c r="IE112" s="129"/>
      <c r="IF112" s="129"/>
      <c r="IG112" s="129"/>
      <c r="IH112" s="129"/>
      <c r="II112" s="129"/>
      <c r="IJ112" s="129"/>
      <c r="IK112" s="129"/>
      <c r="IL112" s="129"/>
      <c r="IM112" s="129"/>
      <c r="IN112" s="129"/>
      <c r="IO112" s="129"/>
      <c r="IP112" s="129"/>
      <c r="IQ112" s="129"/>
      <c r="IR112" s="129"/>
      <c r="IS112" s="129"/>
      <c r="IT112" s="129"/>
      <c r="IU112" s="129"/>
      <c r="IV112" s="129"/>
    </row>
    <row r="113" spans="1:256" ht="15">
      <c r="A113" s="758"/>
      <c r="B113" s="760"/>
      <c r="C113" s="147" t="s">
        <v>186</v>
      </c>
      <c r="D113" s="764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29"/>
      <c r="FL113" s="129"/>
      <c r="FM113" s="129"/>
      <c r="FN113" s="129"/>
      <c r="FO113" s="129"/>
      <c r="FP113" s="129"/>
      <c r="FQ113" s="129"/>
      <c r="FR113" s="129"/>
      <c r="FS113" s="129"/>
      <c r="FT113" s="129"/>
      <c r="FU113" s="129"/>
      <c r="FV113" s="129"/>
      <c r="FW113" s="129"/>
      <c r="FX113" s="129"/>
      <c r="FY113" s="129"/>
      <c r="FZ113" s="129"/>
      <c r="GA113" s="129"/>
      <c r="GB113" s="129"/>
      <c r="GC113" s="129"/>
      <c r="GD113" s="129"/>
      <c r="GE113" s="129"/>
      <c r="GF113" s="129"/>
      <c r="GG113" s="129"/>
      <c r="GH113" s="129"/>
      <c r="GI113" s="129"/>
      <c r="GJ113" s="129"/>
      <c r="GK113" s="129"/>
      <c r="GL113" s="129"/>
      <c r="GM113" s="129"/>
      <c r="GN113" s="129"/>
      <c r="GO113" s="129"/>
      <c r="GP113" s="129"/>
      <c r="GQ113" s="129"/>
      <c r="GR113" s="129"/>
      <c r="GS113" s="129"/>
      <c r="GT113" s="129"/>
      <c r="GU113" s="129"/>
      <c r="GV113" s="129"/>
      <c r="GW113" s="129"/>
      <c r="GX113" s="129"/>
      <c r="GY113" s="129"/>
      <c r="GZ113" s="129"/>
      <c r="HA113" s="129"/>
      <c r="HB113" s="129"/>
      <c r="HC113" s="129"/>
      <c r="HD113" s="129"/>
      <c r="HE113" s="129"/>
      <c r="HF113" s="129"/>
      <c r="HG113" s="129"/>
      <c r="HH113" s="129"/>
      <c r="HI113" s="129"/>
      <c r="HJ113" s="129"/>
      <c r="HK113" s="129"/>
      <c r="HL113" s="129"/>
      <c r="HM113" s="129"/>
      <c r="HN113" s="129"/>
      <c r="HO113" s="129"/>
      <c r="HP113" s="129"/>
      <c r="HQ113" s="129"/>
      <c r="HR113" s="129"/>
      <c r="HS113" s="129"/>
      <c r="HT113" s="129"/>
      <c r="HU113" s="129"/>
      <c r="HV113" s="129"/>
      <c r="HW113" s="129"/>
      <c r="HX113" s="129"/>
      <c r="HY113" s="129"/>
      <c r="HZ113" s="129"/>
      <c r="IA113" s="129"/>
      <c r="IB113" s="129"/>
      <c r="IC113" s="129"/>
      <c r="ID113" s="129"/>
      <c r="IE113" s="129"/>
      <c r="IF113" s="129"/>
      <c r="IG113" s="129"/>
      <c r="IH113" s="129"/>
      <c r="II113" s="129"/>
      <c r="IJ113" s="129"/>
      <c r="IK113" s="129"/>
      <c r="IL113" s="129"/>
      <c r="IM113" s="129"/>
      <c r="IN113" s="129"/>
      <c r="IO113" s="129"/>
      <c r="IP113" s="129"/>
      <c r="IQ113" s="129"/>
      <c r="IR113" s="129"/>
      <c r="IS113" s="129"/>
      <c r="IT113" s="129"/>
      <c r="IU113" s="129"/>
      <c r="IV113" s="129"/>
    </row>
    <row r="114" spans="1:256" ht="15">
      <c r="A114" s="758"/>
      <c r="B114" s="767" t="s">
        <v>248</v>
      </c>
      <c r="C114" s="160" t="s">
        <v>249</v>
      </c>
      <c r="D114" s="764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  <c r="FR114" s="129"/>
      <c r="FS114" s="129"/>
      <c r="FT114" s="129"/>
      <c r="FU114" s="129"/>
      <c r="FV114" s="129"/>
      <c r="FW114" s="129"/>
      <c r="FX114" s="129"/>
      <c r="FY114" s="129"/>
      <c r="FZ114" s="129"/>
      <c r="GA114" s="129"/>
      <c r="GB114" s="129"/>
      <c r="GC114" s="129"/>
      <c r="GD114" s="129"/>
      <c r="GE114" s="129"/>
      <c r="GF114" s="129"/>
      <c r="GG114" s="129"/>
      <c r="GH114" s="129"/>
      <c r="GI114" s="129"/>
      <c r="GJ114" s="129"/>
      <c r="GK114" s="129"/>
      <c r="GL114" s="129"/>
      <c r="GM114" s="129"/>
      <c r="GN114" s="129"/>
      <c r="GO114" s="129"/>
      <c r="GP114" s="129"/>
      <c r="GQ114" s="129"/>
      <c r="GR114" s="129"/>
      <c r="GS114" s="129"/>
      <c r="GT114" s="129"/>
      <c r="GU114" s="129"/>
      <c r="GV114" s="129"/>
      <c r="GW114" s="129"/>
      <c r="GX114" s="129"/>
      <c r="GY114" s="129"/>
      <c r="GZ114" s="129"/>
      <c r="HA114" s="129"/>
      <c r="HB114" s="129"/>
      <c r="HC114" s="129"/>
      <c r="HD114" s="129"/>
      <c r="HE114" s="129"/>
      <c r="HF114" s="129"/>
      <c r="HG114" s="129"/>
      <c r="HH114" s="129"/>
      <c r="HI114" s="129"/>
      <c r="HJ114" s="129"/>
      <c r="HK114" s="129"/>
      <c r="HL114" s="129"/>
      <c r="HM114" s="129"/>
      <c r="HN114" s="129"/>
      <c r="HO114" s="129"/>
      <c r="HP114" s="129"/>
      <c r="HQ114" s="129"/>
      <c r="HR114" s="129"/>
      <c r="HS114" s="129"/>
      <c r="HT114" s="129"/>
      <c r="HU114" s="129"/>
      <c r="HV114" s="129"/>
      <c r="HW114" s="129"/>
      <c r="HX114" s="129"/>
      <c r="HY114" s="129"/>
      <c r="HZ114" s="129"/>
      <c r="IA114" s="129"/>
      <c r="IB114" s="129"/>
      <c r="IC114" s="129"/>
      <c r="ID114" s="129"/>
      <c r="IE114" s="129"/>
      <c r="IF114" s="129"/>
      <c r="IG114" s="129"/>
      <c r="IH114" s="129"/>
      <c r="II114" s="129"/>
      <c r="IJ114" s="129"/>
      <c r="IK114" s="129"/>
      <c r="IL114" s="129"/>
      <c r="IM114" s="129"/>
      <c r="IN114" s="129"/>
      <c r="IO114" s="129"/>
      <c r="IP114" s="129"/>
      <c r="IQ114" s="129"/>
      <c r="IR114" s="129"/>
      <c r="IS114" s="129"/>
      <c r="IT114" s="129"/>
      <c r="IU114" s="129"/>
      <c r="IV114" s="129"/>
    </row>
    <row r="115" spans="1:256" ht="15">
      <c r="A115" s="758"/>
      <c r="B115" s="768"/>
      <c r="C115" s="147" t="s">
        <v>250</v>
      </c>
      <c r="D115" s="764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29"/>
      <c r="HW115" s="129"/>
      <c r="HX115" s="129"/>
      <c r="HY115" s="129"/>
      <c r="HZ115" s="129"/>
      <c r="IA115" s="129"/>
      <c r="IB115" s="129"/>
      <c r="IC115" s="129"/>
      <c r="ID115" s="129"/>
      <c r="IE115" s="129"/>
      <c r="IF115" s="129"/>
      <c r="IG115" s="129"/>
      <c r="IH115" s="129"/>
      <c r="II115" s="129"/>
      <c r="IJ115" s="129"/>
      <c r="IK115" s="129"/>
      <c r="IL115" s="129"/>
      <c r="IM115" s="129"/>
      <c r="IN115" s="129"/>
      <c r="IO115" s="129"/>
      <c r="IP115" s="129"/>
      <c r="IQ115" s="129"/>
      <c r="IR115" s="129"/>
      <c r="IS115" s="129"/>
      <c r="IT115" s="129"/>
      <c r="IU115" s="129"/>
      <c r="IV115" s="129"/>
    </row>
    <row r="116" spans="1:256" ht="15">
      <c r="A116" s="758"/>
      <c r="B116" s="768"/>
      <c r="C116" s="147" t="s">
        <v>233</v>
      </c>
      <c r="D116" s="764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129"/>
      <c r="FL116" s="129"/>
      <c r="FM116" s="129"/>
      <c r="FN116" s="129"/>
      <c r="FO116" s="129"/>
      <c r="FP116" s="129"/>
      <c r="FQ116" s="129"/>
      <c r="FR116" s="129"/>
      <c r="FS116" s="129"/>
      <c r="FT116" s="129"/>
      <c r="FU116" s="129"/>
      <c r="FV116" s="129"/>
      <c r="FW116" s="129"/>
      <c r="FX116" s="129"/>
      <c r="FY116" s="129"/>
      <c r="FZ116" s="129"/>
      <c r="GA116" s="129"/>
      <c r="GB116" s="129"/>
      <c r="GC116" s="129"/>
      <c r="GD116" s="129"/>
      <c r="GE116" s="129"/>
      <c r="GF116" s="129"/>
      <c r="GG116" s="129"/>
      <c r="GH116" s="129"/>
      <c r="GI116" s="129"/>
      <c r="GJ116" s="129"/>
      <c r="GK116" s="129"/>
      <c r="GL116" s="129"/>
      <c r="GM116" s="129"/>
      <c r="GN116" s="129"/>
      <c r="GO116" s="129"/>
      <c r="GP116" s="129"/>
      <c r="GQ116" s="129"/>
      <c r="GR116" s="129"/>
      <c r="GS116" s="129"/>
      <c r="GT116" s="129"/>
      <c r="GU116" s="129"/>
      <c r="GV116" s="129"/>
      <c r="GW116" s="129"/>
      <c r="GX116" s="129"/>
      <c r="GY116" s="129"/>
      <c r="GZ116" s="129"/>
      <c r="HA116" s="129"/>
      <c r="HB116" s="129"/>
      <c r="HC116" s="129"/>
      <c r="HD116" s="129"/>
      <c r="HE116" s="129"/>
      <c r="HF116" s="129"/>
      <c r="HG116" s="129"/>
      <c r="HH116" s="129"/>
      <c r="HI116" s="129"/>
      <c r="HJ116" s="129"/>
      <c r="HK116" s="129"/>
      <c r="HL116" s="129"/>
      <c r="HM116" s="129"/>
      <c r="HN116" s="129"/>
      <c r="HO116" s="129"/>
      <c r="HP116" s="129"/>
      <c r="HQ116" s="129"/>
      <c r="HR116" s="129"/>
      <c r="HS116" s="129"/>
      <c r="HT116" s="129"/>
      <c r="HU116" s="129"/>
      <c r="HV116" s="129"/>
      <c r="HW116" s="129"/>
      <c r="HX116" s="129"/>
      <c r="HY116" s="129"/>
      <c r="HZ116" s="129"/>
      <c r="IA116" s="129"/>
      <c r="IB116" s="129"/>
      <c r="IC116" s="129"/>
      <c r="ID116" s="129"/>
      <c r="IE116" s="129"/>
      <c r="IF116" s="129"/>
      <c r="IG116" s="129"/>
      <c r="IH116" s="129"/>
      <c r="II116" s="129"/>
      <c r="IJ116" s="129"/>
      <c r="IK116" s="129"/>
      <c r="IL116" s="129"/>
      <c r="IM116" s="129"/>
      <c r="IN116" s="129"/>
      <c r="IO116" s="129"/>
      <c r="IP116" s="129"/>
      <c r="IQ116" s="129"/>
      <c r="IR116" s="129"/>
      <c r="IS116" s="129"/>
      <c r="IT116" s="129"/>
      <c r="IU116" s="129"/>
      <c r="IV116" s="129"/>
    </row>
    <row r="117" spans="1:256" ht="15.75" thickBot="1">
      <c r="A117" s="759"/>
      <c r="B117" s="769"/>
      <c r="C117" s="148" t="s">
        <v>186</v>
      </c>
      <c r="D117" s="765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29"/>
      <c r="DS117" s="129"/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9"/>
      <c r="ED117" s="129"/>
      <c r="EE117" s="129"/>
      <c r="EF117" s="129"/>
      <c r="EG117" s="129"/>
      <c r="EH117" s="129"/>
      <c r="EI117" s="129"/>
      <c r="EJ117" s="129"/>
      <c r="EK117" s="129"/>
      <c r="EL117" s="129"/>
      <c r="EM117" s="129"/>
      <c r="EN117" s="129"/>
      <c r="EO117" s="129"/>
      <c r="EP117" s="129"/>
      <c r="EQ117" s="129"/>
      <c r="ER117" s="129"/>
      <c r="ES117" s="129"/>
      <c r="ET117" s="129"/>
      <c r="EU117" s="129"/>
      <c r="EV117" s="129"/>
      <c r="EW117" s="129"/>
      <c r="EX117" s="129"/>
      <c r="EY117" s="129"/>
      <c r="EZ117" s="129"/>
      <c r="FA117" s="129"/>
      <c r="FB117" s="129"/>
      <c r="FC117" s="129"/>
      <c r="FD117" s="129"/>
      <c r="FE117" s="129"/>
      <c r="FF117" s="129"/>
      <c r="FG117" s="129"/>
      <c r="FH117" s="129"/>
      <c r="FI117" s="129"/>
      <c r="FJ117" s="129"/>
      <c r="FK117" s="129"/>
      <c r="FL117" s="129"/>
      <c r="FM117" s="129"/>
      <c r="FN117" s="129"/>
      <c r="FO117" s="129"/>
      <c r="FP117" s="129"/>
      <c r="FQ117" s="129"/>
      <c r="FR117" s="129"/>
      <c r="FS117" s="129"/>
      <c r="FT117" s="129"/>
      <c r="FU117" s="129"/>
      <c r="FV117" s="129"/>
      <c r="FW117" s="129"/>
      <c r="FX117" s="129"/>
      <c r="FY117" s="129"/>
      <c r="FZ117" s="129"/>
      <c r="GA117" s="129"/>
      <c r="GB117" s="129"/>
      <c r="GC117" s="129"/>
      <c r="GD117" s="129"/>
      <c r="GE117" s="129"/>
      <c r="GF117" s="129"/>
      <c r="GG117" s="129"/>
      <c r="GH117" s="129"/>
      <c r="GI117" s="129"/>
      <c r="GJ117" s="129"/>
      <c r="GK117" s="129"/>
      <c r="GL117" s="129"/>
      <c r="GM117" s="129"/>
      <c r="GN117" s="129"/>
      <c r="GO117" s="129"/>
      <c r="GP117" s="129"/>
      <c r="GQ117" s="129"/>
      <c r="GR117" s="129"/>
      <c r="GS117" s="129"/>
      <c r="GT117" s="129"/>
      <c r="GU117" s="129"/>
      <c r="GV117" s="129"/>
      <c r="GW117" s="129"/>
      <c r="GX117" s="129"/>
      <c r="GY117" s="129"/>
      <c r="GZ117" s="129"/>
      <c r="HA117" s="129"/>
      <c r="HB117" s="129"/>
      <c r="HC117" s="129"/>
      <c r="HD117" s="129"/>
      <c r="HE117" s="129"/>
      <c r="HF117" s="129"/>
      <c r="HG117" s="129"/>
      <c r="HH117" s="129"/>
      <c r="HI117" s="129"/>
      <c r="HJ117" s="129"/>
      <c r="HK117" s="129"/>
      <c r="HL117" s="129"/>
      <c r="HM117" s="129"/>
      <c r="HN117" s="129"/>
      <c r="HO117" s="129"/>
      <c r="HP117" s="129"/>
      <c r="HQ117" s="129"/>
      <c r="HR117" s="129"/>
      <c r="HS117" s="129"/>
      <c r="HT117" s="129"/>
      <c r="HU117" s="129"/>
      <c r="HV117" s="129"/>
      <c r="HW117" s="129"/>
      <c r="HX117" s="129"/>
      <c r="HY117" s="129"/>
      <c r="HZ117" s="129"/>
      <c r="IA117" s="129"/>
      <c r="IB117" s="129"/>
      <c r="IC117" s="129"/>
      <c r="ID117" s="129"/>
      <c r="IE117" s="129"/>
      <c r="IF117" s="129"/>
      <c r="IG117" s="129"/>
      <c r="IH117" s="129"/>
      <c r="II117" s="129"/>
      <c r="IJ117" s="129"/>
      <c r="IK117" s="129"/>
      <c r="IL117" s="129"/>
      <c r="IM117" s="129"/>
      <c r="IN117" s="129"/>
      <c r="IO117" s="129"/>
      <c r="IP117" s="129"/>
      <c r="IQ117" s="129"/>
      <c r="IR117" s="129"/>
      <c r="IS117" s="129"/>
      <c r="IT117" s="129"/>
      <c r="IU117" s="129"/>
      <c r="IV117" s="129"/>
    </row>
    <row r="118" spans="1:256" ht="12.75" customHeight="1">
      <c r="A118" s="770" t="s">
        <v>4</v>
      </c>
      <c r="B118" s="744" t="s">
        <v>184</v>
      </c>
      <c r="C118" s="139" t="s">
        <v>185</v>
      </c>
      <c r="D118" s="766" t="s">
        <v>175</v>
      </c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29"/>
      <c r="EM118" s="129"/>
      <c r="EN118" s="129"/>
      <c r="EO118" s="129"/>
      <c r="EP118" s="129"/>
      <c r="EQ118" s="129"/>
      <c r="ER118" s="129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G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  <c r="FR118" s="129"/>
      <c r="FS118" s="129"/>
      <c r="FT118" s="129"/>
      <c r="FU118" s="129"/>
      <c r="FV118" s="129"/>
      <c r="FW118" s="129"/>
      <c r="FX118" s="129"/>
      <c r="FY118" s="129"/>
      <c r="FZ118" s="129"/>
      <c r="GA118" s="129"/>
      <c r="GB118" s="129"/>
      <c r="GC118" s="129"/>
      <c r="GD118" s="129"/>
      <c r="GE118" s="129"/>
      <c r="GF118" s="129"/>
      <c r="GG118" s="129"/>
      <c r="GH118" s="129"/>
      <c r="GI118" s="129"/>
      <c r="GJ118" s="129"/>
      <c r="GK118" s="129"/>
      <c r="GL118" s="129"/>
      <c r="GM118" s="129"/>
      <c r="GN118" s="129"/>
      <c r="GO118" s="129"/>
      <c r="GP118" s="129"/>
      <c r="GQ118" s="129"/>
      <c r="GR118" s="129"/>
      <c r="GS118" s="129"/>
      <c r="GT118" s="129"/>
      <c r="GU118" s="129"/>
      <c r="GV118" s="129"/>
      <c r="GW118" s="129"/>
      <c r="GX118" s="129"/>
      <c r="GY118" s="129"/>
      <c r="GZ118" s="129"/>
      <c r="HA118" s="129"/>
      <c r="HB118" s="129"/>
      <c r="HC118" s="129"/>
      <c r="HD118" s="129"/>
      <c r="HE118" s="129"/>
      <c r="HF118" s="129"/>
      <c r="HG118" s="129"/>
      <c r="HH118" s="129"/>
      <c r="HI118" s="129"/>
      <c r="HJ118" s="129"/>
      <c r="HK118" s="129"/>
      <c r="HL118" s="129"/>
      <c r="HM118" s="129"/>
      <c r="HN118" s="129"/>
      <c r="HO118" s="129"/>
      <c r="HP118" s="129"/>
      <c r="HQ118" s="129"/>
      <c r="HR118" s="129"/>
      <c r="HS118" s="129"/>
      <c r="HT118" s="129"/>
      <c r="HU118" s="129"/>
      <c r="HV118" s="129"/>
      <c r="HW118" s="129"/>
      <c r="HX118" s="129"/>
      <c r="HY118" s="129"/>
      <c r="HZ118" s="129"/>
      <c r="IA118" s="129"/>
      <c r="IB118" s="129"/>
      <c r="IC118" s="129"/>
      <c r="ID118" s="129"/>
      <c r="IE118" s="129"/>
      <c r="IF118" s="129"/>
      <c r="IG118" s="129"/>
      <c r="IH118" s="129"/>
      <c r="II118" s="129"/>
      <c r="IJ118" s="129"/>
      <c r="IK118" s="129"/>
      <c r="IL118" s="129"/>
      <c r="IM118" s="129"/>
      <c r="IN118" s="129"/>
      <c r="IO118" s="129"/>
      <c r="IP118" s="129"/>
      <c r="IQ118" s="129"/>
      <c r="IR118" s="129"/>
      <c r="IS118" s="129"/>
      <c r="IT118" s="129"/>
      <c r="IU118" s="129"/>
      <c r="IV118" s="129"/>
    </row>
    <row r="119" spans="1:256" ht="15">
      <c r="A119" s="771"/>
      <c r="B119" s="760"/>
      <c r="C119" s="140" t="s">
        <v>186</v>
      </c>
      <c r="D119" s="764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29"/>
      <c r="GH119" s="129"/>
      <c r="GI119" s="129"/>
      <c r="GJ119" s="129"/>
      <c r="GK119" s="129"/>
      <c r="GL119" s="129"/>
      <c r="GM119" s="129"/>
      <c r="GN119" s="129"/>
      <c r="GO119" s="129"/>
      <c r="GP119" s="129"/>
      <c r="GQ119" s="129"/>
      <c r="GR119" s="129"/>
      <c r="GS119" s="129"/>
      <c r="GT119" s="129"/>
      <c r="GU119" s="129"/>
      <c r="GV119" s="129"/>
      <c r="GW119" s="129"/>
      <c r="GX119" s="129"/>
      <c r="GY119" s="129"/>
      <c r="GZ119" s="129"/>
      <c r="HA119" s="129"/>
      <c r="HB119" s="129"/>
      <c r="HC119" s="129"/>
      <c r="HD119" s="129"/>
      <c r="HE119" s="129"/>
      <c r="HF119" s="129"/>
      <c r="HG119" s="129"/>
      <c r="HH119" s="129"/>
      <c r="HI119" s="129"/>
      <c r="HJ119" s="129"/>
      <c r="HK119" s="129"/>
      <c r="HL119" s="129"/>
      <c r="HM119" s="129"/>
      <c r="HN119" s="129"/>
      <c r="HO119" s="129"/>
      <c r="HP119" s="129"/>
      <c r="HQ119" s="129"/>
      <c r="HR119" s="129"/>
      <c r="HS119" s="129"/>
      <c r="HT119" s="129"/>
      <c r="HU119" s="129"/>
      <c r="HV119" s="129"/>
      <c r="HW119" s="129"/>
      <c r="HX119" s="129"/>
      <c r="HY119" s="129"/>
      <c r="HZ119" s="129"/>
      <c r="IA119" s="129"/>
      <c r="IB119" s="129"/>
      <c r="IC119" s="129"/>
      <c r="ID119" s="129"/>
      <c r="IE119" s="129"/>
      <c r="IF119" s="129"/>
      <c r="IG119" s="129"/>
      <c r="IH119" s="129"/>
      <c r="II119" s="129"/>
      <c r="IJ119" s="129"/>
      <c r="IK119" s="129"/>
      <c r="IL119" s="129"/>
      <c r="IM119" s="129"/>
      <c r="IN119" s="129"/>
      <c r="IO119" s="129"/>
      <c r="IP119" s="129"/>
      <c r="IQ119" s="129"/>
      <c r="IR119" s="129"/>
      <c r="IS119" s="129"/>
      <c r="IT119" s="129"/>
      <c r="IU119" s="129"/>
      <c r="IV119" s="129"/>
    </row>
    <row r="120" spans="1:256" ht="15">
      <c r="A120" s="771"/>
      <c r="B120" s="760"/>
      <c r="C120" s="140" t="s">
        <v>187</v>
      </c>
      <c r="D120" s="764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G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  <c r="FR120" s="129"/>
      <c r="FS120" s="129"/>
      <c r="FT120" s="129"/>
      <c r="FU120" s="129"/>
      <c r="FV120" s="129"/>
      <c r="FW120" s="129"/>
      <c r="FX120" s="129"/>
      <c r="FY120" s="129"/>
      <c r="FZ120" s="129"/>
      <c r="GA120" s="129"/>
      <c r="GB120" s="129"/>
      <c r="GC120" s="129"/>
      <c r="GD120" s="129"/>
      <c r="GE120" s="129"/>
      <c r="GF120" s="129"/>
      <c r="GG120" s="129"/>
      <c r="GH120" s="129"/>
      <c r="GI120" s="129"/>
      <c r="GJ120" s="129"/>
      <c r="GK120" s="129"/>
      <c r="GL120" s="129"/>
      <c r="GM120" s="129"/>
      <c r="GN120" s="129"/>
      <c r="GO120" s="129"/>
      <c r="GP120" s="129"/>
      <c r="GQ120" s="129"/>
      <c r="GR120" s="129"/>
      <c r="GS120" s="129"/>
      <c r="GT120" s="129"/>
      <c r="GU120" s="129"/>
      <c r="GV120" s="129"/>
      <c r="GW120" s="129"/>
      <c r="GX120" s="129"/>
      <c r="GY120" s="129"/>
      <c r="GZ120" s="129"/>
      <c r="HA120" s="129"/>
      <c r="HB120" s="129"/>
      <c r="HC120" s="129"/>
      <c r="HD120" s="129"/>
      <c r="HE120" s="129"/>
      <c r="HF120" s="129"/>
      <c r="HG120" s="129"/>
      <c r="HH120" s="129"/>
      <c r="HI120" s="129"/>
      <c r="HJ120" s="129"/>
      <c r="HK120" s="129"/>
      <c r="HL120" s="129"/>
      <c r="HM120" s="129"/>
      <c r="HN120" s="129"/>
      <c r="HO120" s="129"/>
      <c r="HP120" s="129"/>
      <c r="HQ120" s="129"/>
      <c r="HR120" s="129"/>
      <c r="HS120" s="129"/>
      <c r="HT120" s="129"/>
      <c r="HU120" s="129"/>
      <c r="HV120" s="129"/>
      <c r="HW120" s="129"/>
      <c r="HX120" s="129"/>
      <c r="HY120" s="129"/>
      <c r="HZ120" s="129"/>
      <c r="IA120" s="129"/>
      <c r="IB120" s="129"/>
      <c r="IC120" s="129"/>
      <c r="ID120" s="129"/>
      <c r="IE120" s="129"/>
      <c r="IF120" s="129"/>
      <c r="IG120" s="129"/>
      <c r="IH120" s="129"/>
      <c r="II120" s="129"/>
      <c r="IJ120" s="129"/>
      <c r="IK120" s="129"/>
      <c r="IL120" s="129"/>
      <c r="IM120" s="129"/>
      <c r="IN120" s="129"/>
      <c r="IO120" s="129"/>
      <c r="IP120" s="129"/>
      <c r="IQ120" s="129"/>
      <c r="IR120" s="129"/>
      <c r="IS120" s="129"/>
      <c r="IT120" s="129"/>
      <c r="IU120" s="129"/>
      <c r="IV120" s="129"/>
    </row>
    <row r="121" spans="1:256" ht="12.75" customHeight="1">
      <c r="A121" s="771"/>
      <c r="B121" s="760" t="s">
        <v>188</v>
      </c>
      <c r="C121" s="140" t="s">
        <v>189</v>
      </c>
      <c r="D121" s="764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29"/>
      <c r="EH121" s="129"/>
      <c r="EI121" s="129"/>
      <c r="EJ121" s="129"/>
      <c r="EK121" s="129"/>
      <c r="EL121" s="129"/>
      <c r="EM121" s="129"/>
      <c r="EN121" s="129"/>
      <c r="EO121" s="129"/>
      <c r="EP121" s="129"/>
      <c r="EQ121" s="129"/>
      <c r="ER121" s="129"/>
      <c r="ES121" s="129"/>
      <c r="ET121" s="129"/>
      <c r="EU121" s="129"/>
      <c r="EV121" s="129"/>
      <c r="EW121" s="129"/>
      <c r="EX121" s="129"/>
      <c r="EY121" s="129"/>
      <c r="EZ121" s="129"/>
      <c r="FA121" s="129"/>
      <c r="FB121" s="129"/>
      <c r="FC121" s="129"/>
      <c r="FD121" s="129"/>
      <c r="FE121" s="129"/>
      <c r="FF121" s="129"/>
      <c r="FG121" s="129"/>
      <c r="FH121" s="129"/>
      <c r="FI121" s="129"/>
      <c r="FJ121" s="129"/>
      <c r="FK121" s="129"/>
      <c r="FL121" s="129"/>
      <c r="FM121" s="129"/>
      <c r="FN121" s="129"/>
      <c r="FO121" s="129"/>
      <c r="FP121" s="129"/>
      <c r="FQ121" s="129"/>
      <c r="FR121" s="129"/>
      <c r="FS121" s="129"/>
      <c r="FT121" s="129"/>
      <c r="FU121" s="129"/>
      <c r="FV121" s="129"/>
      <c r="FW121" s="129"/>
      <c r="FX121" s="129"/>
      <c r="FY121" s="129"/>
      <c r="FZ121" s="129"/>
      <c r="GA121" s="129"/>
      <c r="GB121" s="129"/>
      <c r="GC121" s="129"/>
      <c r="GD121" s="129"/>
      <c r="GE121" s="129"/>
      <c r="GF121" s="129"/>
      <c r="GG121" s="129"/>
      <c r="GH121" s="129"/>
      <c r="GI121" s="129"/>
      <c r="GJ121" s="129"/>
      <c r="GK121" s="129"/>
      <c r="GL121" s="129"/>
      <c r="GM121" s="129"/>
      <c r="GN121" s="129"/>
      <c r="GO121" s="129"/>
      <c r="GP121" s="129"/>
      <c r="GQ121" s="129"/>
      <c r="GR121" s="129"/>
      <c r="GS121" s="129"/>
      <c r="GT121" s="129"/>
      <c r="GU121" s="129"/>
      <c r="GV121" s="129"/>
      <c r="GW121" s="129"/>
      <c r="GX121" s="129"/>
      <c r="GY121" s="129"/>
      <c r="GZ121" s="129"/>
      <c r="HA121" s="129"/>
      <c r="HB121" s="129"/>
      <c r="HC121" s="129"/>
      <c r="HD121" s="129"/>
      <c r="HE121" s="129"/>
      <c r="HF121" s="129"/>
      <c r="HG121" s="129"/>
      <c r="HH121" s="129"/>
      <c r="HI121" s="129"/>
      <c r="HJ121" s="129"/>
      <c r="HK121" s="129"/>
      <c r="HL121" s="129"/>
      <c r="HM121" s="129"/>
      <c r="HN121" s="129"/>
      <c r="HO121" s="129"/>
      <c r="HP121" s="129"/>
      <c r="HQ121" s="129"/>
      <c r="HR121" s="129"/>
      <c r="HS121" s="129"/>
      <c r="HT121" s="129"/>
      <c r="HU121" s="129"/>
      <c r="HV121" s="129"/>
      <c r="HW121" s="129"/>
      <c r="HX121" s="129"/>
      <c r="HY121" s="129"/>
      <c r="HZ121" s="129"/>
      <c r="IA121" s="129"/>
      <c r="IB121" s="129"/>
      <c r="IC121" s="129"/>
      <c r="ID121" s="129"/>
      <c r="IE121" s="129"/>
      <c r="IF121" s="129"/>
      <c r="IG121" s="129"/>
      <c r="IH121" s="129"/>
      <c r="II121" s="129"/>
      <c r="IJ121" s="129"/>
      <c r="IK121" s="129"/>
      <c r="IL121" s="129"/>
      <c r="IM121" s="129"/>
      <c r="IN121" s="129"/>
      <c r="IO121" s="129"/>
      <c r="IP121" s="129"/>
      <c r="IQ121" s="129"/>
      <c r="IR121" s="129"/>
      <c r="IS121" s="129"/>
      <c r="IT121" s="129"/>
      <c r="IU121" s="129"/>
      <c r="IV121" s="129"/>
    </row>
    <row r="122" spans="1:256" ht="15">
      <c r="A122" s="771"/>
      <c r="B122" s="760"/>
      <c r="C122" s="140" t="s">
        <v>186</v>
      </c>
      <c r="D122" s="764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  <c r="EF122" s="129"/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29"/>
      <c r="EU122" s="129"/>
      <c r="EV122" s="129"/>
      <c r="EW122" s="129"/>
      <c r="EX122" s="129"/>
      <c r="EY122" s="129"/>
      <c r="EZ122" s="129"/>
      <c r="FA122" s="129"/>
      <c r="FB122" s="129"/>
      <c r="FC122" s="129"/>
      <c r="FD122" s="129"/>
      <c r="FE122" s="129"/>
      <c r="FF122" s="129"/>
      <c r="FG122" s="129"/>
      <c r="FH122" s="129"/>
      <c r="FI122" s="129"/>
      <c r="FJ122" s="129"/>
      <c r="FK122" s="129"/>
      <c r="FL122" s="129"/>
      <c r="FM122" s="129"/>
      <c r="FN122" s="129"/>
      <c r="FO122" s="129"/>
      <c r="FP122" s="129"/>
      <c r="FQ122" s="129"/>
      <c r="FR122" s="129"/>
      <c r="FS122" s="129"/>
      <c r="FT122" s="129"/>
      <c r="FU122" s="129"/>
      <c r="FV122" s="129"/>
      <c r="FW122" s="129"/>
      <c r="FX122" s="129"/>
      <c r="FY122" s="129"/>
      <c r="FZ122" s="129"/>
      <c r="GA122" s="129"/>
      <c r="GB122" s="129"/>
      <c r="GC122" s="129"/>
      <c r="GD122" s="129"/>
      <c r="GE122" s="129"/>
      <c r="GF122" s="129"/>
      <c r="GG122" s="129"/>
      <c r="GH122" s="129"/>
      <c r="GI122" s="129"/>
      <c r="GJ122" s="129"/>
      <c r="GK122" s="129"/>
      <c r="GL122" s="129"/>
      <c r="GM122" s="129"/>
      <c r="GN122" s="129"/>
      <c r="GO122" s="129"/>
      <c r="GP122" s="129"/>
      <c r="GQ122" s="129"/>
      <c r="GR122" s="129"/>
      <c r="GS122" s="129"/>
      <c r="GT122" s="129"/>
      <c r="GU122" s="129"/>
      <c r="GV122" s="129"/>
      <c r="GW122" s="129"/>
      <c r="GX122" s="129"/>
      <c r="GY122" s="129"/>
      <c r="GZ122" s="129"/>
      <c r="HA122" s="129"/>
      <c r="HB122" s="129"/>
      <c r="HC122" s="129"/>
      <c r="HD122" s="129"/>
      <c r="HE122" s="129"/>
      <c r="HF122" s="129"/>
      <c r="HG122" s="129"/>
      <c r="HH122" s="129"/>
      <c r="HI122" s="129"/>
      <c r="HJ122" s="129"/>
      <c r="HK122" s="129"/>
      <c r="HL122" s="129"/>
      <c r="HM122" s="129"/>
      <c r="HN122" s="129"/>
      <c r="HO122" s="129"/>
      <c r="HP122" s="129"/>
      <c r="HQ122" s="129"/>
      <c r="HR122" s="129"/>
      <c r="HS122" s="129"/>
      <c r="HT122" s="129"/>
      <c r="HU122" s="129"/>
      <c r="HV122" s="129"/>
      <c r="HW122" s="129"/>
      <c r="HX122" s="129"/>
      <c r="HY122" s="129"/>
      <c r="HZ122" s="129"/>
      <c r="IA122" s="129"/>
      <c r="IB122" s="129"/>
      <c r="IC122" s="129"/>
      <c r="ID122" s="129"/>
      <c r="IE122" s="129"/>
      <c r="IF122" s="129"/>
      <c r="IG122" s="129"/>
      <c r="IH122" s="129"/>
      <c r="II122" s="129"/>
      <c r="IJ122" s="129"/>
      <c r="IK122" s="129"/>
      <c r="IL122" s="129"/>
      <c r="IM122" s="129"/>
      <c r="IN122" s="129"/>
      <c r="IO122" s="129"/>
      <c r="IP122" s="129"/>
      <c r="IQ122" s="129"/>
      <c r="IR122" s="129"/>
      <c r="IS122" s="129"/>
      <c r="IT122" s="129"/>
      <c r="IU122" s="129"/>
      <c r="IV122" s="129"/>
    </row>
    <row r="123" spans="1:256" ht="15">
      <c r="A123" s="771"/>
      <c r="B123" s="760"/>
      <c r="C123" s="140" t="s">
        <v>190</v>
      </c>
      <c r="D123" s="764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29"/>
      <c r="ER123" s="129"/>
      <c r="ES123" s="129"/>
      <c r="ET123" s="129"/>
      <c r="EU123" s="129"/>
      <c r="EV123" s="129"/>
      <c r="EW123" s="129"/>
      <c r="EX123" s="129"/>
      <c r="EY123" s="129"/>
      <c r="EZ123" s="129"/>
      <c r="FA123" s="129"/>
      <c r="FB123" s="129"/>
      <c r="FC123" s="129"/>
      <c r="FD123" s="129"/>
      <c r="FE123" s="129"/>
      <c r="FF123" s="129"/>
      <c r="FG123" s="129"/>
      <c r="FH123" s="129"/>
      <c r="FI123" s="129"/>
      <c r="FJ123" s="129"/>
      <c r="FK123" s="129"/>
      <c r="FL123" s="129"/>
      <c r="FM123" s="129"/>
      <c r="FN123" s="129"/>
      <c r="FO123" s="129"/>
      <c r="FP123" s="129"/>
      <c r="FQ123" s="129"/>
      <c r="FR123" s="129"/>
      <c r="FS123" s="129"/>
      <c r="FT123" s="129"/>
      <c r="FU123" s="129"/>
      <c r="FV123" s="129"/>
      <c r="FW123" s="129"/>
      <c r="FX123" s="129"/>
      <c r="FY123" s="129"/>
      <c r="FZ123" s="129"/>
      <c r="GA123" s="129"/>
      <c r="GB123" s="129"/>
      <c r="GC123" s="129"/>
      <c r="GD123" s="129"/>
      <c r="GE123" s="129"/>
      <c r="GF123" s="129"/>
      <c r="GG123" s="129"/>
      <c r="GH123" s="129"/>
      <c r="GI123" s="129"/>
      <c r="GJ123" s="129"/>
      <c r="GK123" s="129"/>
      <c r="GL123" s="129"/>
      <c r="GM123" s="129"/>
      <c r="GN123" s="129"/>
      <c r="GO123" s="129"/>
      <c r="GP123" s="129"/>
      <c r="GQ123" s="129"/>
      <c r="GR123" s="129"/>
      <c r="GS123" s="129"/>
      <c r="GT123" s="129"/>
      <c r="GU123" s="129"/>
      <c r="GV123" s="129"/>
      <c r="GW123" s="129"/>
      <c r="GX123" s="129"/>
      <c r="GY123" s="129"/>
      <c r="GZ123" s="129"/>
      <c r="HA123" s="129"/>
      <c r="HB123" s="129"/>
      <c r="HC123" s="129"/>
      <c r="HD123" s="129"/>
      <c r="HE123" s="129"/>
      <c r="HF123" s="129"/>
      <c r="HG123" s="129"/>
      <c r="HH123" s="129"/>
      <c r="HI123" s="129"/>
      <c r="HJ123" s="129"/>
      <c r="HK123" s="129"/>
      <c r="HL123" s="129"/>
      <c r="HM123" s="129"/>
      <c r="HN123" s="129"/>
      <c r="HO123" s="129"/>
      <c r="HP123" s="129"/>
      <c r="HQ123" s="129"/>
      <c r="HR123" s="129"/>
      <c r="HS123" s="129"/>
      <c r="HT123" s="129"/>
      <c r="HU123" s="129"/>
      <c r="HV123" s="129"/>
      <c r="HW123" s="129"/>
      <c r="HX123" s="129"/>
      <c r="HY123" s="129"/>
      <c r="HZ123" s="129"/>
      <c r="IA123" s="129"/>
      <c r="IB123" s="129"/>
      <c r="IC123" s="129"/>
      <c r="ID123" s="129"/>
      <c r="IE123" s="129"/>
      <c r="IF123" s="129"/>
      <c r="IG123" s="129"/>
      <c r="IH123" s="129"/>
      <c r="II123" s="129"/>
      <c r="IJ123" s="129"/>
      <c r="IK123" s="129"/>
      <c r="IL123" s="129"/>
      <c r="IM123" s="129"/>
      <c r="IN123" s="129"/>
      <c r="IO123" s="129"/>
      <c r="IP123" s="129"/>
      <c r="IQ123" s="129"/>
      <c r="IR123" s="129"/>
      <c r="IS123" s="129"/>
      <c r="IT123" s="129"/>
      <c r="IU123" s="129"/>
      <c r="IV123" s="129"/>
    </row>
    <row r="124" spans="1:256" ht="25.5">
      <c r="A124" s="771"/>
      <c r="B124" s="774" t="s">
        <v>169</v>
      </c>
      <c r="C124" s="140" t="s">
        <v>251</v>
      </c>
      <c r="D124" s="764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G124" s="129"/>
      <c r="FH124" s="129"/>
      <c r="FI124" s="129"/>
      <c r="FJ124" s="129"/>
      <c r="FK124" s="129"/>
      <c r="FL124" s="129"/>
      <c r="FM124" s="129"/>
      <c r="FN124" s="129"/>
      <c r="FO124" s="129"/>
      <c r="FP124" s="129"/>
      <c r="FQ124" s="129"/>
      <c r="FR124" s="129"/>
      <c r="FS124" s="129"/>
      <c r="FT124" s="129"/>
      <c r="FU124" s="129"/>
      <c r="FV124" s="129"/>
      <c r="FW124" s="129"/>
      <c r="FX124" s="129"/>
      <c r="FY124" s="129"/>
      <c r="FZ124" s="129"/>
      <c r="GA124" s="129"/>
      <c r="GB124" s="129"/>
      <c r="GC124" s="129"/>
      <c r="GD124" s="129"/>
      <c r="GE124" s="129"/>
      <c r="GF124" s="129"/>
      <c r="GG124" s="129"/>
      <c r="GH124" s="129"/>
      <c r="GI124" s="129"/>
      <c r="GJ124" s="129"/>
      <c r="GK124" s="129"/>
      <c r="GL124" s="129"/>
      <c r="GM124" s="129"/>
      <c r="GN124" s="129"/>
      <c r="GO124" s="129"/>
      <c r="GP124" s="129"/>
      <c r="GQ124" s="129"/>
      <c r="GR124" s="129"/>
      <c r="GS124" s="129"/>
      <c r="GT124" s="129"/>
      <c r="GU124" s="129"/>
      <c r="GV124" s="129"/>
      <c r="GW124" s="129"/>
      <c r="GX124" s="129"/>
      <c r="GY124" s="129"/>
      <c r="GZ124" s="129"/>
      <c r="HA124" s="129"/>
      <c r="HB124" s="129"/>
      <c r="HC124" s="129"/>
      <c r="HD124" s="129"/>
      <c r="HE124" s="129"/>
      <c r="HF124" s="129"/>
      <c r="HG124" s="129"/>
      <c r="HH124" s="129"/>
      <c r="HI124" s="129"/>
      <c r="HJ124" s="129"/>
      <c r="HK124" s="129"/>
      <c r="HL124" s="129"/>
      <c r="HM124" s="129"/>
      <c r="HN124" s="129"/>
      <c r="HO124" s="129"/>
      <c r="HP124" s="129"/>
      <c r="HQ124" s="129"/>
      <c r="HR124" s="129"/>
      <c r="HS124" s="129"/>
      <c r="HT124" s="129"/>
      <c r="HU124" s="129"/>
      <c r="HV124" s="129"/>
      <c r="HW124" s="129"/>
      <c r="HX124" s="129"/>
      <c r="HY124" s="129"/>
      <c r="HZ124" s="129"/>
      <c r="IA124" s="129"/>
      <c r="IB124" s="129"/>
      <c r="IC124" s="129"/>
      <c r="ID124" s="129"/>
      <c r="IE124" s="129"/>
      <c r="IF124" s="129"/>
      <c r="IG124" s="129"/>
      <c r="IH124" s="129"/>
      <c r="II124" s="129"/>
      <c r="IJ124" s="129"/>
      <c r="IK124" s="129"/>
      <c r="IL124" s="129"/>
      <c r="IM124" s="129"/>
      <c r="IN124" s="129"/>
      <c r="IO124" s="129"/>
      <c r="IP124" s="129"/>
      <c r="IQ124" s="129"/>
      <c r="IR124" s="129"/>
      <c r="IS124" s="129"/>
      <c r="IT124" s="129"/>
      <c r="IU124" s="129"/>
      <c r="IV124" s="129"/>
    </row>
    <row r="125" spans="1:256" ht="15">
      <c r="A125" s="771"/>
      <c r="B125" s="775"/>
      <c r="C125" s="140" t="s">
        <v>187</v>
      </c>
      <c r="D125" s="764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29"/>
      <c r="EF125" s="129"/>
      <c r="EG125" s="129"/>
      <c r="EH125" s="129"/>
      <c r="EI125" s="129"/>
      <c r="EJ125" s="129"/>
      <c r="EK125" s="129"/>
      <c r="EL125" s="129"/>
      <c r="EM125" s="129"/>
      <c r="EN125" s="129"/>
      <c r="EO125" s="129"/>
      <c r="EP125" s="129"/>
      <c r="EQ125" s="129"/>
      <c r="ER125" s="129"/>
      <c r="ES125" s="129"/>
      <c r="ET125" s="129"/>
      <c r="EU125" s="129"/>
      <c r="EV125" s="129"/>
      <c r="EW125" s="129"/>
      <c r="EX125" s="129"/>
      <c r="EY125" s="129"/>
      <c r="EZ125" s="129"/>
      <c r="FA125" s="129"/>
      <c r="FB125" s="129"/>
      <c r="FC125" s="129"/>
      <c r="FD125" s="129"/>
      <c r="FE125" s="129"/>
      <c r="FF125" s="129"/>
      <c r="FG125" s="129"/>
      <c r="FH125" s="129"/>
      <c r="FI125" s="129"/>
      <c r="FJ125" s="129"/>
      <c r="FK125" s="129"/>
      <c r="FL125" s="129"/>
      <c r="FM125" s="129"/>
      <c r="FN125" s="129"/>
      <c r="FO125" s="129"/>
      <c r="FP125" s="129"/>
      <c r="FQ125" s="129"/>
      <c r="FR125" s="129"/>
      <c r="FS125" s="129"/>
      <c r="FT125" s="129"/>
      <c r="FU125" s="129"/>
      <c r="FV125" s="129"/>
      <c r="FW125" s="129"/>
      <c r="FX125" s="129"/>
      <c r="FY125" s="129"/>
      <c r="FZ125" s="129"/>
      <c r="GA125" s="129"/>
      <c r="GB125" s="129"/>
      <c r="GC125" s="129"/>
      <c r="GD125" s="129"/>
      <c r="GE125" s="129"/>
      <c r="GF125" s="129"/>
      <c r="GG125" s="129"/>
      <c r="GH125" s="129"/>
      <c r="GI125" s="129"/>
      <c r="GJ125" s="129"/>
      <c r="GK125" s="129"/>
      <c r="GL125" s="129"/>
      <c r="GM125" s="129"/>
      <c r="GN125" s="129"/>
      <c r="GO125" s="129"/>
      <c r="GP125" s="129"/>
      <c r="GQ125" s="129"/>
      <c r="GR125" s="129"/>
      <c r="GS125" s="129"/>
      <c r="GT125" s="129"/>
      <c r="GU125" s="129"/>
      <c r="GV125" s="129"/>
      <c r="GW125" s="129"/>
      <c r="GX125" s="129"/>
      <c r="GY125" s="129"/>
      <c r="GZ125" s="129"/>
      <c r="HA125" s="129"/>
      <c r="HB125" s="129"/>
      <c r="HC125" s="129"/>
      <c r="HD125" s="129"/>
      <c r="HE125" s="129"/>
      <c r="HF125" s="129"/>
      <c r="HG125" s="129"/>
      <c r="HH125" s="129"/>
      <c r="HI125" s="129"/>
      <c r="HJ125" s="129"/>
      <c r="HK125" s="129"/>
      <c r="HL125" s="129"/>
      <c r="HM125" s="129"/>
      <c r="HN125" s="129"/>
      <c r="HO125" s="129"/>
      <c r="HP125" s="129"/>
      <c r="HQ125" s="129"/>
      <c r="HR125" s="129"/>
      <c r="HS125" s="129"/>
      <c r="HT125" s="129"/>
      <c r="HU125" s="129"/>
      <c r="HV125" s="129"/>
      <c r="HW125" s="129"/>
      <c r="HX125" s="129"/>
      <c r="HY125" s="129"/>
      <c r="HZ125" s="129"/>
      <c r="IA125" s="129"/>
      <c r="IB125" s="129"/>
      <c r="IC125" s="129"/>
      <c r="ID125" s="129"/>
      <c r="IE125" s="129"/>
      <c r="IF125" s="129"/>
      <c r="IG125" s="129"/>
      <c r="IH125" s="129"/>
      <c r="II125" s="129"/>
      <c r="IJ125" s="129"/>
      <c r="IK125" s="129"/>
      <c r="IL125" s="129"/>
      <c r="IM125" s="129"/>
      <c r="IN125" s="129"/>
      <c r="IO125" s="129"/>
      <c r="IP125" s="129"/>
      <c r="IQ125" s="129"/>
      <c r="IR125" s="129"/>
      <c r="IS125" s="129"/>
      <c r="IT125" s="129"/>
      <c r="IU125" s="129"/>
      <c r="IV125" s="129"/>
    </row>
    <row r="126" spans="1:256" ht="15">
      <c r="A126" s="771"/>
      <c r="B126" s="775"/>
      <c r="C126" s="147" t="s">
        <v>186</v>
      </c>
      <c r="D126" s="764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  <c r="FR126" s="129"/>
      <c r="FS126" s="129"/>
      <c r="FT126" s="129"/>
      <c r="FU126" s="129"/>
      <c r="FV126" s="129"/>
      <c r="FW126" s="129"/>
      <c r="FX126" s="129"/>
      <c r="FY126" s="129"/>
      <c r="FZ126" s="129"/>
      <c r="GA126" s="129"/>
      <c r="GB126" s="129"/>
      <c r="GC126" s="129"/>
      <c r="GD126" s="129"/>
      <c r="GE126" s="129"/>
      <c r="GF126" s="129"/>
      <c r="GG126" s="129"/>
      <c r="GH126" s="129"/>
      <c r="GI126" s="129"/>
      <c r="GJ126" s="129"/>
      <c r="GK126" s="129"/>
      <c r="GL126" s="129"/>
      <c r="GM126" s="129"/>
      <c r="GN126" s="129"/>
      <c r="GO126" s="129"/>
      <c r="GP126" s="129"/>
      <c r="GQ126" s="129"/>
      <c r="GR126" s="129"/>
      <c r="GS126" s="129"/>
      <c r="GT126" s="129"/>
      <c r="GU126" s="129"/>
      <c r="GV126" s="129"/>
      <c r="GW126" s="129"/>
      <c r="GX126" s="129"/>
      <c r="GY126" s="129"/>
      <c r="GZ126" s="129"/>
      <c r="HA126" s="129"/>
      <c r="HB126" s="129"/>
      <c r="HC126" s="129"/>
      <c r="HD126" s="129"/>
      <c r="HE126" s="129"/>
      <c r="HF126" s="129"/>
      <c r="HG126" s="129"/>
      <c r="HH126" s="129"/>
      <c r="HI126" s="129"/>
      <c r="HJ126" s="129"/>
      <c r="HK126" s="129"/>
      <c r="HL126" s="129"/>
      <c r="HM126" s="129"/>
      <c r="HN126" s="129"/>
      <c r="HO126" s="129"/>
      <c r="HP126" s="129"/>
      <c r="HQ126" s="129"/>
      <c r="HR126" s="129"/>
      <c r="HS126" s="129"/>
      <c r="HT126" s="129"/>
      <c r="HU126" s="129"/>
      <c r="HV126" s="129"/>
      <c r="HW126" s="129"/>
      <c r="HX126" s="129"/>
      <c r="HY126" s="129"/>
      <c r="HZ126" s="129"/>
      <c r="IA126" s="129"/>
      <c r="IB126" s="129"/>
      <c r="IC126" s="129"/>
      <c r="ID126" s="129"/>
      <c r="IE126" s="129"/>
      <c r="IF126" s="129"/>
      <c r="IG126" s="129"/>
      <c r="IH126" s="129"/>
      <c r="II126" s="129"/>
      <c r="IJ126" s="129"/>
      <c r="IK126" s="129"/>
      <c r="IL126" s="129"/>
      <c r="IM126" s="129"/>
      <c r="IN126" s="129"/>
      <c r="IO126" s="129"/>
      <c r="IP126" s="129"/>
      <c r="IQ126" s="129"/>
      <c r="IR126" s="129"/>
      <c r="IS126" s="129"/>
      <c r="IT126" s="129"/>
      <c r="IU126" s="129"/>
      <c r="IV126" s="129"/>
    </row>
    <row r="127" spans="1:256" ht="15">
      <c r="A127" s="771"/>
      <c r="B127" s="754" t="s">
        <v>160</v>
      </c>
      <c r="C127" s="147" t="s">
        <v>252</v>
      </c>
      <c r="D127" s="764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29"/>
      <c r="EM127" s="129"/>
      <c r="EN127" s="129"/>
      <c r="EO127" s="129"/>
      <c r="EP127" s="129"/>
      <c r="EQ127" s="129"/>
      <c r="ER127" s="129"/>
      <c r="ES127" s="129"/>
      <c r="ET127" s="129"/>
      <c r="EU127" s="129"/>
      <c r="EV127" s="129"/>
      <c r="EW127" s="129"/>
      <c r="EX127" s="129"/>
      <c r="EY127" s="129"/>
      <c r="EZ127" s="129"/>
      <c r="FA127" s="129"/>
      <c r="FB127" s="129"/>
      <c r="FC127" s="129"/>
      <c r="FD127" s="129"/>
      <c r="FE127" s="129"/>
      <c r="FF127" s="129"/>
      <c r="FG127" s="129"/>
      <c r="FH127" s="129"/>
      <c r="FI127" s="129"/>
      <c r="FJ127" s="129"/>
      <c r="FK127" s="129"/>
      <c r="FL127" s="129"/>
      <c r="FM127" s="129"/>
      <c r="FN127" s="129"/>
      <c r="FO127" s="129"/>
      <c r="FP127" s="129"/>
      <c r="FQ127" s="129"/>
      <c r="FR127" s="129"/>
      <c r="FS127" s="129"/>
      <c r="FT127" s="129"/>
      <c r="FU127" s="129"/>
      <c r="FV127" s="129"/>
      <c r="FW127" s="129"/>
      <c r="FX127" s="129"/>
      <c r="FY127" s="129"/>
      <c r="FZ127" s="129"/>
      <c r="GA127" s="129"/>
      <c r="GB127" s="129"/>
      <c r="GC127" s="129"/>
      <c r="GD127" s="129"/>
      <c r="GE127" s="129"/>
      <c r="GF127" s="129"/>
      <c r="GG127" s="129"/>
      <c r="GH127" s="129"/>
      <c r="GI127" s="129"/>
      <c r="GJ127" s="129"/>
      <c r="GK127" s="129"/>
      <c r="GL127" s="129"/>
      <c r="GM127" s="129"/>
      <c r="GN127" s="129"/>
      <c r="GO127" s="129"/>
      <c r="GP127" s="129"/>
      <c r="GQ127" s="129"/>
      <c r="GR127" s="129"/>
      <c r="GS127" s="129"/>
      <c r="GT127" s="129"/>
      <c r="GU127" s="129"/>
      <c r="GV127" s="129"/>
      <c r="GW127" s="129"/>
      <c r="GX127" s="129"/>
      <c r="GY127" s="129"/>
      <c r="GZ127" s="129"/>
      <c r="HA127" s="129"/>
      <c r="HB127" s="129"/>
      <c r="HC127" s="129"/>
      <c r="HD127" s="129"/>
      <c r="HE127" s="129"/>
      <c r="HF127" s="129"/>
      <c r="HG127" s="129"/>
      <c r="HH127" s="129"/>
      <c r="HI127" s="129"/>
      <c r="HJ127" s="129"/>
      <c r="HK127" s="129"/>
      <c r="HL127" s="129"/>
      <c r="HM127" s="129"/>
      <c r="HN127" s="129"/>
      <c r="HO127" s="129"/>
      <c r="HP127" s="129"/>
      <c r="HQ127" s="129"/>
      <c r="HR127" s="129"/>
      <c r="HS127" s="129"/>
      <c r="HT127" s="129"/>
      <c r="HU127" s="129"/>
      <c r="HV127" s="129"/>
      <c r="HW127" s="129"/>
      <c r="HX127" s="129"/>
      <c r="HY127" s="129"/>
      <c r="HZ127" s="129"/>
      <c r="IA127" s="129"/>
      <c r="IB127" s="129"/>
      <c r="IC127" s="129"/>
      <c r="ID127" s="129"/>
      <c r="IE127" s="129"/>
      <c r="IF127" s="129"/>
      <c r="IG127" s="129"/>
      <c r="IH127" s="129"/>
      <c r="II127" s="129"/>
      <c r="IJ127" s="129"/>
      <c r="IK127" s="129"/>
      <c r="IL127" s="129"/>
      <c r="IM127" s="129"/>
      <c r="IN127" s="129"/>
      <c r="IO127" s="129"/>
      <c r="IP127" s="129"/>
      <c r="IQ127" s="129"/>
      <c r="IR127" s="129"/>
      <c r="IS127" s="129"/>
      <c r="IT127" s="129"/>
      <c r="IU127" s="129"/>
      <c r="IV127" s="129"/>
    </row>
    <row r="128" spans="1:256" ht="15">
      <c r="A128" s="771"/>
      <c r="B128" s="754"/>
      <c r="C128" s="147" t="s">
        <v>253</v>
      </c>
      <c r="D128" s="764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29"/>
      <c r="GD128" s="129"/>
      <c r="GE128" s="129"/>
      <c r="GF128" s="129"/>
      <c r="GG128" s="129"/>
      <c r="GH128" s="129"/>
      <c r="GI128" s="129"/>
      <c r="GJ128" s="129"/>
      <c r="GK128" s="129"/>
      <c r="GL128" s="129"/>
      <c r="GM128" s="129"/>
      <c r="GN128" s="129"/>
      <c r="GO128" s="129"/>
      <c r="GP128" s="129"/>
      <c r="GQ128" s="129"/>
      <c r="GR128" s="129"/>
      <c r="GS128" s="129"/>
      <c r="GT128" s="129"/>
      <c r="GU128" s="129"/>
      <c r="GV128" s="129"/>
      <c r="GW128" s="129"/>
      <c r="GX128" s="129"/>
      <c r="GY128" s="129"/>
      <c r="GZ128" s="129"/>
      <c r="HA128" s="129"/>
      <c r="HB128" s="129"/>
      <c r="HC128" s="129"/>
      <c r="HD128" s="129"/>
      <c r="HE128" s="129"/>
      <c r="HF128" s="129"/>
      <c r="HG128" s="129"/>
      <c r="HH128" s="129"/>
      <c r="HI128" s="129"/>
      <c r="HJ128" s="129"/>
      <c r="HK128" s="129"/>
      <c r="HL128" s="129"/>
      <c r="HM128" s="129"/>
      <c r="HN128" s="129"/>
      <c r="HO128" s="129"/>
      <c r="HP128" s="129"/>
      <c r="HQ128" s="129"/>
      <c r="HR128" s="129"/>
      <c r="HS128" s="129"/>
      <c r="HT128" s="129"/>
      <c r="HU128" s="129"/>
      <c r="HV128" s="129"/>
      <c r="HW128" s="129"/>
      <c r="HX128" s="129"/>
      <c r="HY128" s="129"/>
      <c r="HZ128" s="129"/>
      <c r="IA128" s="129"/>
      <c r="IB128" s="129"/>
      <c r="IC128" s="129"/>
      <c r="ID128" s="129"/>
      <c r="IE128" s="129"/>
      <c r="IF128" s="129"/>
      <c r="IG128" s="129"/>
      <c r="IH128" s="129"/>
      <c r="II128" s="129"/>
      <c r="IJ128" s="129"/>
      <c r="IK128" s="129"/>
      <c r="IL128" s="129"/>
      <c r="IM128" s="129"/>
      <c r="IN128" s="129"/>
      <c r="IO128" s="129"/>
      <c r="IP128" s="129"/>
      <c r="IQ128" s="129"/>
      <c r="IR128" s="129"/>
      <c r="IS128" s="129"/>
      <c r="IT128" s="129"/>
      <c r="IU128" s="129"/>
      <c r="IV128" s="129"/>
    </row>
    <row r="129" spans="1:256" ht="15">
      <c r="A129" s="771"/>
      <c r="B129" s="140" t="s">
        <v>166</v>
      </c>
      <c r="C129" s="140" t="s">
        <v>201</v>
      </c>
      <c r="D129" s="77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29"/>
      <c r="DT129" s="129"/>
      <c r="DU129" s="129"/>
      <c r="DV129" s="129"/>
      <c r="DW129" s="129"/>
      <c r="DX129" s="129"/>
      <c r="DY129" s="129"/>
      <c r="DZ129" s="129"/>
      <c r="EA129" s="129"/>
      <c r="EB129" s="129"/>
      <c r="EC129" s="129"/>
      <c r="ED129" s="129"/>
      <c r="EE129" s="129"/>
      <c r="EF129" s="129"/>
      <c r="EG129" s="129"/>
      <c r="EH129" s="129"/>
      <c r="EI129" s="129"/>
      <c r="EJ129" s="129"/>
      <c r="EK129" s="129"/>
      <c r="EL129" s="129"/>
      <c r="EM129" s="129"/>
      <c r="EN129" s="129"/>
      <c r="EO129" s="129"/>
      <c r="EP129" s="129"/>
      <c r="EQ129" s="129"/>
      <c r="ER129" s="129"/>
      <c r="ES129" s="129"/>
      <c r="ET129" s="129"/>
      <c r="EU129" s="129"/>
      <c r="EV129" s="129"/>
      <c r="EW129" s="129"/>
      <c r="EX129" s="129"/>
      <c r="EY129" s="129"/>
      <c r="EZ129" s="129"/>
      <c r="FA129" s="129"/>
      <c r="FB129" s="129"/>
      <c r="FC129" s="129"/>
      <c r="FD129" s="129"/>
      <c r="FE129" s="129"/>
      <c r="FF129" s="129"/>
      <c r="FG129" s="129"/>
      <c r="FH129" s="129"/>
      <c r="FI129" s="129"/>
      <c r="FJ129" s="129"/>
      <c r="FK129" s="129"/>
      <c r="FL129" s="129"/>
      <c r="FM129" s="129"/>
      <c r="FN129" s="129"/>
      <c r="FO129" s="129"/>
      <c r="FP129" s="129"/>
      <c r="FQ129" s="129"/>
      <c r="FR129" s="129"/>
      <c r="FS129" s="129"/>
      <c r="FT129" s="129"/>
      <c r="FU129" s="129"/>
      <c r="FV129" s="129"/>
      <c r="FW129" s="129"/>
      <c r="FX129" s="129"/>
      <c r="FY129" s="129"/>
      <c r="FZ129" s="129"/>
      <c r="GA129" s="129"/>
      <c r="GB129" s="129"/>
      <c r="GC129" s="129"/>
      <c r="GD129" s="129"/>
      <c r="GE129" s="129"/>
      <c r="GF129" s="129"/>
      <c r="GG129" s="129"/>
      <c r="GH129" s="129"/>
      <c r="GI129" s="129"/>
      <c r="GJ129" s="129"/>
      <c r="GK129" s="129"/>
      <c r="GL129" s="129"/>
      <c r="GM129" s="129"/>
      <c r="GN129" s="129"/>
      <c r="GO129" s="129"/>
      <c r="GP129" s="129"/>
      <c r="GQ129" s="129"/>
      <c r="GR129" s="129"/>
      <c r="GS129" s="129"/>
      <c r="GT129" s="129"/>
      <c r="GU129" s="129"/>
      <c r="GV129" s="129"/>
      <c r="GW129" s="129"/>
      <c r="GX129" s="129"/>
      <c r="GY129" s="129"/>
      <c r="GZ129" s="129"/>
      <c r="HA129" s="129"/>
      <c r="HB129" s="129"/>
      <c r="HC129" s="129"/>
      <c r="HD129" s="129"/>
      <c r="HE129" s="129"/>
      <c r="HF129" s="129"/>
      <c r="HG129" s="129"/>
      <c r="HH129" s="129"/>
      <c r="HI129" s="129"/>
      <c r="HJ129" s="129"/>
      <c r="HK129" s="129"/>
      <c r="HL129" s="129"/>
      <c r="HM129" s="129"/>
      <c r="HN129" s="129"/>
      <c r="HO129" s="129"/>
      <c r="HP129" s="129"/>
      <c r="HQ129" s="129"/>
      <c r="HR129" s="129"/>
      <c r="HS129" s="129"/>
      <c r="HT129" s="129"/>
      <c r="HU129" s="129"/>
      <c r="HV129" s="129"/>
      <c r="HW129" s="129"/>
      <c r="HX129" s="129"/>
      <c r="HY129" s="129"/>
      <c r="HZ129" s="129"/>
      <c r="IA129" s="129"/>
      <c r="IB129" s="129"/>
      <c r="IC129" s="129"/>
      <c r="ID129" s="129"/>
      <c r="IE129" s="129"/>
      <c r="IF129" s="129"/>
      <c r="IG129" s="129"/>
      <c r="IH129" s="129"/>
      <c r="II129" s="129"/>
      <c r="IJ129" s="129"/>
      <c r="IK129" s="129"/>
      <c r="IL129" s="129"/>
      <c r="IM129" s="129"/>
      <c r="IN129" s="129"/>
      <c r="IO129" s="129"/>
      <c r="IP129" s="129"/>
      <c r="IQ129" s="129"/>
      <c r="IR129" s="129"/>
      <c r="IS129" s="129"/>
      <c r="IT129" s="129"/>
      <c r="IU129" s="129"/>
      <c r="IV129" s="129"/>
    </row>
    <row r="130" spans="1:256" ht="76.5" customHeight="1">
      <c r="A130" s="771"/>
      <c r="B130" s="754" t="s">
        <v>176</v>
      </c>
      <c r="C130" s="140" t="s">
        <v>254</v>
      </c>
      <c r="D130" s="756" t="s">
        <v>255</v>
      </c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29"/>
      <c r="EF130" s="129"/>
      <c r="EG130" s="129"/>
      <c r="EH130" s="129"/>
      <c r="EI130" s="129"/>
      <c r="EJ130" s="129"/>
      <c r="EK130" s="129"/>
      <c r="EL130" s="129"/>
      <c r="EM130" s="129"/>
      <c r="EN130" s="129"/>
      <c r="EO130" s="129"/>
      <c r="EP130" s="129"/>
      <c r="EQ130" s="129"/>
      <c r="ER130" s="129"/>
      <c r="ES130" s="129"/>
      <c r="ET130" s="129"/>
      <c r="EU130" s="129"/>
      <c r="EV130" s="129"/>
      <c r="EW130" s="129"/>
      <c r="EX130" s="129"/>
      <c r="EY130" s="129"/>
      <c r="EZ130" s="129"/>
      <c r="FA130" s="129"/>
      <c r="FB130" s="129"/>
      <c r="FC130" s="129"/>
      <c r="FD130" s="129"/>
      <c r="FE130" s="129"/>
      <c r="FF130" s="129"/>
      <c r="FG130" s="129"/>
      <c r="FH130" s="129"/>
      <c r="FI130" s="129"/>
      <c r="FJ130" s="129"/>
      <c r="FK130" s="129"/>
      <c r="FL130" s="129"/>
      <c r="FM130" s="129"/>
      <c r="FN130" s="129"/>
      <c r="FO130" s="129"/>
      <c r="FP130" s="129"/>
      <c r="FQ130" s="129"/>
      <c r="FR130" s="129"/>
      <c r="FS130" s="129"/>
      <c r="FT130" s="129"/>
      <c r="FU130" s="129"/>
      <c r="FV130" s="129"/>
      <c r="FW130" s="129"/>
      <c r="FX130" s="129"/>
      <c r="FY130" s="129"/>
      <c r="FZ130" s="129"/>
      <c r="GA130" s="129"/>
      <c r="GB130" s="129"/>
      <c r="GC130" s="129"/>
      <c r="GD130" s="129"/>
      <c r="GE130" s="129"/>
      <c r="GF130" s="129"/>
      <c r="GG130" s="129"/>
      <c r="GH130" s="129"/>
      <c r="GI130" s="129"/>
      <c r="GJ130" s="129"/>
      <c r="GK130" s="129"/>
      <c r="GL130" s="129"/>
      <c r="GM130" s="129"/>
      <c r="GN130" s="129"/>
      <c r="GO130" s="129"/>
      <c r="GP130" s="129"/>
      <c r="GQ130" s="129"/>
      <c r="GR130" s="129"/>
      <c r="GS130" s="129"/>
      <c r="GT130" s="129"/>
      <c r="GU130" s="129"/>
      <c r="GV130" s="129"/>
      <c r="GW130" s="129"/>
      <c r="GX130" s="129"/>
      <c r="GY130" s="129"/>
      <c r="GZ130" s="129"/>
      <c r="HA130" s="129"/>
      <c r="HB130" s="129"/>
      <c r="HC130" s="129"/>
      <c r="HD130" s="129"/>
      <c r="HE130" s="129"/>
      <c r="HF130" s="129"/>
      <c r="HG130" s="129"/>
      <c r="HH130" s="129"/>
      <c r="HI130" s="129"/>
      <c r="HJ130" s="129"/>
      <c r="HK130" s="129"/>
      <c r="HL130" s="129"/>
      <c r="HM130" s="129"/>
      <c r="HN130" s="129"/>
      <c r="HO130" s="129"/>
      <c r="HP130" s="129"/>
      <c r="HQ130" s="129"/>
      <c r="HR130" s="129"/>
      <c r="HS130" s="129"/>
      <c r="HT130" s="129"/>
      <c r="HU130" s="129"/>
      <c r="HV130" s="129"/>
      <c r="HW130" s="129"/>
      <c r="HX130" s="129"/>
      <c r="HY130" s="129"/>
      <c r="HZ130" s="129"/>
      <c r="IA130" s="129"/>
      <c r="IB130" s="129"/>
      <c r="IC130" s="129"/>
      <c r="ID130" s="129"/>
      <c r="IE130" s="129"/>
      <c r="IF130" s="129"/>
      <c r="IG130" s="129"/>
      <c r="IH130" s="129"/>
      <c r="II130" s="129"/>
      <c r="IJ130" s="129"/>
      <c r="IK130" s="129"/>
      <c r="IL130" s="129"/>
      <c r="IM130" s="129"/>
      <c r="IN130" s="129"/>
      <c r="IO130" s="129"/>
      <c r="IP130" s="129"/>
      <c r="IQ130" s="129"/>
      <c r="IR130" s="129"/>
      <c r="IS130" s="129"/>
      <c r="IT130" s="129"/>
      <c r="IU130" s="129"/>
      <c r="IV130" s="129"/>
    </row>
    <row r="131" spans="1:256" ht="15.75" thickBot="1">
      <c r="A131" s="772"/>
      <c r="B131" s="755"/>
      <c r="C131" s="141" t="s">
        <v>256</v>
      </c>
      <c r="D131" s="74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  <c r="EY131" s="129"/>
      <c r="EZ131" s="129"/>
      <c r="FA131" s="129"/>
      <c r="FB131" s="129"/>
      <c r="FC131" s="129"/>
      <c r="FD131" s="129"/>
      <c r="FE131" s="129"/>
      <c r="FF131" s="129"/>
      <c r="FG131" s="129"/>
      <c r="FH131" s="129"/>
      <c r="FI131" s="129"/>
      <c r="FJ131" s="129"/>
      <c r="FK131" s="129"/>
      <c r="FL131" s="129"/>
      <c r="FM131" s="129"/>
      <c r="FN131" s="129"/>
      <c r="FO131" s="129"/>
      <c r="FP131" s="129"/>
      <c r="FQ131" s="129"/>
      <c r="FR131" s="129"/>
      <c r="FS131" s="129"/>
      <c r="FT131" s="129"/>
      <c r="FU131" s="129"/>
      <c r="FV131" s="129"/>
      <c r="FW131" s="129"/>
      <c r="FX131" s="129"/>
      <c r="FY131" s="129"/>
      <c r="FZ131" s="129"/>
      <c r="GA131" s="129"/>
      <c r="GB131" s="129"/>
      <c r="GC131" s="129"/>
      <c r="GD131" s="129"/>
      <c r="GE131" s="129"/>
      <c r="GF131" s="129"/>
      <c r="GG131" s="129"/>
      <c r="GH131" s="129"/>
      <c r="GI131" s="129"/>
      <c r="GJ131" s="129"/>
      <c r="GK131" s="129"/>
      <c r="GL131" s="129"/>
      <c r="GM131" s="129"/>
      <c r="GN131" s="129"/>
      <c r="GO131" s="129"/>
      <c r="GP131" s="129"/>
      <c r="GQ131" s="129"/>
      <c r="GR131" s="129"/>
      <c r="GS131" s="129"/>
      <c r="GT131" s="129"/>
      <c r="GU131" s="129"/>
      <c r="GV131" s="129"/>
      <c r="GW131" s="129"/>
      <c r="GX131" s="129"/>
      <c r="GY131" s="129"/>
      <c r="GZ131" s="129"/>
      <c r="HA131" s="129"/>
      <c r="HB131" s="129"/>
      <c r="HC131" s="129"/>
      <c r="HD131" s="129"/>
      <c r="HE131" s="129"/>
      <c r="HF131" s="129"/>
      <c r="HG131" s="129"/>
      <c r="HH131" s="129"/>
      <c r="HI131" s="129"/>
      <c r="HJ131" s="129"/>
      <c r="HK131" s="129"/>
      <c r="HL131" s="129"/>
      <c r="HM131" s="129"/>
      <c r="HN131" s="129"/>
      <c r="HO131" s="129"/>
      <c r="HP131" s="129"/>
      <c r="HQ131" s="129"/>
      <c r="HR131" s="129"/>
      <c r="HS131" s="129"/>
      <c r="HT131" s="129"/>
      <c r="HU131" s="129"/>
      <c r="HV131" s="129"/>
      <c r="HW131" s="129"/>
      <c r="HX131" s="129"/>
      <c r="HY131" s="129"/>
      <c r="HZ131" s="129"/>
      <c r="IA131" s="129"/>
      <c r="IB131" s="129"/>
      <c r="IC131" s="129"/>
      <c r="ID131" s="129"/>
      <c r="IE131" s="129"/>
      <c r="IF131" s="129"/>
      <c r="IG131" s="129"/>
      <c r="IH131" s="129"/>
      <c r="II131" s="129"/>
      <c r="IJ131" s="129"/>
      <c r="IK131" s="129"/>
      <c r="IL131" s="129"/>
      <c r="IM131" s="129"/>
      <c r="IN131" s="129"/>
      <c r="IO131" s="129"/>
      <c r="IP131" s="129"/>
      <c r="IQ131" s="129"/>
      <c r="IR131" s="129"/>
      <c r="IS131" s="129"/>
      <c r="IT131" s="129"/>
      <c r="IU131" s="129"/>
      <c r="IV131" s="129"/>
    </row>
    <row r="132" spans="1:256" ht="102" customHeight="1">
      <c r="A132" s="757" t="s">
        <v>257</v>
      </c>
      <c r="B132" s="744" t="s">
        <v>154</v>
      </c>
      <c r="C132" s="145" t="s">
        <v>258</v>
      </c>
      <c r="D132" s="761" t="s">
        <v>156</v>
      </c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  <c r="EP132" s="129"/>
      <c r="EQ132" s="129"/>
      <c r="ER132" s="129"/>
      <c r="ES132" s="129"/>
      <c r="ET132" s="129"/>
      <c r="EU132" s="129"/>
      <c r="EV132" s="129"/>
      <c r="EW132" s="129"/>
      <c r="EX132" s="129"/>
      <c r="EY132" s="129"/>
      <c r="EZ132" s="129"/>
      <c r="FA132" s="129"/>
      <c r="FB132" s="129"/>
      <c r="FC132" s="129"/>
      <c r="FD132" s="129"/>
      <c r="FE132" s="129"/>
      <c r="FF132" s="129"/>
      <c r="FG132" s="129"/>
      <c r="FH132" s="129"/>
      <c r="FI132" s="129"/>
      <c r="FJ132" s="129"/>
      <c r="FK132" s="129"/>
      <c r="FL132" s="129"/>
      <c r="FM132" s="129"/>
      <c r="FN132" s="129"/>
      <c r="FO132" s="129"/>
      <c r="FP132" s="129"/>
      <c r="FQ132" s="129"/>
      <c r="FR132" s="129"/>
      <c r="FS132" s="129"/>
      <c r="FT132" s="129"/>
      <c r="FU132" s="129"/>
      <c r="FV132" s="129"/>
      <c r="FW132" s="129"/>
      <c r="FX132" s="129"/>
      <c r="FY132" s="129"/>
      <c r="FZ132" s="129"/>
      <c r="GA132" s="129"/>
      <c r="GB132" s="129"/>
      <c r="GC132" s="129"/>
      <c r="GD132" s="129"/>
      <c r="GE132" s="129"/>
      <c r="GF132" s="129"/>
      <c r="GG132" s="129"/>
      <c r="GH132" s="129"/>
      <c r="GI132" s="129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29"/>
      <c r="GZ132" s="129"/>
      <c r="HA132" s="129"/>
      <c r="HB132" s="129"/>
      <c r="HC132" s="129"/>
      <c r="HD132" s="129"/>
      <c r="HE132" s="129"/>
      <c r="HF132" s="129"/>
      <c r="HG132" s="129"/>
      <c r="HH132" s="129"/>
      <c r="HI132" s="129"/>
      <c r="HJ132" s="129"/>
      <c r="HK132" s="129"/>
      <c r="HL132" s="129"/>
      <c r="HM132" s="129"/>
      <c r="HN132" s="129"/>
      <c r="HO132" s="129"/>
      <c r="HP132" s="129"/>
      <c r="HQ132" s="129"/>
      <c r="HR132" s="129"/>
      <c r="HS132" s="129"/>
      <c r="HT132" s="129"/>
      <c r="HU132" s="129"/>
      <c r="HV132" s="129"/>
      <c r="HW132" s="129"/>
      <c r="HX132" s="129"/>
      <c r="HY132" s="129"/>
      <c r="HZ132" s="129"/>
      <c r="IA132" s="129"/>
      <c r="IB132" s="129"/>
      <c r="IC132" s="129"/>
      <c r="ID132" s="129"/>
      <c r="IE132" s="129"/>
      <c r="IF132" s="129"/>
      <c r="IG132" s="129"/>
      <c r="IH132" s="129"/>
      <c r="II132" s="129"/>
      <c r="IJ132" s="129"/>
      <c r="IK132" s="129"/>
      <c r="IL132" s="129"/>
      <c r="IM132" s="129"/>
      <c r="IN132" s="129"/>
      <c r="IO132" s="129"/>
      <c r="IP132" s="129"/>
      <c r="IQ132" s="129"/>
      <c r="IR132" s="129"/>
      <c r="IS132" s="129"/>
      <c r="IT132" s="129"/>
      <c r="IU132" s="129"/>
      <c r="IV132" s="129"/>
    </row>
    <row r="133" spans="1:256" ht="15">
      <c r="A133" s="758"/>
      <c r="B133" s="760"/>
      <c r="C133" s="147" t="s">
        <v>186</v>
      </c>
      <c r="D133" s="762"/>
      <c r="E133" s="129"/>
      <c r="F133" s="97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129"/>
      <c r="EP133" s="129"/>
      <c r="EQ133" s="129"/>
      <c r="ER133" s="129"/>
      <c r="ES133" s="129"/>
      <c r="ET133" s="129"/>
      <c r="EU133" s="129"/>
      <c r="EV133" s="129"/>
      <c r="EW133" s="129"/>
      <c r="EX133" s="129"/>
      <c r="EY133" s="129"/>
      <c r="EZ133" s="129"/>
      <c r="FA133" s="129"/>
      <c r="FB133" s="129"/>
      <c r="FC133" s="129"/>
      <c r="FD133" s="129"/>
      <c r="FE133" s="129"/>
      <c r="FF133" s="129"/>
      <c r="FG133" s="129"/>
      <c r="FH133" s="129"/>
      <c r="FI133" s="129"/>
      <c r="FJ133" s="129"/>
      <c r="FK133" s="129"/>
      <c r="FL133" s="129"/>
      <c r="FM133" s="129"/>
      <c r="FN133" s="129"/>
      <c r="FO133" s="129"/>
      <c r="FP133" s="129"/>
      <c r="FQ133" s="129"/>
      <c r="FR133" s="129"/>
      <c r="FS133" s="129"/>
      <c r="FT133" s="129"/>
      <c r="FU133" s="129"/>
      <c r="FV133" s="129"/>
      <c r="FW133" s="129"/>
      <c r="FX133" s="129"/>
      <c r="FY133" s="129"/>
      <c r="FZ133" s="129"/>
      <c r="GA133" s="129"/>
      <c r="GB133" s="129"/>
      <c r="GC133" s="129"/>
      <c r="GD133" s="129"/>
      <c r="GE133" s="129"/>
      <c r="GF133" s="129"/>
      <c r="GG133" s="129"/>
      <c r="GH133" s="129"/>
      <c r="GI133" s="129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29"/>
      <c r="GV133" s="129"/>
      <c r="GW133" s="129"/>
      <c r="GX133" s="129"/>
      <c r="GY133" s="129"/>
      <c r="GZ133" s="129"/>
      <c r="HA133" s="129"/>
      <c r="HB133" s="129"/>
      <c r="HC133" s="129"/>
      <c r="HD133" s="129"/>
      <c r="HE133" s="129"/>
      <c r="HF133" s="129"/>
      <c r="HG133" s="129"/>
      <c r="HH133" s="129"/>
      <c r="HI133" s="129"/>
      <c r="HJ133" s="129"/>
      <c r="HK133" s="129"/>
      <c r="HL133" s="129"/>
      <c r="HM133" s="129"/>
      <c r="HN133" s="129"/>
      <c r="HO133" s="129"/>
      <c r="HP133" s="129"/>
      <c r="HQ133" s="129"/>
      <c r="HR133" s="129"/>
      <c r="HS133" s="129"/>
      <c r="HT133" s="129"/>
      <c r="HU133" s="129"/>
      <c r="HV133" s="129"/>
      <c r="HW133" s="129"/>
      <c r="HX133" s="129"/>
      <c r="HY133" s="129"/>
      <c r="HZ133" s="129"/>
      <c r="IA133" s="129"/>
      <c r="IB133" s="129"/>
      <c r="IC133" s="129"/>
      <c r="ID133" s="129"/>
      <c r="IE133" s="129"/>
      <c r="IF133" s="129"/>
      <c r="IG133" s="129"/>
      <c r="IH133" s="129"/>
      <c r="II133" s="129"/>
      <c r="IJ133" s="129"/>
      <c r="IK133" s="129"/>
      <c r="IL133" s="129"/>
      <c r="IM133" s="129"/>
      <c r="IN133" s="129"/>
      <c r="IO133" s="129"/>
      <c r="IP133" s="129"/>
      <c r="IQ133" s="129"/>
      <c r="IR133" s="129"/>
      <c r="IS133" s="129"/>
      <c r="IT133" s="129"/>
      <c r="IU133" s="129"/>
      <c r="IV133" s="129"/>
    </row>
    <row r="134" spans="1:256" ht="12.75" customHeight="1">
      <c r="A134" s="758"/>
      <c r="B134" s="760" t="s">
        <v>188</v>
      </c>
      <c r="C134" s="140" t="s">
        <v>189</v>
      </c>
      <c r="D134" s="763" t="s">
        <v>259</v>
      </c>
      <c r="E134" s="129"/>
      <c r="F134" s="97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G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  <c r="FR134" s="129"/>
      <c r="FS134" s="129"/>
      <c r="FT134" s="129"/>
      <c r="FU134" s="129"/>
      <c r="FV134" s="129"/>
      <c r="FW134" s="129"/>
      <c r="FX134" s="129"/>
      <c r="FY134" s="129"/>
      <c r="FZ134" s="129"/>
      <c r="GA134" s="129"/>
      <c r="GB134" s="129"/>
      <c r="GC134" s="129"/>
      <c r="GD134" s="129"/>
      <c r="GE134" s="129"/>
      <c r="GF134" s="129"/>
      <c r="GG134" s="129"/>
      <c r="GH134" s="129"/>
      <c r="GI134" s="129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29"/>
      <c r="GZ134" s="129"/>
      <c r="HA134" s="129"/>
      <c r="HB134" s="129"/>
      <c r="HC134" s="129"/>
      <c r="HD134" s="129"/>
      <c r="HE134" s="129"/>
      <c r="HF134" s="129"/>
      <c r="HG134" s="129"/>
      <c r="HH134" s="129"/>
      <c r="HI134" s="129"/>
      <c r="HJ134" s="129"/>
      <c r="HK134" s="129"/>
      <c r="HL134" s="129"/>
      <c r="HM134" s="129"/>
      <c r="HN134" s="129"/>
      <c r="HO134" s="129"/>
      <c r="HP134" s="129"/>
      <c r="HQ134" s="129"/>
      <c r="HR134" s="129"/>
      <c r="HS134" s="129"/>
      <c r="HT134" s="129"/>
      <c r="HU134" s="129"/>
      <c r="HV134" s="129"/>
      <c r="HW134" s="129"/>
      <c r="HX134" s="129"/>
      <c r="HY134" s="129"/>
      <c r="HZ134" s="129"/>
      <c r="IA134" s="129"/>
      <c r="IB134" s="129"/>
      <c r="IC134" s="129"/>
      <c r="ID134" s="129"/>
      <c r="IE134" s="129"/>
      <c r="IF134" s="129"/>
      <c r="IG134" s="129"/>
      <c r="IH134" s="129"/>
      <c r="II134" s="129"/>
      <c r="IJ134" s="129"/>
      <c r="IK134" s="129"/>
      <c r="IL134" s="129"/>
      <c r="IM134" s="129"/>
      <c r="IN134" s="129"/>
      <c r="IO134" s="129"/>
      <c r="IP134" s="129"/>
      <c r="IQ134" s="129"/>
      <c r="IR134" s="129"/>
      <c r="IS134" s="129"/>
      <c r="IT134" s="129"/>
      <c r="IU134" s="129"/>
      <c r="IV134" s="129"/>
    </row>
    <row r="135" spans="1:256" ht="15">
      <c r="A135" s="758"/>
      <c r="B135" s="760"/>
      <c r="C135" s="140" t="s">
        <v>190</v>
      </c>
      <c r="D135" s="764"/>
      <c r="E135" s="97"/>
      <c r="F135" s="97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  <c r="EL135" s="129"/>
      <c r="EM135" s="129"/>
      <c r="EN135" s="129"/>
      <c r="EO135" s="129"/>
      <c r="EP135" s="129"/>
      <c r="EQ135" s="129"/>
      <c r="ER135" s="129"/>
      <c r="ES135" s="129"/>
      <c r="ET135" s="129"/>
      <c r="EU135" s="129"/>
      <c r="EV135" s="129"/>
      <c r="EW135" s="129"/>
      <c r="EX135" s="129"/>
      <c r="EY135" s="129"/>
      <c r="EZ135" s="129"/>
      <c r="FA135" s="129"/>
      <c r="FB135" s="129"/>
      <c r="FC135" s="129"/>
      <c r="FD135" s="129"/>
      <c r="FE135" s="129"/>
      <c r="FF135" s="129"/>
      <c r="FG135" s="129"/>
      <c r="FH135" s="129"/>
      <c r="FI135" s="129"/>
      <c r="FJ135" s="129"/>
      <c r="FK135" s="129"/>
      <c r="FL135" s="129"/>
      <c r="FM135" s="129"/>
      <c r="FN135" s="129"/>
      <c r="FO135" s="129"/>
      <c r="FP135" s="129"/>
      <c r="FQ135" s="129"/>
      <c r="FR135" s="129"/>
      <c r="FS135" s="129"/>
      <c r="FT135" s="129"/>
      <c r="FU135" s="129"/>
      <c r="FV135" s="129"/>
      <c r="FW135" s="129"/>
      <c r="FX135" s="129"/>
      <c r="FY135" s="129"/>
      <c r="FZ135" s="129"/>
      <c r="GA135" s="129"/>
      <c r="GB135" s="129"/>
      <c r="GC135" s="129"/>
      <c r="GD135" s="129"/>
      <c r="GE135" s="129"/>
      <c r="GF135" s="129"/>
      <c r="GG135" s="129"/>
      <c r="GH135" s="129"/>
      <c r="GI135" s="129"/>
      <c r="GJ135" s="129"/>
      <c r="GK135" s="129"/>
      <c r="GL135" s="129"/>
      <c r="GM135" s="129"/>
      <c r="GN135" s="129"/>
      <c r="GO135" s="129"/>
      <c r="GP135" s="129"/>
      <c r="GQ135" s="129"/>
      <c r="GR135" s="129"/>
      <c r="GS135" s="129"/>
      <c r="GT135" s="129"/>
      <c r="GU135" s="129"/>
      <c r="GV135" s="129"/>
      <c r="GW135" s="129"/>
      <c r="GX135" s="129"/>
      <c r="GY135" s="129"/>
      <c r="GZ135" s="129"/>
      <c r="HA135" s="129"/>
      <c r="HB135" s="129"/>
      <c r="HC135" s="129"/>
      <c r="HD135" s="129"/>
      <c r="HE135" s="129"/>
      <c r="HF135" s="129"/>
      <c r="HG135" s="129"/>
      <c r="HH135" s="129"/>
      <c r="HI135" s="129"/>
      <c r="HJ135" s="129"/>
      <c r="HK135" s="129"/>
      <c r="HL135" s="129"/>
      <c r="HM135" s="129"/>
      <c r="HN135" s="129"/>
      <c r="HO135" s="129"/>
      <c r="HP135" s="129"/>
      <c r="HQ135" s="129"/>
      <c r="HR135" s="129"/>
      <c r="HS135" s="129"/>
      <c r="HT135" s="129"/>
      <c r="HU135" s="129"/>
      <c r="HV135" s="129"/>
      <c r="HW135" s="129"/>
      <c r="HX135" s="129"/>
      <c r="HY135" s="129"/>
      <c r="HZ135" s="129"/>
      <c r="IA135" s="129"/>
      <c r="IB135" s="129"/>
      <c r="IC135" s="129"/>
      <c r="ID135" s="129"/>
      <c r="IE135" s="129"/>
      <c r="IF135" s="129"/>
      <c r="IG135" s="129"/>
      <c r="IH135" s="129"/>
      <c r="II135" s="129"/>
      <c r="IJ135" s="129"/>
      <c r="IK135" s="129"/>
      <c r="IL135" s="129"/>
      <c r="IM135" s="129"/>
      <c r="IN135" s="129"/>
      <c r="IO135" s="129"/>
      <c r="IP135" s="129"/>
      <c r="IQ135" s="129"/>
      <c r="IR135" s="129"/>
      <c r="IS135" s="129"/>
      <c r="IT135" s="129"/>
      <c r="IU135" s="129"/>
      <c r="IV135" s="129"/>
    </row>
    <row r="136" spans="1:256" ht="15.75" thickBot="1">
      <c r="A136" s="759"/>
      <c r="B136" s="745"/>
      <c r="C136" s="141" t="s">
        <v>186</v>
      </c>
      <c r="D136" s="765"/>
      <c r="E136" s="97"/>
      <c r="F136" s="97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29"/>
      <c r="DS136" s="129"/>
      <c r="DT136" s="129"/>
      <c r="DU136" s="129"/>
      <c r="DV136" s="129"/>
      <c r="DW136" s="129"/>
      <c r="DX136" s="129"/>
      <c r="DY136" s="129"/>
      <c r="DZ136" s="129"/>
      <c r="EA136" s="129"/>
      <c r="EB136" s="129"/>
      <c r="EC136" s="129"/>
      <c r="ED136" s="129"/>
      <c r="EE136" s="129"/>
      <c r="EF136" s="129"/>
      <c r="EG136" s="129"/>
      <c r="EH136" s="129"/>
      <c r="EI136" s="129"/>
      <c r="EJ136" s="129"/>
      <c r="EK136" s="129"/>
      <c r="EL136" s="129"/>
      <c r="EM136" s="129"/>
      <c r="EN136" s="129"/>
      <c r="EO136" s="129"/>
      <c r="EP136" s="129"/>
      <c r="EQ136" s="129"/>
      <c r="ER136" s="129"/>
      <c r="ES136" s="129"/>
      <c r="ET136" s="129"/>
      <c r="EU136" s="129"/>
      <c r="EV136" s="129"/>
      <c r="EW136" s="129"/>
      <c r="EX136" s="129"/>
      <c r="EY136" s="129"/>
      <c r="EZ136" s="129"/>
      <c r="FA136" s="129"/>
      <c r="FB136" s="129"/>
      <c r="FC136" s="129"/>
      <c r="FD136" s="129"/>
      <c r="FE136" s="129"/>
      <c r="FF136" s="129"/>
      <c r="FG136" s="129"/>
      <c r="FH136" s="129"/>
      <c r="FI136" s="129"/>
      <c r="FJ136" s="129"/>
      <c r="FK136" s="129"/>
      <c r="FL136" s="129"/>
      <c r="FM136" s="129"/>
      <c r="FN136" s="129"/>
      <c r="FO136" s="129"/>
      <c r="FP136" s="129"/>
      <c r="FQ136" s="129"/>
      <c r="FR136" s="129"/>
      <c r="FS136" s="129"/>
      <c r="FT136" s="129"/>
      <c r="FU136" s="129"/>
      <c r="FV136" s="129"/>
      <c r="FW136" s="129"/>
      <c r="FX136" s="129"/>
      <c r="FY136" s="129"/>
      <c r="FZ136" s="129"/>
      <c r="GA136" s="129"/>
      <c r="GB136" s="129"/>
      <c r="GC136" s="129"/>
      <c r="GD136" s="129"/>
      <c r="GE136" s="129"/>
      <c r="GF136" s="129"/>
      <c r="GG136" s="129"/>
      <c r="GH136" s="129"/>
      <c r="GI136" s="129"/>
      <c r="GJ136" s="129"/>
      <c r="GK136" s="129"/>
      <c r="GL136" s="129"/>
      <c r="GM136" s="129"/>
      <c r="GN136" s="129"/>
      <c r="GO136" s="129"/>
      <c r="GP136" s="129"/>
      <c r="GQ136" s="129"/>
      <c r="GR136" s="129"/>
      <c r="GS136" s="129"/>
      <c r="GT136" s="129"/>
      <c r="GU136" s="129"/>
      <c r="GV136" s="129"/>
      <c r="GW136" s="129"/>
      <c r="GX136" s="129"/>
      <c r="GY136" s="129"/>
      <c r="GZ136" s="129"/>
      <c r="HA136" s="129"/>
      <c r="HB136" s="129"/>
      <c r="HC136" s="129"/>
      <c r="HD136" s="129"/>
      <c r="HE136" s="129"/>
      <c r="HF136" s="129"/>
      <c r="HG136" s="129"/>
      <c r="HH136" s="129"/>
      <c r="HI136" s="129"/>
      <c r="HJ136" s="129"/>
      <c r="HK136" s="129"/>
      <c r="HL136" s="129"/>
      <c r="HM136" s="129"/>
      <c r="HN136" s="129"/>
      <c r="HO136" s="129"/>
      <c r="HP136" s="129"/>
      <c r="HQ136" s="129"/>
      <c r="HR136" s="129"/>
      <c r="HS136" s="129"/>
      <c r="HT136" s="129"/>
      <c r="HU136" s="129"/>
      <c r="HV136" s="129"/>
      <c r="HW136" s="129"/>
      <c r="HX136" s="129"/>
      <c r="HY136" s="129"/>
      <c r="HZ136" s="129"/>
      <c r="IA136" s="129"/>
      <c r="IB136" s="129"/>
      <c r="IC136" s="129"/>
      <c r="ID136" s="129"/>
      <c r="IE136" s="129"/>
      <c r="IF136" s="129"/>
      <c r="IG136" s="129"/>
      <c r="IH136" s="129"/>
      <c r="II136" s="129"/>
      <c r="IJ136" s="129"/>
      <c r="IK136" s="129"/>
      <c r="IL136" s="129"/>
      <c r="IM136" s="129"/>
      <c r="IN136" s="129"/>
      <c r="IO136" s="129"/>
      <c r="IP136" s="129"/>
      <c r="IQ136" s="129"/>
      <c r="IR136" s="129"/>
      <c r="IS136" s="129"/>
      <c r="IT136" s="129"/>
      <c r="IU136" s="129"/>
      <c r="IV136" s="129"/>
    </row>
    <row r="137" spans="1:256" ht="12.75" customHeight="1">
      <c r="A137" s="742" t="s">
        <v>260</v>
      </c>
      <c r="B137" s="744" t="s">
        <v>179</v>
      </c>
      <c r="C137" s="139" t="s">
        <v>261</v>
      </c>
      <c r="D137" s="746" t="s">
        <v>167</v>
      </c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  <c r="FV137" s="129"/>
      <c r="FW137" s="129"/>
      <c r="FX137" s="129"/>
      <c r="FY137" s="129"/>
      <c r="FZ137" s="129"/>
      <c r="GA137" s="129"/>
      <c r="GB137" s="129"/>
      <c r="GC137" s="129"/>
      <c r="GD137" s="129"/>
      <c r="GE137" s="129"/>
      <c r="GF137" s="129"/>
      <c r="GG137" s="129"/>
      <c r="GH137" s="129"/>
      <c r="GI137" s="129"/>
      <c r="GJ137" s="129"/>
      <c r="GK137" s="129"/>
      <c r="GL137" s="129"/>
      <c r="GM137" s="129"/>
      <c r="GN137" s="129"/>
      <c r="GO137" s="129"/>
      <c r="GP137" s="129"/>
      <c r="GQ137" s="129"/>
      <c r="GR137" s="129"/>
      <c r="GS137" s="129"/>
      <c r="GT137" s="129"/>
      <c r="GU137" s="129"/>
      <c r="GV137" s="129"/>
      <c r="GW137" s="129"/>
      <c r="GX137" s="129"/>
      <c r="GY137" s="129"/>
      <c r="GZ137" s="129"/>
      <c r="HA137" s="129"/>
      <c r="HB137" s="129"/>
      <c r="HC137" s="129"/>
      <c r="HD137" s="129"/>
      <c r="HE137" s="129"/>
      <c r="HF137" s="129"/>
      <c r="HG137" s="129"/>
      <c r="HH137" s="129"/>
      <c r="HI137" s="129"/>
      <c r="HJ137" s="129"/>
      <c r="HK137" s="129"/>
      <c r="HL137" s="129"/>
      <c r="HM137" s="129"/>
      <c r="HN137" s="129"/>
      <c r="HO137" s="129"/>
      <c r="HP137" s="129"/>
      <c r="HQ137" s="129"/>
      <c r="HR137" s="129"/>
      <c r="HS137" s="129"/>
      <c r="HT137" s="129"/>
      <c r="HU137" s="129"/>
      <c r="HV137" s="129"/>
      <c r="HW137" s="129"/>
      <c r="HX137" s="129"/>
      <c r="HY137" s="129"/>
      <c r="HZ137" s="129"/>
      <c r="IA137" s="129"/>
      <c r="IB137" s="129"/>
      <c r="IC137" s="129"/>
      <c r="ID137" s="129"/>
      <c r="IE137" s="129"/>
      <c r="IF137" s="129"/>
      <c r="IG137" s="129"/>
      <c r="IH137" s="129"/>
      <c r="II137" s="129"/>
      <c r="IJ137" s="129"/>
      <c r="IK137" s="129"/>
      <c r="IL137" s="129"/>
      <c r="IM137" s="129"/>
      <c r="IN137" s="129"/>
      <c r="IO137" s="129"/>
      <c r="IP137" s="129"/>
      <c r="IQ137" s="129"/>
      <c r="IR137" s="129"/>
      <c r="IS137" s="129"/>
      <c r="IT137" s="129"/>
      <c r="IU137" s="129"/>
      <c r="IV137" s="129"/>
    </row>
    <row r="138" spans="1:256" ht="15.75" thickBot="1">
      <c r="A138" s="743"/>
      <c r="B138" s="745"/>
      <c r="C138" s="141" t="s">
        <v>186</v>
      </c>
      <c r="D138" s="747"/>
      <c r="E138" s="97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9"/>
      <c r="ED138" s="129"/>
      <c r="EE138" s="129"/>
      <c r="EF138" s="129"/>
      <c r="EG138" s="129"/>
      <c r="EH138" s="129"/>
      <c r="EI138" s="129"/>
      <c r="EJ138" s="129"/>
      <c r="EK138" s="129"/>
      <c r="EL138" s="129"/>
      <c r="EM138" s="129"/>
      <c r="EN138" s="129"/>
      <c r="EO138" s="129"/>
      <c r="EP138" s="129"/>
      <c r="EQ138" s="129"/>
      <c r="ER138" s="129"/>
      <c r="ES138" s="129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  <c r="FE138" s="129"/>
      <c r="FF138" s="129"/>
      <c r="FG138" s="129"/>
      <c r="FH138" s="129"/>
      <c r="FI138" s="129"/>
      <c r="FJ138" s="129"/>
      <c r="FK138" s="129"/>
      <c r="FL138" s="129"/>
      <c r="FM138" s="129"/>
      <c r="FN138" s="129"/>
      <c r="FO138" s="129"/>
      <c r="FP138" s="129"/>
      <c r="FQ138" s="129"/>
      <c r="FR138" s="129"/>
      <c r="FS138" s="129"/>
      <c r="FT138" s="129"/>
      <c r="FU138" s="129"/>
      <c r="FV138" s="129"/>
      <c r="FW138" s="129"/>
      <c r="FX138" s="129"/>
      <c r="FY138" s="129"/>
      <c r="FZ138" s="129"/>
      <c r="GA138" s="129"/>
      <c r="GB138" s="129"/>
      <c r="GC138" s="129"/>
      <c r="GD138" s="129"/>
      <c r="GE138" s="129"/>
      <c r="GF138" s="129"/>
      <c r="GG138" s="129"/>
      <c r="GH138" s="129"/>
      <c r="GI138" s="129"/>
      <c r="GJ138" s="129"/>
      <c r="GK138" s="129"/>
      <c r="GL138" s="129"/>
      <c r="GM138" s="129"/>
      <c r="GN138" s="129"/>
      <c r="GO138" s="129"/>
      <c r="GP138" s="129"/>
      <c r="GQ138" s="129"/>
      <c r="GR138" s="129"/>
      <c r="GS138" s="129"/>
      <c r="GT138" s="129"/>
      <c r="GU138" s="129"/>
      <c r="GV138" s="129"/>
      <c r="GW138" s="129"/>
      <c r="GX138" s="129"/>
      <c r="GY138" s="129"/>
      <c r="GZ138" s="129"/>
      <c r="HA138" s="129"/>
      <c r="HB138" s="129"/>
      <c r="HC138" s="129"/>
      <c r="HD138" s="129"/>
      <c r="HE138" s="129"/>
      <c r="HF138" s="129"/>
      <c r="HG138" s="129"/>
      <c r="HH138" s="129"/>
      <c r="HI138" s="129"/>
      <c r="HJ138" s="129"/>
      <c r="HK138" s="129"/>
      <c r="HL138" s="129"/>
      <c r="HM138" s="129"/>
      <c r="HN138" s="129"/>
      <c r="HO138" s="129"/>
      <c r="HP138" s="129"/>
      <c r="HQ138" s="129"/>
      <c r="HR138" s="129"/>
      <c r="HS138" s="129"/>
      <c r="HT138" s="129"/>
      <c r="HU138" s="129"/>
      <c r="HV138" s="129"/>
      <c r="HW138" s="129"/>
      <c r="HX138" s="129"/>
      <c r="HY138" s="129"/>
      <c r="HZ138" s="129"/>
      <c r="IA138" s="129"/>
      <c r="IB138" s="129"/>
      <c r="IC138" s="129"/>
      <c r="ID138" s="129"/>
      <c r="IE138" s="129"/>
      <c r="IF138" s="129"/>
      <c r="IG138" s="129"/>
      <c r="IH138" s="129"/>
      <c r="II138" s="129"/>
      <c r="IJ138" s="129"/>
      <c r="IK138" s="129"/>
      <c r="IL138" s="129"/>
      <c r="IM138" s="129"/>
      <c r="IN138" s="129"/>
      <c r="IO138" s="129"/>
      <c r="IP138" s="129"/>
      <c r="IQ138" s="129"/>
      <c r="IR138" s="129"/>
      <c r="IS138" s="129"/>
      <c r="IT138" s="129"/>
      <c r="IU138" s="129"/>
      <c r="IV138" s="129"/>
    </row>
    <row r="139" spans="1:256" ht="15.75" thickBot="1">
      <c r="A139" s="748" t="s">
        <v>35</v>
      </c>
      <c r="B139" s="749"/>
      <c r="C139" s="749"/>
      <c r="D139" s="750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  <c r="EM139" s="129"/>
      <c r="EN139" s="129"/>
      <c r="EO139" s="129"/>
      <c r="EP139" s="129"/>
      <c r="EQ139" s="129"/>
      <c r="ER139" s="129"/>
      <c r="ES139" s="129"/>
      <c r="ET139" s="129"/>
      <c r="EU139" s="129"/>
      <c r="EV139" s="129"/>
      <c r="EW139" s="129"/>
      <c r="EX139" s="129"/>
      <c r="EY139" s="129"/>
      <c r="EZ139" s="129"/>
      <c r="FA139" s="129"/>
      <c r="FB139" s="129"/>
      <c r="FC139" s="129"/>
      <c r="FD139" s="129"/>
      <c r="FE139" s="129"/>
      <c r="FF139" s="129"/>
      <c r="FG139" s="129"/>
      <c r="FH139" s="129"/>
      <c r="FI139" s="129"/>
      <c r="FJ139" s="129"/>
      <c r="FK139" s="129"/>
      <c r="FL139" s="129"/>
      <c r="FM139" s="129"/>
      <c r="FN139" s="129"/>
      <c r="FO139" s="129"/>
      <c r="FP139" s="129"/>
      <c r="FQ139" s="129"/>
      <c r="FR139" s="129"/>
      <c r="FS139" s="129"/>
      <c r="FT139" s="129"/>
      <c r="FU139" s="129"/>
      <c r="FV139" s="129"/>
      <c r="FW139" s="129"/>
      <c r="FX139" s="129"/>
      <c r="FY139" s="129"/>
      <c r="FZ139" s="129"/>
      <c r="GA139" s="129"/>
      <c r="GB139" s="129"/>
      <c r="GC139" s="129"/>
      <c r="GD139" s="129"/>
      <c r="GE139" s="129"/>
      <c r="GF139" s="129"/>
      <c r="GG139" s="129"/>
      <c r="GH139" s="129"/>
      <c r="GI139" s="129"/>
      <c r="GJ139" s="129"/>
      <c r="GK139" s="129"/>
      <c r="GL139" s="129"/>
      <c r="GM139" s="129"/>
      <c r="GN139" s="129"/>
      <c r="GO139" s="129"/>
      <c r="GP139" s="129"/>
      <c r="GQ139" s="129"/>
      <c r="GR139" s="129"/>
      <c r="GS139" s="129"/>
      <c r="GT139" s="129"/>
      <c r="GU139" s="129"/>
      <c r="GV139" s="129"/>
      <c r="GW139" s="129"/>
      <c r="GX139" s="129"/>
      <c r="GY139" s="129"/>
      <c r="GZ139" s="129"/>
      <c r="HA139" s="129"/>
      <c r="HB139" s="129"/>
      <c r="HC139" s="129"/>
      <c r="HD139" s="129"/>
      <c r="HE139" s="129"/>
      <c r="HF139" s="129"/>
      <c r="HG139" s="129"/>
      <c r="HH139" s="129"/>
      <c r="HI139" s="129"/>
      <c r="HJ139" s="129"/>
      <c r="HK139" s="129"/>
      <c r="HL139" s="129"/>
      <c r="HM139" s="129"/>
      <c r="HN139" s="129"/>
      <c r="HO139" s="129"/>
      <c r="HP139" s="129"/>
      <c r="HQ139" s="129"/>
      <c r="HR139" s="129"/>
      <c r="HS139" s="129"/>
      <c r="HT139" s="129"/>
      <c r="HU139" s="129"/>
      <c r="HV139" s="129"/>
      <c r="HW139" s="129"/>
      <c r="HX139" s="129"/>
      <c r="HY139" s="129"/>
      <c r="HZ139" s="129"/>
      <c r="IA139" s="129"/>
      <c r="IB139" s="129"/>
      <c r="IC139" s="129"/>
      <c r="ID139" s="129"/>
      <c r="IE139" s="129"/>
      <c r="IF139" s="129"/>
      <c r="IG139" s="129"/>
      <c r="IH139" s="129"/>
      <c r="II139" s="129"/>
      <c r="IJ139" s="129"/>
      <c r="IK139" s="129"/>
      <c r="IL139" s="129"/>
      <c r="IM139" s="129"/>
      <c r="IN139" s="129"/>
      <c r="IO139" s="129"/>
      <c r="IP139" s="129"/>
      <c r="IQ139" s="129"/>
      <c r="IR139" s="129"/>
      <c r="IS139" s="129"/>
      <c r="IT139" s="129"/>
      <c r="IU139" s="129"/>
      <c r="IV139" s="129"/>
    </row>
    <row r="140" spans="1:256" ht="15">
      <c r="A140" s="162" t="s">
        <v>262</v>
      </c>
      <c r="B140" s="92"/>
      <c r="C140" s="92"/>
      <c r="D140" s="134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29"/>
      <c r="EF140" s="129"/>
      <c r="EG140" s="129"/>
      <c r="EH140" s="129"/>
      <c r="EI140" s="129"/>
      <c r="EJ140" s="129"/>
      <c r="EK140" s="129"/>
      <c r="EL140" s="129"/>
      <c r="EM140" s="129"/>
      <c r="EN140" s="129"/>
      <c r="EO140" s="129"/>
      <c r="EP140" s="129"/>
      <c r="EQ140" s="129"/>
      <c r="ER140" s="129"/>
      <c r="ES140" s="129"/>
      <c r="ET140" s="129"/>
      <c r="EU140" s="129"/>
      <c r="EV140" s="129"/>
      <c r="EW140" s="129"/>
      <c r="EX140" s="129"/>
      <c r="EY140" s="129"/>
      <c r="EZ140" s="129"/>
      <c r="FA140" s="129"/>
      <c r="FB140" s="129"/>
      <c r="FC140" s="129"/>
      <c r="FD140" s="129"/>
      <c r="FE140" s="129"/>
      <c r="FF140" s="129"/>
      <c r="FG140" s="129"/>
      <c r="FH140" s="129"/>
      <c r="FI140" s="129"/>
      <c r="FJ140" s="129"/>
      <c r="FK140" s="129"/>
      <c r="FL140" s="129"/>
      <c r="FM140" s="129"/>
      <c r="FN140" s="129"/>
      <c r="FO140" s="129"/>
      <c r="FP140" s="129"/>
      <c r="FQ140" s="129"/>
      <c r="FR140" s="129"/>
      <c r="FS140" s="129"/>
      <c r="FT140" s="129"/>
      <c r="FU140" s="129"/>
      <c r="FV140" s="129"/>
      <c r="FW140" s="129"/>
      <c r="FX140" s="129"/>
      <c r="FY140" s="129"/>
      <c r="FZ140" s="129"/>
      <c r="GA140" s="129"/>
      <c r="GB140" s="129"/>
      <c r="GC140" s="129"/>
      <c r="GD140" s="129"/>
      <c r="GE140" s="129"/>
      <c r="GF140" s="129"/>
      <c r="GG140" s="129"/>
      <c r="GH140" s="129"/>
      <c r="GI140" s="129"/>
      <c r="GJ140" s="129"/>
      <c r="GK140" s="129"/>
      <c r="GL140" s="129"/>
      <c r="GM140" s="129"/>
      <c r="GN140" s="129"/>
      <c r="GO140" s="129"/>
      <c r="GP140" s="129"/>
      <c r="GQ140" s="129"/>
      <c r="GR140" s="129"/>
      <c r="GS140" s="129"/>
      <c r="GT140" s="129"/>
      <c r="GU140" s="129"/>
      <c r="GV140" s="129"/>
      <c r="GW140" s="129"/>
      <c r="GX140" s="129"/>
      <c r="GY140" s="129"/>
      <c r="GZ140" s="129"/>
      <c r="HA140" s="129"/>
      <c r="HB140" s="129"/>
      <c r="HC140" s="129"/>
      <c r="HD140" s="129"/>
      <c r="HE140" s="129"/>
      <c r="HF140" s="129"/>
      <c r="HG140" s="129"/>
      <c r="HH140" s="129"/>
      <c r="HI140" s="129"/>
      <c r="HJ140" s="129"/>
      <c r="HK140" s="129"/>
      <c r="HL140" s="129"/>
      <c r="HM140" s="129"/>
      <c r="HN140" s="129"/>
      <c r="HO140" s="129"/>
      <c r="HP140" s="129"/>
      <c r="HQ140" s="129"/>
      <c r="HR140" s="129"/>
      <c r="HS140" s="129"/>
      <c r="HT140" s="129"/>
      <c r="HU140" s="129"/>
      <c r="HV140" s="129"/>
      <c r="HW140" s="129"/>
      <c r="HX140" s="129"/>
      <c r="HY140" s="129"/>
      <c r="HZ140" s="129"/>
      <c r="IA140" s="129"/>
      <c r="IB140" s="129"/>
      <c r="IC140" s="129"/>
      <c r="ID140" s="129"/>
      <c r="IE140" s="129"/>
      <c r="IF140" s="129"/>
      <c r="IG140" s="129"/>
      <c r="IH140" s="129"/>
      <c r="II140" s="129"/>
      <c r="IJ140" s="129"/>
      <c r="IK140" s="129"/>
      <c r="IL140" s="129"/>
      <c r="IM140" s="129"/>
      <c r="IN140" s="129"/>
      <c r="IO140" s="129"/>
      <c r="IP140" s="129"/>
      <c r="IQ140" s="129"/>
      <c r="IR140" s="129"/>
      <c r="IS140" s="129"/>
      <c r="IT140" s="129"/>
      <c r="IU140" s="129"/>
      <c r="IV140" s="129"/>
    </row>
    <row r="141" spans="1:256" ht="15">
      <c r="A141" s="163" t="s">
        <v>263</v>
      </c>
      <c r="B141" s="97"/>
      <c r="C141" s="97"/>
      <c r="D141" s="13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29"/>
      <c r="DR141" s="129"/>
      <c r="DS141" s="129"/>
      <c r="DT141" s="129"/>
      <c r="DU141" s="129"/>
      <c r="DV141" s="129"/>
      <c r="DW141" s="129"/>
      <c r="DX141" s="129"/>
      <c r="DY141" s="129"/>
      <c r="DZ141" s="129"/>
      <c r="EA141" s="129"/>
      <c r="EB141" s="129"/>
      <c r="EC141" s="129"/>
      <c r="ED141" s="129"/>
      <c r="EE141" s="129"/>
      <c r="EF141" s="129"/>
      <c r="EG141" s="129"/>
      <c r="EH141" s="129"/>
      <c r="EI141" s="129"/>
      <c r="EJ141" s="129"/>
      <c r="EK141" s="129"/>
      <c r="EL141" s="129"/>
      <c r="EM141" s="129"/>
      <c r="EN141" s="129"/>
      <c r="EO141" s="129"/>
      <c r="EP141" s="129"/>
      <c r="EQ141" s="129"/>
      <c r="ER141" s="129"/>
      <c r="ES141" s="129"/>
      <c r="ET141" s="129"/>
      <c r="EU141" s="129"/>
      <c r="EV141" s="129"/>
      <c r="EW141" s="129"/>
      <c r="EX141" s="129"/>
      <c r="EY141" s="129"/>
      <c r="EZ141" s="129"/>
      <c r="FA141" s="129"/>
      <c r="FB141" s="129"/>
      <c r="FC141" s="129"/>
      <c r="FD141" s="129"/>
      <c r="FE141" s="129"/>
      <c r="FF141" s="129"/>
      <c r="FG141" s="129"/>
      <c r="FH141" s="129"/>
      <c r="FI141" s="129"/>
      <c r="FJ141" s="129"/>
      <c r="FK141" s="129"/>
      <c r="FL141" s="129"/>
      <c r="FM141" s="129"/>
      <c r="FN141" s="129"/>
      <c r="FO141" s="129"/>
      <c r="FP141" s="129"/>
      <c r="FQ141" s="129"/>
      <c r="FR141" s="129"/>
      <c r="FS141" s="129"/>
      <c r="FT141" s="129"/>
      <c r="FU141" s="129"/>
      <c r="FV141" s="129"/>
      <c r="FW141" s="129"/>
      <c r="FX141" s="129"/>
      <c r="FY141" s="129"/>
      <c r="FZ141" s="129"/>
      <c r="GA141" s="129"/>
      <c r="GB141" s="129"/>
      <c r="GC141" s="129"/>
      <c r="GD141" s="129"/>
      <c r="GE141" s="129"/>
      <c r="GF141" s="129"/>
      <c r="GG141" s="129"/>
      <c r="GH141" s="129"/>
      <c r="GI141" s="129"/>
      <c r="GJ141" s="129"/>
      <c r="GK141" s="129"/>
      <c r="GL141" s="129"/>
      <c r="GM141" s="129"/>
      <c r="GN141" s="129"/>
      <c r="GO141" s="129"/>
      <c r="GP141" s="129"/>
      <c r="GQ141" s="129"/>
      <c r="GR141" s="129"/>
      <c r="GS141" s="129"/>
      <c r="GT141" s="129"/>
      <c r="GU141" s="129"/>
      <c r="GV141" s="129"/>
      <c r="GW141" s="129"/>
      <c r="GX141" s="129"/>
      <c r="GY141" s="129"/>
      <c r="GZ141" s="129"/>
      <c r="HA141" s="129"/>
      <c r="HB141" s="129"/>
      <c r="HC141" s="129"/>
      <c r="HD141" s="129"/>
      <c r="HE141" s="129"/>
      <c r="HF141" s="129"/>
      <c r="HG141" s="129"/>
      <c r="HH141" s="129"/>
      <c r="HI141" s="129"/>
      <c r="HJ141" s="129"/>
      <c r="HK141" s="129"/>
      <c r="HL141" s="129"/>
      <c r="HM141" s="129"/>
      <c r="HN141" s="129"/>
      <c r="HO141" s="129"/>
      <c r="HP141" s="129"/>
      <c r="HQ141" s="129"/>
      <c r="HR141" s="129"/>
      <c r="HS141" s="129"/>
      <c r="HT141" s="129"/>
      <c r="HU141" s="129"/>
      <c r="HV141" s="129"/>
      <c r="HW141" s="129"/>
      <c r="HX141" s="129"/>
      <c r="HY141" s="129"/>
      <c r="HZ141" s="129"/>
      <c r="IA141" s="129"/>
      <c r="IB141" s="129"/>
      <c r="IC141" s="129"/>
      <c r="ID141" s="129"/>
      <c r="IE141" s="129"/>
      <c r="IF141" s="129"/>
      <c r="IG141" s="129"/>
      <c r="IH141" s="129"/>
      <c r="II141" s="129"/>
      <c r="IJ141" s="129"/>
      <c r="IK141" s="129"/>
      <c r="IL141" s="129"/>
      <c r="IM141" s="129"/>
      <c r="IN141" s="129"/>
      <c r="IO141" s="129"/>
      <c r="IP141" s="129"/>
      <c r="IQ141" s="129"/>
      <c r="IR141" s="129"/>
      <c r="IS141" s="129"/>
      <c r="IT141" s="129"/>
      <c r="IU141" s="129"/>
      <c r="IV141" s="129"/>
    </row>
    <row r="142" spans="1:256" ht="15">
      <c r="A142" s="163" t="s">
        <v>264</v>
      </c>
      <c r="B142" s="97"/>
      <c r="C142" s="97"/>
      <c r="D142" s="13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29"/>
      <c r="EF142" s="129"/>
      <c r="EG142" s="129"/>
      <c r="EH142" s="129"/>
      <c r="EI142" s="129"/>
      <c r="EJ142" s="129"/>
      <c r="EK142" s="129"/>
      <c r="EL142" s="129"/>
      <c r="EM142" s="129"/>
      <c r="EN142" s="129"/>
      <c r="EO142" s="129"/>
      <c r="EP142" s="129"/>
      <c r="EQ142" s="129"/>
      <c r="ER142" s="129"/>
      <c r="ES142" s="129"/>
      <c r="ET142" s="129"/>
      <c r="EU142" s="129"/>
      <c r="EV142" s="129"/>
      <c r="EW142" s="129"/>
      <c r="EX142" s="129"/>
      <c r="EY142" s="129"/>
      <c r="EZ142" s="129"/>
      <c r="FA142" s="129"/>
      <c r="FB142" s="129"/>
      <c r="FC142" s="129"/>
      <c r="FD142" s="129"/>
      <c r="FE142" s="129"/>
      <c r="FF142" s="129"/>
      <c r="FG142" s="129"/>
      <c r="FH142" s="129"/>
      <c r="FI142" s="129"/>
      <c r="FJ142" s="129"/>
      <c r="FK142" s="129"/>
      <c r="FL142" s="129"/>
      <c r="FM142" s="129"/>
      <c r="FN142" s="129"/>
      <c r="FO142" s="129"/>
      <c r="FP142" s="129"/>
      <c r="FQ142" s="129"/>
      <c r="FR142" s="129"/>
      <c r="FS142" s="129"/>
      <c r="FT142" s="129"/>
      <c r="FU142" s="129"/>
      <c r="FV142" s="129"/>
      <c r="FW142" s="129"/>
      <c r="FX142" s="129"/>
      <c r="FY142" s="129"/>
      <c r="FZ142" s="129"/>
      <c r="GA142" s="129"/>
      <c r="GB142" s="129"/>
      <c r="GC142" s="129"/>
      <c r="GD142" s="129"/>
      <c r="GE142" s="129"/>
      <c r="GF142" s="129"/>
      <c r="GG142" s="129"/>
      <c r="GH142" s="129"/>
      <c r="GI142" s="129"/>
      <c r="GJ142" s="129"/>
      <c r="GK142" s="129"/>
      <c r="GL142" s="129"/>
      <c r="GM142" s="129"/>
      <c r="GN142" s="129"/>
      <c r="GO142" s="129"/>
      <c r="GP142" s="129"/>
      <c r="GQ142" s="129"/>
      <c r="GR142" s="129"/>
      <c r="GS142" s="129"/>
      <c r="GT142" s="129"/>
      <c r="GU142" s="129"/>
      <c r="GV142" s="129"/>
      <c r="GW142" s="129"/>
      <c r="GX142" s="129"/>
      <c r="GY142" s="129"/>
      <c r="GZ142" s="129"/>
      <c r="HA142" s="129"/>
      <c r="HB142" s="129"/>
      <c r="HC142" s="129"/>
      <c r="HD142" s="129"/>
      <c r="HE142" s="129"/>
      <c r="HF142" s="129"/>
      <c r="HG142" s="129"/>
      <c r="HH142" s="129"/>
      <c r="HI142" s="129"/>
      <c r="HJ142" s="129"/>
      <c r="HK142" s="129"/>
      <c r="HL142" s="129"/>
      <c r="HM142" s="129"/>
      <c r="HN142" s="129"/>
      <c r="HO142" s="129"/>
      <c r="HP142" s="129"/>
      <c r="HQ142" s="129"/>
      <c r="HR142" s="129"/>
      <c r="HS142" s="129"/>
      <c r="HT142" s="129"/>
      <c r="HU142" s="129"/>
      <c r="HV142" s="129"/>
      <c r="HW142" s="129"/>
      <c r="HX142" s="129"/>
      <c r="HY142" s="129"/>
      <c r="HZ142" s="129"/>
      <c r="IA142" s="129"/>
      <c r="IB142" s="129"/>
      <c r="IC142" s="129"/>
      <c r="ID142" s="129"/>
      <c r="IE142" s="129"/>
      <c r="IF142" s="129"/>
      <c r="IG142" s="129"/>
      <c r="IH142" s="129"/>
      <c r="II142" s="129"/>
      <c r="IJ142" s="129"/>
      <c r="IK142" s="129"/>
      <c r="IL142" s="129"/>
      <c r="IM142" s="129"/>
      <c r="IN142" s="129"/>
      <c r="IO142" s="129"/>
      <c r="IP142" s="129"/>
      <c r="IQ142" s="129"/>
      <c r="IR142" s="129"/>
      <c r="IS142" s="129"/>
      <c r="IT142" s="129"/>
      <c r="IU142" s="129"/>
      <c r="IV142" s="129"/>
    </row>
    <row r="143" spans="1:256" ht="15">
      <c r="A143" s="163" t="s">
        <v>265</v>
      </c>
      <c r="B143" s="97"/>
      <c r="C143" s="97"/>
      <c r="D143" s="13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29"/>
      <c r="DT143" s="129"/>
      <c r="DU143" s="129"/>
      <c r="DV143" s="129"/>
      <c r="DW143" s="129"/>
      <c r="DX143" s="129"/>
      <c r="DY143" s="129"/>
      <c r="DZ143" s="129"/>
      <c r="EA143" s="129"/>
      <c r="EB143" s="129"/>
      <c r="EC143" s="129"/>
      <c r="ED143" s="129"/>
      <c r="EE143" s="129"/>
      <c r="EF143" s="129"/>
      <c r="EG143" s="129"/>
      <c r="EH143" s="129"/>
      <c r="EI143" s="129"/>
      <c r="EJ143" s="129"/>
      <c r="EK143" s="129"/>
      <c r="EL143" s="129"/>
      <c r="EM143" s="129"/>
      <c r="EN143" s="129"/>
      <c r="EO143" s="129"/>
      <c r="EP143" s="129"/>
      <c r="EQ143" s="129"/>
      <c r="ER143" s="129"/>
      <c r="ES143" s="129"/>
      <c r="ET143" s="129"/>
      <c r="EU143" s="129"/>
      <c r="EV143" s="129"/>
      <c r="EW143" s="129"/>
      <c r="EX143" s="129"/>
      <c r="EY143" s="129"/>
      <c r="EZ143" s="129"/>
      <c r="FA143" s="129"/>
      <c r="FB143" s="129"/>
      <c r="FC143" s="129"/>
      <c r="FD143" s="129"/>
      <c r="FE143" s="129"/>
      <c r="FF143" s="129"/>
      <c r="FG143" s="129"/>
      <c r="FH143" s="129"/>
      <c r="FI143" s="129"/>
      <c r="FJ143" s="129"/>
      <c r="FK143" s="129"/>
      <c r="FL143" s="129"/>
      <c r="FM143" s="129"/>
      <c r="FN143" s="129"/>
      <c r="FO143" s="129"/>
      <c r="FP143" s="129"/>
      <c r="FQ143" s="129"/>
      <c r="FR143" s="129"/>
      <c r="FS143" s="129"/>
      <c r="FT143" s="129"/>
      <c r="FU143" s="129"/>
      <c r="FV143" s="129"/>
      <c r="FW143" s="129"/>
      <c r="FX143" s="129"/>
      <c r="FY143" s="129"/>
      <c r="FZ143" s="129"/>
      <c r="GA143" s="129"/>
      <c r="GB143" s="129"/>
      <c r="GC143" s="129"/>
      <c r="GD143" s="129"/>
      <c r="GE143" s="129"/>
      <c r="GF143" s="129"/>
      <c r="GG143" s="129"/>
      <c r="GH143" s="129"/>
      <c r="GI143" s="129"/>
      <c r="GJ143" s="129"/>
      <c r="GK143" s="129"/>
      <c r="GL143" s="129"/>
      <c r="GM143" s="129"/>
      <c r="GN143" s="129"/>
      <c r="GO143" s="129"/>
      <c r="GP143" s="129"/>
      <c r="GQ143" s="129"/>
      <c r="GR143" s="129"/>
      <c r="GS143" s="129"/>
      <c r="GT143" s="129"/>
      <c r="GU143" s="129"/>
      <c r="GV143" s="129"/>
      <c r="GW143" s="129"/>
      <c r="GX143" s="129"/>
      <c r="GY143" s="129"/>
      <c r="GZ143" s="129"/>
      <c r="HA143" s="129"/>
      <c r="HB143" s="129"/>
      <c r="HC143" s="129"/>
      <c r="HD143" s="129"/>
      <c r="HE143" s="129"/>
      <c r="HF143" s="129"/>
      <c r="HG143" s="129"/>
      <c r="HH143" s="129"/>
      <c r="HI143" s="129"/>
      <c r="HJ143" s="129"/>
      <c r="HK143" s="129"/>
      <c r="HL143" s="129"/>
      <c r="HM143" s="129"/>
      <c r="HN143" s="129"/>
      <c r="HO143" s="129"/>
      <c r="HP143" s="129"/>
      <c r="HQ143" s="129"/>
      <c r="HR143" s="129"/>
      <c r="HS143" s="129"/>
      <c r="HT143" s="129"/>
      <c r="HU143" s="129"/>
      <c r="HV143" s="129"/>
      <c r="HW143" s="129"/>
      <c r="HX143" s="129"/>
      <c r="HY143" s="129"/>
      <c r="HZ143" s="129"/>
      <c r="IA143" s="129"/>
      <c r="IB143" s="129"/>
      <c r="IC143" s="129"/>
      <c r="ID143" s="129"/>
      <c r="IE143" s="129"/>
      <c r="IF143" s="129"/>
      <c r="IG143" s="129"/>
      <c r="IH143" s="129"/>
      <c r="II143" s="129"/>
      <c r="IJ143" s="129"/>
      <c r="IK143" s="129"/>
      <c r="IL143" s="129"/>
      <c r="IM143" s="129"/>
      <c r="IN143" s="129"/>
      <c r="IO143" s="129"/>
      <c r="IP143" s="129"/>
      <c r="IQ143" s="129"/>
      <c r="IR143" s="129"/>
      <c r="IS143" s="129"/>
      <c r="IT143" s="129"/>
      <c r="IU143" s="129"/>
      <c r="IV143" s="129"/>
    </row>
    <row r="144" spans="1:256" ht="15">
      <c r="A144" s="163" t="s">
        <v>266</v>
      </c>
      <c r="B144" s="97"/>
      <c r="C144" s="97"/>
      <c r="D144" s="13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  <c r="EM144" s="129"/>
      <c r="EN144" s="129"/>
      <c r="EO144" s="129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29"/>
      <c r="FB144" s="129"/>
      <c r="FC144" s="129"/>
      <c r="FD144" s="129"/>
      <c r="FE144" s="129"/>
      <c r="FF144" s="129"/>
      <c r="FG144" s="129"/>
      <c r="FH144" s="129"/>
      <c r="FI144" s="129"/>
      <c r="FJ144" s="129"/>
      <c r="FK144" s="129"/>
      <c r="FL144" s="129"/>
      <c r="FM144" s="129"/>
      <c r="FN144" s="129"/>
      <c r="FO144" s="129"/>
      <c r="FP144" s="129"/>
      <c r="FQ144" s="129"/>
      <c r="FR144" s="129"/>
      <c r="FS144" s="129"/>
      <c r="FT144" s="129"/>
      <c r="FU144" s="129"/>
      <c r="FV144" s="129"/>
      <c r="FW144" s="129"/>
      <c r="FX144" s="129"/>
      <c r="FY144" s="129"/>
      <c r="FZ144" s="129"/>
      <c r="GA144" s="129"/>
      <c r="GB144" s="129"/>
      <c r="GC144" s="129"/>
      <c r="GD144" s="129"/>
      <c r="GE144" s="129"/>
      <c r="GF144" s="129"/>
      <c r="GG144" s="129"/>
      <c r="GH144" s="129"/>
      <c r="GI144" s="129"/>
      <c r="GJ144" s="129"/>
      <c r="GK144" s="129"/>
      <c r="GL144" s="129"/>
      <c r="GM144" s="129"/>
      <c r="GN144" s="129"/>
      <c r="GO144" s="129"/>
      <c r="GP144" s="129"/>
      <c r="GQ144" s="129"/>
      <c r="GR144" s="129"/>
      <c r="GS144" s="129"/>
      <c r="GT144" s="129"/>
      <c r="GU144" s="129"/>
      <c r="GV144" s="129"/>
      <c r="GW144" s="129"/>
      <c r="GX144" s="129"/>
      <c r="GY144" s="129"/>
      <c r="GZ144" s="129"/>
      <c r="HA144" s="129"/>
      <c r="HB144" s="129"/>
      <c r="HC144" s="129"/>
      <c r="HD144" s="129"/>
      <c r="HE144" s="129"/>
      <c r="HF144" s="129"/>
      <c r="HG144" s="129"/>
      <c r="HH144" s="129"/>
      <c r="HI144" s="129"/>
      <c r="HJ144" s="129"/>
      <c r="HK144" s="129"/>
      <c r="HL144" s="129"/>
      <c r="HM144" s="129"/>
      <c r="HN144" s="129"/>
      <c r="HO144" s="129"/>
      <c r="HP144" s="129"/>
      <c r="HQ144" s="129"/>
      <c r="HR144" s="129"/>
      <c r="HS144" s="129"/>
      <c r="HT144" s="129"/>
      <c r="HU144" s="129"/>
      <c r="HV144" s="129"/>
      <c r="HW144" s="129"/>
      <c r="HX144" s="129"/>
      <c r="HY144" s="129"/>
      <c r="HZ144" s="129"/>
      <c r="IA144" s="129"/>
      <c r="IB144" s="129"/>
      <c r="IC144" s="129"/>
      <c r="ID144" s="129"/>
      <c r="IE144" s="129"/>
      <c r="IF144" s="129"/>
      <c r="IG144" s="129"/>
      <c r="IH144" s="129"/>
      <c r="II144" s="129"/>
      <c r="IJ144" s="129"/>
      <c r="IK144" s="129"/>
      <c r="IL144" s="129"/>
      <c r="IM144" s="129"/>
      <c r="IN144" s="129"/>
      <c r="IO144" s="129"/>
      <c r="IP144" s="129"/>
      <c r="IQ144" s="129"/>
      <c r="IR144" s="129"/>
      <c r="IS144" s="129"/>
      <c r="IT144" s="129"/>
      <c r="IU144" s="129"/>
      <c r="IV144" s="129"/>
    </row>
    <row r="145" spans="1:256" ht="15">
      <c r="A145" s="163" t="s">
        <v>267</v>
      </c>
      <c r="B145" s="97"/>
      <c r="C145" s="97"/>
      <c r="D145" s="13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29"/>
      <c r="FL145" s="129"/>
      <c r="FM145" s="129"/>
      <c r="FN145" s="129"/>
      <c r="FO145" s="129"/>
      <c r="FP145" s="129"/>
      <c r="FQ145" s="129"/>
      <c r="FR145" s="129"/>
      <c r="FS145" s="129"/>
      <c r="FT145" s="129"/>
      <c r="FU145" s="129"/>
      <c r="FV145" s="129"/>
      <c r="FW145" s="129"/>
      <c r="FX145" s="129"/>
      <c r="FY145" s="129"/>
      <c r="FZ145" s="129"/>
      <c r="GA145" s="129"/>
      <c r="GB145" s="129"/>
      <c r="GC145" s="129"/>
      <c r="GD145" s="129"/>
      <c r="GE145" s="129"/>
      <c r="GF145" s="129"/>
      <c r="GG145" s="129"/>
      <c r="GH145" s="129"/>
      <c r="GI145" s="129"/>
      <c r="GJ145" s="129"/>
      <c r="GK145" s="129"/>
      <c r="GL145" s="129"/>
      <c r="GM145" s="129"/>
      <c r="GN145" s="129"/>
      <c r="GO145" s="129"/>
      <c r="GP145" s="129"/>
      <c r="GQ145" s="129"/>
      <c r="GR145" s="129"/>
      <c r="GS145" s="129"/>
      <c r="GT145" s="129"/>
      <c r="GU145" s="129"/>
      <c r="GV145" s="129"/>
      <c r="GW145" s="129"/>
      <c r="GX145" s="129"/>
      <c r="GY145" s="129"/>
      <c r="GZ145" s="129"/>
      <c r="HA145" s="129"/>
      <c r="HB145" s="129"/>
      <c r="HC145" s="129"/>
      <c r="HD145" s="129"/>
      <c r="HE145" s="129"/>
      <c r="HF145" s="129"/>
      <c r="HG145" s="129"/>
      <c r="HH145" s="129"/>
      <c r="HI145" s="129"/>
      <c r="HJ145" s="129"/>
      <c r="HK145" s="129"/>
      <c r="HL145" s="129"/>
      <c r="HM145" s="129"/>
      <c r="HN145" s="129"/>
      <c r="HO145" s="129"/>
      <c r="HP145" s="129"/>
      <c r="HQ145" s="129"/>
      <c r="HR145" s="129"/>
      <c r="HS145" s="129"/>
      <c r="HT145" s="129"/>
      <c r="HU145" s="129"/>
      <c r="HV145" s="129"/>
      <c r="HW145" s="129"/>
      <c r="HX145" s="129"/>
      <c r="HY145" s="129"/>
      <c r="HZ145" s="129"/>
      <c r="IA145" s="129"/>
      <c r="IB145" s="129"/>
      <c r="IC145" s="129"/>
      <c r="ID145" s="129"/>
      <c r="IE145" s="129"/>
      <c r="IF145" s="129"/>
      <c r="IG145" s="129"/>
      <c r="IH145" s="129"/>
      <c r="II145" s="129"/>
      <c r="IJ145" s="129"/>
      <c r="IK145" s="129"/>
      <c r="IL145" s="129"/>
      <c r="IM145" s="129"/>
      <c r="IN145" s="129"/>
      <c r="IO145" s="129"/>
      <c r="IP145" s="129"/>
      <c r="IQ145" s="129"/>
      <c r="IR145" s="129"/>
      <c r="IS145" s="129"/>
      <c r="IT145" s="129"/>
      <c r="IU145" s="129"/>
      <c r="IV145" s="129"/>
    </row>
    <row r="146" spans="1:256" ht="12.75" customHeight="1">
      <c r="A146" s="751" t="s">
        <v>268</v>
      </c>
      <c r="B146" s="752"/>
      <c r="C146" s="752"/>
      <c r="D146" s="75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  <c r="EM146" s="129"/>
      <c r="EN146" s="129"/>
      <c r="EO146" s="129"/>
      <c r="EP146" s="129"/>
      <c r="EQ146" s="129"/>
      <c r="ER146" s="129"/>
      <c r="ES146" s="129"/>
      <c r="ET146" s="129"/>
      <c r="EU146" s="129"/>
      <c r="EV146" s="129"/>
      <c r="EW146" s="129"/>
      <c r="EX146" s="129"/>
      <c r="EY146" s="129"/>
      <c r="EZ146" s="129"/>
      <c r="FA146" s="129"/>
      <c r="FB146" s="129"/>
      <c r="FC146" s="129"/>
      <c r="FD146" s="129"/>
      <c r="FE146" s="129"/>
      <c r="FF146" s="129"/>
      <c r="FG146" s="129"/>
      <c r="FH146" s="129"/>
      <c r="FI146" s="129"/>
      <c r="FJ146" s="129"/>
      <c r="FK146" s="129"/>
      <c r="FL146" s="129"/>
      <c r="FM146" s="129"/>
      <c r="FN146" s="129"/>
      <c r="FO146" s="129"/>
      <c r="FP146" s="129"/>
      <c r="FQ146" s="129"/>
      <c r="FR146" s="129"/>
      <c r="FS146" s="129"/>
      <c r="FT146" s="129"/>
      <c r="FU146" s="129"/>
      <c r="FV146" s="129"/>
      <c r="FW146" s="129"/>
      <c r="FX146" s="129"/>
      <c r="FY146" s="129"/>
      <c r="FZ146" s="129"/>
      <c r="GA146" s="129"/>
      <c r="GB146" s="129"/>
      <c r="GC146" s="129"/>
      <c r="GD146" s="129"/>
      <c r="GE146" s="129"/>
      <c r="GF146" s="129"/>
      <c r="GG146" s="129"/>
      <c r="GH146" s="129"/>
      <c r="GI146" s="129"/>
      <c r="GJ146" s="129"/>
      <c r="GK146" s="129"/>
      <c r="GL146" s="129"/>
      <c r="GM146" s="129"/>
      <c r="GN146" s="129"/>
      <c r="GO146" s="129"/>
      <c r="GP146" s="129"/>
      <c r="GQ146" s="129"/>
      <c r="GR146" s="129"/>
      <c r="GS146" s="129"/>
      <c r="GT146" s="129"/>
      <c r="GU146" s="129"/>
      <c r="GV146" s="129"/>
      <c r="GW146" s="129"/>
      <c r="GX146" s="129"/>
      <c r="GY146" s="129"/>
      <c r="GZ146" s="129"/>
      <c r="HA146" s="129"/>
      <c r="HB146" s="129"/>
      <c r="HC146" s="129"/>
      <c r="HD146" s="129"/>
      <c r="HE146" s="129"/>
      <c r="HF146" s="129"/>
      <c r="HG146" s="129"/>
      <c r="HH146" s="129"/>
      <c r="HI146" s="129"/>
      <c r="HJ146" s="129"/>
      <c r="HK146" s="129"/>
      <c r="HL146" s="129"/>
      <c r="HM146" s="129"/>
      <c r="HN146" s="129"/>
      <c r="HO146" s="129"/>
      <c r="HP146" s="129"/>
      <c r="HQ146" s="129"/>
      <c r="HR146" s="129"/>
      <c r="HS146" s="129"/>
      <c r="HT146" s="129"/>
      <c r="HU146" s="129"/>
      <c r="HV146" s="129"/>
      <c r="HW146" s="129"/>
      <c r="HX146" s="129"/>
      <c r="HY146" s="129"/>
      <c r="HZ146" s="129"/>
      <c r="IA146" s="129"/>
      <c r="IB146" s="129"/>
      <c r="IC146" s="129"/>
      <c r="ID146" s="129"/>
      <c r="IE146" s="129"/>
      <c r="IF146" s="129"/>
      <c r="IG146" s="129"/>
      <c r="IH146" s="129"/>
      <c r="II146" s="129"/>
      <c r="IJ146" s="129"/>
      <c r="IK146" s="129"/>
      <c r="IL146" s="129"/>
      <c r="IM146" s="129"/>
      <c r="IN146" s="129"/>
      <c r="IO146" s="129"/>
      <c r="IP146" s="129"/>
      <c r="IQ146" s="129"/>
      <c r="IR146" s="129"/>
      <c r="IS146" s="129"/>
      <c r="IT146" s="129"/>
      <c r="IU146" s="129"/>
      <c r="IV146" s="129"/>
    </row>
    <row r="147" spans="1:256" ht="15">
      <c r="A147" s="163" t="s">
        <v>269</v>
      </c>
      <c r="B147" s="97"/>
      <c r="C147" s="97"/>
      <c r="D147" s="13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  <c r="EM147" s="129"/>
      <c r="EN147" s="129"/>
      <c r="EO147" s="129"/>
      <c r="EP147" s="129"/>
      <c r="EQ147" s="129"/>
      <c r="ER147" s="129"/>
      <c r="ES147" s="129"/>
      <c r="ET147" s="129"/>
      <c r="EU147" s="129"/>
      <c r="EV147" s="129"/>
      <c r="EW147" s="129"/>
      <c r="EX147" s="129"/>
      <c r="EY147" s="129"/>
      <c r="EZ147" s="129"/>
      <c r="FA147" s="129"/>
      <c r="FB147" s="129"/>
      <c r="FC147" s="129"/>
      <c r="FD147" s="129"/>
      <c r="FE147" s="129"/>
      <c r="FF147" s="129"/>
      <c r="FG147" s="129"/>
      <c r="FH147" s="129"/>
      <c r="FI147" s="129"/>
      <c r="FJ147" s="129"/>
      <c r="FK147" s="129"/>
      <c r="FL147" s="129"/>
      <c r="FM147" s="129"/>
      <c r="FN147" s="129"/>
      <c r="FO147" s="129"/>
      <c r="FP147" s="129"/>
      <c r="FQ147" s="129"/>
      <c r="FR147" s="129"/>
      <c r="FS147" s="129"/>
      <c r="FT147" s="129"/>
      <c r="FU147" s="129"/>
      <c r="FV147" s="129"/>
      <c r="FW147" s="129"/>
      <c r="FX147" s="129"/>
      <c r="FY147" s="129"/>
      <c r="FZ147" s="129"/>
      <c r="GA147" s="129"/>
      <c r="GB147" s="129"/>
      <c r="GC147" s="129"/>
      <c r="GD147" s="129"/>
      <c r="GE147" s="129"/>
      <c r="GF147" s="129"/>
      <c r="GG147" s="129"/>
      <c r="GH147" s="129"/>
      <c r="GI147" s="129"/>
      <c r="GJ147" s="129"/>
      <c r="GK147" s="129"/>
      <c r="GL147" s="129"/>
      <c r="GM147" s="129"/>
      <c r="GN147" s="129"/>
      <c r="GO147" s="129"/>
      <c r="GP147" s="129"/>
      <c r="GQ147" s="129"/>
      <c r="GR147" s="129"/>
      <c r="GS147" s="129"/>
      <c r="GT147" s="129"/>
      <c r="GU147" s="129"/>
      <c r="GV147" s="129"/>
      <c r="GW147" s="129"/>
      <c r="GX147" s="129"/>
      <c r="GY147" s="129"/>
      <c r="GZ147" s="129"/>
      <c r="HA147" s="129"/>
      <c r="HB147" s="129"/>
      <c r="HC147" s="129"/>
      <c r="HD147" s="129"/>
      <c r="HE147" s="129"/>
      <c r="HF147" s="129"/>
      <c r="HG147" s="129"/>
      <c r="HH147" s="129"/>
      <c r="HI147" s="129"/>
      <c r="HJ147" s="129"/>
      <c r="HK147" s="129"/>
      <c r="HL147" s="129"/>
      <c r="HM147" s="129"/>
      <c r="HN147" s="129"/>
      <c r="HO147" s="129"/>
      <c r="HP147" s="129"/>
      <c r="HQ147" s="129"/>
      <c r="HR147" s="129"/>
      <c r="HS147" s="129"/>
      <c r="HT147" s="129"/>
      <c r="HU147" s="129"/>
      <c r="HV147" s="129"/>
      <c r="HW147" s="129"/>
      <c r="HX147" s="129"/>
      <c r="HY147" s="129"/>
      <c r="HZ147" s="129"/>
      <c r="IA147" s="129"/>
      <c r="IB147" s="129"/>
      <c r="IC147" s="129"/>
      <c r="ID147" s="129"/>
      <c r="IE147" s="129"/>
      <c r="IF147" s="129"/>
      <c r="IG147" s="129"/>
      <c r="IH147" s="129"/>
      <c r="II147" s="129"/>
      <c r="IJ147" s="129"/>
      <c r="IK147" s="129"/>
      <c r="IL147" s="129"/>
      <c r="IM147" s="129"/>
      <c r="IN147" s="129"/>
      <c r="IO147" s="129"/>
      <c r="IP147" s="129"/>
      <c r="IQ147" s="129"/>
      <c r="IR147" s="129"/>
      <c r="IS147" s="129"/>
      <c r="IT147" s="129"/>
      <c r="IU147" s="129"/>
      <c r="IV147" s="129"/>
    </row>
    <row r="148" spans="1:256" ht="15.75" thickBot="1">
      <c r="A148" s="164" t="s">
        <v>270</v>
      </c>
      <c r="B148" s="165"/>
      <c r="C148" s="165"/>
      <c r="D148" s="16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29"/>
      <c r="DG148" s="129"/>
      <c r="DH148" s="129"/>
      <c r="DI148" s="129"/>
      <c r="DJ148" s="129"/>
      <c r="DK148" s="129"/>
      <c r="DL148" s="129"/>
      <c r="DM148" s="129"/>
      <c r="DN148" s="129"/>
      <c r="DO148" s="129"/>
      <c r="DP148" s="129"/>
      <c r="DQ148" s="129"/>
      <c r="DR148" s="129"/>
      <c r="DS148" s="129"/>
      <c r="DT148" s="129"/>
      <c r="DU148" s="129"/>
      <c r="DV148" s="129"/>
      <c r="DW148" s="129"/>
      <c r="DX148" s="129"/>
      <c r="DY148" s="129"/>
      <c r="DZ148" s="129"/>
      <c r="EA148" s="129"/>
      <c r="EB148" s="129"/>
      <c r="EC148" s="129"/>
      <c r="ED148" s="129"/>
      <c r="EE148" s="129"/>
      <c r="EF148" s="129"/>
      <c r="EG148" s="129"/>
      <c r="EH148" s="129"/>
      <c r="EI148" s="129"/>
      <c r="EJ148" s="129"/>
      <c r="EK148" s="129"/>
      <c r="EL148" s="129"/>
      <c r="EM148" s="129"/>
      <c r="EN148" s="129"/>
      <c r="EO148" s="129"/>
      <c r="EP148" s="129"/>
      <c r="EQ148" s="129"/>
      <c r="ER148" s="129"/>
      <c r="ES148" s="129"/>
      <c r="ET148" s="129"/>
      <c r="EU148" s="129"/>
      <c r="EV148" s="129"/>
      <c r="EW148" s="129"/>
      <c r="EX148" s="129"/>
      <c r="EY148" s="129"/>
      <c r="EZ148" s="129"/>
      <c r="FA148" s="129"/>
      <c r="FB148" s="129"/>
      <c r="FC148" s="129"/>
      <c r="FD148" s="129"/>
      <c r="FE148" s="129"/>
      <c r="FF148" s="129"/>
      <c r="FG148" s="129"/>
      <c r="FH148" s="129"/>
      <c r="FI148" s="129"/>
      <c r="FJ148" s="129"/>
      <c r="FK148" s="129"/>
      <c r="FL148" s="129"/>
      <c r="FM148" s="129"/>
      <c r="FN148" s="129"/>
      <c r="FO148" s="129"/>
      <c r="FP148" s="129"/>
      <c r="FQ148" s="129"/>
      <c r="FR148" s="129"/>
      <c r="FS148" s="129"/>
      <c r="FT148" s="129"/>
      <c r="FU148" s="129"/>
      <c r="FV148" s="129"/>
      <c r="FW148" s="129"/>
      <c r="FX148" s="129"/>
      <c r="FY148" s="129"/>
      <c r="FZ148" s="129"/>
      <c r="GA148" s="129"/>
      <c r="GB148" s="129"/>
      <c r="GC148" s="129"/>
      <c r="GD148" s="129"/>
      <c r="GE148" s="129"/>
      <c r="GF148" s="129"/>
      <c r="GG148" s="129"/>
      <c r="GH148" s="129"/>
      <c r="GI148" s="129"/>
      <c r="GJ148" s="129"/>
      <c r="GK148" s="129"/>
      <c r="GL148" s="129"/>
      <c r="GM148" s="129"/>
      <c r="GN148" s="129"/>
      <c r="GO148" s="129"/>
      <c r="GP148" s="129"/>
      <c r="GQ148" s="129"/>
      <c r="GR148" s="129"/>
      <c r="GS148" s="129"/>
      <c r="GT148" s="129"/>
      <c r="GU148" s="129"/>
      <c r="GV148" s="129"/>
      <c r="GW148" s="129"/>
      <c r="GX148" s="129"/>
      <c r="GY148" s="129"/>
      <c r="GZ148" s="129"/>
      <c r="HA148" s="129"/>
      <c r="HB148" s="129"/>
      <c r="HC148" s="129"/>
      <c r="HD148" s="129"/>
      <c r="HE148" s="129"/>
      <c r="HF148" s="129"/>
      <c r="HG148" s="129"/>
      <c r="HH148" s="129"/>
      <c r="HI148" s="129"/>
      <c r="HJ148" s="129"/>
      <c r="HK148" s="129"/>
      <c r="HL148" s="129"/>
      <c r="HM148" s="129"/>
      <c r="HN148" s="129"/>
      <c r="HO148" s="129"/>
      <c r="HP148" s="129"/>
      <c r="HQ148" s="129"/>
      <c r="HR148" s="129"/>
      <c r="HS148" s="129"/>
      <c r="HT148" s="129"/>
      <c r="HU148" s="129"/>
      <c r="HV148" s="129"/>
      <c r="HW148" s="129"/>
      <c r="HX148" s="129"/>
      <c r="HY148" s="129"/>
      <c r="HZ148" s="129"/>
      <c r="IA148" s="129"/>
      <c r="IB148" s="129"/>
      <c r="IC148" s="129"/>
      <c r="ID148" s="129"/>
      <c r="IE148" s="129"/>
      <c r="IF148" s="129"/>
      <c r="IG148" s="129"/>
      <c r="IH148" s="129"/>
      <c r="II148" s="129"/>
      <c r="IJ148" s="129"/>
      <c r="IK148" s="129"/>
      <c r="IL148" s="129"/>
      <c r="IM148" s="129"/>
      <c r="IN148" s="129"/>
      <c r="IO148" s="129"/>
      <c r="IP148" s="129"/>
      <c r="IQ148" s="129"/>
      <c r="IR148" s="129"/>
      <c r="IS148" s="129"/>
      <c r="IT148" s="129"/>
      <c r="IU148" s="129"/>
      <c r="IV148" s="129"/>
    </row>
  </sheetData>
  <sheetProtection/>
  <mergeCells count="82">
    <mergeCell ref="A4:D4"/>
    <mergeCell ref="A6:A11"/>
    <mergeCell ref="B6:B8"/>
    <mergeCell ref="D6:D8"/>
    <mergeCell ref="B9:B11"/>
    <mergeCell ref="D9:D11"/>
    <mergeCell ref="A12:A13"/>
    <mergeCell ref="B12:B13"/>
    <mergeCell ref="D12:D13"/>
    <mergeCell ref="A14:A15"/>
    <mergeCell ref="B14:B15"/>
    <mergeCell ref="D14:D15"/>
    <mergeCell ref="A18:A27"/>
    <mergeCell ref="B18:B22"/>
    <mergeCell ref="D18:D22"/>
    <mergeCell ref="B23:B27"/>
    <mergeCell ref="D23:D27"/>
    <mergeCell ref="A28:A29"/>
    <mergeCell ref="B28:B29"/>
    <mergeCell ref="D28:D29"/>
    <mergeCell ref="A30:A39"/>
    <mergeCell ref="B30:B34"/>
    <mergeCell ref="D30:D34"/>
    <mergeCell ref="B35:B39"/>
    <mergeCell ref="D35:D39"/>
    <mergeCell ref="A40:A49"/>
    <mergeCell ref="B40:B44"/>
    <mergeCell ref="D40:D44"/>
    <mergeCell ref="B45:B49"/>
    <mergeCell ref="D45:D49"/>
    <mergeCell ref="A50:A61"/>
    <mergeCell ref="B50:B53"/>
    <mergeCell ref="D50:D53"/>
    <mergeCell ref="B54:B59"/>
    <mergeCell ref="D54:D59"/>
    <mergeCell ref="B60:B61"/>
    <mergeCell ref="D60:D61"/>
    <mergeCell ref="A62:A76"/>
    <mergeCell ref="B62:B65"/>
    <mergeCell ref="D62:D65"/>
    <mergeCell ref="B66:B71"/>
    <mergeCell ref="D66:D71"/>
    <mergeCell ref="B72:B76"/>
    <mergeCell ref="D72:D76"/>
    <mergeCell ref="A77:A79"/>
    <mergeCell ref="B78:B79"/>
    <mergeCell ref="D78:D79"/>
    <mergeCell ref="A80:A94"/>
    <mergeCell ref="B80:B83"/>
    <mergeCell ref="D80:D89"/>
    <mergeCell ref="B84:B89"/>
    <mergeCell ref="B90:B94"/>
    <mergeCell ref="D90:D94"/>
    <mergeCell ref="B124:B126"/>
    <mergeCell ref="B127:B128"/>
    <mergeCell ref="A95:A108"/>
    <mergeCell ref="B95:B99"/>
    <mergeCell ref="D95:D99"/>
    <mergeCell ref="B100:B103"/>
    <mergeCell ref="D100:D108"/>
    <mergeCell ref="B104:B105"/>
    <mergeCell ref="B106:B108"/>
    <mergeCell ref="B134:B136"/>
    <mergeCell ref="D134:D136"/>
    <mergeCell ref="A109:A117"/>
    <mergeCell ref="B109:B113"/>
    <mergeCell ref="D109:D117"/>
    <mergeCell ref="B114:B117"/>
    <mergeCell ref="A118:A131"/>
    <mergeCell ref="B118:B120"/>
    <mergeCell ref="D118:D129"/>
    <mergeCell ref="B121:B123"/>
    <mergeCell ref="A137:A138"/>
    <mergeCell ref="B137:B138"/>
    <mergeCell ref="D137:D138"/>
    <mergeCell ref="A139:D139"/>
    <mergeCell ref="A146:D146"/>
    <mergeCell ref="B130:B131"/>
    <mergeCell ref="D130:D131"/>
    <mergeCell ref="A132:A136"/>
    <mergeCell ref="B132:B133"/>
    <mergeCell ref="D132:D13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V123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13.28125" style="129" customWidth="1"/>
    <col min="2" max="2" width="5.28125" style="129" customWidth="1"/>
    <col min="3" max="3" width="21.28125" style="129" customWidth="1"/>
    <col min="4" max="4" width="13.28125" style="129" hidden="1" customWidth="1"/>
    <col min="5" max="5" width="10.7109375" style="129" hidden="1" customWidth="1"/>
    <col min="6" max="6" width="65.421875" style="129" customWidth="1"/>
    <col min="7" max="7" width="18.8515625" style="129" customWidth="1"/>
    <col min="8" max="8" width="18.421875" style="129" customWidth="1"/>
  </cols>
  <sheetData>
    <row r="1" spans="1:256" ht="15">
      <c r="A1" s="90" t="s">
        <v>57</v>
      </c>
      <c r="B1" s="91"/>
      <c r="C1" s="91"/>
      <c r="D1" s="92"/>
      <c r="E1" s="92"/>
      <c r="F1" s="91"/>
      <c r="G1" s="93"/>
      <c r="H1" s="93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256" ht="15">
      <c r="A2" s="95" t="s">
        <v>58</v>
      </c>
      <c r="B2" s="96"/>
      <c r="C2" s="96"/>
      <c r="D2" s="97"/>
      <c r="E2" s="97"/>
      <c r="F2" s="96"/>
      <c r="G2" s="98"/>
      <c r="H2" s="9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ht="15">
      <c r="A3" s="95" t="s">
        <v>336</v>
      </c>
      <c r="B3" s="96"/>
      <c r="C3" s="96"/>
      <c r="D3" s="97"/>
      <c r="E3" s="97"/>
      <c r="F3" s="96"/>
      <c r="G3" s="98"/>
      <c r="H3" s="98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ht="23.25" thickBot="1">
      <c r="A4" s="787" t="s">
        <v>271</v>
      </c>
      <c r="B4" s="788"/>
      <c r="C4" s="788"/>
      <c r="D4" s="788"/>
      <c r="E4" s="788"/>
      <c r="F4" s="788"/>
      <c r="G4" s="788"/>
      <c r="H4" s="788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ht="23.25" thickBot="1">
      <c r="A5" s="817" t="s">
        <v>272</v>
      </c>
      <c r="B5" s="818"/>
      <c r="C5" s="818"/>
      <c r="D5" s="818"/>
      <c r="E5" s="818"/>
      <c r="F5" s="818"/>
      <c r="G5" s="818"/>
      <c r="H5" s="81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ht="26.25" thickBot="1">
      <c r="A6" s="167" t="s">
        <v>147</v>
      </c>
      <c r="B6" s="820" t="s">
        <v>100</v>
      </c>
      <c r="C6" s="821"/>
      <c r="D6" s="168" t="s">
        <v>273</v>
      </c>
      <c r="E6" s="169" t="s">
        <v>148</v>
      </c>
      <c r="F6" s="169" t="s">
        <v>181</v>
      </c>
      <c r="G6" s="170" t="s">
        <v>274</v>
      </c>
      <c r="H6" s="171" t="s">
        <v>182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</row>
    <row r="7" spans="1:256" ht="25.5">
      <c r="A7" s="815" t="s">
        <v>184</v>
      </c>
      <c r="B7" s="794">
        <v>2</v>
      </c>
      <c r="C7" s="172" t="s">
        <v>275</v>
      </c>
      <c r="D7" s="151">
        <v>166</v>
      </c>
      <c r="E7" s="794">
        <f>SUM(D7:D9)</f>
        <v>170</v>
      </c>
      <c r="F7" s="153" t="s">
        <v>185</v>
      </c>
      <c r="G7" s="794"/>
      <c r="H7" s="780" t="s">
        <v>156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</row>
    <row r="8" spans="1:256" ht="15">
      <c r="A8" s="791"/>
      <c r="B8" s="794"/>
      <c r="C8" s="172" t="s">
        <v>29</v>
      </c>
      <c r="D8" s="151">
        <v>2</v>
      </c>
      <c r="E8" s="794"/>
      <c r="F8" s="140" t="s">
        <v>186</v>
      </c>
      <c r="G8" s="794"/>
      <c r="H8" s="762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</row>
    <row r="9" spans="1:256" ht="15.75" thickBot="1">
      <c r="A9" s="792"/>
      <c r="B9" s="795"/>
      <c r="C9" s="173" t="s">
        <v>27</v>
      </c>
      <c r="D9" s="155">
        <v>2</v>
      </c>
      <c r="E9" s="795"/>
      <c r="F9" s="141" t="s">
        <v>187</v>
      </c>
      <c r="G9" s="795"/>
      <c r="H9" s="778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</row>
    <row r="10" spans="1:256" ht="25.5">
      <c r="A10" s="790" t="s">
        <v>184</v>
      </c>
      <c r="B10" s="793">
        <v>2</v>
      </c>
      <c r="C10" s="174" t="s">
        <v>4</v>
      </c>
      <c r="D10" s="149">
        <v>8</v>
      </c>
      <c r="E10" s="793">
        <f>SUM(D10:D12)</f>
        <v>8</v>
      </c>
      <c r="F10" s="139" t="s">
        <v>185</v>
      </c>
      <c r="G10" s="793"/>
      <c r="H10" s="761" t="s">
        <v>172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</row>
    <row r="11" spans="1:256" ht="15">
      <c r="A11" s="791"/>
      <c r="B11" s="794"/>
      <c r="C11" s="172"/>
      <c r="D11" s="151"/>
      <c r="E11" s="794"/>
      <c r="F11" s="140" t="s">
        <v>186</v>
      </c>
      <c r="G11" s="794"/>
      <c r="H11" s="762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</row>
    <row r="12" spans="1:256" ht="15.75" thickBot="1">
      <c r="A12" s="792"/>
      <c r="B12" s="795"/>
      <c r="C12" s="173"/>
      <c r="D12" s="155"/>
      <c r="E12" s="795"/>
      <c r="F12" s="141" t="s">
        <v>187</v>
      </c>
      <c r="G12" s="795"/>
      <c r="H12" s="77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</row>
    <row r="13" spans="1:256" ht="25.5">
      <c r="A13" s="790" t="s">
        <v>188</v>
      </c>
      <c r="B13" s="793">
        <v>3</v>
      </c>
      <c r="C13" s="149" t="s">
        <v>275</v>
      </c>
      <c r="D13" s="149">
        <v>249</v>
      </c>
      <c r="E13" s="793">
        <f>SUM(D13:D15)</f>
        <v>255</v>
      </c>
      <c r="F13" s="139" t="s">
        <v>276</v>
      </c>
      <c r="G13" s="793"/>
      <c r="H13" s="761" t="s">
        <v>159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256" ht="15">
      <c r="A14" s="791"/>
      <c r="B14" s="794"/>
      <c r="C14" s="151" t="s">
        <v>29</v>
      </c>
      <c r="D14" s="151">
        <v>3</v>
      </c>
      <c r="E14" s="794"/>
      <c r="F14" s="140" t="s">
        <v>186</v>
      </c>
      <c r="G14" s="794"/>
      <c r="H14" s="762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</row>
    <row r="15" spans="1:256" ht="15.75" thickBot="1">
      <c r="A15" s="792"/>
      <c r="B15" s="795"/>
      <c r="C15" s="155" t="s">
        <v>27</v>
      </c>
      <c r="D15" s="155">
        <v>3</v>
      </c>
      <c r="E15" s="795"/>
      <c r="F15" s="141" t="s">
        <v>190</v>
      </c>
      <c r="G15" s="795"/>
      <c r="H15" s="77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</row>
    <row r="16" spans="1:256" ht="15">
      <c r="A16" s="790" t="s">
        <v>188</v>
      </c>
      <c r="B16" s="793">
        <v>3</v>
      </c>
      <c r="C16" s="149" t="s">
        <v>4</v>
      </c>
      <c r="D16" s="149">
        <v>12</v>
      </c>
      <c r="E16" s="793">
        <f>SUM(D16:D18)</f>
        <v>12</v>
      </c>
      <c r="F16" s="139" t="s">
        <v>277</v>
      </c>
      <c r="G16" s="793"/>
      <c r="H16" s="761" t="s">
        <v>172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pans="1:256" ht="15">
      <c r="A17" s="791"/>
      <c r="B17" s="794"/>
      <c r="C17" s="151"/>
      <c r="D17" s="151"/>
      <c r="E17" s="794"/>
      <c r="F17" s="140" t="s">
        <v>186</v>
      </c>
      <c r="G17" s="794"/>
      <c r="H17" s="762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pans="1:256" ht="15.75" thickBot="1">
      <c r="A18" s="792"/>
      <c r="B18" s="795"/>
      <c r="C18" s="155"/>
      <c r="D18" s="155"/>
      <c r="E18" s="795"/>
      <c r="F18" s="141" t="s">
        <v>190</v>
      </c>
      <c r="G18" s="795"/>
      <c r="H18" s="77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:256" ht="15.75" thickBot="1">
      <c r="A19" s="175" t="s">
        <v>166</v>
      </c>
      <c r="B19" s="176">
        <v>1</v>
      </c>
      <c r="C19" s="143" t="s">
        <v>29</v>
      </c>
      <c r="D19" s="143">
        <v>1</v>
      </c>
      <c r="E19" s="143">
        <f>D19</f>
        <v>1</v>
      </c>
      <c r="F19" s="143" t="s">
        <v>201</v>
      </c>
      <c r="G19" s="793"/>
      <c r="H19" s="144" t="s">
        <v>167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</row>
    <row r="20" spans="1:256" ht="15.75" thickBot="1">
      <c r="A20" s="175" t="s">
        <v>166</v>
      </c>
      <c r="B20" s="176">
        <v>1</v>
      </c>
      <c r="C20" s="143" t="s">
        <v>4</v>
      </c>
      <c r="D20" s="143">
        <v>4</v>
      </c>
      <c r="E20" s="143">
        <f>D20</f>
        <v>4</v>
      </c>
      <c r="F20" s="143" t="s">
        <v>278</v>
      </c>
      <c r="G20" s="795"/>
      <c r="H20" s="144" t="s">
        <v>175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</row>
    <row r="21" spans="1:256" ht="25.5">
      <c r="A21" s="790" t="s">
        <v>203</v>
      </c>
      <c r="B21" s="793">
        <v>1</v>
      </c>
      <c r="C21" s="149" t="s">
        <v>26</v>
      </c>
      <c r="D21" s="149">
        <v>17</v>
      </c>
      <c r="E21" s="793">
        <f>SUM(D21:D25)</f>
        <v>17</v>
      </c>
      <c r="F21" s="145" t="s">
        <v>279</v>
      </c>
      <c r="G21" s="796"/>
      <c r="H21" s="761" t="s">
        <v>177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</row>
    <row r="22" spans="1:256" ht="28.5">
      <c r="A22" s="791"/>
      <c r="B22" s="794"/>
      <c r="C22" s="151" t="s">
        <v>5</v>
      </c>
      <c r="D22" s="151"/>
      <c r="E22" s="794"/>
      <c r="F22" s="147" t="s">
        <v>280</v>
      </c>
      <c r="G22" s="797"/>
      <c r="H22" s="762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</row>
    <row r="23" spans="1:256" ht="15">
      <c r="A23" s="791"/>
      <c r="B23" s="794"/>
      <c r="C23" s="151"/>
      <c r="D23" s="151"/>
      <c r="E23" s="794"/>
      <c r="F23" s="147" t="s">
        <v>206</v>
      </c>
      <c r="G23" s="797"/>
      <c r="H23" s="762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</row>
    <row r="24" spans="1:256" ht="15">
      <c r="A24" s="791"/>
      <c r="B24" s="794"/>
      <c r="C24" s="151"/>
      <c r="D24" s="151"/>
      <c r="E24" s="794"/>
      <c r="F24" s="147" t="s">
        <v>281</v>
      </c>
      <c r="G24" s="797"/>
      <c r="H24" s="762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  <c r="IV24" s="129"/>
    </row>
    <row r="25" spans="1:256" ht="15.75" thickBot="1">
      <c r="A25" s="792"/>
      <c r="B25" s="795"/>
      <c r="C25" s="155"/>
      <c r="D25" s="155"/>
      <c r="E25" s="795"/>
      <c r="F25" s="148" t="s">
        <v>186</v>
      </c>
      <c r="G25" s="798"/>
      <c r="H25" s="778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  <c r="IV25" s="129"/>
    </row>
    <row r="26" spans="1:256" ht="25.5">
      <c r="A26" s="815" t="s">
        <v>208</v>
      </c>
      <c r="B26" s="793">
        <v>2</v>
      </c>
      <c r="C26" s="149" t="s">
        <v>26</v>
      </c>
      <c r="D26" s="151">
        <v>34</v>
      </c>
      <c r="E26" s="794">
        <f>SUM(D26:D30)</f>
        <v>34</v>
      </c>
      <c r="F26" s="160" t="s">
        <v>282</v>
      </c>
      <c r="G26" s="796"/>
      <c r="H26" s="780" t="s">
        <v>177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  <c r="IU26" s="129"/>
      <c r="IV26" s="129"/>
    </row>
    <row r="27" spans="1:256" ht="28.5">
      <c r="A27" s="791"/>
      <c r="B27" s="794"/>
      <c r="C27" s="151" t="s">
        <v>5</v>
      </c>
      <c r="D27" s="151"/>
      <c r="E27" s="794"/>
      <c r="F27" s="147" t="s">
        <v>280</v>
      </c>
      <c r="G27" s="797"/>
      <c r="H27" s="762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  <c r="IU27" s="129"/>
      <c r="IV27" s="129"/>
    </row>
    <row r="28" spans="1:256" ht="15">
      <c r="A28" s="791"/>
      <c r="B28" s="794"/>
      <c r="C28" s="151"/>
      <c r="D28" s="151"/>
      <c r="E28" s="794"/>
      <c r="F28" s="147" t="s">
        <v>206</v>
      </c>
      <c r="G28" s="797"/>
      <c r="H28" s="762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</row>
    <row r="29" spans="1:256" ht="15">
      <c r="A29" s="791"/>
      <c r="B29" s="794"/>
      <c r="C29" s="151"/>
      <c r="D29" s="151"/>
      <c r="E29" s="794"/>
      <c r="F29" s="147" t="s">
        <v>210</v>
      </c>
      <c r="G29" s="797"/>
      <c r="H29" s="762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</row>
    <row r="30" spans="1:256" ht="15.75" thickBot="1">
      <c r="A30" s="816"/>
      <c r="B30" s="795"/>
      <c r="C30" s="151"/>
      <c r="D30" s="151"/>
      <c r="E30" s="794"/>
      <c r="F30" s="177" t="s">
        <v>186</v>
      </c>
      <c r="G30" s="798"/>
      <c r="H30" s="784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</row>
    <row r="31" spans="1:256" ht="25.5">
      <c r="A31" s="790" t="s">
        <v>208</v>
      </c>
      <c r="B31" s="793">
        <v>3</v>
      </c>
      <c r="C31" s="149" t="s">
        <v>31</v>
      </c>
      <c r="D31" s="149">
        <v>126</v>
      </c>
      <c r="E31" s="793">
        <f>SUM(D31:D35)</f>
        <v>126</v>
      </c>
      <c r="F31" s="145" t="s">
        <v>283</v>
      </c>
      <c r="G31" s="796"/>
      <c r="H31" s="761" t="s">
        <v>178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  <c r="IU31" s="129"/>
      <c r="IV31" s="129"/>
    </row>
    <row r="32" spans="1:256" ht="28.5">
      <c r="A32" s="791"/>
      <c r="B32" s="794"/>
      <c r="C32" s="151" t="s">
        <v>284</v>
      </c>
      <c r="D32" s="151"/>
      <c r="E32" s="794"/>
      <c r="F32" s="147" t="s">
        <v>280</v>
      </c>
      <c r="G32" s="797"/>
      <c r="H32" s="762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  <c r="IU32" s="129"/>
      <c r="IV32" s="129"/>
    </row>
    <row r="33" spans="1:256" ht="15">
      <c r="A33" s="791"/>
      <c r="B33" s="794"/>
      <c r="C33" s="151" t="s">
        <v>285</v>
      </c>
      <c r="D33" s="151"/>
      <c r="E33" s="794"/>
      <c r="F33" s="147" t="s">
        <v>206</v>
      </c>
      <c r="G33" s="797"/>
      <c r="H33" s="762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</row>
    <row r="34" spans="1:256" ht="15">
      <c r="A34" s="791"/>
      <c r="B34" s="794"/>
      <c r="C34" s="151"/>
      <c r="D34" s="151"/>
      <c r="E34" s="794"/>
      <c r="F34" s="147" t="s">
        <v>210</v>
      </c>
      <c r="G34" s="797"/>
      <c r="H34" s="762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</row>
    <row r="35" spans="1:256" ht="15.75" thickBot="1">
      <c r="A35" s="792"/>
      <c r="B35" s="795"/>
      <c r="C35" s="155"/>
      <c r="D35" s="155"/>
      <c r="E35" s="795"/>
      <c r="F35" s="148" t="s">
        <v>186</v>
      </c>
      <c r="G35" s="798"/>
      <c r="H35" s="77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</row>
    <row r="36" spans="1:256" ht="25.5">
      <c r="A36" s="790" t="s">
        <v>208</v>
      </c>
      <c r="B36" s="793">
        <v>3</v>
      </c>
      <c r="C36" s="149" t="s">
        <v>286</v>
      </c>
      <c r="D36" s="149">
        <v>9</v>
      </c>
      <c r="E36" s="793">
        <f>SUM(D36:D40)</f>
        <v>9</v>
      </c>
      <c r="F36" s="145" t="s">
        <v>209</v>
      </c>
      <c r="G36" s="796"/>
      <c r="H36" s="761" t="s">
        <v>168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</row>
    <row r="37" spans="1:256" ht="28.5">
      <c r="A37" s="791"/>
      <c r="B37" s="794"/>
      <c r="C37" s="151"/>
      <c r="D37" s="151"/>
      <c r="E37" s="794"/>
      <c r="F37" s="147" t="s">
        <v>280</v>
      </c>
      <c r="G37" s="797"/>
      <c r="H37" s="762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ht="15">
      <c r="A38" s="791"/>
      <c r="B38" s="794"/>
      <c r="C38" s="151"/>
      <c r="D38" s="151"/>
      <c r="E38" s="794"/>
      <c r="F38" s="147" t="s">
        <v>206</v>
      </c>
      <c r="G38" s="797"/>
      <c r="H38" s="762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</row>
    <row r="39" spans="1:256" ht="15">
      <c r="A39" s="791"/>
      <c r="B39" s="794"/>
      <c r="C39" s="151"/>
      <c r="D39" s="151"/>
      <c r="E39" s="794"/>
      <c r="F39" s="147" t="s">
        <v>210</v>
      </c>
      <c r="G39" s="797"/>
      <c r="H39" s="762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ht="15.75" thickBot="1">
      <c r="A40" s="792"/>
      <c r="B40" s="795"/>
      <c r="C40" s="155"/>
      <c r="D40" s="155"/>
      <c r="E40" s="795"/>
      <c r="F40" s="148" t="s">
        <v>186</v>
      </c>
      <c r="G40" s="798"/>
      <c r="H40" s="77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</row>
    <row r="41" spans="1:256" ht="25.5">
      <c r="A41" s="790" t="s">
        <v>220</v>
      </c>
      <c r="B41" s="793">
        <v>2</v>
      </c>
      <c r="C41" s="149" t="s">
        <v>286</v>
      </c>
      <c r="D41" s="149">
        <v>6</v>
      </c>
      <c r="E41" s="793">
        <f>SUM(D41:D44)</f>
        <v>124</v>
      </c>
      <c r="F41" s="145" t="s">
        <v>221</v>
      </c>
      <c r="G41" s="796"/>
      <c r="H41" s="761" t="s">
        <v>156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ht="28.5">
      <c r="A42" s="791"/>
      <c r="B42" s="794"/>
      <c r="C42" s="151" t="s">
        <v>287</v>
      </c>
      <c r="D42" s="151">
        <v>34</v>
      </c>
      <c r="E42" s="794"/>
      <c r="F42" s="147" t="s">
        <v>222</v>
      </c>
      <c r="G42" s="797"/>
      <c r="H42" s="762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1:256" ht="15">
      <c r="A43" s="791"/>
      <c r="B43" s="794"/>
      <c r="C43" s="151" t="s">
        <v>288</v>
      </c>
      <c r="D43" s="151">
        <v>84</v>
      </c>
      <c r="E43" s="794"/>
      <c r="F43" s="147" t="s">
        <v>289</v>
      </c>
      <c r="G43" s="797"/>
      <c r="H43" s="762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1:256" ht="15.75" thickBot="1">
      <c r="A44" s="792"/>
      <c r="B44" s="795"/>
      <c r="C44" s="155" t="s">
        <v>285</v>
      </c>
      <c r="D44" s="155"/>
      <c r="E44" s="795"/>
      <c r="F44" s="148" t="s">
        <v>186</v>
      </c>
      <c r="G44" s="798"/>
      <c r="H44" s="77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5" spans="1:256" ht="15">
      <c r="A45" s="790" t="s">
        <v>224</v>
      </c>
      <c r="B45" s="793">
        <v>1</v>
      </c>
      <c r="C45" s="149" t="s">
        <v>286</v>
      </c>
      <c r="D45" s="149">
        <v>3</v>
      </c>
      <c r="E45" s="793">
        <f>SUM(D45:D50)</f>
        <v>62</v>
      </c>
      <c r="F45" s="145" t="s">
        <v>225</v>
      </c>
      <c r="G45" s="796"/>
      <c r="H45" s="761" t="s">
        <v>156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</row>
    <row r="46" spans="1:256" ht="28.5">
      <c r="A46" s="791"/>
      <c r="B46" s="794"/>
      <c r="C46" s="151" t="s">
        <v>287</v>
      </c>
      <c r="D46" s="151">
        <v>17</v>
      </c>
      <c r="E46" s="794"/>
      <c r="F46" s="147" t="s">
        <v>222</v>
      </c>
      <c r="G46" s="797"/>
      <c r="H46" s="762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</row>
    <row r="47" spans="1:256" ht="15">
      <c r="A47" s="791"/>
      <c r="B47" s="794"/>
      <c r="C47" s="151" t="s">
        <v>288</v>
      </c>
      <c r="D47" s="151">
        <v>42</v>
      </c>
      <c r="E47" s="794"/>
      <c r="F47" s="147" t="s">
        <v>226</v>
      </c>
      <c r="G47" s="797"/>
      <c r="H47" s="762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  <c r="IS47" s="129"/>
      <c r="IT47" s="129"/>
      <c r="IU47" s="129"/>
      <c r="IV47" s="129"/>
    </row>
    <row r="48" spans="1:256" ht="15">
      <c r="A48" s="791"/>
      <c r="B48" s="794"/>
      <c r="C48" s="151" t="s">
        <v>285</v>
      </c>
      <c r="D48" s="151"/>
      <c r="E48" s="794"/>
      <c r="F48" s="147" t="s">
        <v>206</v>
      </c>
      <c r="G48" s="797"/>
      <c r="H48" s="762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</row>
    <row r="49" spans="1:256" ht="15">
      <c r="A49" s="791"/>
      <c r="B49" s="794"/>
      <c r="C49" s="151"/>
      <c r="D49" s="151"/>
      <c r="E49" s="794"/>
      <c r="F49" s="147" t="s">
        <v>227</v>
      </c>
      <c r="G49" s="797"/>
      <c r="H49" s="762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1:256" ht="15.75" thickBot="1">
      <c r="A50" s="792"/>
      <c r="B50" s="795"/>
      <c r="C50" s="155"/>
      <c r="D50" s="155"/>
      <c r="E50" s="795"/>
      <c r="F50" s="148" t="s">
        <v>186</v>
      </c>
      <c r="G50" s="798"/>
      <c r="H50" s="778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</row>
    <row r="51" spans="1:256" ht="25.5">
      <c r="A51" s="790" t="s">
        <v>230</v>
      </c>
      <c r="B51" s="793">
        <v>2</v>
      </c>
      <c r="C51" s="149" t="s">
        <v>290</v>
      </c>
      <c r="D51" s="149">
        <v>2</v>
      </c>
      <c r="E51" s="793">
        <f>SUM(D51:D54)</f>
        <v>2</v>
      </c>
      <c r="F51" s="145" t="s">
        <v>231</v>
      </c>
      <c r="G51" s="796"/>
      <c r="H51" s="761" t="s">
        <v>156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2" spans="1:256" ht="28.5">
      <c r="A52" s="791"/>
      <c r="B52" s="794"/>
      <c r="C52" s="151"/>
      <c r="D52" s="151"/>
      <c r="E52" s="794"/>
      <c r="F52" s="147" t="s">
        <v>222</v>
      </c>
      <c r="G52" s="797"/>
      <c r="H52" s="762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</row>
    <row r="53" spans="1:256" ht="15">
      <c r="A53" s="791"/>
      <c r="B53" s="794"/>
      <c r="C53" s="151"/>
      <c r="D53" s="151"/>
      <c r="E53" s="794"/>
      <c r="F53" s="147" t="s">
        <v>289</v>
      </c>
      <c r="G53" s="797"/>
      <c r="H53" s="762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</row>
    <row r="54" spans="1:256" ht="15.75" thickBot="1">
      <c r="A54" s="792"/>
      <c r="B54" s="795"/>
      <c r="C54" s="155"/>
      <c r="D54" s="155"/>
      <c r="E54" s="795"/>
      <c r="F54" s="148" t="s">
        <v>186</v>
      </c>
      <c r="G54" s="798"/>
      <c r="H54" s="77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5" spans="1:256" ht="15">
      <c r="A55" s="790" t="s">
        <v>232</v>
      </c>
      <c r="B55" s="793">
        <v>1</v>
      </c>
      <c r="C55" s="814" t="s">
        <v>290</v>
      </c>
      <c r="D55" s="139">
        <v>1</v>
      </c>
      <c r="E55" s="793">
        <f>SUM(D55:D60)</f>
        <v>1</v>
      </c>
      <c r="F55" s="145" t="s">
        <v>225</v>
      </c>
      <c r="G55" s="796"/>
      <c r="H55" s="761" t="s">
        <v>156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256" ht="28.5">
      <c r="A56" s="791"/>
      <c r="B56" s="794"/>
      <c r="C56" s="775"/>
      <c r="D56" s="140"/>
      <c r="E56" s="794"/>
      <c r="F56" s="147" t="s">
        <v>222</v>
      </c>
      <c r="G56" s="797"/>
      <c r="H56" s="762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</row>
    <row r="57" spans="1:256" ht="15">
      <c r="A57" s="791"/>
      <c r="B57" s="794"/>
      <c r="C57" s="775"/>
      <c r="D57" s="140"/>
      <c r="E57" s="794"/>
      <c r="F57" s="147" t="s">
        <v>226</v>
      </c>
      <c r="G57" s="797"/>
      <c r="H57" s="762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</row>
    <row r="58" spans="1:256" ht="15">
      <c r="A58" s="791"/>
      <c r="B58" s="794"/>
      <c r="C58" s="775"/>
      <c r="D58" s="140"/>
      <c r="E58" s="794"/>
      <c r="F58" s="147" t="s">
        <v>233</v>
      </c>
      <c r="G58" s="797"/>
      <c r="H58" s="762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</row>
    <row r="59" spans="1:256" ht="15">
      <c r="A59" s="791"/>
      <c r="B59" s="794"/>
      <c r="C59" s="775"/>
      <c r="D59" s="140"/>
      <c r="E59" s="794"/>
      <c r="F59" s="147" t="s">
        <v>227</v>
      </c>
      <c r="G59" s="797"/>
      <c r="H59" s="762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</row>
    <row r="60" spans="1:256" ht="15.75" thickBot="1">
      <c r="A60" s="792"/>
      <c r="B60" s="795"/>
      <c r="C60" s="776"/>
      <c r="D60" s="141"/>
      <c r="E60" s="795"/>
      <c r="F60" s="148" t="s">
        <v>186</v>
      </c>
      <c r="G60" s="798"/>
      <c r="H60" s="77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1" spans="1:256" ht="15">
      <c r="A61" s="790" t="s">
        <v>232</v>
      </c>
      <c r="B61" s="793">
        <v>1</v>
      </c>
      <c r="C61" s="814" t="s">
        <v>291</v>
      </c>
      <c r="D61" s="139">
        <v>1</v>
      </c>
      <c r="E61" s="793">
        <f>SUM(D61:D66)</f>
        <v>1</v>
      </c>
      <c r="F61" s="145" t="s">
        <v>225</v>
      </c>
      <c r="G61" s="796"/>
      <c r="H61" s="761" t="s">
        <v>167</v>
      </c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</row>
    <row r="62" spans="1:256" ht="28.5">
      <c r="A62" s="791"/>
      <c r="B62" s="794"/>
      <c r="C62" s="775"/>
      <c r="D62" s="140"/>
      <c r="E62" s="794"/>
      <c r="F62" s="147" t="s">
        <v>222</v>
      </c>
      <c r="G62" s="797"/>
      <c r="H62" s="762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  <c r="IU62" s="129"/>
      <c r="IV62" s="129"/>
    </row>
    <row r="63" spans="1:256" ht="15">
      <c r="A63" s="791"/>
      <c r="B63" s="794"/>
      <c r="C63" s="775"/>
      <c r="D63" s="140"/>
      <c r="E63" s="794"/>
      <c r="F63" s="147" t="s">
        <v>226</v>
      </c>
      <c r="G63" s="797"/>
      <c r="H63" s="762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  <c r="IS63" s="129"/>
      <c r="IT63" s="129"/>
      <c r="IU63" s="129"/>
      <c r="IV63" s="129"/>
    </row>
    <row r="64" spans="1:256" ht="15">
      <c r="A64" s="791"/>
      <c r="B64" s="794"/>
      <c r="C64" s="775"/>
      <c r="D64" s="140"/>
      <c r="E64" s="794"/>
      <c r="F64" s="147" t="s">
        <v>233</v>
      </c>
      <c r="G64" s="797"/>
      <c r="H64" s="762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  <c r="IS64" s="129"/>
      <c r="IT64" s="129"/>
      <c r="IU64" s="129"/>
      <c r="IV64" s="129"/>
    </row>
    <row r="65" spans="1:256" ht="15">
      <c r="A65" s="791"/>
      <c r="B65" s="794"/>
      <c r="C65" s="775"/>
      <c r="D65" s="140"/>
      <c r="E65" s="794"/>
      <c r="F65" s="147" t="s">
        <v>227</v>
      </c>
      <c r="G65" s="797"/>
      <c r="H65" s="762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</row>
    <row r="66" spans="1:256" ht="15.75" thickBot="1">
      <c r="A66" s="792"/>
      <c r="B66" s="795"/>
      <c r="C66" s="776"/>
      <c r="D66" s="141"/>
      <c r="E66" s="795"/>
      <c r="F66" s="148" t="s">
        <v>186</v>
      </c>
      <c r="G66" s="798"/>
      <c r="H66" s="778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</row>
    <row r="67" spans="1:256" ht="25.5">
      <c r="A67" s="790" t="s">
        <v>234</v>
      </c>
      <c r="B67" s="793">
        <v>1</v>
      </c>
      <c r="C67" s="814" t="s">
        <v>290</v>
      </c>
      <c r="D67" s="139">
        <v>3</v>
      </c>
      <c r="E67" s="793">
        <f>SUM(D67:D71)</f>
        <v>3</v>
      </c>
      <c r="F67" s="145" t="s">
        <v>235</v>
      </c>
      <c r="G67" s="796"/>
      <c r="H67" s="761" t="s">
        <v>168</v>
      </c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  <c r="IV67" s="129"/>
    </row>
    <row r="68" spans="1:256" ht="28.5">
      <c r="A68" s="791"/>
      <c r="B68" s="794"/>
      <c r="C68" s="775"/>
      <c r="D68" s="140"/>
      <c r="E68" s="794"/>
      <c r="F68" s="147" t="s">
        <v>280</v>
      </c>
      <c r="G68" s="797"/>
      <c r="H68" s="762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  <c r="IU68" s="129"/>
      <c r="IV68" s="129"/>
    </row>
    <row r="69" spans="1:256" ht="15">
      <c r="A69" s="791"/>
      <c r="B69" s="794"/>
      <c r="C69" s="775"/>
      <c r="D69" s="140"/>
      <c r="E69" s="794"/>
      <c r="F69" s="147" t="s">
        <v>233</v>
      </c>
      <c r="G69" s="797"/>
      <c r="H69" s="762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</row>
    <row r="70" spans="1:256" ht="15">
      <c r="A70" s="791"/>
      <c r="B70" s="794"/>
      <c r="C70" s="775"/>
      <c r="D70" s="140"/>
      <c r="E70" s="794"/>
      <c r="F70" s="147" t="s">
        <v>210</v>
      </c>
      <c r="G70" s="797"/>
      <c r="H70" s="762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</row>
    <row r="71" spans="1:256" ht="15.75" thickBot="1">
      <c r="A71" s="792"/>
      <c r="B71" s="795"/>
      <c r="C71" s="776"/>
      <c r="D71" s="141"/>
      <c r="E71" s="795"/>
      <c r="F71" s="148" t="s">
        <v>186</v>
      </c>
      <c r="G71" s="798"/>
      <c r="H71" s="778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</row>
    <row r="72" spans="1:256" ht="15">
      <c r="A72" s="790" t="s">
        <v>234</v>
      </c>
      <c r="B72" s="793">
        <v>3</v>
      </c>
      <c r="C72" s="814" t="s">
        <v>291</v>
      </c>
      <c r="D72" s="139">
        <v>3</v>
      </c>
      <c r="E72" s="793">
        <f>SUM(D72:D76)</f>
        <v>3</v>
      </c>
      <c r="F72" s="145" t="s">
        <v>292</v>
      </c>
      <c r="G72" s="796"/>
      <c r="H72" s="761" t="s">
        <v>172</v>
      </c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</row>
    <row r="73" spans="1:256" ht="28.5">
      <c r="A73" s="791"/>
      <c r="B73" s="794"/>
      <c r="C73" s="775"/>
      <c r="D73" s="140"/>
      <c r="E73" s="794"/>
      <c r="F73" s="147" t="s">
        <v>280</v>
      </c>
      <c r="G73" s="797"/>
      <c r="H73" s="762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  <c r="IU73" s="129"/>
      <c r="IV73" s="129"/>
    </row>
    <row r="74" spans="1:256" ht="15">
      <c r="A74" s="791"/>
      <c r="B74" s="794"/>
      <c r="C74" s="775"/>
      <c r="D74" s="140"/>
      <c r="E74" s="794"/>
      <c r="F74" s="147" t="s">
        <v>233</v>
      </c>
      <c r="G74" s="797"/>
      <c r="H74" s="762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  <c r="IU74" s="129"/>
      <c r="IV74" s="129"/>
    </row>
    <row r="75" spans="1:256" ht="15">
      <c r="A75" s="791"/>
      <c r="B75" s="794"/>
      <c r="C75" s="775"/>
      <c r="D75" s="140"/>
      <c r="E75" s="794"/>
      <c r="F75" s="147" t="s">
        <v>210</v>
      </c>
      <c r="G75" s="797"/>
      <c r="H75" s="762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  <c r="IU75" s="129"/>
      <c r="IV75" s="129"/>
    </row>
    <row r="76" spans="1:256" ht="15.75" thickBot="1">
      <c r="A76" s="792"/>
      <c r="B76" s="795"/>
      <c r="C76" s="776"/>
      <c r="D76" s="141"/>
      <c r="E76" s="795"/>
      <c r="F76" s="148" t="s">
        <v>186</v>
      </c>
      <c r="G76" s="798"/>
      <c r="H76" s="77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</row>
    <row r="77" spans="1:256" ht="15">
      <c r="A77" s="790" t="s">
        <v>242</v>
      </c>
      <c r="B77" s="793">
        <v>1</v>
      </c>
      <c r="C77" s="814" t="s">
        <v>56</v>
      </c>
      <c r="D77" s="139">
        <v>3</v>
      </c>
      <c r="E77" s="793">
        <f>SUM(D77:D81)</f>
        <v>3</v>
      </c>
      <c r="F77" s="145" t="s">
        <v>247</v>
      </c>
      <c r="G77" s="796"/>
      <c r="H77" s="761" t="s">
        <v>162</v>
      </c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  <c r="IU77" s="129"/>
      <c r="IV77" s="129"/>
    </row>
    <row r="78" spans="1:256" ht="28.5">
      <c r="A78" s="791"/>
      <c r="B78" s="794"/>
      <c r="C78" s="775"/>
      <c r="D78" s="140"/>
      <c r="E78" s="794"/>
      <c r="F78" s="147" t="s">
        <v>280</v>
      </c>
      <c r="G78" s="797"/>
      <c r="H78" s="762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29"/>
      <c r="HV78" s="129"/>
      <c r="HW78" s="129"/>
      <c r="HX78" s="129"/>
      <c r="HY78" s="129"/>
      <c r="HZ78" s="129"/>
      <c r="IA78" s="129"/>
      <c r="IB78" s="129"/>
      <c r="IC78" s="129"/>
      <c r="ID78" s="129"/>
      <c r="IE78" s="129"/>
      <c r="IF78" s="129"/>
      <c r="IG78" s="129"/>
      <c r="IH78" s="129"/>
      <c r="II78" s="129"/>
      <c r="IJ78" s="129"/>
      <c r="IK78" s="129"/>
      <c r="IL78" s="129"/>
      <c r="IM78" s="129"/>
      <c r="IN78" s="129"/>
      <c r="IO78" s="129"/>
      <c r="IP78" s="129"/>
      <c r="IQ78" s="129"/>
      <c r="IR78" s="129"/>
      <c r="IS78" s="129"/>
      <c r="IT78" s="129"/>
      <c r="IU78" s="129"/>
      <c r="IV78" s="129"/>
    </row>
    <row r="79" spans="1:256" ht="15">
      <c r="A79" s="791"/>
      <c r="B79" s="794"/>
      <c r="C79" s="775"/>
      <c r="D79" s="140"/>
      <c r="E79" s="794"/>
      <c r="F79" s="147" t="s">
        <v>233</v>
      </c>
      <c r="G79" s="797"/>
      <c r="H79" s="762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29"/>
      <c r="IM79" s="129"/>
      <c r="IN79" s="129"/>
      <c r="IO79" s="129"/>
      <c r="IP79" s="129"/>
      <c r="IQ79" s="129"/>
      <c r="IR79" s="129"/>
      <c r="IS79" s="129"/>
      <c r="IT79" s="129"/>
      <c r="IU79" s="129"/>
      <c r="IV79" s="129"/>
    </row>
    <row r="80" spans="1:256" ht="15">
      <c r="A80" s="791"/>
      <c r="B80" s="794"/>
      <c r="C80" s="775"/>
      <c r="D80" s="140"/>
      <c r="E80" s="794"/>
      <c r="F80" s="147" t="s">
        <v>210</v>
      </c>
      <c r="G80" s="797"/>
      <c r="H80" s="762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</row>
    <row r="81" spans="1:256" ht="15.75" thickBot="1">
      <c r="A81" s="792"/>
      <c r="B81" s="795"/>
      <c r="C81" s="776"/>
      <c r="D81" s="141"/>
      <c r="E81" s="795"/>
      <c r="F81" s="148" t="s">
        <v>186</v>
      </c>
      <c r="G81" s="798"/>
      <c r="H81" s="77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</row>
    <row r="82" spans="1:256" ht="15">
      <c r="A82" s="790" t="s">
        <v>242</v>
      </c>
      <c r="B82" s="793">
        <v>3</v>
      </c>
      <c r="C82" s="814" t="s">
        <v>6</v>
      </c>
      <c r="D82" s="139">
        <v>9</v>
      </c>
      <c r="E82" s="793">
        <f>SUM(D82:D86)</f>
        <v>9</v>
      </c>
      <c r="F82" s="145" t="s">
        <v>240</v>
      </c>
      <c r="G82" s="796"/>
      <c r="H82" s="761" t="s">
        <v>172</v>
      </c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</row>
    <row r="83" spans="1:256" ht="28.5">
      <c r="A83" s="791"/>
      <c r="B83" s="794"/>
      <c r="C83" s="775"/>
      <c r="D83" s="140"/>
      <c r="E83" s="794"/>
      <c r="F83" s="147" t="s">
        <v>280</v>
      </c>
      <c r="G83" s="797"/>
      <c r="H83" s="762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  <c r="IO83" s="129"/>
      <c r="IP83" s="129"/>
      <c r="IQ83" s="129"/>
      <c r="IR83" s="129"/>
      <c r="IS83" s="129"/>
      <c r="IT83" s="129"/>
      <c r="IU83" s="129"/>
      <c r="IV83" s="129"/>
    </row>
    <row r="84" spans="1:256" ht="15">
      <c r="A84" s="791"/>
      <c r="B84" s="794"/>
      <c r="C84" s="775"/>
      <c r="D84" s="140"/>
      <c r="E84" s="794"/>
      <c r="F84" s="147" t="s">
        <v>233</v>
      </c>
      <c r="G84" s="797"/>
      <c r="H84" s="762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  <c r="IO84" s="129"/>
      <c r="IP84" s="129"/>
      <c r="IQ84" s="129"/>
      <c r="IR84" s="129"/>
      <c r="IS84" s="129"/>
      <c r="IT84" s="129"/>
      <c r="IU84" s="129"/>
      <c r="IV84" s="129"/>
    </row>
    <row r="85" spans="1:256" ht="15">
      <c r="A85" s="791"/>
      <c r="B85" s="794"/>
      <c r="C85" s="775"/>
      <c r="D85" s="140"/>
      <c r="E85" s="794"/>
      <c r="F85" s="147" t="s">
        <v>210</v>
      </c>
      <c r="G85" s="797"/>
      <c r="H85" s="762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  <c r="IU85" s="129"/>
      <c r="IV85" s="129"/>
    </row>
    <row r="86" spans="1:256" ht="15.75" thickBot="1">
      <c r="A86" s="792"/>
      <c r="B86" s="795"/>
      <c r="C86" s="776"/>
      <c r="D86" s="141"/>
      <c r="E86" s="795"/>
      <c r="F86" s="177" t="s">
        <v>186</v>
      </c>
      <c r="G86" s="798"/>
      <c r="H86" s="778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  <c r="IO86" s="129"/>
      <c r="IP86" s="129"/>
      <c r="IQ86" s="129"/>
      <c r="IR86" s="129"/>
      <c r="IS86" s="129"/>
      <c r="IT86" s="129"/>
      <c r="IU86" s="129"/>
      <c r="IV86" s="129"/>
    </row>
    <row r="87" spans="1:256" ht="15">
      <c r="A87" s="757" t="s">
        <v>174</v>
      </c>
      <c r="B87" s="793">
        <v>1</v>
      </c>
      <c r="C87" s="814" t="s">
        <v>6</v>
      </c>
      <c r="D87" s="149">
        <v>3</v>
      </c>
      <c r="E87" s="805">
        <f>SUM(D87:D88)</f>
        <v>3</v>
      </c>
      <c r="F87" s="147" t="s">
        <v>243</v>
      </c>
      <c r="G87" s="178"/>
      <c r="H87" s="150" t="s">
        <v>162</v>
      </c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  <c r="GT87" s="129"/>
      <c r="GU87" s="129"/>
      <c r="GV87" s="129"/>
      <c r="GW87" s="129"/>
      <c r="GX87" s="129"/>
      <c r="GY87" s="129"/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9"/>
      <c r="HM87" s="129"/>
      <c r="HN87" s="129"/>
      <c r="HO87" s="129"/>
      <c r="HP87" s="129"/>
      <c r="HQ87" s="129"/>
      <c r="HR87" s="129"/>
      <c r="HS87" s="129"/>
      <c r="HT87" s="129"/>
      <c r="HU87" s="129"/>
      <c r="HV87" s="129"/>
      <c r="HW87" s="129"/>
      <c r="HX87" s="129"/>
      <c r="HY87" s="129"/>
      <c r="HZ87" s="129"/>
      <c r="IA87" s="129"/>
      <c r="IB87" s="129"/>
      <c r="IC87" s="129"/>
      <c r="ID87" s="129"/>
      <c r="IE87" s="129"/>
      <c r="IF87" s="129"/>
      <c r="IG87" s="129"/>
      <c r="IH87" s="129"/>
      <c r="II87" s="129"/>
      <c r="IJ87" s="129"/>
      <c r="IK87" s="129"/>
      <c r="IL87" s="129"/>
      <c r="IM87" s="129"/>
      <c r="IN87" s="129"/>
      <c r="IO87" s="129"/>
      <c r="IP87" s="129"/>
      <c r="IQ87" s="129"/>
      <c r="IR87" s="129"/>
      <c r="IS87" s="129"/>
      <c r="IT87" s="129"/>
      <c r="IU87" s="129"/>
      <c r="IV87" s="129"/>
    </row>
    <row r="88" spans="1:256" ht="15.75" thickBot="1">
      <c r="A88" s="759"/>
      <c r="B88" s="795"/>
      <c r="C88" s="776"/>
      <c r="D88" s="155"/>
      <c r="E88" s="807"/>
      <c r="F88" s="179" t="s">
        <v>244</v>
      </c>
      <c r="G88" s="180"/>
      <c r="H88" s="156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29"/>
      <c r="FF88" s="129"/>
      <c r="FG88" s="129"/>
      <c r="FH88" s="129"/>
      <c r="FI88" s="129"/>
      <c r="FJ88" s="129"/>
      <c r="FK88" s="129"/>
      <c r="FL88" s="129"/>
      <c r="FM88" s="129"/>
      <c r="FN88" s="129"/>
      <c r="FO88" s="129"/>
      <c r="FP88" s="129"/>
      <c r="FQ88" s="129"/>
      <c r="FR88" s="129"/>
      <c r="FS88" s="129"/>
      <c r="FT88" s="129"/>
      <c r="FU88" s="129"/>
      <c r="FV88" s="129"/>
      <c r="FW88" s="129"/>
      <c r="FX88" s="129"/>
      <c r="FY88" s="129"/>
      <c r="FZ88" s="129"/>
      <c r="GA88" s="129"/>
      <c r="GB88" s="129"/>
      <c r="GC88" s="129"/>
      <c r="GD88" s="129"/>
      <c r="GE88" s="129"/>
      <c r="GF88" s="129"/>
      <c r="GG88" s="129"/>
      <c r="GH88" s="129"/>
      <c r="GI88" s="129"/>
      <c r="GJ88" s="129"/>
      <c r="GK88" s="129"/>
      <c r="GL88" s="129"/>
      <c r="GM88" s="129"/>
      <c r="GN88" s="129"/>
      <c r="GO88" s="129"/>
      <c r="GP88" s="129"/>
      <c r="GQ88" s="129"/>
      <c r="GR88" s="129"/>
      <c r="GS88" s="129"/>
      <c r="GT88" s="129"/>
      <c r="GU88" s="129"/>
      <c r="GV88" s="129"/>
      <c r="GW88" s="129"/>
      <c r="GX88" s="129"/>
      <c r="GY88" s="129"/>
      <c r="GZ88" s="129"/>
      <c r="HA88" s="129"/>
      <c r="HB88" s="129"/>
      <c r="HC88" s="129"/>
      <c r="HD88" s="129"/>
      <c r="HE88" s="129"/>
      <c r="HF88" s="129"/>
      <c r="HG88" s="129"/>
      <c r="HH88" s="129"/>
      <c r="HI88" s="129"/>
      <c r="HJ88" s="129"/>
      <c r="HK88" s="129"/>
      <c r="HL88" s="129"/>
      <c r="HM88" s="129"/>
      <c r="HN88" s="129"/>
      <c r="HO88" s="129"/>
      <c r="HP88" s="129"/>
      <c r="HQ88" s="129"/>
      <c r="HR88" s="129"/>
      <c r="HS88" s="129"/>
      <c r="HT88" s="129"/>
      <c r="HU88" s="129"/>
      <c r="HV88" s="129"/>
      <c r="HW88" s="129"/>
      <c r="HX88" s="129"/>
      <c r="HY88" s="129"/>
      <c r="HZ88" s="129"/>
      <c r="IA88" s="129"/>
      <c r="IB88" s="129"/>
      <c r="IC88" s="129"/>
      <c r="ID88" s="129"/>
      <c r="IE88" s="129"/>
      <c r="IF88" s="129"/>
      <c r="IG88" s="129"/>
      <c r="IH88" s="129"/>
      <c r="II88" s="129"/>
      <c r="IJ88" s="129"/>
      <c r="IK88" s="129"/>
      <c r="IL88" s="129"/>
      <c r="IM88" s="129"/>
      <c r="IN88" s="129"/>
      <c r="IO88" s="129"/>
      <c r="IP88" s="129"/>
      <c r="IQ88" s="129"/>
      <c r="IR88" s="129"/>
      <c r="IS88" s="129"/>
      <c r="IT88" s="129"/>
      <c r="IU88" s="129"/>
      <c r="IV88" s="129"/>
    </row>
    <row r="89" spans="1:256" ht="15">
      <c r="A89" s="757" t="s">
        <v>173</v>
      </c>
      <c r="B89" s="793">
        <v>1</v>
      </c>
      <c r="C89" s="814" t="s">
        <v>6</v>
      </c>
      <c r="D89" s="149">
        <v>3</v>
      </c>
      <c r="E89" s="793">
        <f>SUM(D89:D91)</f>
        <v>3</v>
      </c>
      <c r="F89" s="147" t="s">
        <v>245</v>
      </c>
      <c r="G89" s="178"/>
      <c r="H89" s="150" t="s">
        <v>293</v>
      </c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/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/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/>
      <c r="IM89" s="129"/>
      <c r="IN89" s="129"/>
      <c r="IO89" s="129"/>
      <c r="IP89" s="129"/>
      <c r="IQ89" s="129"/>
      <c r="IR89" s="129"/>
      <c r="IS89" s="129"/>
      <c r="IT89" s="129"/>
      <c r="IU89" s="129"/>
      <c r="IV89" s="129"/>
    </row>
    <row r="90" spans="1:256" ht="15">
      <c r="A90" s="758"/>
      <c r="B90" s="794"/>
      <c r="C90" s="775"/>
      <c r="D90" s="151"/>
      <c r="E90" s="794"/>
      <c r="F90" s="179" t="s">
        <v>226</v>
      </c>
      <c r="G90" s="161"/>
      <c r="H90" s="152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  <c r="IO90" s="129"/>
      <c r="IP90" s="129"/>
      <c r="IQ90" s="129"/>
      <c r="IR90" s="129"/>
      <c r="IS90" s="129"/>
      <c r="IT90" s="129"/>
      <c r="IU90" s="129"/>
      <c r="IV90" s="129"/>
    </row>
    <row r="91" spans="1:256" ht="15.75" thickBot="1">
      <c r="A91" s="759"/>
      <c r="B91" s="795"/>
      <c r="C91" s="776"/>
      <c r="D91" s="155"/>
      <c r="E91" s="795"/>
      <c r="F91" s="147" t="s">
        <v>186</v>
      </c>
      <c r="G91" s="181"/>
      <c r="H91" s="156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  <c r="FF91" s="129"/>
      <c r="FG91" s="129"/>
      <c r="FH91" s="129"/>
      <c r="FI91" s="129"/>
      <c r="FJ91" s="129"/>
      <c r="FK91" s="129"/>
      <c r="FL91" s="129"/>
      <c r="FM91" s="129"/>
      <c r="FN91" s="129"/>
      <c r="FO91" s="129"/>
      <c r="FP91" s="129"/>
      <c r="FQ91" s="129"/>
      <c r="FR91" s="129"/>
      <c r="FS91" s="129"/>
      <c r="FT91" s="129"/>
      <c r="FU91" s="129"/>
      <c r="FV91" s="129"/>
      <c r="FW91" s="129"/>
      <c r="FX91" s="129"/>
      <c r="FY91" s="129"/>
      <c r="FZ91" s="129"/>
      <c r="GA91" s="129"/>
      <c r="GB91" s="129"/>
      <c r="GC91" s="129"/>
      <c r="GD91" s="129"/>
      <c r="GE91" s="129"/>
      <c r="GF91" s="129"/>
      <c r="GG91" s="129"/>
      <c r="GH91" s="129"/>
      <c r="GI91" s="129"/>
      <c r="GJ91" s="129"/>
      <c r="GK91" s="129"/>
      <c r="GL91" s="129"/>
      <c r="GM91" s="129"/>
      <c r="GN91" s="129"/>
      <c r="GO91" s="129"/>
      <c r="GP91" s="129"/>
      <c r="GQ91" s="129"/>
      <c r="GR91" s="129"/>
      <c r="GS91" s="129"/>
      <c r="GT91" s="129"/>
      <c r="GU91" s="129"/>
      <c r="GV91" s="129"/>
      <c r="GW91" s="129"/>
      <c r="GX91" s="129"/>
      <c r="GY91" s="129"/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9"/>
      <c r="HM91" s="129"/>
      <c r="HN91" s="129"/>
      <c r="HO91" s="129"/>
      <c r="HP91" s="129"/>
      <c r="HQ91" s="129"/>
      <c r="HR91" s="129"/>
      <c r="HS91" s="129"/>
      <c r="HT91" s="129"/>
      <c r="HU91" s="129"/>
      <c r="HV91" s="129"/>
      <c r="HW91" s="129"/>
      <c r="HX91" s="129"/>
      <c r="HY91" s="129"/>
      <c r="HZ91" s="129"/>
      <c r="IA91" s="129"/>
      <c r="IB91" s="129"/>
      <c r="IC91" s="129"/>
      <c r="ID91" s="129"/>
      <c r="IE91" s="129"/>
      <c r="IF91" s="129"/>
      <c r="IG91" s="129"/>
      <c r="IH91" s="129"/>
      <c r="II91" s="129"/>
      <c r="IJ91" s="129"/>
      <c r="IK91" s="129"/>
      <c r="IL91" s="129"/>
      <c r="IM91" s="129"/>
      <c r="IN91" s="129"/>
      <c r="IO91" s="129"/>
      <c r="IP91" s="129"/>
      <c r="IQ91" s="129"/>
      <c r="IR91" s="129"/>
      <c r="IS91" s="129"/>
      <c r="IT91" s="129"/>
      <c r="IU91" s="129"/>
      <c r="IV91" s="129"/>
    </row>
    <row r="92" spans="1:256" ht="15">
      <c r="A92" s="757" t="s">
        <v>169</v>
      </c>
      <c r="B92" s="793">
        <v>1</v>
      </c>
      <c r="C92" s="814" t="s">
        <v>4</v>
      </c>
      <c r="D92" s="149">
        <v>4</v>
      </c>
      <c r="E92" s="793">
        <f>SUM(D92:D94)</f>
        <v>4</v>
      </c>
      <c r="F92" s="153" t="s">
        <v>294</v>
      </c>
      <c r="G92" s="182"/>
      <c r="H92" s="766" t="s">
        <v>175</v>
      </c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29"/>
      <c r="FK92" s="129"/>
      <c r="FL92" s="129"/>
      <c r="FM92" s="129"/>
      <c r="FN92" s="129"/>
      <c r="FO92" s="129"/>
      <c r="FP92" s="129"/>
      <c r="FQ92" s="129"/>
      <c r="FR92" s="129"/>
      <c r="FS92" s="129"/>
      <c r="FT92" s="129"/>
      <c r="FU92" s="129"/>
      <c r="FV92" s="129"/>
      <c r="FW92" s="129"/>
      <c r="FX92" s="129"/>
      <c r="FY92" s="129"/>
      <c r="FZ92" s="129"/>
      <c r="GA92" s="129"/>
      <c r="GB92" s="129"/>
      <c r="GC92" s="129"/>
      <c r="GD92" s="129"/>
      <c r="GE92" s="129"/>
      <c r="GF92" s="129"/>
      <c r="GG92" s="129"/>
      <c r="GH92" s="129"/>
      <c r="GI92" s="129"/>
      <c r="GJ92" s="129"/>
      <c r="GK92" s="129"/>
      <c r="GL92" s="129"/>
      <c r="GM92" s="129"/>
      <c r="GN92" s="129"/>
      <c r="GO92" s="129"/>
      <c r="GP92" s="129"/>
      <c r="GQ92" s="129"/>
      <c r="GR92" s="129"/>
      <c r="GS92" s="129"/>
      <c r="GT92" s="129"/>
      <c r="GU92" s="129"/>
      <c r="GV92" s="129"/>
      <c r="GW92" s="129"/>
      <c r="GX92" s="129"/>
      <c r="GY92" s="129"/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9"/>
      <c r="HM92" s="129"/>
      <c r="HN92" s="129"/>
      <c r="HO92" s="129"/>
      <c r="HP92" s="129"/>
      <c r="HQ92" s="129"/>
      <c r="HR92" s="129"/>
      <c r="HS92" s="129"/>
      <c r="HT92" s="129"/>
      <c r="HU92" s="129"/>
      <c r="HV92" s="129"/>
      <c r="HW92" s="129"/>
      <c r="HX92" s="129"/>
      <c r="HY92" s="129"/>
      <c r="HZ92" s="129"/>
      <c r="IA92" s="129"/>
      <c r="IB92" s="129"/>
      <c r="IC92" s="129"/>
      <c r="ID92" s="129"/>
      <c r="IE92" s="129"/>
      <c r="IF92" s="129"/>
      <c r="IG92" s="129"/>
      <c r="IH92" s="129"/>
      <c r="II92" s="129"/>
      <c r="IJ92" s="129"/>
      <c r="IK92" s="129"/>
      <c r="IL92" s="129"/>
      <c r="IM92" s="129"/>
      <c r="IN92" s="129"/>
      <c r="IO92" s="129"/>
      <c r="IP92" s="129"/>
      <c r="IQ92" s="129"/>
      <c r="IR92" s="129"/>
      <c r="IS92" s="129"/>
      <c r="IT92" s="129"/>
      <c r="IU92" s="129"/>
      <c r="IV92" s="129"/>
    </row>
    <row r="93" spans="1:256" ht="15">
      <c r="A93" s="758"/>
      <c r="B93" s="794"/>
      <c r="C93" s="775"/>
      <c r="D93" s="151"/>
      <c r="E93" s="794"/>
      <c r="F93" s="140" t="s">
        <v>187</v>
      </c>
      <c r="G93" s="183"/>
      <c r="H93" s="764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  <c r="FL93" s="129"/>
      <c r="FM93" s="129"/>
      <c r="FN93" s="129"/>
      <c r="FO93" s="129"/>
      <c r="FP93" s="129"/>
      <c r="FQ93" s="129"/>
      <c r="FR93" s="129"/>
      <c r="FS93" s="129"/>
      <c r="FT93" s="129"/>
      <c r="FU93" s="129"/>
      <c r="FV93" s="129"/>
      <c r="FW93" s="129"/>
      <c r="FX93" s="129"/>
      <c r="FY93" s="129"/>
      <c r="FZ93" s="129"/>
      <c r="GA93" s="129"/>
      <c r="GB93" s="129"/>
      <c r="GC93" s="129"/>
      <c r="GD93" s="129"/>
      <c r="GE93" s="129"/>
      <c r="GF93" s="129"/>
      <c r="GG93" s="129"/>
      <c r="GH93" s="129"/>
      <c r="GI93" s="129"/>
      <c r="GJ93" s="129"/>
      <c r="GK93" s="129"/>
      <c r="GL93" s="129"/>
      <c r="GM93" s="129"/>
      <c r="GN93" s="129"/>
      <c r="GO93" s="129"/>
      <c r="GP93" s="129"/>
      <c r="GQ93" s="129"/>
      <c r="GR93" s="129"/>
      <c r="GS93" s="129"/>
      <c r="GT93" s="129"/>
      <c r="GU93" s="129"/>
      <c r="GV93" s="129"/>
      <c r="GW93" s="129"/>
      <c r="GX93" s="129"/>
      <c r="GY93" s="129"/>
      <c r="GZ93" s="129"/>
      <c r="HA93" s="129"/>
      <c r="HB93" s="129"/>
      <c r="HC93" s="129"/>
      <c r="HD93" s="129"/>
      <c r="HE93" s="129"/>
      <c r="HF93" s="129"/>
      <c r="HG93" s="129"/>
      <c r="HH93" s="129"/>
      <c r="HI93" s="129"/>
      <c r="HJ93" s="129"/>
      <c r="HK93" s="129"/>
      <c r="HL93" s="129"/>
      <c r="HM93" s="129"/>
      <c r="HN93" s="129"/>
      <c r="HO93" s="129"/>
      <c r="HP93" s="129"/>
      <c r="HQ93" s="129"/>
      <c r="HR93" s="129"/>
      <c r="HS93" s="129"/>
      <c r="HT93" s="129"/>
      <c r="HU93" s="129"/>
      <c r="HV93" s="129"/>
      <c r="HW93" s="129"/>
      <c r="HX93" s="129"/>
      <c r="HY93" s="129"/>
      <c r="HZ93" s="129"/>
      <c r="IA93" s="129"/>
      <c r="IB93" s="129"/>
      <c r="IC93" s="129"/>
      <c r="ID93" s="129"/>
      <c r="IE93" s="129"/>
      <c r="IF93" s="129"/>
      <c r="IG93" s="129"/>
      <c r="IH93" s="129"/>
      <c r="II93" s="129"/>
      <c r="IJ93" s="129"/>
      <c r="IK93" s="129"/>
      <c r="IL93" s="129"/>
      <c r="IM93" s="129"/>
      <c r="IN93" s="129"/>
      <c r="IO93" s="129"/>
      <c r="IP93" s="129"/>
      <c r="IQ93" s="129"/>
      <c r="IR93" s="129"/>
      <c r="IS93" s="129"/>
      <c r="IT93" s="129"/>
      <c r="IU93" s="129"/>
      <c r="IV93" s="129"/>
    </row>
    <row r="94" spans="1:256" ht="15.75" thickBot="1">
      <c r="A94" s="758"/>
      <c r="B94" s="794"/>
      <c r="C94" s="775"/>
      <c r="D94" s="151"/>
      <c r="E94" s="794"/>
      <c r="F94" s="177" t="s">
        <v>186</v>
      </c>
      <c r="G94" s="184"/>
      <c r="H94" s="764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  <c r="FL94" s="129"/>
      <c r="FM94" s="129"/>
      <c r="FN94" s="129"/>
      <c r="FO94" s="129"/>
      <c r="FP94" s="129"/>
      <c r="FQ94" s="129"/>
      <c r="FR94" s="129"/>
      <c r="FS94" s="129"/>
      <c r="FT94" s="129"/>
      <c r="FU94" s="129"/>
      <c r="FV94" s="129"/>
      <c r="FW94" s="129"/>
      <c r="FX94" s="129"/>
      <c r="FY94" s="129"/>
      <c r="FZ94" s="129"/>
      <c r="GA94" s="129"/>
      <c r="GB94" s="129"/>
      <c r="GC94" s="129"/>
      <c r="GD94" s="129"/>
      <c r="GE94" s="129"/>
      <c r="GF94" s="129"/>
      <c r="GG94" s="129"/>
      <c r="GH94" s="129"/>
      <c r="GI94" s="129"/>
      <c r="GJ94" s="129"/>
      <c r="GK94" s="129"/>
      <c r="GL94" s="129"/>
      <c r="GM94" s="129"/>
      <c r="GN94" s="129"/>
      <c r="GO94" s="129"/>
      <c r="GP94" s="129"/>
      <c r="GQ94" s="129"/>
      <c r="GR94" s="129"/>
      <c r="GS94" s="129"/>
      <c r="GT94" s="129"/>
      <c r="GU94" s="129"/>
      <c r="GV94" s="129"/>
      <c r="GW94" s="129"/>
      <c r="GX94" s="129"/>
      <c r="GY94" s="129"/>
      <c r="GZ94" s="129"/>
      <c r="HA94" s="129"/>
      <c r="HB94" s="129"/>
      <c r="HC94" s="129"/>
      <c r="HD94" s="129"/>
      <c r="HE94" s="129"/>
      <c r="HF94" s="129"/>
      <c r="HG94" s="129"/>
      <c r="HH94" s="129"/>
      <c r="HI94" s="129"/>
      <c r="HJ94" s="129"/>
      <c r="HK94" s="129"/>
      <c r="HL94" s="129"/>
      <c r="HM94" s="129"/>
      <c r="HN94" s="129"/>
      <c r="HO94" s="129"/>
      <c r="HP94" s="129"/>
      <c r="HQ94" s="129"/>
      <c r="HR94" s="129"/>
      <c r="HS94" s="129"/>
      <c r="HT94" s="129"/>
      <c r="HU94" s="129"/>
      <c r="HV94" s="129"/>
      <c r="HW94" s="129"/>
      <c r="HX94" s="129"/>
      <c r="HY94" s="129"/>
      <c r="HZ94" s="129"/>
      <c r="IA94" s="129"/>
      <c r="IB94" s="129"/>
      <c r="IC94" s="129"/>
      <c r="ID94" s="129"/>
      <c r="IE94" s="129"/>
      <c r="IF94" s="129"/>
      <c r="IG94" s="129"/>
      <c r="IH94" s="129"/>
      <c r="II94" s="129"/>
      <c r="IJ94" s="129"/>
      <c r="IK94" s="129"/>
      <c r="IL94" s="129"/>
      <c r="IM94" s="129"/>
      <c r="IN94" s="129"/>
      <c r="IO94" s="129"/>
      <c r="IP94" s="129"/>
      <c r="IQ94" s="129"/>
      <c r="IR94" s="129"/>
      <c r="IS94" s="129"/>
      <c r="IT94" s="129"/>
      <c r="IU94" s="129"/>
      <c r="IV94" s="129"/>
    </row>
    <row r="95" spans="1:256" ht="15">
      <c r="A95" s="757" t="s">
        <v>169</v>
      </c>
      <c r="B95" s="793">
        <v>1</v>
      </c>
      <c r="C95" s="185" t="s">
        <v>295</v>
      </c>
      <c r="D95" s="149">
        <v>5</v>
      </c>
      <c r="E95" s="793">
        <f>SUM(D95:D97)</f>
        <v>14</v>
      </c>
      <c r="F95" s="145" t="s">
        <v>296</v>
      </c>
      <c r="G95" s="186"/>
      <c r="H95" s="766" t="s">
        <v>170</v>
      </c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9"/>
      <c r="GI95" s="129"/>
      <c r="GJ95" s="129"/>
      <c r="GK95" s="129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  <c r="IO95" s="129"/>
      <c r="IP95" s="129"/>
      <c r="IQ95" s="129"/>
      <c r="IR95" s="129"/>
      <c r="IS95" s="129"/>
      <c r="IT95" s="129"/>
      <c r="IU95" s="129"/>
      <c r="IV95" s="129"/>
    </row>
    <row r="96" spans="1:256" ht="15">
      <c r="A96" s="758"/>
      <c r="B96" s="794"/>
      <c r="C96" s="187" t="s">
        <v>297</v>
      </c>
      <c r="D96" s="151">
        <v>6</v>
      </c>
      <c r="E96" s="794"/>
      <c r="F96" s="140" t="s">
        <v>298</v>
      </c>
      <c r="G96" s="183"/>
      <c r="H96" s="764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129"/>
      <c r="FL96" s="129"/>
      <c r="FM96" s="129"/>
      <c r="FN96" s="129"/>
      <c r="FO96" s="129"/>
      <c r="FP96" s="129"/>
      <c r="FQ96" s="129"/>
      <c r="FR96" s="129"/>
      <c r="FS96" s="129"/>
      <c r="FT96" s="129"/>
      <c r="FU96" s="129"/>
      <c r="FV96" s="129"/>
      <c r="FW96" s="129"/>
      <c r="FX96" s="129"/>
      <c r="FY96" s="129"/>
      <c r="FZ96" s="129"/>
      <c r="GA96" s="129"/>
      <c r="GB96" s="129"/>
      <c r="GC96" s="129"/>
      <c r="GD96" s="129"/>
      <c r="GE96" s="129"/>
      <c r="GF96" s="129"/>
      <c r="GG96" s="129"/>
      <c r="GH96" s="129"/>
      <c r="GI96" s="129"/>
      <c r="GJ96" s="129"/>
      <c r="GK96" s="129"/>
      <c r="GL96" s="129"/>
      <c r="GM96" s="129"/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129"/>
      <c r="IC96" s="129"/>
      <c r="ID96" s="129"/>
      <c r="IE96" s="129"/>
      <c r="IF96" s="129"/>
      <c r="IG96" s="129"/>
      <c r="IH96" s="129"/>
      <c r="II96" s="129"/>
      <c r="IJ96" s="129"/>
      <c r="IK96" s="129"/>
      <c r="IL96" s="129"/>
      <c r="IM96" s="129"/>
      <c r="IN96" s="129"/>
      <c r="IO96" s="129"/>
      <c r="IP96" s="129"/>
      <c r="IQ96" s="129"/>
      <c r="IR96" s="129"/>
      <c r="IS96" s="129"/>
      <c r="IT96" s="129"/>
      <c r="IU96" s="129"/>
      <c r="IV96" s="129"/>
    </row>
    <row r="97" spans="1:256" ht="15.75" thickBot="1">
      <c r="A97" s="759"/>
      <c r="B97" s="795"/>
      <c r="C97" s="188" t="s">
        <v>299</v>
      </c>
      <c r="D97" s="155">
        <v>3</v>
      </c>
      <c r="E97" s="795"/>
      <c r="F97" s="148" t="s">
        <v>186</v>
      </c>
      <c r="G97" s="189"/>
      <c r="H97" s="765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  <c r="IO97" s="129"/>
      <c r="IP97" s="129"/>
      <c r="IQ97" s="129"/>
      <c r="IR97" s="129"/>
      <c r="IS97" s="129"/>
      <c r="IT97" s="129"/>
      <c r="IU97" s="129"/>
      <c r="IV97" s="129"/>
    </row>
    <row r="98" spans="1:256" ht="15">
      <c r="A98" s="812" t="s">
        <v>176</v>
      </c>
      <c r="B98" s="794">
        <v>2</v>
      </c>
      <c r="C98" s="775" t="s">
        <v>4</v>
      </c>
      <c r="D98" s="151">
        <v>8</v>
      </c>
      <c r="E98" s="794">
        <f>SUM(D98:D99)</f>
        <v>8</v>
      </c>
      <c r="F98" s="153" t="s">
        <v>254</v>
      </c>
      <c r="G98" s="794"/>
      <c r="H98" s="773" t="s">
        <v>300</v>
      </c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29"/>
      <c r="GE98" s="129"/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129"/>
      <c r="IC98" s="129"/>
      <c r="ID98" s="129"/>
      <c r="IE98" s="129"/>
      <c r="IF98" s="129"/>
      <c r="IG98" s="129"/>
      <c r="IH98" s="129"/>
      <c r="II98" s="129"/>
      <c r="IJ98" s="129"/>
      <c r="IK98" s="129"/>
      <c r="IL98" s="129"/>
      <c r="IM98" s="129"/>
      <c r="IN98" s="129"/>
      <c r="IO98" s="129"/>
      <c r="IP98" s="129"/>
      <c r="IQ98" s="129"/>
      <c r="IR98" s="129"/>
      <c r="IS98" s="129"/>
      <c r="IT98" s="129"/>
      <c r="IU98" s="129"/>
      <c r="IV98" s="129"/>
    </row>
    <row r="99" spans="1:256" ht="15.75" thickBot="1">
      <c r="A99" s="813"/>
      <c r="B99" s="794"/>
      <c r="C99" s="775"/>
      <c r="D99" s="151"/>
      <c r="E99" s="794"/>
      <c r="F99" s="154" t="s">
        <v>256</v>
      </c>
      <c r="G99" s="795"/>
      <c r="H99" s="763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29"/>
      <c r="GE99" s="129"/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29"/>
      <c r="GR99" s="129"/>
      <c r="GS99" s="129"/>
      <c r="GT99" s="129"/>
      <c r="GU99" s="129"/>
      <c r="GV99" s="129"/>
      <c r="GW99" s="129"/>
      <c r="GX99" s="129"/>
      <c r="GY99" s="129"/>
      <c r="GZ99" s="129"/>
      <c r="HA99" s="129"/>
      <c r="HB99" s="129"/>
      <c r="HC99" s="129"/>
      <c r="HD99" s="129"/>
      <c r="HE99" s="129"/>
      <c r="HF99" s="129"/>
      <c r="HG99" s="129"/>
      <c r="HH99" s="129"/>
      <c r="HI99" s="129"/>
      <c r="HJ99" s="129"/>
      <c r="HK99" s="129"/>
      <c r="HL99" s="129"/>
      <c r="HM99" s="129"/>
      <c r="HN99" s="129"/>
      <c r="HO99" s="129"/>
      <c r="HP99" s="129"/>
      <c r="HQ99" s="129"/>
      <c r="HR99" s="129"/>
      <c r="HS99" s="129"/>
      <c r="HT99" s="129"/>
      <c r="HU99" s="129"/>
      <c r="HV99" s="129"/>
      <c r="HW99" s="129"/>
      <c r="HX99" s="129"/>
      <c r="HY99" s="129"/>
      <c r="HZ99" s="129"/>
      <c r="IA99" s="129"/>
      <c r="IB99" s="129"/>
      <c r="IC99" s="129"/>
      <c r="ID99" s="129"/>
      <c r="IE99" s="129"/>
      <c r="IF99" s="129"/>
      <c r="IG99" s="129"/>
      <c r="IH99" s="129"/>
      <c r="II99" s="129"/>
      <c r="IJ99" s="129"/>
      <c r="IK99" s="129"/>
      <c r="IL99" s="129"/>
      <c r="IM99" s="129"/>
      <c r="IN99" s="129"/>
      <c r="IO99" s="129"/>
      <c r="IP99" s="129"/>
      <c r="IQ99" s="129"/>
      <c r="IR99" s="129"/>
      <c r="IS99" s="129"/>
      <c r="IT99" s="129"/>
      <c r="IU99" s="129"/>
      <c r="IV99" s="129"/>
    </row>
    <row r="100" spans="1:256" ht="15">
      <c r="A100" s="790" t="s">
        <v>154</v>
      </c>
      <c r="B100" s="805">
        <v>2</v>
      </c>
      <c r="C100" s="139" t="s">
        <v>295</v>
      </c>
      <c r="D100" s="139">
        <v>10</v>
      </c>
      <c r="E100" s="805">
        <f>SUM(D100:D102)</f>
        <v>106</v>
      </c>
      <c r="F100" s="145" t="s">
        <v>258</v>
      </c>
      <c r="G100" s="796"/>
      <c r="H100" s="761" t="s">
        <v>156</v>
      </c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  <c r="FB100" s="129"/>
      <c r="FC100" s="129"/>
      <c r="FD100" s="129"/>
      <c r="FE100" s="129"/>
      <c r="FF100" s="129"/>
      <c r="FG100" s="129"/>
      <c r="FH100" s="129"/>
      <c r="FI100" s="129"/>
      <c r="FJ100" s="129"/>
      <c r="FK100" s="129"/>
      <c r="FL100" s="129"/>
      <c r="FM100" s="129"/>
      <c r="FN100" s="129"/>
      <c r="FO100" s="129"/>
      <c r="FP100" s="129"/>
      <c r="FQ100" s="129"/>
      <c r="FR100" s="129"/>
      <c r="FS100" s="129"/>
      <c r="FT100" s="129"/>
      <c r="FU100" s="129"/>
      <c r="FV100" s="129"/>
      <c r="FW100" s="129"/>
      <c r="FX100" s="129"/>
      <c r="FY100" s="129"/>
      <c r="FZ100" s="129"/>
      <c r="GA100" s="129"/>
      <c r="GB100" s="129"/>
      <c r="GC100" s="129"/>
      <c r="GD100" s="129"/>
      <c r="GE100" s="129"/>
      <c r="GF100" s="129"/>
      <c r="GG100" s="129"/>
      <c r="GH100" s="129"/>
      <c r="GI100" s="129"/>
      <c r="GJ100" s="129"/>
      <c r="GK100" s="129"/>
      <c r="GL100" s="129"/>
      <c r="GM100" s="129"/>
      <c r="GN100" s="129"/>
      <c r="GO100" s="129"/>
      <c r="GP100" s="129"/>
      <c r="GQ100" s="129"/>
      <c r="GR100" s="129"/>
      <c r="GS100" s="129"/>
      <c r="GT100" s="129"/>
      <c r="GU100" s="129"/>
      <c r="GV100" s="129"/>
      <c r="GW100" s="129"/>
      <c r="GX100" s="129"/>
      <c r="GY100" s="129"/>
      <c r="GZ100" s="129"/>
      <c r="HA100" s="129"/>
      <c r="HB100" s="129"/>
      <c r="HC100" s="129"/>
      <c r="HD100" s="129"/>
      <c r="HE100" s="129"/>
      <c r="HF100" s="129"/>
      <c r="HG100" s="129"/>
      <c r="HH100" s="129"/>
      <c r="HI100" s="129"/>
      <c r="HJ100" s="129"/>
      <c r="HK100" s="129"/>
      <c r="HL100" s="129"/>
      <c r="HM100" s="129"/>
      <c r="HN100" s="129"/>
      <c r="HO100" s="129"/>
      <c r="HP100" s="129"/>
      <c r="HQ100" s="129"/>
      <c r="HR100" s="129"/>
      <c r="HS100" s="129"/>
      <c r="HT100" s="129"/>
      <c r="HU100" s="129"/>
      <c r="HV100" s="129"/>
      <c r="HW100" s="129"/>
      <c r="HX100" s="129"/>
      <c r="HY100" s="129"/>
      <c r="HZ100" s="129"/>
      <c r="IA100" s="129"/>
      <c r="IB100" s="129"/>
      <c r="IC100" s="129"/>
      <c r="ID100" s="129"/>
      <c r="IE100" s="129"/>
      <c r="IF100" s="129"/>
      <c r="IG100" s="129"/>
      <c r="IH100" s="129"/>
      <c r="II100" s="129"/>
      <c r="IJ100" s="129"/>
      <c r="IK100" s="129"/>
      <c r="IL100" s="129"/>
      <c r="IM100" s="129"/>
      <c r="IN100" s="129"/>
      <c r="IO100" s="129"/>
      <c r="IP100" s="129"/>
      <c r="IQ100" s="129"/>
      <c r="IR100" s="129"/>
      <c r="IS100" s="129"/>
      <c r="IT100" s="129"/>
      <c r="IU100" s="129"/>
      <c r="IV100" s="129"/>
    </row>
    <row r="101" spans="1:256" ht="38.25">
      <c r="A101" s="791"/>
      <c r="B101" s="806"/>
      <c r="C101" s="140" t="s">
        <v>301</v>
      </c>
      <c r="D101" s="140">
        <v>84</v>
      </c>
      <c r="E101" s="806"/>
      <c r="F101" s="147" t="s">
        <v>186</v>
      </c>
      <c r="G101" s="797"/>
      <c r="H101" s="762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29"/>
      <c r="FK101" s="129"/>
      <c r="FL101" s="129"/>
      <c r="FM101" s="129"/>
      <c r="FN101" s="129"/>
      <c r="FO101" s="129"/>
      <c r="FP101" s="129"/>
      <c r="FQ101" s="129"/>
      <c r="FR101" s="129"/>
      <c r="FS101" s="129"/>
      <c r="FT101" s="129"/>
      <c r="FU101" s="129"/>
      <c r="FV101" s="129"/>
      <c r="FW101" s="129"/>
      <c r="FX101" s="129"/>
      <c r="FY101" s="129"/>
      <c r="FZ101" s="129"/>
      <c r="GA101" s="129"/>
      <c r="GB101" s="129"/>
      <c r="GC101" s="129"/>
      <c r="GD101" s="129"/>
      <c r="GE101" s="129"/>
      <c r="GF101" s="129"/>
      <c r="GG101" s="129"/>
      <c r="GH101" s="129"/>
      <c r="GI101" s="129"/>
      <c r="GJ101" s="129"/>
      <c r="GK101" s="129"/>
      <c r="GL101" s="129"/>
      <c r="GM101" s="129"/>
      <c r="GN101" s="129"/>
      <c r="GO101" s="129"/>
      <c r="GP101" s="129"/>
      <c r="GQ101" s="129"/>
      <c r="GR101" s="129"/>
      <c r="GS101" s="129"/>
      <c r="GT101" s="129"/>
      <c r="GU101" s="129"/>
      <c r="GV101" s="129"/>
      <c r="GW101" s="129"/>
      <c r="GX101" s="129"/>
      <c r="GY101" s="129"/>
      <c r="GZ101" s="129"/>
      <c r="HA101" s="129"/>
      <c r="HB101" s="129"/>
      <c r="HC101" s="129"/>
      <c r="HD101" s="129"/>
      <c r="HE101" s="129"/>
      <c r="HF101" s="129"/>
      <c r="HG101" s="129"/>
      <c r="HH101" s="129"/>
      <c r="HI101" s="129"/>
      <c r="HJ101" s="129"/>
      <c r="HK101" s="129"/>
      <c r="HL101" s="129"/>
      <c r="HM101" s="129"/>
      <c r="HN101" s="129"/>
      <c r="HO101" s="129"/>
      <c r="HP101" s="129"/>
      <c r="HQ101" s="129"/>
      <c r="HR101" s="129"/>
      <c r="HS101" s="129"/>
      <c r="HT101" s="129"/>
      <c r="HU101" s="129"/>
      <c r="HV101" s="129"/>
      <c r="HW101" s="129"/>
      <c r="HX101" s="129"/>
      <c r="HY101" s="129"/>
      <c r="HZ101" s="129"/>
      <c r="IA101" s="129"/>
      <c r="IB101" s="129"/>
      <c r="IC101" s="129"/>
      <c r="ID101" s="129"/>
      <c r="IE101" s="129"/>
      <c r="IF101" s="129"/>
      <c r="IG101" s="129"/>
      <c r="IH101" s="129"/>
      <c r="II101" s="129"/>
      <c r="IJ101" s="129"/>
      <c r="IK101" s="129"/>
      <c r="IL101" s="129"/>
      <c r="IM101" s="129"/>
      <c r="IN101" s="129"/>
      <c r="IO101" s="129"/>
      <c r="IP101" s="129"/>
      <c r="IQ101" s="129"/>
      <c r="IR101" s="129"/>
      <c r="IS101" s="129"/>
      <c r="IT101" s="129"/>
      <c r="IU101" s="129"/>
      <c r="IV101" s="129"/>
    </row>
    <row r="102" spans="1:256" ht="15.75" thickBot="1">
      <c r="A102" s="792"/>
      <c r="B102" s="807"/>
      <c r="C102" s="141" t="s">
        <v>297</v>
      </c>
      <c r="D102" s="141">
        <v>12</v>
      </c>
      <c r="E102" s="807"/>
      <c r="F102" s="190"/>
      <c r="G102" s="798"/>
      <c r="H102" s="778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29"/>
      <c r="FR102" s="129"/>
      <c r="FS102" s="129"/>
      <c r="FT102" s="129"/>
      <c r="FU102" s="129"/>
      <c r="FV102" s="129"/>
      <c r="FW102" s="129"/>
      <c r="FX102" s="129"/>
      <c r="FY102" s="129"/>
      <c r="FZ102" s="129"/>
      <c r="GA102" s="129"/>
      <c r="GB102" s="129"/>
      <c r="GC102" s="129"/>
      <c r="GD102" s="129"/>
      <c r="GE102" s="129"/>
      <c r="GF102" s="129"/>
      <c r="GG102" s="129"/>
      <c r="GH102" s="129"/>
      <c r="GI102" s="129"/>
      <c r="GJ102" s="129"/>
      <c r="GK102" s="129"/>
      <c r="GL102" s="129"/>
      <c r="GM102" s="129"/>
      <c r="GN102" s="129"/>
      <c r="GO102" s="129"/>
      <c r="GP102" s="129"/>
      <c r="GQ102" s="129"/>
      <c r="GR102" s="129"/>
      <c r="GS102" s="129"/>
      <c r="GT102" s="129"/>
      <c r="GU102" s="129"/>
      <c r="GV102" s="129"/>
      <c r="GW102" s="129"/>
      <c r="GX102" s="129"/>
      <c r="GY102" s="129"/>
      <c r="GZ102" s="129"/>
      <c r="HA102" s="129"/>
      <c r="HB102" s="129"/>
      <c r="HC102" s="129"/>
      <c r="HD102" s="129"/>
      <c r="HE102" s="129"/>
      <c r="HF102" s="129"/>
      <c r="HG102" s="129"/>
      <c r="HH102" s="129"/>
      <c r="HI102" s="129"/>
      <c r="HJ102" s="129"/>
      <c r="HK102" s="129"/>
      <c r="HL102" s="129"/>
      <c r="HM102" s="129"/>
      <c r="HN102" s="129"/>
      <c r="HO102" s="129"/>
      <c r="HP102" s="129"/>
      <c r="HQ102" s="129"/>
      <c r="HR102" s="129"/>
      <c r="HS102" s="129"/>
      <c r="HT102" s="129"/>
      <c r="HU102" s="129"/>
      <c r="HV102" s="129"/>
      <c r="HW102" s="129"/>
      <c r="HX102" s="129"/>
      <c r="HY102" s="129"/>
      <c r="HZ102" s="129"/>
      <c r="IA102" s="129"/>
      <c r="IB102" s="129"/>
      <c r="IC102" s="129"/>
      <c r="ID102" s="129"/>
      <c r="IE102" s="129"/>
      <c r="IF102" s="129"/>
      <c r="IG102" s="129"/>
      <c r="IH102" s="129"/>
      <c r="II102" s="129"/>
      <c r="IJ102" s="129"/>
      <c r="IK102" s="129"/>
      <c r="IL102" s="129"/>
      <c r="IM102" s="129"/>
      <c r="IN102" s="129"/>
      <c r="IO102" s="129"/>
      <c r="IP102" s="129"/>
      <c r="IQ102" s="129"/>
      <c r="IR102" s="129"/>
      <c r="IS102" s="129"/>
      <c r="IT102" s="129"/>
      <c r="IU102" s="129"/>
      <c r="IV102" s="129"/>
    </row>
    <row r="103" spans="1:256" ht="12.75" customHeight="1">
      <c r="A103" s="758" t="s">
        <v>157</v>
      </c>
      <c r="B103" s="793">
        <v>3</v>
      </c>
      <c r="C103" s="153" t="s">
        <v>295</v>
      </c>
      <c r="D103" s="191">
        <v>15</v>
      </c>
      <c r="E103" s="808">
        <f>SUM(D103:D104)</f>
        <v>39</v>
      </c>
      <c r="F103" s="193" t="s">
        <v>302</v>
      </c>
      <c r="G103" s="809"/>
      <c r="H103" s="194" t="s">
        <v>170</v>
      </c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  <c r="FB103" s="129"/>
      <c r="FC103" s="129"/>
      <c r="FD103" s="129"/>
      <c r="FE103" s="129"/>
      <c r="FF103" s="129"/>
      <c r="FG103" s="129"/>
      <c r="FH103" s="129"/>
      <c r="FI103" s="129"/>
      <c r="FJ103" s="129"/>
      <c r="FK103" s="129"/>
      <c r="FL103" s="129"/>
      <c r="FM103" s="129"/>
      <c r="FN103" s="129"/>
      <c r="FO103" s="129"/>
      <c r="FP103" s="129"/>
      <c r="FQ103" s="129"/>
      <c r="FR103" s="129"/>
      <c r="FS103" s="129"/>
      <c r="FT103" s="129"/>
      <c r="FU103" s="129"/>
      <c r="FV103" s="129"/>
      <c r="FW103" s="129"/>
      <c r="FX103" s="129"/>
      <c r="FY103" s="129"/>
      <c r="FZ103" s="129"/>
      <c r="GA103" s="129"/>
      <c r="GB103" s="129"/>
      <c r="GC103" s="129"/>
      <c r="GD103" s="129"/>
      <c r="GE103" s="129"/>
      <c r="GF103" s="129"/>
      <c r="GG103" s="129"/>
      <c r="GH103" s="129"/>
      <c r="GI103" s="129"/>
      <c r="GJ103" s="129"/>
      <c r="GK103" s="129"/>
      <c r="GL103" s="129"/>
      <c r="GM103" s="129"/>
      <c r="GN103" s="129"/>
      <c r="GO103" s="129"/>
      <c r="GP103" s="129"/>
      <c r="GQ103" s="129"/>
      <c r="GR103" s="129"/>
      <c r="GS103" s="129"/>
      <c r="GT103" s="129"/>
      <c r="GU103" s="129"/>
      <c r="GV103" s="129"/>
      <c r="GW103" s="129"/>
      <c r="GX103" s="129"/>
      <c r="GY103" s="129"/>
      <c r="GZ103" s="129"/>
      <c r="HA103" s="129"/>
      <c r="HB103" s="129"/>
      <c r="HC103" s="129"/>
      <c r="HD103" s="129"/>
      <c r="HE103" s="129"/>
      <c r="HF103" s="129"/>
      <c r="HG103" s="129"/>
      <c r="HH103" s="129"/>
      <c r="HI103" s="129"/>
      <c r="HJ103" s="129"/>
      <c r="HK103" s="129"/>
      <c r="HL103" s="129"/>
      <c r="HM103" s="129"/>
      <c r="HN103" s="129"/>
      <c r="HO103" s="129"/>
      <c r="HP103" s="129"/>
      <c r="HQ103" s="129"/>
      <c r="HR103" s="129"/>
      <c r="HS103" s="129"/>
      <c r="HT103" s="129"/>
      <c r="HU103" s="129"/>
      <c r="HV103" s="129"/>
      <c r="HW103" s="129"/>
      <c r="HX103" s="129"/>
      <c r="HY103" s="129"/>
      <c r="HZ103" s="129"/>
      <c r="IA103" s="129"/>
      <c r="IB103" s="129"/>
      <c r="IC103" s="129"/>
      <c r="ID103" s="129"/>
      <c r="IE103" s="129"/>
      <c r="IF103" s="129"/>
      <c r="IG103" s="129"/>
      <c r="IH103" s="129"/>
      <c r="II103" s="129"/>
      <c r="IJ103" s="129"/>
      <c r="IK103" s="129"/>
      <c r="IL103" s="129"/>
      <c r="IM103" s="129"/>
      <c r="IN103" s="129"/>
      <c r="IO103" s="129"/>
      <c r="IP103" s="129"/>
      <c r="IQ103" s="129"/>
      <c r="IR103" s="129"/>
      <c r="IS103" s="129"/>
      <c r="IT103" s="129"/>
      <c r="IU103" s="129"/>
      <c r="IV103" s="129"/>
    </row>
    <row r="104" spans="1:256" ht="12.75" customHeight="1">
      <c r="A104" s="758"/>
      <c r="B104" s="794"/>
      <c r="C104" s="154" t="s">
        <v>297</v>
      </c>
      <c r="D104" s="195">
        <v>24</v>
      </c>
      <c r="E104" s="808"/>
      <c r="F104" s="196"/>
      <c r="G104" s="810"/>
      <c r="H104" s="197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29"/>
      <c r="EM104" s="129"/>
      <c r="EN104" s="129"/>
      <c r="EO104" s="129"/>
      <c r="EP104" s="129"/>
      <c r="EQ104" s="129"/>
      <c r="ER104" s="129"/>
      <c r="ES104" s="129"/>
      <c r="ET104" s="129"/>
      <c r="EU104" s="129"/>
      <c r="EV104" s="129"/>
      <c r="EW104" s="129"/>
      <c r="EX104" s="129"/>
      <c r="EY104" s="129"/>
      <c r="EZ104" s="129"/>
      <c r="FA104" s="129"/>
      <c r="FB104" s="129"/>
      <c r="FC104" s="129"/>
      <c r="FD104" s="129"/>
      <c r="FE104" s="129"/>
      <c r="FF104" s="129"/>
      <c r="FG104" s="129"/>
      <c r="FH104" s="129"/>
      <c r="FI104" s="129"/>
      <c r="FJ104" s="129"/>
      <c r="FK104" s="129"/>
      <c r="FL104" s="129"/>
      <c r="FM104" s="129"/>
      <c r="FN104" s="129"/>
      <c r="FO104" s="129"/>
      <c r="FP104" s="129"/>
      <c r="FQ104" s="129"/>
      <c r="FR104" s="129"/>
      <c r="FS104" s="129"/>
      <c r="FT104" s="129"/>
      <c r="FU104" s="129"/>
      <c r="FV104" s="129"/>
      <c r="FW104" s="129"/>
      <c r="FX104" s="129"/>
      <c r="FY104" s="129"/>
      <c r="FZ104" s="129"/>
      <c r="GA104" s="129"/>
      <c r="GB104" s="129"/>
      <c r="GC104" s="129"/>
      <c r="GD104" s="129"/>
      <c r="GE104" s="129"/>
      <c r="GF104" s="129"/>
      <c r="GG104" s="129"/>
      <c r="GH104" s="129"/>
      <c r="GI104" s="129"/>
      <c r="GJ104" s="129"/>
      <c r="GK104" s="129"/>
      <c r="GL104" s="129"/>
      <c r="GM104" s="129"/>
      <c r="GN104" s="129"/>
      <c r="GO104" s="129"/>
      <c r="GP104" s="129"/>
      <c r="GQ104" s="129"/>
      <c r="GR104" s="129"/>
      <c r="GS104" s="129"/>
      <c r="GT104" s="129"/>
      <c r="GU104" s="129"/>
      <c r="GV104" s="129"/>
      <c r="GW104" s="129"/>
      <c r="GX104" s="129"/>
      <c r="GY104" s="129"/>
      <c r="GZ104" s="129"/>
      <c r="HA104" s="129"/>
      <c r="HB104" s="129"/>
      <c r="HC104" s="129"/>
      <c r="HD104" s="129"/>
      <c r="HE104" s="129"/>
      <c r="HF104" s="129"/>
      <c r="HG104" s="129"/>
      <c r="HH104" s="129"/>
      <c r="HI104" s="129"/>
      <c r="HJ104" s="129"/>
      <c r="HK104" s="129"/>
      <c r="HL104" s="129"/>
      <c r="HM104" s="129"/>
      <c r="HN104" s="129"/>
      <c r="HO104" s="129"/>
      <c r="HP104" s="129"/>
      <c r="HQ104" s="129"/>
      <c r="HR104" s="129"/>
      <c r="HS104" s="129"/>
      <c r="HT104" s="129"/>
      <c r="HU104" s="129"/>
      <c r="HV104" s="129"/>
      <c r="HW104" s="129"/>
      <c r="HX104" s="129"/>
      <c r="HY104" s="129"/>
      <c r="HZ104" s="129"/>
      <c r="IA104" s="129"/>
      <c r="IB104" s="129"/>
      <c r="IC104" s="129"/>
      <c r="ID104" s="129"/>
      <c r="IE104" s="129"/>
      <c r="IF104" s="129"/>
      <c r="IG104" s="129"/>
      <c r="IH104" s="129"/>
      <c r="II104" s="129"/>
      <c r="IJ104" s="129"/>
      <c r="IK104" s="129"/>
      <c r="IL104" s="129"/>
      <c r="IM104" s="129"/>
      <c r="IN104" s="129"/>
      <c r="IO104" s="129"/>
      <c r="IP104" s="129"/>
      <c r="IQ104" s="129"/>
      <c r="IR104" s="129"/>
      <c r="IS104" s="129"/>
      <c r="IT104" s="129"/>
      <c r="IU104" s="129"/>
      <c r="IV104" s="129"/>
    </row>
    <row r="105" spans="1:256" ht="39" thickBot="1">
      <c r="A105" s="146"/>
      <c r="B105" s="795"/>
      <c r="C105" s="172" t="s">
        <v>303</v>
      </c>
      <c r="D105" s="198"/>
      <c r="E105" s="192"/>
      <c r="F105" s="199"/>
      <c r="G105" s="811"/>
      <c r="H105" s="200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9"/>
      <c r="ED105" s="129"/>
      <c r="EE105" s="129"/>
      <c r="EF105" s="129"/>
      <c r="EG105" s="129"/>
      <c r="EH105" s="129"/>
      <c r="EI105" s="129"/>
      <c r="EJ105" s="129"/>
      <c r="EK105" s="129"/>
      <c r="EL105" s="129"/>
      <c r="EM105" s="129"/>
      <c r="EN105" s="129"/>
      <c r="EO105" s="129"/>
      <c r="EP105" s="129"/>
      <c r="EQ105" s="129"/>
      <c r="ER105" s="129"/>
      <c r="ES105" s="129"/>
      <c r="ET105" s="129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29"/>
      <c r="FF105" s="129"/>
      <c r="FG105" s="129"/>
      <c r="FH105" s="129"/>
      <c r="FI105" s="129"/>
      <c r="FJ105" s="129"/>
      <c r="FK105" s="129"/>
      <c r="FL105" s="129"/>
      <c r="FM105" s="129"/>
      <c r="FN105" s="129"/>
      <c r="FO105" s="129"/>
      <c r="FP105" s="129"/>
      <c r="FQ105" s="129"/>
      <c r="FR105" s="129"/>
      <c r="FS105" s="129"/>
      <c r="FT105" s="129"/>
      <c r="FU105" s="129"/>
      <c r="FV105" s="129"/>
      <c r="FW105" s="129"/>
      <c r="FX105" s="129"/>
      <c r="FY105" s="129"/>
      <c r="FZ105" s="129"/>
      <c r="GA105" s="129"/>
      <c r="GB105" s="129"/>
      <c r="GC105" s="129"/>
      <c r="GD105" s="129"/>
      <c r="GE105" s="129"/>
      <c r="GF105" s="129"/>
      <c r="GG105" s="129"/>
      <c r="GH105" s="129"/>
      <c r="GI105" s="129"/>
      <c r="GJ105" s="129"/>
      <c r="GK105" s="129"/>
      <c r="GL105" s="129"/>
      <c r="GM105" s="129"/>
      <c r="GN105" s="129"/>
      <c r="GO105" s="129"/>
      <c r="GP105" s="129"/>
      <c r="GQ105" s="129"/>
      <c r="GR105" s="129"/>
      <c r="GS105" s="129"/>
      <c r="GT105" s="129"/>
      <c r="GU105" s="129"/>
      <c r="GV105" s="129"/>
      <c r="GW105" s="129"/>
      <c r="GX105" s="129"/>
      <c r="GY105" s="129"/>
      <c r="GZ105" s="129"/>
      <c r="HA105" s="129"/>
      <c r="HB105" s="129"/>
      <c r="HC105" s="129"/>
      <c r="HD105" s="129"/>
      <c r="HE105" s="129"/>
      <c r="HF105" s="129"/>
      <c r="HG105" s="129"/>
      <c r="HH105" s="129"/>
      <c r="HI105" s="129"/>
      <c r="HJ105" s="129"/>
      <c r="HK105" s="129"/>
      <c r="HL105" s="129"/>
      <c r="HM105" s="129"/>
      <c r="HN105" s="129"/>
      <c r="HO105" s="129"/>
      <c r="HP105" s="129"/>
      <c r="HQ105" s="129"/>
      <c r="HR105" s="129"/>
      <c r="HS105" s="129"/>
      <c r="HT105" s="129"/>
      <c r="HU105" s="129"/>
      <c r="HV105" s="129"/>
      <c r="HW105" s="129"/>
      <c r="HX105" s="129"/>
      <c r="HY105" s="129"/>
      <c r="HZ105" s="129"/>
      <c r="IA105" s="129"/>
      <c r="IB105" s="129"/>
      <c r="IC105" s="129"/>
      <c r="ID105" s="129"/>
      <c r="IE105" s="129"/>
      <c r="IF105" s="129"/>
      <c r="IG105" s="129"/>
      <c r="IH105" s="129"/>
      <c r="II105" s="129"/>
      <c r="IJ105" s="129"/>
      <c r="IK105" s="129"/>
      <c r="IL105" s="129"/>
      <c r="IM105" s="129"/>
      <c r="IN105" s="129"/>
      <c r="IO105" s="129"/>
      <c r="IP105" s="129"/>
      <c r="IQ105" s="129"/>
      <c r="IR105" s="129"/>
      <c r="IS105" s="129"/>
      <c r="IT105" s="129"/>
      <c r="IU105" s="129"/>
      <c r="IV105" s="129"/>
    </row>
    <row r="106" spans="1:256" ht="15">
      <c r="A106" s="790" t="s">
        <v>230</v>
      </c>
      <c r="B106" s="174">
        <v>2</v>
      </c>
      <c r="C106" s="174" t="s">
        <v>8</v>
      </c>
      <c r="D106" s="149">
        <v>2</v>
      </c>
      <c r="E106" s="793">
        <f>SUM(D106:D109)</f>
        <v>14</v>
      </c>
      <c r="F106" s="145" t="s">
        <v>231</v>
      </c>
      <c r="G106" s="796"/>
      <c r="H106" s="761" t="s">
        <v>162</v>
      </c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  <c r="IO106" s="129"/>
      <c r="IP106" s="129"/>
      <c r="IQ106" s="129"/>
      <c r="IR106" s="129"/>
      <c r="IS106" s="129"/>
      <c r="IT106" s="129"/>
      <c r="IU106" s="129"/>
      <c r="IV106" s="129"/>
    </row>
    <row r="107" spans="1:256" ht="28.5">
      <c r="A107" s="791"/>
      <c r="B107" s="172"/>
      <c r="C107" s="172" t="s">
        <v>56</v>
      </c>
      <c r="D107" s="151">
        <v>6</v>
      </c>
      <c r="E107" s="794"/>
      <c r="F107" s="147" t="s">
        <v>222</v>
      </c>
      <c r="G107" s="797"/>
      <c r="H107" s="762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  <c r="EY107" s="129"/>
      <c r="EZ107" s="129"/>
      <c r="FA107" s="129"/>
      <c r="FB107" s="129"/>
      <c r="FC107" s="129"/>
      <c r="FD107" s="129"/>
      <c r="FE107" s="129"/>
      <c r="FF107" s="129"/>
      <c r="FG107" s="129"/>
      <c r="FH107" s="129"/>
      <c r="FI107" s="129"/>
      <c r="FJ107" s="129"/>
      <c r="FK107" s="129"/>
      <c r="FL107" s="129"/>
      <c r="FM107" s="129"/>
      <c r="FN107" s="129"/>
      <c r="FO107" s="129"/>
      <c r="FP107" s="129"/>
      <c r="FQ107" s="129"/>
      <c r="FR107" s="129"/>
      <c r="FS107" s="129"/>
      <c r="FT107" s="129"/>
      <c r="FU107" s="129"/>
      <c r="FV107" s="129"/>
      <c r="FW107" s="129"/>
      <c r="FX107" s="129"/>
      <c r="FY107" s="129"/>
      <c r="FZ107" s="129"/>
      <c r="GA107" s="129"/>
      <c r="GB107" s="129"/>
      <c r="GC107" s="129"/>
      <c r="GD107" s="129"/>
      <c r="GE107" s="129"/>
      <c r="GF107" s="129"/>
      <c r="GG107" s="129"/>
      <c r="GH107" s="129"/>
      <c r="GI107" s="129"/>
      <c r="GJ107" s="129"/>
      <c r="GK107" s="129"/>
      <c r="GL107" s="129"/>
      <c r="GM107" s="129"/>
      <c r="GN107" s="129"/>
      <c r="GO107" s="129"/>
      <c r="GP107" s="129"/>
      <c r="GQ107" s="129"/>
      <c r="GR107" s="129"/>
      <c r="GS107" s="129"/>
      <c r="GT107" s="129"/>
      <c r="GU107" s="129"/>
      <c r="GV107" s="129"/>
      <c r="GW107" s="129"/>
      <c r="GX107" s="129"/>
      <c r="GY107" s="129"/>
      <c r="GZ107" s="129"/>
      <c r="HA107" s="129"/>
      <c r="HB107" s="129"/>
      <c r="HC107" s="129"/>
      <c r="HD107" s="129"/>
      <c r="HE107" s="129"/>
      <c r="HF107" s="129"/>
      <c r="HG107" s="129"/>
      <c r="HH107" s="129"/>
      <c r="HI107" s="129"/>
      <c r="HJ107" s="129"/>
      <c r="HK107" s="129"/>
      <c r="HL107" s="129"/>
      <c r="HM107" s="129"/>
      <c r="HN107" s="129"/>
      <c r="HO107" s="129"/>
      <c r="HP107" s="129"/>
      <c r="HQ107" s="129"/>
      <c r="HR107" s="129"/>
      <c r="HS107" s="129"/>
      <c r="HT107" s="129"/>
      <c r="HU107" s="129"/>
      <c r="HV107" s="129"/>
      <c r="HW107" s="129"/>
      <c r="HX107" s="129"/>
      <c r="HY107" s="129"/>
      <c r="HZ107" s="129"/>
      <c r="IA107" s="129"/>
      <c r="IB107" s="129"/>
      <c r="IC107" s="129"/>
      <c r="ID107" s="129"/>
      <c r="IE107" s="129"/>
      <c r="IF107" s="129"/>
      <c r="IG107" s="129"/>
      <c r="IH107" s="129"/>
      <c r="II107" s="129"/>
      <c r="IJ107" s="129"/>
      <c r="IK107" s="129"/>
      <c r="IL107" s="129"/>
      <c r="IM107" s="129"/>
      <c r="IN107" s="129"/>
      <c r="IO107" s="129"/>
      <c r="IP107" s="129"/>
      <c r="IQ107" s="129"/>
      <c r="IR107" s="129"/>
      <c r="IS107" s="129"/>
      <c r="IT107" s="129"/>
      <c r="IU107" s="129"/>
      <c r="IV107" s="129"/>
    </row>
    <row r="108" spans="1:256" ht="15">
      <c r="A108" s="791"/>
      <c r="B108" s="172"/>
      <c r="C108" s="172" t="s">
        <v>6</v>
      </c>
      <c r="D108" s="151">
        <v>6</v>
      </c>
      <c r="E108" s="794"/>
      <c r="F108" s="147" t="s">
        <v>289</v>
      </c>
      <c r="G108" s="797"/>
      <c r="H108" s="762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  <c r="IT108" s="129"/>
      <c r="IU108" s="129"/>
      <c r="IV108" s="129"/>
    </row>
    <row r="109" spans="1:256" ht="15.75" thickBot="1">
      <c r="A109" s="792"/>
      <c r="B109" s="173"/>
      <c r="C109" s="173"/>
      <c r="D109" s="155"/>
      <c r="E109" s="795"/>
      <c r="F109" s="148" t="s">
        <v>186</v>
      </c>
      <c r="G109" s="798"/>
      <c r="H109" s="778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  <c r="FB109" s="129"/>
      <c r="FC109" s="129"/>
      <c r="FD109" s="129"/>
      <c r="FE109" s="129"/>
      <c r="FF109" s="129"/>
      <c r="FG109" s="129"/>
      <c r="FH109" s="129"/>
      <c r="FI109" s="129"/>
      <c r="FJ109" s="129"/>
      <c r="FK109" s="129"/>
      <c r="FL109" s="129"/>
      <c r="FM109" s="129"/>
      <c r="FN109" s="129"/>
      <c r="FO109" s="129"/>
      <c r="FP109" s="129"/>
      <c r="FQ109" s="129"/>
      <c r="FR109" s="129"/>
      <c r="FS109" s="129"/>
      <c r="FT109" s="129"/>
      <c r="FU109" s="129"/>
      <c r="FV109" s="129"/>
      <c r="FW109" s="129"/>
      <c r="FX109" s="129"/>
      <c r="FY109" s="129"/>
      <c r="FZ109" s="129"/>
      <c r="GA109" s="129"/>
      <c r="GB109" s="129"/>
      <c r="GC109" s="129"/>
      <c r="GD109" s="129"/>
      <c r="GE109" s="129"/>
      <c r="GF109" s="129"/>
      <c r="GG109" s="129"/>
      <c r="GH109" s="129"/>
      <c r="GI109" s="129"/>
      <c r="GJ109" s="129"/>
      <c r="GK109" s="129"/>
      <c r="GL109" s="129"/>
      <c r="GM109" s="129"/>
      <c r="GN109" s="129"/>
      <c r="GO109" s="129"/>
      <c r="GP109" s="129"/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29"/>
      <c r="HB109" s="129"/>
      <c r="HC109" s="129"/>
      <c r="HD109" s="129"/>
      <c r="HE109" s="129"/>
      <c r="HF109" s="129"/>
      <c r="HG109" s="129"/>
      <c r="HH109" s="129"/>
      <c r="HI109" s="129"/>
      <c r="HJ109" s="129"/>
      <c r="HK109" s="129"/>
      <c r="HL109" s="129"/>
      <c r="HM109" s="129"/>
      <c r="HN109" s="129"/>
      <c r="HO109" s="129"/>
      <c r="HP109" s="129"/>
      <c r="HQ109" s="129"/>
      <c r="HR109" s="129"/>
      <c r="HS109" s="129"/>
      <c r="HT109" s="129"/>
      <c r="HU109" s="129"/>
      <c r="HV109" s="129"/>
      <c r="HW109" s="129"/>
      <c r="HX109" s="129"/>
      <c r="HY109" s="129"/>
      <c r="HZ109" s="129"/>
      <c r="IA109" s="129"/>
      <c r="IB109" s="129"/>
      <c r="IC109" s="129"/>
      <c r="ID109" s="129"/>
      <c r="IE109" s="129"/>
      <c r="IF109" s="129"/>
      <c r="IG109" s="129"/>
      <c r="IH109" s="129"/>
      <c r="II109" s="129"/>
      <c r="IJ109" s="129"/>
      <c r="IK109" s="129"/>
      <c r="IL109" s="129"/>
      <c r="IM109" s="129"/>
      <c r="IN109" s="129"/>
      <c r="IO109" s="129"/>
      <c r="IP109" s="129"/>
      <c r="IQ109" s="129"/>
      <c r="IR109" s="129"/>
      <c r="IS109" s="129"/>
      <c r="IT109" s="129"/>
      <c r="IU109" s="129"/>
      <c r="IV109" s="129"/>
    </row>
    <row r="110" spans="1:256" ht="26.25" thickBot="1">
      <c r="A110" s="175" t="s">
        <v>157</v>
      </c>
      <c r="B110" s="143">
        <v>2</v>
      </c>
      <c r="C110" s="143" t="s">
        <v>56</v>
      </c>
      <c r="D110" s="201">
        <v>6</v>
      </c>
      <c r="E110" s="202">
        <f>D110</f>
        <v>6</v>
      </c>
      <c r="F110" s="203" t="s">
        <v>302</v>
      </c>
      <c r="G110" s="204"/>
      <c r="H110" s="144" t="s">
        <v>162</v>
      </c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129"/>
      <c r="FI110" s="129"/>
      <c r="FJ110" s="129"/>
      <c r="FK110" s="129"/>
      <c r="FL110" s="129"/>
      <c r="FM110" s="129"/>
      <c r="FN110" s="129"/>
      <c r="FO110" s="129"/>
      <c r="FP110" s="129"/>
      <c r="FQ110" s="129"/>
      <c r="FR110" s="129"/>
      <c r="FS110" s="129"/>
      <c r="FT110" s="129"/>
      <c r="FU110" s="129"/>
      <c r="FV110" s="129"/>
      <c r="FW110" s="129"/>
      <c r="FX110" s="129"/>
      <c r="FY110" s="129"/>
      <c r="FZ110" s="129"/>
      <c r="GA110" s="129"/>
      <c r="GB110" s="129"/>
      <c r="GC110" s="129"/>
      <c r="GD110" s="129"/>
      <c r="GE110" s="129"/>
      <c r="GF110" s="129"/>
      <c r="GG110" s="129"/>
      <c r="GH110" s="129"/>
      <c r="GI110" s="129"/>
      <c r="GJ110" s="129"/>
      <c r="GK110" s="129"/>
      <c r="GL110" s="129"/>
      <c r="GM110" s="129"/>
      <c r="GN110" s="129"/>
      <c r="GO110" s="129"/>
      <c r="GP110" s="129"/>
      <c r="GQ110" s="129"/>
      <c r="GR110" s="129"/>
      <c r="GS110" s="129"/>
      <c r="GT110" s="129"/>
      <c r="GU110" s="129"/>
      <c r="GV110" s="129"/>
      <c r="GW110" s="129"/>
      <c r="GX110" s="129"/>
      <c r="GY110" s="129"/>
      <c r="GZ110" s="129"/>
      <c r="HA110" s="129"/>
      <c r="HB110" s="129"/>
      <c r="HC110" s="129"/>
      <c r="HD110" s="129"/>
      <c r="HE110" s="129"/>
      <c r="HF110" s="129"/>
      <c r="HG110" s="129"/>
      <c r="HH110" s="129"/>
      <c r="HI110" s="129"/>
      <c r="HJ110" s="129"/>
      <c r="HK110" s="129"/>
      <c r="HL110" s="129"/>
      <c r="HM110" s="129"/>
      <c r="HN110" s="129"/>
      <c r="HO110" s="129"/>
      <c r="HP110" s="129"/>
      <c r="HQ110" s="129"/>
      <c r="HR110" s="129"/>
      <c r="HS110" s="129"/>
      <c r="HT110" s="129"/>
      <c r="HU110" s="129"/>
      <c r="HV110" s="129"/>
      <c r="HW110" s="129"/>
      <c r="HX110" s="129"/>
      <c r="HY110" s="129"/>
      <c r="HZ110" s="129"/>
      <c r="IA110" s="129"/>
      <c r="IB110" s="129"/>
      <c r="IC110" s="129"/>
      <c r="ID110" s="129"/>
      <c r="IE110" s="129"/>
      <c r="IF110" s="129"/>
      <c r="IG110" s="129"/>
      <c r="IH110" s="129"/>
      <c r="II110" s="129"/>
      <c r="IJ110" s="129"/>
      <c r="IK110" s="129"/>
      <c r="IL110" s="129"/>
      <c r="IM110" s="129"/>
      <c r="IN110" s="129"/>
      <c r="IO110" s="129"/>
      <c r="IP110" s="129"/>
      <c r="IQ110" s="129"/>
      <c r="IR110" s="129"/>
      <c r="IS110" s="129"/>
      <c r="IT110" s="129"/>
      <c r="IU110" s="129"/>
      <c r="IV110" s="129"/>
    </row>
    <row r="111" spans="1:256" ht="15">
      <c r="A111" s="799" t="s">
        <v>35</v>
      </c>
      <c r="B111" s="800"/>
      <c r="C111" s="800"/>
      <c r="D111" s="800"/>
      <c r="E111" s="800"/>
      <c r="F111" s="800"/>
      <c r="G111" s="800"/>
      <c r="H111" s="801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  <c r="FH111" s="129"/>
      <c r="FI111" s="129"/>
      <c r="FJ111" s="129"/>
      <c r="FK111" s="129"/>
      <c r="FL111" s="129"/>
      <c r="FM111" s="129"/>
      <c r="FN111" s="129"/>
      <c r="FO111" s="129"/>
      <c r="FP111" s="129"/>
      <c r="FQ111" s="129"/>
      <c r="FR111" s="129"/>
      <c r="FS111" s="129"/>
      <c r="FT111" s="129"/>
      <c r="FU111" s="129"/>
      <c r="FV111" s="129"/>
      <c r="FW111" s="129"/>
      <c r="FX111" s="129"/>
      <c r="FY111" s="129"/>
      <c r="FZ111" s="129"/>
      <c r="GA111" s="129"/>
      <c r="GB111" s="129"/>
      <c r="GC111" s="129"/>
      <c r="GD111" s="129"/>
      <c r="GE111" s="129"/>
      <c r="GF111" s="129"/>
      <c r="GG111" s="129"/>
      <c r="GH111" s="129"/>
      <c r="GI111" s="129"/>
      <c r="GJ111" s="129"/>
      <c r="GK111" s="129"/>
      <c r="GL111" s="129"/>
      <c r="GM111" s="129"/>
      <c r="GN111" s="129"/>
      <c r="GO111" s="129"/>
      <c r="GP111" s="129"/>
      <c r="GQ111" s="129"/>
      <c r="GR111" s="129"/>
      <c r="GS111" s="129"/>
      <c r="GT111" s="129"/>
      <c r="GU111" s="129"/>
      <c r="GV111" s="129"/>
      <c r="GW111" s="129"/>
      <c r="GX111" s="129"/>
      <c r="GY111" s="129"/>
      <c r="GZ111" s="129"/>
      <c r="HA111" s="129"/>
      <c r="HB111" s="129"/>
      <c r="HC111" s="129"/>
      <c r="HD111" s="129"/>
      <c r="HE111" s="129"/>
      <c r="HF111" s="129"/>
      <c r="HG111" s="129"/>
      <c r="HH111" s="129"/>
      <c r="HI111" s="129"/>
      <c r="HJ111" s="129"/>
      <c r="HK111" s="129"/>
      <c r="HL111" s="129"/>
      <c r="HM111" s="129"/>
      <c r="HN111" s="129"/>
      <c r="HO111" s="129"/>
      <c r="HP111" s="129"/>
      <c r="HQ111" s="129"/>
      <c r="HR111" s="129"/>
      <c r="HS111" s="129"/>
      <c r="HT111" s="129"/>
      <c r="HU111" s="129"/>
      <c r="HV111" s="129"/>
      <c r="HW111" s="129"/>
      <c r="HX111" s="129"/>
      <c r="HY111" s="129"/>
      <c r="HZ111" s="129"/>
      <c r="IA111" s="129"/>
      <c r="IB111" s="129"/>
      <c r="IC111" s="129"/>
      <c r="ID111" s="129"/>
      <c r="IE111" s="129"/>
      <c r="IF111" s="129"/>
      <c r="IG111" s="129"/>
      <c r="IH111" s="129"/>
      <c r="II111" s="129"/>
      <c r="IJ111" s="129"/>
      <c r="IK111" s="129"/>
      <c r="IL111" s="129"/>
      <c r="IM111" s="129"/>
      <c r="IN111" s="129"/>
      <c r="IO111" s="129"/>
      <c r="IP111" s="129"/>
      <c r="IQ111" s="129"/>
      <c r="IR111" s="129"/>
      <c r="IS111" s="129"/>
      <c r="IT111" s="129"/>
      <c r="IU111" s="129"/>
      <c r="IV111" s="129"/>
    </row>
    <row r="112" spans="1:256" ht="15">
      <c r="A112" s="205" t="s">
        <v>262</v>
      </c>
      <c r="B112" s="206"/>
      <c r="C112" s="206"/>
      <c r="D112" s="206"/>
      <c r="E112" s="206"/>
      <c r="F112" s="206"/>
      <c r="G112" s="206"/>
      <c r="H112" s="207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29"/>
      <c r="FK112" s="129"/>
      <c r="FL112" s="129"/>
      <c r="FM112" s="129"/>
      <c r="FN112" s="129"/>
      <c r="FO112" s="129"/>
      <c r="FP112" s="129"/>
      <c r="FQ112" s="129"/>
      <c r="FR112" s="129"/>
      <c r="FS112" s="129"/>
      <c r="FT112" s="129"/>
      <c r="FU112" s="129"/>
      <c r="FV112" s="129"/>
      <c r="FW112" s="129"/>
      <c r="FX112" s="129"/>
      <c r="FY112" s="129"/>
      <c r="FZ112" s="129"/>
      <c r="GA112" s="129"/>
      <c r="GB112" s="129"/>
      <c r="GC112" s="129"/>
      <c r="GD112" s="129"/>
      <c r="GE112" s="129"/>
      <c r="GF112" s="129"/>
      <c r="GG112" s="129"/>
      <c r="GH112" s="129"/>
      <c r="GI112" s="129"/>
      <c r="GJ112" s="129"/>
      <c r="GK112" s="129"/>
      <c r="GL112" s="129"/>
      <c r="GM112" s="129"/>
      <c r="GN112" s="129"/>
      <c r="GO112" s="129"/>
      <c r="GP112" s="129"/>
      <c r="GQ112" s="129"/>
      <c r="GR112" s="129"/>
      <c r="GS112" s="129"/>
      <c r="GT112" s="129"/>
      <c r="GU112" s="129"/>
      <c r="GV112" s="129"/>
      <c r="GW112" s="129"/>
      <c r="GX112" s="129"/>
      <c r="GY112" s="129"/>
      <c r="GZ112" s="129"/>
      <c r="HA112" s="129"/>
      <c r="HB112" s="129"/>
      <c r="HC112" s="129"/>
      <c r="HD112" s="129"/>
      <c r="HE112" s="129"/>
      <c r="HF112" s="129"/>
      <c r="HG112" s="129"/>
      <c r="HH112" s="129"/>
      <c r="HI112" s="129"/>
      <c r="HJ112" s="129"/>
      <c r="HK112" s="129"/>
      <c r="HL112" s="129"/>
      <c r="HM112" s="129"/>
      <c r="HN112" s="129"/>
      <c r="HO112" s="129"/>
      <c r="HP112" s="129"/>
      <c r="HQ112" s="129"/>
      <c r="HR112" s="129"/>
      <c r="HS112" s="129"/>
      <c r="HT112" s="129"/>
      <c r="HU112" s="129"/>
      <c r="HV112" s="129"/>
      <c r="HW112" s="129"/>
      <c r="HX112" s="129"/>
      <c r="HY112" s="129"/>
      <c r="HZ112" s="129"/>
      <c r="IA112" s="129"/>
      <c r="IB112" s="129"/>
      <c r="IC112" s="129"/>
      <c r="ID112" s="129"/>
      <c r="IE112" s="129"/>
      <c r="IF112" s="129"/>
      <c r="IG112" s="129"/>
      <c r="IH112" s="129"/>
      <c r="II112" s="129"/>
      <c r="IJ112" s="129"/>
      <c r="IK112" s="129"/>
      <c r="IL112" s="129"/>
      <c r="IM112" s="129"/>
      <c r="IN112" s="129"/>
      <c r="IO112" s="129"/>
      <c r="IP112" s="129"/>
      <c r="IQ112" s="129"/>
      <c r="IR112" s="129"/>
      <c r="IS112" s="129"/>
      <c r="IT112" s="129"/>
      <c r="IU112" s="129"/>
      <c r="IV112" s="129"/>
    </row>
    <row r="113" spans="1:256" ht="15">
      <c r="A113" s="205" t="s">
        <v>263</v>
      </c>
      <c r="B113" s="206"/>
      <c r="C113" s="206"/>
      <c r="D113" s="206"/>
      <c r="E113" s="206"/>
      <c r="F113" s="206"/>
      <c r="G113" s="206"/>
      <c r="H113" s="207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29"/>
      <c r="FL113" s="129"/>
      <c r="FM113" s="129"/>
      <c r="FN113" s="129"/>
      <c r="FO113" s="129"/>
      <c r="FP113" s="129"/>
      <c r="FQ113" s="129"/>
      <c r="FR113" s="129"/>
      <c r="FS113" s="129"/>
      <c r="FT113" s="129"/>
      <c r="FU113" s="129"/>
      <c r="FV113" s="129"/>
      <c r="FW113" s="129"/>
      <c r="FX113" s="129"/>
      <c r="FY113" s="129"/>
      <c r="FZ113" s="129"/>
      <c r="GA113" s="129"/>
      <c r="GB113" s="129"/>
      <c r="GC113" s="129"/>
      <c r="GD113" s="129"/>
      <c r="GE113" s="129"/>
      <c r="GF113" s="129"/>
      <c r="GG113" s="129"/>
      <c r="GH113" s="129"/>
      <c r="GI113" s="129"/>
      <c r="GJ113" s="129"/>
      <c r="GK113" s="129"/>
      <c r="GL113" s="129"/>
      <c r="GM113" s="129"/>
      <c r="GN113" s="129"/>
      <c r="GO113" s="129"/>
      <c r="GP113" s="129"/>
      <c r="GQ113" s="129"/>
      <c r="GR113" s="129"/>
      <c r="GS113" s="129"/>
      <c r="GT113" s="129"/>
      <c r="GU113" s="129"/>
      <c r="GV113" s="129"/>
      <c r="GW113" s="129"/>
      <c r="GX113" s="129"/>
      <c r="GY113" s="129"/>
      <c r="GZ113" s="129"/>
      <c r="HA113" s="129"/>
      <c r="HB113" s="129"/>
      <c r="HC113" s="129"/>
      <c r="HD113" s="129"/>
      <c r="HE113" s="129"/>
      <c r="HF113" s="129"/>
      <c r="HG113" s="129"/>
      <c r="HH113" s="129"/>
      <c r="HI113" s="129"/>
      <c r="HJ113" s="129"/>
      <c r="HK113" s="129"/>
      <c r="HL113" s="129"/>
      <c r="HM113" s="129"/>
      <c r="HN113" s="129"/>
      <c r="HO113" s="129"/>
      <c r="HP113" s="129"/>
      <c r="HQ113" s="129"/>
      <c r="HR113" s="129"/>
      <c r="HS113" s="129"/>
      <c r="HT113" s="129"/>
      <c r="HU113" s="129"/>
      <c r="HV113" s="129"/>
      <c r="HW113" s="129"/>
      <c r="HX113" s="129"/>
      <c r="HY113" s="129"/>
      <c r="HZ113" s="129"/>
      <c r="IA113" s="129"/>
      <c r="IB113" s="129"/>
      <c r="IC113" s="129"/>
      <c r="ID113" s="129"/>
      <c r="IE113" s="129"/>
      <c r="IF113" s="129"/>
      <c r="IG113" s="129"/>
      <c r="IH113" s="129"/>
      <c r="II113" s="129"/>
      <c r="IJ113" s="129"/>
      <c r="IK113" s="129"/>
      <c r="IL113" s="129"/>
      <c r="IM113" s="129"/>
      <c r="IN113" s="129"/>
      <c r="IO113" s="129"/>
      <c r="IP113" s="129"/>
      <c r="IQ113" s="129"/>
      <c r="IR113" s="129"/>
      <c r="IS113" s="129"/>
      <c r="IT113" s="129"/>
      <c r="IU113" s="129"/>
      <c r="IV113" s="129"/>
    </row>
    <row r="114" spans="1:256" ht="15">
      <c r="A114" s="205" t="s">
        <v>304</v>
      </c>
      <c r="B114" s="206"/>
      <c r="C114" s="206"/>
      <c r="D114" s="206"/>
      <c r="E114" s="206"/>
      <c r="F114" s="206"/>
      <c r="G114" s="206"/>
      <c r="H114" s="207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  <c r="FR114" s="129"/>
      <c r="FS114" s="129"/>
      <c r="FT114" s="129"/>
      <c r="FU114" s="129"/>
      <c r="FV114" s="129"/>
      <c r="FW114" s="129"/>
      <c r="FX114" s="129"/>
      <c r="FY114" s="129"/>
      <c r="FZ114" s="129"/>
      <c r="GA114" s="129"/>
      <c r="GB114" s="129"/>
      <c r="GC114" s="129"/>
      <c r="GD114" s="129"/>
      <c r="GE114" s="129"/>
      <c r="GF114" s="129"/>
      <c r="GG114" s="129"/>
      <c r="GH114" s="129"/>
      <c r="GI114" s="129"/>
      <c r="GJ114" s="129"/>
      <c r="GK114" s="129"/>
      <c r="GL114" s="129"/>
      <c r="GM114" s="129"/>
      <c r="GN114" s="129"/>
      <c r="GO114" s="129"/>
      <c r="GP114" s="129"/>
      <c r="GQ114" s="129"/>
      <c r="GR114" s="129"/>
      <c r="GS114" s="129"/>
      <c r="GT114" s="129"/>
      <c r="GU114" s="129"/>
      <c r="GV114" s="129"/>
      <c r="GW114" s="129"/>
      <c r="GX114" s="129"/>
      <c r="GY114" s="129"/>
      <c r="GZ114" s="129"/>
      <c r="HA114" s="129"/>
      <c r="HB114" s="129"/>
      <c r="HC114" s="129"/>
      <c r="HD114" s="129"/>
      <c r="HE114" s="129"/>
      <c r="HF114" s="129"/>
      <c r="HG114" s="129"/>
      <c r="HH114" s="129"/>
      <c r="HI114" s="129"/>
      <c r="HJ114" s="129"/>
      <c r="HK114" s="129"/>
      <c r="HL114" s="129"/>
      <c r="HM114" s="129"/>
      <c r="HN114" s="129"/>
      <c r="HO114" s="129"/>
      <c r="HP114" s="129"/>
      <c r="HQ114" s="129"/>
      <c r="HR114" s="129"/>
      <c r="HS114" s="129"/>
      <c r="HT114" s="129"/>
      <c r="HU114" s="129"/>
      <c r="HV114" s="129"/>
      <c r="HW114" s="129"/>
      <c r="HX114" s="129"/>
      <c r="HY114" s="129"/>
      <c r="HZ114" s="129"/>
      <c r="IA114" s="129"/>
      <c r="IB114" s="129"/>
      <c r="IC114" s="129"/>
      <c r="ID114" s="129"/>
      <c r="IE114" s="129"/>
      <c r="IF114" s="129"/>
      <c r="IG114" s="129"/>
      <c r="IH114" s="129"/>
      <c r="II114" s="129"/>
      <c r="IJ114" s="129"/>
      <c r="IK114" s="129"/>
      <c r="IL114" s="129"/>
      <c r="IM114" s="129"/>
      <c r="IN114" s="129"/>
      <c r="IO114" s="129"/>
      <c r="IP114" s="129"/>
      <c r="IQ114" s="129"/>
      <c r="IR114" s="129"/>
      <c r="IS114" s="129"/>
      <c r="IT114" s="129"/>
      <c r="IU114" s="129"/>
      <c r="IV114" s="129"/>
    </row>
    <row r="115" spans="1:256" ht="15">
      <c r="A115" s="205" t="s">
        <v>265</v>
      </c>
      <c r="B115" s="206"/>
      <c r="C115" s="206"/>
      <c r="D115" s="206"/>
      <c r="E115" s="206"/>
      <c r="F115" s="206"/>
      <c r="G115" s="206"/>
      <c r="H115" s="207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29"/>
      <c r="HW115" s="129"/>
      <c r="HX115" s="129"/>
      <c r="HY115" s="129"/>
      <c r="HZ115" s="129"/>
      <c r="IA115" s="129"/>
      <c r="IB115" s="129"/>
      <c r="IC115" s="129"/>
      <c r="ID115" s="129"/>
      <c r="IE115" s="129"/>
      <c r="IF115" s="129"/>
      <c r="IG115" s="129"/>
      <c r="IH115" s="129"/>
      <c r="II115" s="129"/>
      <c r="IJ115" s="129"/>
      <c r="IK115" s="129"/>
      <c r="IL115" s="129"/>
      <c r="IM115" s="129"/>
      <c r="IN115" s="129"/>
      <c r="IO115" s="129"/>
      <c r="IP115" s="129"/>
      <c r="IQ115" s="129"/>
      <c r="IR115" s="129"/>
      <c r="IS115" s="129"/>
      <c r="IT115" s="129"/>
      <c r="IU115" s="129"/>
      <c r="IV115" s="129"/>
    </row>
    <row r="116" spans="1:256" ht="15">
      <c r="A116" s="205" t="s">
        <v>305</v>
      </c>
      <c r="B116" s="206"/>
      <c r="C116" s="206"/>
      <c r="D116" s="206"/>
      <c r="E116" s="206"/>
      <c r="F116" s="206"/>
      <c r="G116" s="206"/>
      <c r="H116" s="207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129"/>
      <c r="FL116" s="129"/>
      <c r="FM116" s="129"/>
      <c r="FN116" s="129"/>
      <c r="FO116" s="129"/>
      <c r="FP116" s="129"/>
      <c r="FQ116" s="129"/>
      <c r="FR116" s="129"/>
      <c r="FS116" s="129"/>
      <c r="FT116" s="129"/>
      <c r="FU116" s="129"/>
      <c r="FV116" s="129"/>
      <c r="FW116" s="129"/>
      <c r="FX116" s="129"/>
      <c r="FY116" s="129"/>
      <c r="FZ116" s="129"/>
      <c r="GA116" s="129"/>
      <c r="GB116" s="129"/>
      <c r="GC116" s="129"/>
      <c r="GD116" s="129"/>
      <c r="GE116" s="129"/>
      <c r="GF116" s="129"/>
      <c r="GG116" s="129"/>
      <c r="GH116" s="129"/>
      <c r="GI116" s="129"/>
      <c r="GJ116" s="129"/>
      <c r="GK116" s="129"/>
      <c r="GL116" s="129"/>
      <c r="GM116" s="129"/>
      <c r="GN116" s="129"/>
      <c r="GO116" s="129"/>
      <c r="GP116" s="129"/>
      <c r="GQ116" s="129"/>
      <c r="GR116" s="129"/>
      <c r="GS116" s="129"/>
      <c r="GT116" s="129"/>
      <c r="GU116" s="129"/>
      <c r="GV116" s="129"/>
      <c r="GW116" s="129"/>
      <c r="GX116" s="129"/>
      <c r="GY116" s="129"/>
      <c r="GZ116" s="129"/>
      <c r="HA116" s="129"/>
      <c r="HB116" s="129"/>
      <c r="HC116" s="129"/>
      <c r="HD116" s="129"/>
      <c r="HE116" s="129"/>
      <c r="HF116" s="129"/>
      <c r="HG116" s="129"/>
      <c r="HH116" s="129"/>
      <c r="HI116" s="129"/>
      <c r="HJ116" s="129"/>
      <c r="HK116" s="129"/>
      <c r="HL116" s="129"/>
      <c r="HM116" s="129"/>
      <c r="HN116" s="129"/>
      <c r="HO116" s="129"/>
      <c r="HP116" s="129"/>
      <c r="HQ116" s="129"/>
      <c r="HR116" s="129"/>
      <c r="HS116" s="129"/>
      <c r="HT116" s="129"/>
      <c r="HU116" s="129"/>
      <c r="HV116" s="129"/>
      <c r="HW116" s="129"/>
      <c r="HX116" s="129"/>
      <c r="HY116" s="129"/>
      <c r="HZ116" s="129"/>
      <c r="IA116" s="129"/>
      <c r="IB116" s="129"/>
      <c r="IC116" s="129"/>
      <c r="ID116" s="129"/>
      <c r="IE116" s="129"/>
      <c r="IF116" s="129"/>
      <c r="IG116" s="129"/>
      <c r="IH116" s="129"/>
      <c r="II116" s="129"/>
      <c r="IJ116" s="129"/>
      <c r="IK116" s="129"/>
      <c r="IL116" s="129"/>
      <c r="IM116" s="129"/>
      <c r="IN116" s="129"/>
      <c r="IO116" s="129"/>
      <c r="IP116" s="129"/>
      <c r="IQ116" s="129"/>
      <c r="IR116" s="129"/>
      <c r="IS116" s="129"/>
      <c r="IT116" s="129"/>
      <c r="IU116" s="129"/>
      <c r="IV116" s="129"/>
    </row>
    <row r="117" spans="1:256" ht="15">
      <c r="A117" s="205" t="s">
        <v>267</v>
      </c>
      <c r="B117" s="206"/>
      <c r="C117" s="206"/>
      <c r="D117" s="206"/>
      <c r="E117" s="206"/>
      <c r="F117" s="206"/>
      <c r="G117" s="206"/>
      <c r="H117" s="207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29"/>
      <c r="DS117" s="129"/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9"/>
      <c r="ED117" s="129"/>
      <c r="EE117" s="129"/>
      <c r="EF117" s="129"/>
      <c r="EG117" s="129"/>
      <c r="EH117" s="129"/>
      <c r="EI117" s="129"/>
      <c r="EJ117" s="129"/>
      <c r="EK117" s="129"/>
      <c r="EL117" s="129"/>
      <c r="EM117" s="129"/>
      <c r="EN117" s="129"/>
      <c r="EO117" s="129"/>
      <c r="EP117" s="129"/>
      <c r="EQ117" s="129"/>
      <c r="ER117" s="129"/>
      <c r="ES117" s="129"/>
      <c r="ET117" s="129"/>
      <c r="EU117" s="129"/>
      <c r="EV117" s="129"/>
      <c r="EW117" s="129"/>
      <c r="EX117" s="129"/>
      <c r="EY117" s="129"/>
      <c r="EZ117" s="129"/>
      <c r="FA117" s="129"/>
      <c r="FB117" s="129"/>
      <c r="FC117" s="129"/>
      <c r="FD117" s="129"/>
      <c r="FE117" s="129"/>
      <c r="FF117" s="129"/>
      <c r="FG117" s="129"/>
      <c r="FH117" s="129"/>
      <c r="FI117" s="129"/>
      <c r="FJ117" s="129"/>
      <c r="FK117" s="129"/>
      <c r="FL117" s="129"/>
      <c r="FM117" s="129"/>
      <c r="FN117" s="129"/>
      <c r="FO117" s="129"/>
      <c r="FP117" s="129"/>
      <c r="FQ117" s="129"/>
      <c r="FR117" s="129"/>
      <c r="FS117" s="129"/>
      <c r="FT117" s="129"/>
      <c r="FU117" s="129"/>
      <c r="FV117" s="129"/>
      <c r="FW117" s="129"/>
      <c r="FX117" s="129"/>
      <c r="FY117" s="129"/>
      <c r="FZ117" s="129"/>
      <c r="GA117" s="129"/>
      <c r="GB117" s="129"/>
      <c r="GC117" s="129"/>
      <c r="GD117" s="129"/>
      <c r="GE117" s="129"/>
      <c r="GF117" s="129"/>
      <c r="GG117" s="129"/>
      <c r="GH117" s="129"/>
      <c r="GI117" s="129"/>
      <c r="GJ117" s="129"/>
      <c r="GK117" s="129"/>
      <c r="GL117" s="129"/>
      <c r="GM117" s="129"/>
      <c r="GN117" s="129"/>
      <c r="GO117" s="129"/>
      <c r="GP117" s="129"/>
      <c r="GQ117" s="129"/>
      <c r="GR117" s="129"/>
      <c r="GS117" s="129"/>
      <c r="GT117" s="129"/>
      <c r="GU117" s="129"/>
      <c r="GV117" s="129"/>
      <c r="GW117" s="129"/>
      <c r="GX117" s="129"/>
      <c r="GY117" s="129"/>
      <c r="GZ117" s="129"/>
      <c r="HA117" s="129"/>
      <c r="HB117" s="129"/>
      <c r="HC117" s="129"/>
      <c r="HD117" s="129"/>
      <c r="HE117" s="129"/>
      <c r="HF117" s="129"/>
      <c r="HG117" s="129"/>
      <c r="HH117" s="129"/>
      <c r="HI117" s="129"/>
      <c r="HJ117" s="129"/>
      <c r="HK117" s="129"/>
      <c r="HL117" s="129"/>
      <c r="HM117" s="129"/>
      <c r="HN117" s="129"/>
      <c r="HO117" s="129"/>
      <c r="HP117" s="129"/>
      <c r="HQ117" s="129"/>
      <c r="HR117" s="129"/>
      <c r="HS117" s="129"/>
      <c r="HT117" s="129"/>
      <c r="HU117" s="129"/>
      <c r="HV117" s="129"/>
      <c r="HW117" s="129"/>
      <c r="HX117" s="129"/>
      <c r="HY117" s="129"/>
      <c r="HZ117" s="129"/>
      <c r="IA117" s="129"/>
      <c r="IB117" s="129"/>
      <c r="IC117" s="129"/>
      <c r="ID117" s="129"/>
      <c r="IE117" s="129"/>
      <c r="IF117" s="129"/>
      <c r="IG117" s="129"/>
      <c r="IH117" s="129"/>
      <c r="II117" s="129"/>
      <c r="IJ117" s="129"/>
      <c r="IK117" s="129"/>
      <c r="IL117" s="129"/>
      <c r="IM117" s="129"/>
      <c r="IN117" s="129"/>
      <c r="IO117" s="129"/>
      <c r="IP117" s="129"/>
      <c r="IQ117" s="129"/>
      <c r="IR117" s="129"/>
      <c r="IS117" s="129"/>
      <c r="IT117" s="129"/>
      <c r="IU117" s="129"/>
      <c r="IV117" s="129"/>
    </row>
    <row r="118" spans="1:256" ht="15">
      <c r="A118" s="802" t="s">
        <v>268</v>
      </c>
      <c r="B118" s="803"/>
      <c r="C118" s="803"/>
      <c r="D118" s="803"/>
      <c r="E118" s="803"/>
      <c r="F118" s="803"/>
      <c r="G118" s="803"/>
      <c r="H118" s="804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29"/>
      <c r="EM118" s="129"/>
      <c r="EN118" s="129"/>
      <c r="EO118" s="129"/>
      <c r="EP118" s="129"/>
      <c r="EQ118" s="129"/>
      <c r="ER118" s="129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G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  <c r="FR118" s="129"/>
      <c r="FS118" s="129"/>
      <c r="FT118" s="129"/>
      <c r="FU118" s="129"/>
      <c r="FV118" s="129"/>
      <c r="FW118" s="129"/>
      <c r="FX118" s="129"/>
      <c r="FY118" s="129"/>
      <c r="FZ118" s="129"/>
      <c r="GA118" s="129"/>
      <c r="GB118" s="129"/>
      <c r="GC118" s="129"/>
      <c r="GD118" s="129"/>
      <c r="GE118" s="129"/>
      <c r="GF118" s="129"/>
      <c r="GG118" s="129"/>
      <c r="GH118" s="129"/>
      <c r="GI118" s="129"/>
      <c r="GJ118" s="129"/>
      <c r="GK118" s="129"/>
      <c r="GL118" s="129"/>
      <c r="GM118" s="129"/>
      <c r="GN118" s="129"/>
      <c r="GO118" s="129"/>
      <c r="GP118" s="129"/>
      <c r="GQ118" s="129"/>
      <c r="GR118" s="129"/>
      <c r="GS118" s="129"/>
      <c r="GT118" s="129"/>
      <c r="GU118" s="129"/>
      <c r="GV118" s="129"/>
      <c r="GW118" s="129"/>
      <c r="GX118" s="129"/>
      <c r="GY118" s="129"/>
      <c r="GZ118" s="129"/>
      <c r="HA118" s="129"/>
      <c r="HB118" s="129"/>
      <c r="HC118" s="129"/>
      <c r="HD118" s="129"/>
      <c r="HE118" s="129"/>
      <c r="HF118" s="129"/>
      <c r="HG118" s="129"/>
      <c r="HH118" s="129"/>
      <c r="HI118" s="129"/>
      <c r="HJ118" s="129"/>
      <c r="HK118" s="129"/>
      <c r="HL118" s="129"/>
      <c r="HM118" s="129"/>
      <c r="HN118" s="129"/>
      <c r="HO118" s="129"/>
      <c r="HP118" s="129"/>
      <c r="HQ118" s="129"/>
      <c r="HR118" s="129"/>
      <c r="HS118" s="129"/>
      <c r="HT118" s="129"/>
      <c r="HU118" s="129"/>
      <c r="HV118" s="129"/>
      <c r="HW118" s="129"/>
      <c r="HX118" s="129"/>
      <c r="HY118" s="129"/>
      <c r="HZ118" s="129"/>
      <c r="IA118" s="129"/>
      <c r="IB118" s="129"/>
      <c r="IC118" s="129"/>
      <c r="ID118" s="129"/>
      <c r="IE118" s="129"/>
      <c r="IF118" s="129"/>
      <c r="IG118" s="129"/>
      <c r="IH118" s="129"/>
      <c r="II118" s="129"/>
      <c r="IJ118" s="129"/>
      <c r="IK118" s="129"/>
      <c r="IL118" s="129"/>
      <c r="IM118" s="129"/>
      <c r="IN118" s="129"/>
      <c r="IO118" s="129"/>
      <c r="IP118" s="129"/>
      <c r="IQ118" s="129"/>
      <c r="IR118" s="129"/>
      <c r="IS118" s="129"/>
      <c r="IT118" s="129"/>
      <c r="IU118" s="129"/>
      <c r="IV118" s="129"/>
    </row>
    <row r="119" spans="1:256" ht="15">
      <c r="A119" s="205" t="s">
        <v>306</v>
      </c>
      <c r="B119" s="206"/>
      <c r="C119" s="206"/>
      <c r="D119" s="206"/>
      <c r="E119" s="206"/>
      <c r="F119" s="206"/>
      <c r="G119" s="206"/>
      <c r="H119" s="207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29"/>
      <c r="GH119" s="129"/>
      <c r="GI119" s="129"/>
      <c r="GJ119" s="129"/>
      <c r="GK119" s="129"/>
      <c r="GL119" s="129"/>
      <c r="GM119" s="129"/>
      <c r="GN119" s="129"/>
      <c r="GO119" s="129"/>
      <c r="GP119" s="129"/>
      <c r="GQ119" s="129"/>
      <c r="GR119" s="129"/>
      <c r="GS119" s="129"/>
      <c r="GT119" s="129"/>
      <c r="GU119" s="129"/>
      <c r="GV119" s="129"/>
      <c r="GW119" s="129"/>
      <c r="GX119" s="129"/>
      <c r="GY119" s="129"/>
      <c r="GZ119" s="129"/>
      <c r="HA119" s="129"/>
      <c r="HB119" s="129"/>
      <c r="HC119" s="129"/>
      <c r="HD119" s="129"/>
      <c r="HE119" s="129"/>
      <c r="HF119" s="129"/>
      <c r="HG119" s="129"/>
      <c r="HH119" s="129"/>
      <c r="HI119" s="129"/>
      <c r="HJ119" s="129"/>
      <c r="HK119" s="129"/>
      <c r="HL119" s="129"/>
      <c r="HM119" s="129"/>
      <c r="HN119" s="129"/>
      <c r="HO119" s="129"/>
      <c r="HP119" s="129"/>
      <c r="HQ119" s="129"/>
      <c r="HR119" s="129"/>
      <c r="HS119" s="129"/>
      <c r="HT119" s="129"/>
      <c r="HU119" s="129"/>
      <c r="HV119" s="129"/>
      <c r="HW119" s="129"/>
      <c r="HX119" s="129"/>
      <c r="HY119" s="129"/>
      <c r="HZ119" s="129"/>
      <c r="IA119" s="129"/>
      <c r="IB119" s="129"/>
      <c r="IC119" s="129"/>
      <c r="ID119" s="129"/>
      <c r="IE119" s="129"/>
      <c r="IF119" s="129"/>
      <c r="IG119" s="129"/>
      <c r="IH119" s="129"/>
      <c r="II119" s="129"/>
      <c r="IJ119" s="129"/>
      <c r="IK119" s="129"/>
      <c r="IL119" s="129"/>
      <c r="IM119" s="129"/>
      <c r="IN119" s="129"/>
      <c r="IO119" s="129"/>
      <c r="IP119" s="129"/>
      <c r="IQ119" s="129"/>
      <c r="IR119" s="129"/>
      <c r="IS119" s="129"/>
      <c r="IT119" s="129"/>
      <c r="IU119" s="129"/>
      <c r="IV119" s="129"/>
    </row>
    <row r="120" spans="1:256" ht="15">
      <c r="A120" s="205" t="s">
        <v>307</v>
      </c>
      <c r="B120" s="206"/>
      <c r="C120" s="206"/>
      <c r="D120" s="206"/>
      <c r="E120" s="206"/>
      <c r="F120" s="206"/>
      <c r="G120" s="206"/>
      <c r="H120" s="207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G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  <c r="FR120" s="129"/>
      <c r="FS120" s="129"/>
      <c r="FT120" s="129"/>
      <c r="FU120" s="129"/>
      <c r="FV120" s="129"/>
      <c r="FW120" s="129"/>
      <c r="FX120" s="129"/>
      <c r="FY120" s="129"/>
      <c r="FZ120" s="129"/>
      <c r="GA120" s="129"/>
      <c r="GB120" s="129"/>
      <c r="GC120" s="129"/>
      <c r="GD120" s="129"/>
      <c r="GE120" s="129"/>
      <c r="GF120" s="129"/>
      <c r="GG120" s="129"/>
      <c r="GH120" s="129"/>
      <c r="GI120" s="129"/>
      <c r="GJ120" s="129"/>
      <c r="GK120" s="129"/>
      <c r="GL120" s="129"/>
      <c r="GM120" s="129"/>
      <c r="GN120" s="129"/>
      <c r="GO120" s="129"/>
      <c r="GP120" s="129"/>
      <c r="GQ120" s="129"/>
      <c r="GR120" s="129"/>
      <c r="GS120" s="129"/>
      <c r="GT120" s="129"/>
      <c r="GU120" s="129"/>
      <c r="GV120" s="129"/>
      <c r="GW120" s="129"/>
      <c r="GX120" s="129"/>
      <c r="GY120" s="129"/>
      <c r="GZ120" s="129"/>
      <c r="HA120" s="129"/>
      <c r="HB120" s="129"/>
      <c r="HC120" s="129"/>
      <c r="HD120" s="129"/>
      <c r="HE120" s="129"/>
      <c r="HF120" s="129"/>
      <c r="HG120" s="129"/>
      <c r="HH120" s="129"/>
      <c r="HI120" s="129"/>
      <c r="HJ120" s="129"/>
      <c r="HK120" s="129"/>
      <c r="HL120" s="129"/>
      <c r="HM120" s="129"/>
      <c r="HN120" s="129"/>
      <c r="HO120" s="129"/>
      <c r="HP120" s="129"/>
      <c r="HQ120" s="129"/>
      <c r="HR120" s="129"/>
      <c r="HS120" s="129"/>
      <c r="HT120" s="129"/>
      <c r="HU120" s="129"/>
      <c r="HV120" s="129"/>
      <c r="HW120" s="129"/>
      <c r="HX120" s="129"/>
      <c r="HY120" s="129"/>
      <c r="HZ120" s="129"/>
      <c r="IA120" s="129"/>
      <c r="IB120" s="129"/>
      <c r="IC120" s="129"/>
      <c r="ID120" s="129"/>
      <c r="IE120" s="129"/>
      <c r="IF120" s="129"/>
      <c r="IG120" s="129"/>
      <c r="IH120" s="129"/>
      <c r="II120" s="129"/>
      <c r="IJ120" s="129"/>
      <c r="IK120" s="129"/>
      <c r="IL120" s="129"/>
      <c r="IM120" s="129"/>
      <c r="IN120" s="129"/>
      <c r="IO120" s="129"/>
      <c r="IP120" s="129"/>
      <c r="IQ120" s="129"/>
      <c r="IR120" s="129"/>
      <c r="IS120" s="129"/>
      <c r="IT120" s="129"/>
      <c r="IU120" s="129"/>
      <c r="IV120" s="129"/>
    </row>
    <row r="121" spans="1:256" ht="15">
      <c r="A121" s="205" t="s">
        <v>308</v>
      </c>
      <c r="B121" s="206"/>
      <c r="C121" s="206"/>
      <c r="D121" s="206"/>
      <c r="E121" s="206"/>
      <c r="F121" s="206"/>
      <c r="G121" s="206"/>
      <c r="H121" s="207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29"/>
      <c r="EH121" s="129"/>
      <c r="EI121" s="129"/>
      <c r="EJ121" s="129"/>
      <c r="EK121" s="129"/>
      <c r="EL121" s="129"/>
      <c r="EM121" s="129"/>
      <c r="EN121" s="129"/>
      <c r="EO121" s="129"/>
      <c r="EP121" s="129"/>
      <c r="EQ121" s="129"/>
      <c r="ER121" s="129"/>
      <c r="ES121" s="129"/>
      <c r="ET121" s="129"/>
      <c r="EU121" s="129"/>
      <c r="EV121" s="129"/>
      <c r="EW121" s="129"/>
      <c r="EX121" s="129"/>
      <c r="EY121" s="129"/>
      <c r="EZ121" s="129"/>
      <c r="FA121" s="129"/>
      <c r="FB121" s="129"/>
      <c r="FC121" s="129"/>
      <c r="FD121" s="129"/>
      <c r="FE121" s="129"/>
      <c r="FF121" s="129"/>
      <c r="FG121" s="129"/>
      <c r="FH121" s="129"/>
      <c r="FI121" s="129"/>
      <c r="FJ121" s="129"/>
      <c r="FK121" s="129"/>
      <c r="FL121" s="129"/>
      <c r="FM121" s="129"/>
      <c r="FN121" s="129"/>
      <c r="FO121" s="129"/>
      <c r="FP121" s="129"/>
      <c r="FQ121" s="129"/>
      <c r="FR121" s="129"/>
      <c r="FS121" s="129"/>
      <c r="FT121" s="129"/>
      <c r="FU121" s="129"/>
      <c r="FV121" s="129"/>
      <c r="FW121" s="129"/>
      <c r="FX121" s="129"/>
      <c r="FY121" s="129"/>
      <c r="FZ121" s="129"/>
      <c r="GA121" s="129"/>
      <c r="GB121" s="129"/>
      <c r="GC121" s="129"/>
      <c r="GD121" s="129"/>
      <c r="GE121" s="129"/>
      <c r="GF121" s="129"/>
      <c r="GG121" s="129"/>
      <c r="GH121" s="129"/>
      <c r="GI121" s="129"/>
      <c r="GJ121" s="129"/>
      <c r="GK121" s="129"/>
      <c r="GL121" s="129"/>
      <c r="GM121" s="129"/>
      <c r="GN121" s="129"/>
      <c r="GO121" s="129"/>
      <c r="GP121" s="129"/>
      <c r="GQ121" s="129"/>
      <c r="GR121" s="129"/>
      <c r="GS121" s="129"/>
      <c r="GT121" s="129"/>
      <c r="GU121" s="129"/>
      <c r="GV121" s="129"/>
      <c r="GW121" s="129"/>
      <c r="GX121" s="129"/>
      <c r="GY121" s="129"/>
      <c r="GZ121" s="129"/>
      <c r="HA121" s="129"/>
      <c r="HB121" s="129"/>
      <c r="HC121" s="129"/>
      <c r="HD121" s="129"/>
      <c r="HE121" s="129"/>
      <c r="HF121" s="129"/>
      <c r="HG121" s="129"/>
      <c r="HH121" s="129"/>
      <c r="HI121" s="129"/>
      <c r="HJ121" s="129"/>
      <c r="HK121" s="129"/>
      <c r="HL121" s="129"/>
      <c r="HM121" s="129"/>
      <c r="HN121" s="129"/>
      <c r="HO121" s="129"/>
      <c r="HP121" s="129"/>
      <c r="HQ121" s="129"/>
      <c r="HR121" s="129"/>
      <c r="HS121" s="129"/>
      <c r="HT121" s="129"/>
      <c r="HU121" s="129"/>
      <c r="HV121" s="129"/>
      <c r="HW121" s="129"/>
      <c r="HX121" s="129"/>
      <c r="HY121" s="129"/>
      <c r="HZ121" s="129"/>
      <c r="IA121" s="129"/>
      <c r="IB121" s="129"/>
      <c r="IC121" s="129"/>
      <c r="ID121" s="129"/>
      <c r="IE121" s="129"/>
      <c r="IF121" s="129"/>
      <c r="IG121" s="129"/>
      <c r="IH121" s="129"/>
      <c r="II121" s="129"/>
      <c r="IJ121" s="129"/>
      <c r="IK121" s="129"/>
      <c r="IL121" s="129"/>
      <c r="IM121" s="129"/>
      <c r="IN121" s="129"/>
      <c r="IO121" s="129"/>
      <c r="IP121" s="129"/>
      <c r="IQ121" s="129"/>
      <c r="IR121" s="129"/>
      <c r="IS121" s="129"/>
      <c r="IT121" s="129"/>
      <c r="IU121" s="129"/>
      <c r="IV121" s="129"/>
    </row>
    <row r="122" spans="1:256" ht="15">
      <c r="A122" s="208" t="s">
        <v>309</v>
      </c>
      <c r="B122" s="209"/>
      <c r="C122" s="209"/>
      <c r="D122" s="209"/>
      <c r="E122" s="209"/>
      <c r="F122" s="209"/>
      <c r="G122" s="209"/>
      <c r="H122" s="210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  <c r="EF122" s="129"/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29"/>
      <c r="EU122" s="129"/>
      <c r="EV122" s="129"/>
      <c r="EW122" s="129"/>
      <c r="EX122" s="129"/>
      <c r="EY122" s="129"/>
      <c r="EZ122" s="129"/>
      <c r="FA122" s="129"/>
      <c r="FB122" s="129"/>
      <c r="FC122" s="129"/>
      <c r="FD122" s="129"/>
      <c r="FE122" s="129"/>
      <c r="FF122" s="129"/>
      <c r="FG122" s="129"/>
      <c r="FH122" s="129"/>
      <c r="FI122" s="129"/>
      <c r="FJ122" s="129"/>
      <c r="FK122" s="129"/>
      <c r="FL122" s="129"/>
      <c r="FM122" s="129"/>
      <c r="FN122" s="129"/>
      <c r="FO122" s="129"/>
      <c r="FP122" s="129"/>
      <c r="FQ122" s="129"/>
      <c r="FR122" s="129"/>
      <c r="FS122" s="129"/>
      <c r="FT122" s="129"/>
      <c r="FU122" s="129"/>
      <c r="FV122" s="129"/>
      <c r="FW122" s="129"/>
      <c r="FX122" s="129"/>
      <c r="FY122" s="129"/>
      <c r="FZ122" s="129"/>
      <c r="GA122" s="129"/>
      <c r="GB122" s="129"/>
      <c r="GC122" s="129"/>
      <c r="GD122" s="129"/>
      <c r="GE122" s="129"/>
      <c r="GF122" s="129"/>
      <c r="GG122" s="129"/>
      <c r="GH122" s="129"/>
      <c r="GI122" s="129"/>
      <c r="GJ122" s="129"/>
      <c r="GK122" s="129"/>
      <c r="GL122" s="129"/>
      <c r="GM122" s="129"/>
      <c r="GN122" s="129"/>
      <c r="GO122" s="129"/>
      <c r="GP122" s="129"/>
      <c r="GQ122" s="129"/>
      <c r="GR122" s="129"/>
      <c r="GS122" s="129"/>
      <c r="GT122" s="129"/>
      <c r="GU122" s="129"/>
      <c r="GV122" s="129"/>
      <c r="GW122" s="129"/>
      <c r="GX122" s="129"/>
      <c r="GY122" s="129"/>
      <c r="GZ122" s="129"/>
      <c r="HA122" s="129"/>
      <c r="HB122" s="129"/>
      <c r="HC122" s="129"/>
      <c r="HD122" s="129"/>
      <c r="HE122" s="129"/>
      <c r="HF122" s="129"/>
      <c r="HG122" s="129"/>
      <c r="HH122" s="129"/>
      <c r="HI122" s="129"/>
      <c r="HJ122" s="129"/>
      <c r="HK122" s="129"/>
      <c r="HL122" s="129"/>
      <c r="HM122" s="129"/>
      <c r="HN122" s="129"/>
      <c r="HO122" s="129"/>
      <c r="HP122" s="129"/>
      <c r="HQ122" s="129"/>
      <c r="HR122" s="129"/>
      <c r="HS122" s="129"/>
      <c r="HT122" s="129"/>
      <c r="HU122" s="129"/>
      <c r="HV122" s="129"/>
      <c r="HW122" s="129"/>
      <c r="HX122" s="129"/>
      <c r="HY122" s="129"/>
      <c r="HZ122" s="129"/>
      <c r="IA122" s="129"/>
      <c r="IB122" s="129"/>
      <c r="IC122" s="129"/>
      <c r="ID122" s="129"/>
      <c r="IE122" s="129"/>
      <c r="IF122" s="129"/>
      <c r="IG122" s="129"/>
      <c r="IH122" s="129"/>
      <c r="II122" s="129"/>
      <c r="IJ122" s="129"/>
      <c r="IK122" s="129"/>
      <c r="IL122" s="129"/>
      <c r="IM122" s="129"/>
      <c r="IN122" s="129"/>
      <c r="IO122" s="129"/>
      <c r="IP122" s="129"/>
      <c r="IQ122" s="129"/>
      <c r="IR122" s="129"/>
      <c r="IS122" s="129"/>
      <c r="IT122" s="129"/>
      <c r="IU122" s="129"/>
      <c r="IV122" s="129"/>
    </row>
    <row r="123" spans="1:256" ht="15.75" thickBot="1">
      <c r="A123" s="211" t="s">
        <v>310</v>
      </c>
      <c r="B123" s="212"/>
      <c r="C123" s="212"/>
      <c r="D123" s="212"/>
      <c r="E123" s="212"/>
      <c r="F123" s="212"/>
      <c r="G123" s="212"/>
      <c r="H123" s="213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29"/>
      <c r="ER123" s="129"/>
      <c r="ES123" s="129"/>
      <c r="ET123" s="129"/>
      <c r="EU123" s="129"/>
      <c r="EV123" s="129"/>
      <c r="EW123" s="129"/>
      <c r="EX123" s="129"/>
      <c r="EY123" s="129"/>
      <c r="EZ123" s="129"/>
      <c r="FA123" s="129"/>
      <c r="FB123" s="129"/>
      <c r="FC123" s="129"/>
      <c r="FD123" s="129"/>
      <c r="FE123" s="129"/>
      <c r="FF123" s="129"/>
      <c r="FG123" s="129"/>
      <c r="FH123" s="129"/>
      <c r="FI123" s="129"/>
      <c r="FJ123" s="129"/>
      <c r="FK123" s="129"/>
      <c r="FL123" s="129"/>
      <c r="FM123" s="129"/>
      <c r="FN123" s="129"/>
      <c r="FO123" s="129"/>
      <c r="FP123" s="129"/>
      <c r="FQ123" s="129"/>
      <c r="FR123" s="129"/>
      <c r="FS123" s="129"/>
      <c r="FT123" s="129"/>
      <c r="FU123" s="129"/>
      <c r="FV123" s="129"/>
      <c r="FW123" s="129"/>
      <c r="FX123" s="129"/>
      <c r="FY123" s="129"/>
      <c r="FZ123" s="129"/>
      <c r="GA123" s="129"/>
      <c r="GB123" s="129"/>
      <c r="GC123" s="129"/>
      <c r="GD123" s="129"/>
      <c r="GE123" s="129"/>
      <c r="GF123" s="129"/>
      <c r="GG123" s="129"/>
      <c r="GH123" s="129"/>
      <c r="GI123" s="129"/>
      <c r="GJ123" s="129"/>
      <c r="GK123" s="129"/>
      <c r="GL123" s="129"/>
      <c r="GM123" s="129"/>
      <c r="GN123" s="129"/>
      <c r="GO123" s="129"/>
      <c r="GP123" s="129"/>
      <c r="GQ123" s="129"/>
      <c r="GR123" s="129"/>
      <c r="GS123" s="129"/>
      <c r="GT123" s="129"/>
      <c r="GU123" s="129"/>
      <c r="GV123" s="129"/>
      <c r="GW123" s="129"/>
      <c r="GX123" s="129"/>
      <c r="GY123" s="129"/>
      <c r="GZ123" s="129"/>
      <c r="HA123" s="129"/>
      <c r="HB123" s="129"/>
      <c r="HC123" s="129"/>
      <c r="HD123" s="129"/>
      <c r="HE123" s="129"/>
      <c r="HF123" s="129"/>
      <c r="HG123" s="129"/>
      <c r="HH123" s="129"/>
      <c r="HI123" s="129"/>
      <c r="HJ123" s="129"/>
      <c r="HK123" s="129"/>
      <c r="HL123" s="129"/>
      <c r="HM123" s="129"/>
      <c r="HN123" s="129"/>
      <c r="HO123" s="129"/>
      <c r="HP123" s="129"/>
      <c r="HQ123" s="129"/>
      <c r="HR123" s="129"/>
      <c r="HS123" s="129"/>
      <c r="HT123" s="129"/>
      <c r="HU123" s="129"/>
      <c r="HV123" s="129"/>
      <c r="HW123" s="129"/>
      <c r="HX123" s="129"/>
      <c r="HY123" s="129"/>
      <c r="HZ123" s="129"/>
      <c r="IA123" s="129"/>
      <c r="IB123" s="129"/>
      <c r="IC123" s="129"/>
      <c r="ID123" s="129"/>
      <c r="IE123" s="129"/>
      <c r="IF123" s="129"/>
      <c r="IG123" s="129"/>
      <c r="IH123" s="129"/>
      <c r="II123" s="129"/>
      <c r="IJ123" s="129"/>
      <c r="IK123" s="129"/>
      <c r="IL123" s="129"/>
      <c r="IM123" s="129"/>
      <c r="IN123" s="129"/>
      <c r="IO123" s="129"/>
      <c r="IP123" s="129"/>
      <c r="IQ123" s="129"/>
      <c r="IR123" s="129"/>
      <c r="IS123" s="129"/>
      <c r="IT123" s="129"/>
      <c r="IU123" s="129"/>
      <c r="IV123" s="129"/>
    </row>
  </sheetData>
  <sheetProtection/>
  <mergeCells count="133">
    <mergeCell ref="A4:H4"/>
    <mergeCell ref="A5:H5"/>
    <mergeCell ref="B6:C6"/>
    <mergeCell ref="A7:A9"/>
    <mergeCell ref="B7:B9"/>
    <mergeCell ref="E7:E9"/>
    <mergeCell ref="G7:G9"/>
    <mergeCell ref="H7:H9"/>
    <mergeCell ref="A10:A12"/>
    <mergeCell ref="B10:B12"/>
    <mergeCell ref="E10:E12"/>
    <mergeCell ref="G10:G12"/>
    <mergeCell ref="H10:H12"/>
    <mergeCell ref="A13:A15"/>
    <mergeCell ref="B13:B15"/>
    <mergeCell ref="E13:E15"/>
    <mergeCell ref="G13:G15"/>
    <mergeCell ref="H13:H15"/>
    <mergeCell ref="A16:A18"/>
    <mergeCell ref="B16:B18"/>
    <mergeCell ref="E16:E18"/>
    <mergeCell ref="G16:G18"/>
    <mergeCell ref="H16:H18"/>
    <mergeCell ref="G19:G20"/>
    <mergeCell ref="A21:A25"/>
    <mergeCell ref="B21:B25"/>
    <mergeCell ref="E21:E25"/>
    <mergeCell ref="G21:G25"/>
    <mergeCell ref="H21:H25"/>
    <mergeCell ref="A26:A30"/>
    <mergeCell ref="B26:B30"/>
    <mergeCell ref="E26:E30"/>
    <mergeCell ref="G26:G30"/>
    <mergeCell ref="H26:H30"/>
    <mergeCell ref="A31:A35"/>
    <mergeCell ref="B31:B35"/>
    <mergeCell ref="E31:E35"/>
    <mergeCell ref="G31:G35"/>
    <mergeCell ref="H31:H35"/>
    <mergeCell ref="A36:A40"/>
    <mergeCell ref="B36:B40"/>
    <mergeCell ref="E36:E40"/>
    <mergeCell ref="G36:G40"/>
    <mergeCell ref="H36:H40"/>
    <mergeCell ref="A41:A44"/>
    <mergeCell ref="B41:B44"/>
    <mergeCell ref="E41:E44"/>
    <mergeCell ref="G41:G44"/>
    <mergeCell ref="H41:H44"/>
    <mergeCell ref="A45:A50"/>
    <mergeCell ref="B45:B50"/>
    <mergeCell ref="E45:E50"/>
    <mergeCell ref="G45:G50"/>
    <mergeCell ref="H45:H50"/>
    <mergeCell ref="A51:A54"/>
    <mergeCell ref="B51:B54"/>
    <mergeCell ref="E51:E54"/>
    <mergeCell ref="G51:G54"/>
    <mergeCell ref="H51:H54"/>
    <mergeCell ref="A55:A60"/>
    <mergeCell ref="B55:B60"/>
    <mergeCell ref="C55:C60"/>
    <mergeCell ref="E55:E60"/>
    <mergeCell ref="G55:G60"/>
    <mergeCell ref="H55:H60"/>
    <mergeCell ref="A61:A66"/>
    <mergeCell ref="B61:B66"/>
    <mergeCell ref="C61:C66"/>
    <mergeCell ref="E61:E66"/>
    <mergeCell ref="G61:G66"/>
    <mergeCell ref="H61:H66"/>
    <mergeCell ref="A67:A71"/>
    <mergeCell ref="B67:B71"/>
    <mergeCell ref="C67:C71"/>
    <mergeCell ref="E67:E71"/>
    <mergeCell ref="G67:G71"/>
    <mergeCell ref="H67:H71"/>
    <mergeCell ref="A72:A76"/>
    <mergeCell ref="B72:B76"/>
    <mergeCell ref="C72:C76"/>
    <mergeCell ref="E72:E76"/>
    <mergeCell ref="G72:G76"/>
    <mergeCell ref="H72:H76"/>
    <mergeCell ref="A77:A81"/>
    <mergeCell ref="B77:B81"/>
    <mergeCell ref="C77:C81"/>
    <mergeCell ref="E77:E81"/>
    <mergeCell ref="G77:G81"/>
    <mergeCell ref="H77:H81"/>
    <mergeCell ref="A82:A86"/>
    <mergeCell ref="B82:B86"/>
    <mergeCell ref="C82:C86"/>
    <mergeCell ref="E82:E86"/>
    <mergeCell ref="G82:G86"/>
    <mergeCell ref="H82:H86"/>
    <mergeCell ref="A87:A88"/>
    <mergeCell ref="B87:B88"/>
    <mergeCell ref="C87:C88"/>
    <mergeCell ref="E87:E88"/>
    <mergeCell ref="A89:A91"/>
    <mergeCell ref="B89:B91"/>
    <mergeCell ref="C89:C91"/>
    <mergeCell ref="E89:E91"/>
    <mergeCell ref="A92:A94"/>
    <mergeCell ref="B92:B94"/>
    <mergeCell ref="C92:C94"/>
    <mergeCell ref="E92:E94"/>
    <mergeCell ref="H92:H94"/>
    <mergeCell ref="A95:A97"/>
    <mergeCell ref="B95:B97"/>
    <mergeCell ref="E95:E97"/>
    <mergeCell ref="H95:H97"/>
    <mergeCell ref="A98:A99"/>
    <mergeCell ref="B98:B99"/>
    <mergeCell ref="C98:C99"/>
    <mergeCell ref="E98:E99"/>
    <mergeCell ref="G98:G99"/>
    <mergeCell ref="H98:H99"/>
    <mergeCell ref="A100:A102"/>
    <mergeCell ref="B100:B102"/>
    <mergeCell ref="E100:E102"/>
    <mergeCell ref="G100:G102"/>
    <mergeCell ref="H100:H102"/>
    <mergeCell ref="A103:A104"/>
    <mergeCell ref="B103:B105"/>
    <mergeCell ref="E103:E104"/>
    <mergeCell ref="G103:G105"/>
    <mergeCell ref="A106:A109"/>
    <mergeCell ref="E106:E109"/>
    <mergeCell ref="G106:G109"/>
    <mergeCell ref="H106:H109"/>
    <mergeCell ref="A111:H111"/>
    <mergeCell ref="A118:H1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47"/>
  <sheetViews>
    <sheetView zoomScale="90" zoomScaleNormal="90" zoomScalePageLayoutView="0" workbookViewId="0" topLeftCell="A28">
      <selection activeCell="I43" sqref="I43"/>
    </sheetView>
  </sheetViews>
  <sheetFormatPr defaultColWidth="9.140625" defaultRowHeight="12.75"/>
  <cols>
    <col min="1" max="1" width="4.28125" style="219" customWidth="1"/>
    <col min="2" max="2" width="37.28125" style="1" customWidth="1"/>
    <col min="3" max="3" width="6.00390625" style="1" customWidth="1"/>
    <col min="4" max="4" width="13.00390625" style="1" customWidth="1"/>
    <col min="5" max="7" width="7.421875" style="1" hidden="1" customWidth="1"/>
    <col min="8" max="8" width="8.140625" style="1" customWidth="1"/>
    <col min="9" max="9" width="14.7109375" style="220" customWidth="1"/>
    <col min="10" max="10" width="14.421875" style="220" customWidth="1"/>
    <col min="11" max="11" width="35.57421875" style="0" customWidth="1"/>
    <col min="13" max="13" width="11.140625" style="0" customWidth="1"/>
    <col min="14" max="14" width="10.57421875" style="0" customWidth="1"/>
  </cols>
  <sheetData>
    <row r="1" spans="1:11" s="1" customFormat="1" ht="15">
      <c r="A1" s="90" t="s">
        <v>535</v>
      </c>
      <c r="B1" s="91"/>
      <c r="C1" s="2"/>
      <c r="D1" s="2"/>
      <c r="E1" s="2"/>
      <c r="F1" s="2"/>
      <c r="G1" s="2"/>
      <c r="H1" s="2"/>
      <c r="I1" s="214"/>
      <c r="J1" s="214"/>
      <c r="K1" s="3"/>
    </row>
    <row r="2" spans="1:11" s="1" customFormat="1" ht="15">
      <c r="A2" s="95" t="s">
        <v>58</v>
      </c>
      <c r="B2" s="96"/>
      <c r="C2" s="4"/>
      <c r="D2" s="4"/>
      <c r="E2" s="4"/>
      <c r="F2" s="4"/>
      <c r="G2" s="4"/>
      <c r="H2" s="4"/>
      <c r="I2" s="215"/>
      <c r="J2" s="215"/>
      <c r="K2" s="221"/>
    </row>
    <row r="3" spans="1:11" s="1" customFormat="1" ht="15">
      <c r="A3" s="95" t="s">
        <v>400</v>
      </c>
      <c r="B3" s="96"/>
      <c r="C3" s="4"/>
      <c r="D3" s="4"/>
      <c r="E3" s="4"/>
      <c r="F3" s="4"/>
      <c r="G3" s="4"/>
      <c r="H3" s="4"/>
      <c r="I3" s="215"/>
      <c r="J3" s="215"/>
      <c r="K3" s="221"/>
    </row>
    <row r="4" spans="1:11" s="1" customFormat="1" ht="31.5" customHeight="1">
      <c r="A4" s="827" t="s">
        <v>493</v>
      </c>
      <c r="B4" s="828"/>
      <c r="C4" s="828"/>
      <c r="D4" s="828"/>
      <c r="E4" s="828"/>
      <c r="F4" s="828"/>
      <c r="G4" s="828"/>
      <c r="H4" s="828"/>
      <c r="I4" s="828"/>
      <c r="J4" s="828"/>
      <c r="K4" s="829"/>
    </row>
    <row r="5" spans="1:11" s="1" customFormat="1" ht="19.5" customHeight="1" thickBot="1">
      <c r="A5" s="216"/>
      <c r="B5" s="217"/>
      <c r="C5" s="217"/>
      <c r="D5" s="217"/>
      <c r="E5" s="4"/>
      <c r="F5" s="217"/>
      <c r="G5" s="217"/>
      <c r="H5" s="218" t="s">
        <v>311</v>
      </c>
      <c r="I5" s="217"/>
      <c r="J5" s="217"/>
      <c r="K5" s="221"/>
    </row>
    <row r="6" spans="1:13" s="1" customFormat="1" ht="28.5" customHeight="1" thickBot="1">
      <c r="A6" s="830" t="s">
        <v>99</v>
      </c>
      <c r="B6" s="832" t="s">
        <v>312</v>
      </c>
      <c r="C6" s="832"/>
      <c r="D6" s="832"/>
      <c r="E6" s="2"/>
      <c r="F6" s="273"/>
      <c r="G6" s="273"/>
      <c r="H6" s="834" t="s">
        <v>363</v>
      </c>
      <c r="I6" s="835"/>
      <c r="J6" s="836"/>
      <c r="K6" s="840" t="s">
        <v>376</v>
      </c>
      <c r="M6" s="651"/>
    </row>
    <row r="7" spans="1:14" s="1" customFormat="1" ht="27" customHeight="1">
      <c r="A7" s="831"/>
      <c r="B7" s="833"/>
      <c r="C7" s="833"/>
      <c r="D7" s="833"/>
      <c r="E7" s="842" t="s">
        <v>313</v>
      </c>
      <c r="F7" s="822" t="s">
        <v>97</v>
      </c>
      <c r="G7" s="825" t="s">
        <v>314</v>
      </c>
      <c r="H7" s="837"/>
      <c r="I7" s="838"/>
      <c r="J7" s="839"/>
      <c r="K7" s="841"/>
      <c r="M7" s="824" t="s">
        <v>546</v>
      </c>
      <c r="N7" s="824"/>
    </row>
    <row r="8" spans="1:14" s="1" customFormat="1" ht="50.25" customHeight="1">
      <c r="A8" s="831"/>
      <c r="B8" s="529" t="s">
        <v>316</v>
      </c>
      <c r="C8" s="530" t="s">
        <v>317</v>
      </c>
      <c r="D8" s="530" t="s">
        <v>319</v>
      </c>
      <c r="E8" s="823"/>
      <c r="F8" s="823"/>
      <c r="G8" s="826"/>
      <c r="H8" s="565" t="s">
        <v>549</v>
      </c>
      <c r="I8" s="529" t="s">
        <v>152</v>
      </c>
      <c r="J8" s="566" t="s">
        <v>39</v>
      </c>
      <c r="K8" s="567"/>
      <c r="M8" s="652" t="s">
        <v>548</v>
      </c>
      <c r="N8" s="653" t="s">
        <v>547</v>
      </c>
    </row>
    <row r="9" spans="1:14" s="1" customFormat="1" ht="30" customHeight="1">
      <c r="A9" s="568">
        <v>1</v>
      </c>
      <c r="B9" s="542" t="s">
        <v>503</v>
      </c>
      <c r="C9" s="543" t="s">
        <v>322</v>
      </c>
      <c r="D9" s="550"/>
      <c r="E9" s="550"/>
      <c r="F9" s="550"/>
      <c r="G9" s="563"/>
      <c r="H9" s="655">
        <f>1/3</f>
        <v>0.3333333333333333</v>
      </c>
      <c r="I9" s="553">
        <v>61.36</v>
      </c>
      <c r="J9" s="551">
        <f>H9*I9</f>
        <v>20.453333333333333</v>
      </c>
      <c r="K9" s="569"/>
      <c r="M9" s="654">
        <v>1</v>
      </c>
      <c r="N9" s="654" t="s">
        <v>325</v>
      </c>
    </row>
    <row r="10" spans="1:14" s="1" customFormat="1" ht="26.25" customHeight="1">
      <c r="A10" s="568">
        <v>2</v>
      </c>
      <c r="B10" s="542" t="s">
        <v>504</v>
      </c>
      <c r="C10" s="543" t="s">
        <v>322</v>
      </c>
      <c r="D10" s="550"/>
      <c r="E10" s="550"/>
      <c r="F10" s="550"/>
      <c r="G10" s="563"/>
      <c r="H10" s="655">
        <v>0.5</v>
      </c>
      <c r="I10" s="553">
        <v>50.37</v>
      </c>
      <c r="J10" s="551">
        <f aca="true" t="shared" si="0" ref="J10:J44">H10*I10</f>
        <v>25.185</v>
      </c>
      <c r="K10" s="569"/>
      <c r="M10" s="654">
        <v>1</v>
      </c>
      <c r="N10" s="654" t="s">
        <v>327</v>
      </c>
    </row>
    <row r="11" spans="1:14" s="1" customFormat="1" ht="30" customHeight="1">
      <c r="A11" s="568">
        <v>3</v>
      </c>
      <c r="B11" s="542" t="s">
        <v>451</v>
      </c>
      <c r="C11" s="543" t="s">
        <v>317</v>
      </c>
      <c r="D11" s="550"/>
      <c r="E11" s="550"/>
      <c r="F11" s="550"/>
      <c r="G11" s="563"/>
      <c r="H11" s="655">
        <f>2/30.3333333333333</f>
        <v>0.065934065934066</v>
      </c>
      <c r="I11" s="553">
        <v>15.21</v>
      </c>
      <c r="J11" s="551">
        <f t="shared" si="0"/>
        <v>1.002857142857144</v>
      </c>
      <c r="K11" s="569"/>
      <c r="M11" s="654">
        <v>2</v>
      </c>
      <c r="N11" s="654" t="s">
        <v>325</v>
      </c>
    </row>
    <row r="12" spans="1:14" s="1" customFormat="1" ht="30" customHeight="1">
      <c r="A12" s="568">
        <v>4</v>
      </c>
      <c r="B12" s="542" t="s">
        <v>505</v>
      </c>
      <c r="C12" s="543" t="s">
        <v>322</v>
      </c>
      <c r="D12" s="550"/>
      <c r="E12" s="550"/>
      <c r="F12" s="550"/>
      <c r="G12" s="563"/>
      <c r="H12" s="655">
        <v>1</v>
      </c>
      <c r="I12" s="553">
        <v>74.5</v>
      </c>
      <c r="J12" s="551">
        <f t="shared" si="0"/>
        <v>74.5</v>
      </c>
      <c r="K12" s="570"/>
      <c r="M12" s="654">
        <v>1</v>
      </c>
      <c r="N12" s="654" t="s">
        <v>0</v>
      </c>
    </row>
    <row r="13" spans="1:14" s="1" customFormat="1" ht="30" customHeight="1">
      <c r="A13" s="568">
        <v>5</v>
      </c>
      <c r="B13" s="542" t="s">
        <v>506</v>
      </c>
      <c r="C13" s="543" t="s">
        <v>322</v>
      </c>
      <c r="D13" s="550"/>
      <c r="E13" s="550"/>
      <c r="F13" s="550"/>
      <c r="G13" s="563"/>
      <c r="H13" s="655">
        <v>3</v>
      </c>
      <c r="I13" s="553">
        <v>32.18</v>
      </c>
      <c r="J13" s="551">
        <f t="shared" si="0"/>
        <v>96.53999999999999</v>
      </c>
      <c r="K13" s="569"/>
      <c r="M13" s="654">
        <v>3</v>
      </c>
      <c r="N13" s="654" t="s">
        <v>0</v>
      </c>
    </row>
    <row r="14" spans="1:14" s="1" customFormat="1" ht="30" customHeight="1">
      <c r="A14" s="568">
        <v>6</v>
      </c>
      <c r="B14" s="542" t="s">
        <v>471</v>
      </c>
      <c r="C14" s="543" t="s">
        <v>322</v>
      </c>
      <c r="D14" s="550"/>
      <c r="E14" s="550"/>
      <c r="F14" s="550"/>
      <c r="G14" s="563"/>
      <c r="H14" s="655">
        <v>1</v>
      </c>
      <c r="I14" s="553">
        <v>55.79</v>
      </c>
      <c r="J14" s="551">
        <f t="shared" si="0"/>
        <v>55.79</v>
      </c>
      <c r="K14" s="570"/>
      <c r="M14" s="654">
        <v>1</v>
      </c>
      <c r="N14" s="654" t="s">
        <v>0</v>
      </c>
    </row>
    <row r="15" spans="1:14" s="1" customFormat="1" ht="30" customHeight="1">
      <c r="A15" s="568">
        <v>8</v>
      </c>
      <c r="B15" s="542" t="s">
        <v>464</v>
      </c>
      <c r="C15" s="543" t="s">
        <v>317</v>
      </c>
      <c r="D15" s="550"/>
      <c r="E15" s="550"/>
      <c r="F15" s="550"/>
      <c r="G15" s="563"/>
      <c r="H15" s="655">
        <v>8</v>
      </c>
      <c r="I15" s="553">
        <v>2.73</v>
      </c>
      <c r="J15" s="551">
        <f t="shared" si="0"/>
        <v>21.84</v>
      </c>
      <c r="K15" s="570"/>
      <c r="M15" s="654">
        <v>8</v>
      </c>
      <c r="N15" s="654" t="s">
        <v>0</v>
      </c>
    </row>
    <row r="16" spans="1:14" s="1" customFormat="1" ht="33" customHeight="1">
      <c r="A16" s="568">
        <v>9</v>
      </c>
      <c r="B16" s="542" t="s">
        <v>474</v>
      </c>
      <c r="C16" s="543" t="s">
        <v>317</v>
      </c>
      <c r="D16" s="552"/>
      <c r="E16" s="550"/>
      <c r="F16" s="546"/>
      <c r="G16" s="564"/>
      <c r="H16" s="655">
        <f>2/3</f>
        <v>0.6666666666666666</v>
      </c>
      <c r="I16" s="553">
        <v>3.15</v>
      </c>
      <c r="J16" s="551">
        <f t="shared" si="0"/>
        <v>2.0999999999999996</v>
      </c>
      <c r="K16" s="570"/>
      <c r="M16" s="654">
        <v>2</v>
      </c>
      <c r="N16" s="654" t="s">
        <v>325</v>
      </c>
    </row>
    <row r="17" spans="1:14" s="1" customFormat="1" ht="28.5" customHeight="1">
      <c r="A17" s="568">
        <v>10</v>
      </c>
      <c r="B17" s="542" t="s">
        <v>465</v>
      </c>
      <c r="C17" s="543" t="s">
        <v>317</v>
      </c>
      <c r="D17" s="550"/>
      <c r="E17" s="550"/>
      <c r="F17" s="550"/>
      <c r="G17" s="563"/>
      <c r="H17" s="655">
        <v>5</v>
      </c>
      <c r="I17" s="553">
        <v>1.74</v>
      </c>
      <c r="J17" s="551">
        <f t="shared" si="0"/>
        <v>8.7</v>
      </c>
      <c r="K17" s="569"/>
      <c r="M17" s="654">
        <v>5</v>
      </c>
      <c r="N17" s="654" t="s">
        <v>0</v>
      </c>
    </row>
    <row r="18" spans="1:14" s="1" customFormat="1" ht="27.75" customHeight="1">
      <c r="A18" s="568">
        <v>11</v>
      </c>
      <c r="B18" s="542" t="s">
        <v>484</v>
      </c>
      <c r="C18" s="543" t="s">
        <v>317</v>
      </c>
      <c r="D18" s="550"/>
      <c r="E18" s="550"/>
      <c r="F18" s="550"/>
      <c r="G18" s="563"/>
      <c r="H18" s="655">
        <f>1/12</f>
        <v>0.08333333333333333</v>
      </c>
      <c r="I18" s="553">
        <v>142.13</v>
      </c>
      <c r="J18" s="551">
        <f t="shared" si="0"/>
        <v>11.844166666666666</v>
      </c>
      <c r="K18" s="569"/>
      <c r="M18" s="654">
        <v>1</v>
      </c>
      <c r="N18" s="654" t="s">
        <v>320</v>
      </c>
    </row>
    <row r="19" spans="1:14" s="1" customFormat="1" ht="30" customHeight="1">
      <c r="A19" s="568">
        <v>12</v>
      </c>
      <c r="B19" s="542" t="s">
        <v>456</v>
      </c>
      <c r="C19" s="543" t="s">
        <v>317</v>
      </c>
      <c r="D19" s="550"/>
      <c r="E19" s="550"/>
      <c r="F19" s="550"/>
      <c r="G19" s="563"/>
      <c r="H19" s="655">
        <v>10</v>
      </c>
      <c r="I19" s="553">
        <v>2.21</v>
      </c>
      <c r="J19" s="551">
        <f t="shared" si="0"/>
        <v>22.1</v>
      </c>
      <c r="K19" s="569"/>
      <c r="M19" s="654">
        <v>10</v>
      </c>
      <c r="N19" s="654" t="s">
        <v>0</v>
      </c>
    </row>
    <row r="20" spans="1:14" s="1" customFormat="1" ht="30" customHeight="1">
      <c r="A20" s="568">
        <v>13</v>
      </c>
      <c r="B20" s="542" t="s">
        <v>507</v>
      </c>
      <c r="C20" s="543" t="s">
        <v>317</v>
      </c>
      <c r="D20" s="550"/>
      <c r="E20" s="550"/>
      <c r="F20" s="550"/>
      <c r="G20" s="563"/>
      <c r="H20" s="655">
        <v>2</v>
      </c>
      <c r="I20" s="553">
        <v>13.45</v>
      </c>
      <c r="J20" s="551">
        <f t="shared" si="0"/>
        <v>26.9</v>
      </c>
      <c r="K20" s="569"/>
      <c r="M20" s="654">
        <v>2</v>
      </c>
      <c r="N20" s="654" t="s">
        <v>0</v>
      </c>
    </row>
    <row r="21" spans="1:14" s="1" customFormat="1" ht="30" customHeight="1">
      <c r="A21" s="568">
        <v>14</v>
      </c>
      <c r="B21" s="542" t="s">
        <v>466</v>
      </c>
      <c r="C21" s="543" t="s">
        <v>326</v>
      </c>
      <c r="D21" s="550"/>
      <c r="E21" s="550"/>
      <c r="F21" s="550"/>
      <c r="G21" s="563"/>
      <c r="H21" s="655">
        <v>2</v>
      </c>
      <c r="I21" s="553">
        <v>2.87</v>
      </c>
      <c r="J21" s="551">
        <f t="shared" si="0"/>
        <v>5.74</v>
      </c>
      <c r="K21" s="570"/>
      <c r="M21" s="654">
        <v>2</v>
      </c>
      <c r="N21" s="654" t="s">
        <v>0</v>
      </c>
    </row>
    <row r="22" spans="1:14" s="1" customFormat="1" ht="30" customHeight="1">
      <c r="A22" s="568">
        <v>15</v>
      </c>
      <c r="B22" s="542" t="s">
        <v>475</v>
      </c>
      <c r="C22" s="543" t="s">
        <v>317</v>
      </c>
      <c r="D22" s="550"/>
      <c r="E22" s="550"/>
      <c r="F22" s="550"/>
      <c r="G22" s="563"/>
      <c r="H22" s="655">
        <v>1</v>
      </c>
      <c r="I22" s="553">
        <v>18.61</v>
      </c>
      <c r="J22" s="551">
        <f t="shared" si="0"/>
        <v>18.61</v>
      </c>
      <c r="K22" s="570"/>
      <c r="M22" s="654">
        <v>1</v>
      </c>
      <c r="N22" s="654" t="s">
        <v>0</v>
      </c>
    </row>
    <row r="23" spans="1:14" s="1" customFormat="1" ht="27" customHeight="1">
      <c r="A23" s="568">
        <v>16</v>
      </c>
      <c r="B23" s="542" t="s">
        <v>494</v>
      </c>
      <c r="C23" s="543" t="s">
        <v>317</v>
      </c>
      <c r="D23" s="550" t="s">
        <v>495</v>
      </c>
      <c r="E23" s="550"/>
      <c r="F23" s="550"/>
      <c r="G23" s="563"/>
      <c r="H23" s="655">
        <v>10</v>
      </c>
      <c r="I23" s="553">
        <v>9.11</v>
      </c>
      <c r="J23" s="551">
        <f t="shared" si="0"/>
        <v>91.1</v>
      </c>
      <c r="K23" s="570"/>
      <c r="M23" s="654">
        <v>10</v>
      </c>
      <c r="N23" s="654" t="s">
        <v>0</v>
      </c>
    </row>
    <row r="24" spans="1:14" s="1" customFormat="1" ht="24.75" customHeight="1">
      <c r="A24" s="568">
        <v>17</v>
      </c>
      <c r="B24" s="542" t="s">
        <v>497</v>
      </c>
      <c r="C24" s="543" t="s">
        <v>317</v>
      </c>
      <c r="D24" s="550" t="s">
        <v>496</v>
      </c>
      <c r="E24" s="550"/>
      <c r="F24" s="550"/>
      <c r="G24" s="563"/>
      <c r="H24" s="655">
        <v>4</v>
      </c>
      <c r="I24" s="553">
        <v>9.1</v>
      </c>
      <c r="J24" s="551">
        <f t="shared" si="0"/>
        <v>36.4</v>
      </c>
      <c r="K24" s="570"/>
      <c r="M24" s="654">
        <v>4</v>
      </c>
      <c r="N24" s="654" t="s">
        <v>0</v>
      </c>
    </row>
    <row r="25" spans="1:14" s="1" customFormat="1" ht="30" customHeight="1">
      <c r="A25" s="568">
        <v>18</v>
      </c>
      <c r="B25" s="542" t="s">
        <v>467</v>
      </c>
      <c r="C25" s="543" t="s">
        <v>483</v>
      </c>
      <c r="D25" s="550"/>
      <c r="E25" s="550"/>
      <c r="F25" s="550"/>
      <c r="G25" s="563"/>
      <c r="H25" s="655">
        <v>2</v>
      </c>
      <c r="I25" s="553">
        <v>6.31</v>
      </c>
      <c r="J25" s="551">
        <f t="shared" si="0"/>
        <v>12.62</v>
      </c>
      <c r="K25" s="569"/>
      <c r="M25" s="654">
        <v>2</v>
      </c>
      <c r="N25" s="654" t="s">
        <v>0</v>
      </c>
    </row>
    <row r="26" spans="1:14" s="1" customFormat="1" ht="30" customHeight="1">
      <c r="A26" s="568">
        <v>19</v>
      </c>
      <c r="B26" s="542" t="s">
        <v>481</v>
      </c>
      <c r="C26" s="543" t="s">
        <v>317</v>
      </c>
      <c r="D26" s="550"/>
      <c r="E26" s="550"/>
      <c r="F26" s="550"/>
      <c r="G26" s="563"/>
      <c r="H26" s="655">
        <f>1/12</f>
        <v>0.08333333333333333</v>
      </c>
      <c r="I26" s="553">
        <v>278.93</v>
      </c>
      <c r="J26" s="551">
        <f t="shared" si="0"/>
        <v>23.244166666666665</v>
      </c>
      <c r="K26" s="569"/>
      <c r="M26" s="654">
        <v>1</v>
      </c>
      <c r="N26" s="654" t="s">
        <v>320</v>
      </c>
    </row>
    <row r="27" spans="1:14" s="1" customFormat="1" ht="30" customHeight="1">
      <c r="A27" s="568">
        <v>20</v>
      </c>
      <c r="B27" s="542" t="s">
        <v>468</v>
      </c>
      <c r="C27" s="543" t="s">
        <v>317</v>
      </c>
      <c r="D27" s="550"/>
      <c r="E27" s="550"/>
      <c r="F27" s="550"/>
      <c r="G27" s="563"/>
      <c r="H27" s="655">
        <v>15</v>
      </c>
      <c r="I27" s="553">
        <v>5.05</v>
      </c>
      <c r="J27" s="551">
        <f t="shared" si="0"/>
        <v>75.75</v>
      </c>
      <c r="K27" s="569"/>
      <c r="M27" s="654">
        <v>15</v>
      </c>
      <c r="N27" s="654" t="s">
        <v>0</v>
      </c>
    </row>
    <row r="28" spans="1:14" s="1" customFormat="1" ht="30" customHeight="1">
      <c r="A28" s="568">
        <v>21</v>
      </c>
      <c r="B28" s="542" t="s">
        <v>469</v>
      </c>
      <c r="C28" s="543" t="s">
        <v>317</v>
      </c>
      <c r="D28" s="550"/>
      <c r="E28" s="550"/>
      <c r="F28" s="550"/>
      <c r="G28" s="563"/>
      <c r="H28" s="655">
        <f>2/3</f>
        <v>0.6666666666666666</v>
      </c>
      <c r="I28" s="553">
        <v>26.15</v>
      </c>
      <c r="J28" s="551">
        <f t="shared" si="0"/>
        <v>17.43333333333333</v>
      </c>
      <c r="K28" s="569"/>
      <c r="M28" s="654">
        <v>2</v>
      </c>
      <c r="N28" s="654" t="s">
        <v>325</v>
      </c>
    </row>
    <row r="29" spans="1:14" s="1" customFormat="1" ht="34.5" customHeight="1">
      <c r="A29" s="568">
        <v>22</v>
      </c>
      <c r="B29" s="542" t="s">
        <v>524</v>
      </c>
      <c r="C29" s="543" t="s">
        <v>328</v>
      </c>
      <c r="D29" s="550"/>
      <c r="E29" s="550"/>
      <c r="F29" s="550"/>
      <c r="G29" s="563"/>
      <c r="H29" s="655">
        <v>1</v>
      </c>
      <c r="I29" s="553">
        <v>99.71</v>
      </c>
      <c r="J29" s="551">
        <f t="shared" si="0"/>
        <v>99.71</v>
      </c>
      <c r="K29" s="570"/>
      <c r="M29" s="654">
        <v>1</v>
      </c>
      <c r="N29" s="654" t="s">
        <v>0</v>
      </c>
    </row>
    <row r="30" spans="1:14" s="1" customFormat="1" ht="36" customHeight="1">
      <c r="A30" s="568">
        <v>23</v>
      </c>
      <c r="B30" s="542" t="s">
        <v>508</v>
      </c>
      <c r="C30" s="543" t="s">
        <v>326</v>
      </c>
      <c r="D30" s="550" t="s">
        <v>511</v>
      </c>
      <c r="E30" s="550"/>
      <c r="F30" s="550"/>
      <c r="G30" s="563"/>
      <c r="H30" s="655">
        <v>15</v>
      </c>
      <c r="I30" s="553">
        <v>10.75</v>
      </c>
      <c r="J30" s="551">
        <f t="shared" si="0"/>
        <v>161.25</v>
      </c>
      <c r="K30" s="570"/>
      <c r="M30" s="654">
        <v>15</v>
      </c>
      <c r="N30" s="654" t="s">
        <v>0</v>
      </c>
    </row>
    <row r="31" spans="1:14" s="1" customFormat="1" ht="27" customHeight="1">
      <c r="A31" s="568">
        <v>24</v>
      </c>
      <c r="B31" s="542" t="s">
        <v>509</v>
      </c>
      <c r="C31" s="543" t="s">
        <v>317</v>
      </c>
      <c r="D31" s="550"/>
      <c r="E31" s="550"/>
      <c r="F31" s="550"/>
      <c r="G31" s="563"/>
      <c r="H31" s="655">
        <v>15</v>
      </c>
      <c r="I31" s="553">
        <v>2.97</v>
      </c>
      <c r="J31" s="551">
        <f t="shared" si="0"/>
        <v>44.550000000000004</v>
      </c>
      <c r="K31" s="569"/>
      <c r="M31" s="654">
        <v>15</v>
      </c>
      <c r="N31" s="654" t="s">
        <v>0</v>
      </c>
    </row>
    <row r="32" spans="1:14" s="1" customFormat="1" ht="30" customHeight="1">
      <c r="A32" s="568">
        <v>25</v>
      </c>
      <c r="B32" s="542" t="s">
        <v>462</v>
      </c>
      <c r="C32" s="543" t="s">
        <v>317</v>
      </c>
      <c r="D32" s="550"/>
      <c r="E32" s="550"/>
      <c r="F32" s="550"/>
      <c r="G32" s="563"/>
      <c r="H32" s="655">
        <v>1</v>
      </c>
      <c r="I32" s="553">
        <v>20.39</v>
      </c>
      <c r="J32" s="551">
        <f t="shared" si="0"/>
        <v>20.39</v>
      </c>
      <c r="K32" s="569"/>
      <c r="M32" s="654">
        <v>2</v>
      </c>
      <c r="N32" s="654" t="s">
        <v>327</v>
      </c>
    </row>
    <row r="33" spans="1:14" s="1" customFormat="1" ht="34.5" customHeight="1">
      <c r="A33" s="568">
        <v>26</v>
      </c>
      <c r="B33" s="542" t="s">
        <v>476</v>
      </c>
      <c r="C33" s="543" t="s">
        <v>317</v>
      </c>
      <c r="D33" s="550"/>
      <c r="E33" s="550"/>
      <c r="F33" s="550"/>
      <c r="G33" s="563"/>
      <c r="H33" s="655">
        <v>1</v>
      </c>
      <c r="I33" s="553">
        <v>24.37</v>
      </c>
      <c r="J33" s="551">
        <f t="shared" si="0"/>
        <v>24.37</v>
      </c>
      <c r="K33" s="569"/>
      <c r="M33" s="654">
        <v>2</v>
      </c>
      <c r="N33" s="654" t="s">
        <v>327</v>
      </c>
    </row>
    <row r="34" spans="1:14" s="1" customFormat="1" ht="30" customHeight="1">
      <c r="A34" s="568">
        <v>27</v>
      </c>
      <c r="B34" s="542" t="s">
        <v>570</v>
      </c>
      <c r="C34" s="543" t="s">
        <v>569</v>
      </c>
      <c r="D34" s="550"/>
      <c r="E34" s="550"/>
      <c r="F34" s="550"/>
      <c r="G34" s="563"/>
      <c r="H34" s="655">
        <v>2</v>
      </c>
      <c r="I34" s="553">
        <v>19.33</v>
      </c>
      <c r="J34" s="551">
        <f t="shared" si="0"/>
        <v>38.66</v>
      </c>
      <c r="K34" s="570"/>
      <c r="M34" s="654">
        <v>2</v>
      </c>
      <c r="N34" s="654" t="s">
        <v>0</v>
      </c>
    </row>
    <row r="35" spans="1:14" s="1" customFormat="1" ht="30" customHeight="1">
      <c r="A35" s="568">
        <v>28</v>
      </c>
      <c r="B35" s="542" t="s">
        <v>472</v>
      </c>
      <c r="C35" s="543" t="s">
        <v>317</v>
      </c>
      <c r="D35" s="550"/>
      <c r="E35" s="550"/>
      <c r="F35" s="550"/>
      <c r="G35" s="563"/>
      <c r="H35" s="655">
        <v>2</v>
      </c>
      <c r="I35" s="553">
        <v>15.72</v>
      </c>
      <c r="J35" s="551">
        <f t="shared" si="0"/>
        <v>31.44</v>
      </c>
      <c r="K35" s="570"/>
      <c r="M35" s="654">
        <v>2</v>
      </c>
      <c r="N35" s="654" t="s">
        <v>0</v>
      </c>
    </row>
    <row r="36" spans="1:14" s="1" customFormat="1" ht="30" customHeight="1">
      <c r="A36" s="568">
        <v>29</v>
      </c>
      <c r="B36" s="542" t="s">
        <v>510</v>
      </c>
      <c r="C36" s="543" t="s">
        <v>322</v>
      </c>
      <c r="D36" s="550"/>
      <c r="E36" s="550"/>
      <c r="F36" s="550"/>
      <c r="G36" s="563"/>
      <c r="H36" s="655">
        <v>2</v>
      </c>
      <c r="I36" s="553">
        <v>42.24</v>
      </c>
      <c r="J36" s="551">
        <f t="shared" si="0"/>
        <v>84.48</v>
      </c>
      <c r="K36" s="570"/>
      <c r="M36" s="654">
        <v>2</v>
      </c>
      <c r="N36" s="654" t="s">
        <v>0</v>
      </c>
    </row>
    <row r="37" spans="1:14" s="1" customFormat="1" ht="30" customHeight="1">
      <c r="A37" s="568">
        <v>30</v>
      </c>
      <c r="B37" s="542" t="s">
        <v>521</v>
      </c>
      <c r="C37" s="543" t="s">
        <v>317</v>
      </c>
      <c r="D37" s="550"/>
      <c r="E37" s="550"/>
      <c r="F37" s="550"/>
      <c r="G37" s="563"/>
      <c r="H37" s="655">
        <v>6</v>
      </c>
      <c r="I37" s="553">
        <v>3.29</v>
      </c>
      <c r="J37" s="551">
        <f t="shared" si="0"/>
        <v>19.740000000000002</v>
      </c>
      <c r="K37" s="570"/>
      <c r="M37" s="654">
        <v>6</v>
      </c>
      <c r="N37" s="654" t="s">
        <v>0</v>
      </c>
    </row>
    <row r="38" spans="1:14" s="1" customFormat="1" ht="30" customHeight="1">
      <c r="A38" s="568">
        <v>31</v>
      </c>
      <c r="B38" s="542" t="s">
        <v>477</v>
      </c>
      <c r="C38" s="543" t="s">
        <v>329</v>
      </c>
      <c r="D38" s="550"/>
      <c r="E38" s="550"/>
      <c r="F38" s="550"/>
      <c r="G38" s="563"/>
      <c r="H38" s="655">
        <v>1</v>
      </c>
      <c r="I38" s="553">
        <v>56.46</v>
      </c>
      <c r="J38" s="551">
        <f t="shared" si="0"/>
        <v>56.46</v>
      </c>
      <c r="K38" s="570"/>
      <c r="M38" s="654">
        <v>1</v>
      </c>
      <c r="N38" s="654" t="s">
        <v>0</v>
      </c>
    </row>
    <row r="39" spans="1:14" s="1" customFormat="1" ht="30" customHeight="1">
      <c r="A39" s="568">
        <v>32</v>
      </c>
      <c r="B39" s="542" t="s">
        <v>478</v>
      </c>
      <c r="C39" s="543" t="s">
        <v>329</v>
      </c>
      <c r="D39" s="550"/>
      <c r="E39" s="550"/>
      <c r="F39" s="550"/>
      <c r="G39" s="563"/>
      <c r="H39" s="655">
        <v>2</v>
      </c>
      <c r="I39" s="553">
        <v>19.17</v>
      </c>
      <c r="J39" s="551">
        <f t="shared" si="0"/>
        <v>38.34</v>
      </c>
      <c r="K39" s="570"/>
      <c r="M39" s="654">
        <v>2</v>
      </c>
      <c r="N39" s="654" t="s">
        <v>0</v>
      </c>
    </row>
    <row r="40" spans="1:14" s="1" customFormat="1" ht="30" customHeight="1">
      <c r="A40" s="568">
        <v>33</v>
      </c>
      <c r="B40" s="542" t="s">
        <v>525</v>
      </c>
      <c r="C40" s="543" t="s">
        <v>317</v>
      </c>
      <c r="D40" s="550" t="s">
        <v>512</v>
      </c>
      <c r="E40" s="550"/>
      <c r="F40" s="550"/>
      <c r="G40" s="563"/>
      <c r="H40" s="655">
        <v>1</v>
      </c>
      <c r="I40" s="553">
        <v>8.84</v>
      </c>
      <c r="J40" s="551">
        <f t="shared" si="0"/>
        <v>8.84</v>
      </c>
      <c r="K40" s="570"/>
      <c r="M40" s="654">
        <v>1</v>
      </c>
      <c r="N40" s="654" t="s">
        <v>0</v>
      </c>
    </row>
    <row r="41" spans="1:14" s="1" customFormat="1" ht="30" customHeight="1">
      <c r="A41" s="568">
        <v>34</v>
      </c>
      <c r="B41" s="542" t="s">
        <v>473</v>
      </c>
      <c r="C41" s="543" t="s">
        <v>317</v>
      </c>
      <c r="D41" s="550"/>
      <c r="E41" s="550"/>
      <c r="F41" s="550"/>
      <c r="G41" s="563"/>
      <c r="H41" s="655">
        <f>1/6</f>
        <v>0.16666666666666666</v>
      </c>
      <c r="I41" s="553">
        <v>24.98</v>
      </c>
      <c r="J41" s="551">
        <f t="shared" si="0"/>
        <v>4.163333333333333</v>
      </c>
      <c r="K41" s="570"/>
      <c r="M41" s="654">
        <v>1</v>
      </c>
      <c r="N41" s="654" t="s">
        <v>321</v>
      </c>
    </row>
    <row r="42" spans="1:14" s="1" customFormat="1" ht="30" customHeight="1">
      <c r="A42" s="568">
        <v>35</v>
      </c>
      <c r="B42" s="542" t="s">
        <v>513</v>
      </c>
      <c r="C42" s="543" t="s">
        <v>317</v>
      </c>
      <c r="D42" s="550"/>
      <c r="E42" s="550"/>
      <c r="F42" s="550"/>
      <c r="G42" s="563"/>
      <c r="H42" s="655">
        <f>1/3</f>
        <v>0.3333333333333333</v>
      </c>
      <c r="I42" s="553">
        <v>32.72</v>
      </c>
      <c r="J42" s="551">
        <f t="shared" si="0"/>
        <v>10.906666666666666</v>
      </c>
      <c r="K42" s="569"/>
      <c r="M42" s="654">
        <v>1</v>
      </c>
      <c r="N42" s="654" t="s">
        <v>325</v>
      </c>
    </row>
    <row r="43" spans="1:14" s="1" customFormat="1" ht="33" customHeight="1">
      <c r="A43" s="568">
        <v>36</v>
      </c>
      <c r="B43" s="542" t="s">
        <v>514</v>
      </c>
      <c r="C43" s="543" t="s">
        <v>317</v>
      </c>
      <c r="D43" s="550"/>
      <c r="E43" s="550"/>
      <c r="F43" s="550"/>
      <c r="G43" s="563"/>
      <c r="H43" s="655">
        <v>2</v>
      </c>
      <c r="I43" s="553">
        <v>27.69</v>
      </c>
      <c r="J43" s="551">
        <f t="shared" si="0"/>
        <v>55.38</v>
      </c>
      <c r="K43" s="570"/>
      <c r="M43" s="654">
        <v>2</v>
      </c>
      <c r="N43" s="654" t="s">
        <v>0</v>
      </c>
    </row>
    <row r="44" spans="1:14" s="1" customFormat="1" ht="27.75" customHeight="1">
      <c r="A44" s="568">
        <v>37</v>
      </c>
      <c r="B44" s="542" t="s">
        <v>526</v>
      </c>
      <c r="C44" s="543" t="s">
        <v>317</v>
      </c>
      <c r="D44" s="550"/>
      <c r="E44" s="550"/>
      <c r="F44" s="550"/>
      <c r="G44" s="563"/>
      <c r="H44" s="655">
        <f>2/3</f>
        <v>0.6666666666666666</v>
      </c>
      <c r="I44" s="553">
        <v>12.06</v>
      </c>
      <c r="J44" s="551">
        <f t="shared" si="0"/>
        <v>8.04</v>
      </c>
      <c r="K44" s="570"/>
      <c r="M44" s="654">
        <v>2</v>
      </c>
      <c r="N44" s="654" t="s">
        <v>325</v>
      </c>
    </row>
    <row r="45" spans="1:11" ht="54" customHeight="1" thickBot="1">
      <c r="A45" s="549" t="s">
        <v>330</v>
      </c>
      <c r="B45" s="545"/>
      <c r="C45" s="545"/>
      <c r="D45" s="545"/>
      <c r="E45" s="545"/>
      <c r="F45" s="545"/>
      <c r="G45" s="545"/>
      <c r="H45" s="547"/>
      <c r="I45" s="548"/>
      <c r="J45" s="548">
        <f>SUM(J9:J44)</f>
        <v>1354.5728571428572</v>
      </c>
      <c r="K45" s="544"/>
    </row>
    <row r="47" spans="1:11" ht="12.75">
      <c r="A47" s="568"/>
      <c r="B47" s="542" t="s">
        <v>550</v>
      </c>
      <c r="C47" s="543" t="s">
        <v>453</v>
      </c>
      <c r="D47" s="550"/>
      <c r="E47" s="550"/>
      <c r="F47" s="550"/>
      <c r="G47" s="563"/>
      <c r="H47" s="655">
        <f>'EPI - COVID 19'!K8/12</f>
        <v>5.5</v>
      </c>
      <c r="I47" s="553">
        <f>'EPI - COVID 19'!L8</f>
        <v>4.99</v>
      </c>
      <c r="J47" s="551">
        <f>H47*I47</f>
        <v>27.445</v>
      </c>
      <c r="K47" s="570"/>
    </row>
  </sheetData>
  <sheetProtection/>
  <mergeCells count="9">
    <mergeCell ref="F7:F8"/>
    <mergeCell ref="M7:N7"/>
    <mergeCell ref="G7:G8"/>
    <mergeCell ref="A4:K4"/>
    <mergeCell ref="A6:A8"/>
    <mergeCell ref="B6:D7"/>
    <mergeCell ref="H6:J7"/>
    <mergeCell ref="K6:K7"/>
    <mergeCell ref="E7:E8"/>
  </mergeCells>
  <printOptions/>
  <pageMargins left="0.7874015748031497" right="0" top="0" bottom="0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R30"/>
  <sheetViews>
    <sheetView zoomScalePageLayoutView="0" workbookViewId="0" topLeftCell="A8">
      <selection activeCell="G29" sqref="G29"/>
    </sheetView>
  </sheetViews>
  <sheetFormatPr defaultColWidth="9.140625" defaultRowHeight="12.75"/>
  <cols>
    <col min="1" max="1" width="5.57421875" style="1" customWidth="1"/>
    <col min="2" max="2" width="32.7109375" style="1" customWidth="1"/>
    <col min="3" max="3" width="8.00390625" style="1" customWidth="1"/>
    <col min="4" max="4" width="12.421875" style="1" customWidth="1"/>
    <col min="5" max="5" width="19.421875" style="1" customWidth="1"/>
    <col min="6" max="6" width="10.140625" style="1" customWidth="1"/>
    <col min="7" max="7" width="9.57421875" style="1" customWidth="1"/>
    <col min="8" max="8" width="13.7109375" style="1" customWidth="1"/>
    <col min="9" max="9" width="30.421875" style="1" customWidth="1"/>
  </cols>
  <sheetData>
    <row r="1" spans="1:252" ht="15">
      <c r="A1" s="90" t="s">
        <v>535</v>
      </c>
      <c r="B1" s="91"/>
      <c r="C1" s="2"/>
      <c r="D1" s="2"/>
      <c r="E1" s="2"/>
      <c r="F1" s="2"/>
      <c r="G1" s="2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5">
      <c r="A2" s="95" t="s">
        <v>58</v>
      </c>
      <c r="B2" s="96"/>
      <c r="C2" s="4"/>
      <c r="D2" s="4"/>
      <c r="E2" s="4"/>
      <c r="F2" s="4"/>
      <c r="G2" s="4"/>
      <c r="H2" s="4"/>
      <c r="I2" s="2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5">
      <c r="A3" s="95" t="s">
        <v>400</v>
      </c>
      <c r="B3" s="96"/>
      <c r="C3" s="4"/>
      <c r="D3" s="4"/>
      <c r="E3" s="4"/>
      <c r="F3" s="4"/>
      <c r="G3" s="4"/>
      <c r="H3" s="4"/>
      <c r="I3" s="2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48" customHeight="1">
      <c r="A4" s="827" t="s">
        <v>498</v>
      </c>
      <c r="B4" s="828"/>
      <c r="C4" s="828"/>
      <c r="D4" s="828"/>
      <c r="E4" s="828"/>
      <c r="F4" s="828"/>
      <c r="G4" s="828"/>
      <c r="H4" s="828"/>
      <c r="I4" s="82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32.25" customHeight="1" thickBot="1">
      <c r="A5" s="216"/>
      <c r="B5" s="217"/>
      <c r="C5" s="217"/>
      <c r="D5" s="217"/>
      <c r="E5" s="217"/>
      <c r="F5" s="4"/>
      <c r="G5" s="843" t="s">
        <v>311</v>
      </c>
      <c r="H5" s="843"/>
      <c r="I5" s="84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30" customHeight="1" thickBot="1">
      <c r="A6" s="830" t="s">
        <v>99</v>
      </c>
      <c r="B6" s="845" t="s">
        <v>312</v>
      </c>
      <c r="C6" s="846"/>
      <c r="D6" s="846"/>
      <c r="E6" s="846"/>
      <c r="F6" s="847" t="s">
        <v>363</v>
      </c>
      <c r="G6" s="848"/>
      <c r="H6" s="849"/>
      <c r="I6" s="850" t="s">
        <v>376</v>
      </c>
      <c r="J6" s="1"/>
      <c r="K6" s="824" t="s">
        <v>546</v>
      </c>
      <c r="L6" s="82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40.5" customHeight="1">
      <c r="A7" s="831"/>
      <c r="B7" s="529" t="s">
        <v>316</v>
      </c>
      <c r="C7" s="530" t="s">
        <v>317</v>
      </c>
      <c r="D7" s="531" t="s">
        <v>318</v>
      </c>
      <c r="E7" s="532" t="s">
        <v>319</v>
      </c>
      <c r="F7" s="533" t="s">
        <v>315</v>
      </c>
      <c r="G7" s="534" t="s">
        <v>152</v>
      </c>
      <c r="H7" s="535" t="s">
        <v>39</v>
      </c>
      <c r="I7" s="851"/>
      <c r="J7" s="1"/>
      <c r="K7" s="652" t="s">
        <v>548</v>
      </c>
      <c r="L7" s="653" t="s">
        <v>547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26.25" customHeight="1">
      <c r="A8" s="541">
        <v>1</v>
      </c>
      <c r="B8" s="542" t="s">
        <v>451</v>
      </c>
      <c r="C8" s="543" t="s">
        <v>324</v>
      </c>
      <c r="D8" s="543" t="s">
        <v>325</v>
      </c>
      <c r="E8" s="557"/>
      <c r="F8" s="656">
        <f>1/3</f>
        <v>0.3333333333333333</v>
      </c>
      <c r="G8" s="553">
        <v>15.21</v>
      </c>
      <c r="H8" s="562">
        <f>F8*G8</f>
        <v>5.07</v>
      </c>
      <c r="I8" s="559"/>
      <c r="J8" s="1"/>
      <c r="K8" s="654">
        <v>1</v>
      </c>
      <c r="L8" s="654" t="s">
        <v>325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26.25" customHeight="1">
      <c r="A9" s="541">
        <v>2</v>
      </c>
      <c r="B9" s="542" t="s">
        <v>452</v>
      </c>
      <c r="C9" s="543" t="s">
        <v>453</v>
      </c>
      <c r="D9" s="543" t="s">
        <v>325</v>
      </c>
      <c r="E9" s="557"/>
      <c r="F9" s="656">
        <f>1/3</f>
        <v>0.3333333333333333</v>
      </c>
      <c r="G9" s="553">
        <v>4.51</v>
      </c>
      <c r="H9" s="562">
        <f>F9*G9</f>
        <v>1.5033333333333332</v>
      </c>
      <c r="I9" s="559"/>
      <c r="J9" s="1"/>
      <c r="K9" s="654">
        <v>1</v>
      </c>
      <c r="L9" s="654" t="s">
        <v>325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26.25" customHeight="1">
      <c r="A10" s="541">
        <v>3</v>
      </c>
      <c r="B10" s="542" t="s">
        <v>515</v>
      </c>
      <c r="C10" s="543" t="s">
        <v>454</v>
      </c>
      <c r="D10" s="543" t="s">
        <v>0</v>
      </c>
      <c r="E10" s="557"/>
      <c r="F10" s="656">
        <v>1</v>
      </c>
      <c r="G10" s="553">
        <v>32.18</v>
      </c>
      <c r="H10" s="562">
        <f aca="true" t="shared" si="0" ref="H10:H28">F10*G10</f>
        <v>32.18</v>
      </c>
      <c r="I10" s="559"/>
      <c r="J10" s="1"/>
      <c r="K10" s="654">
        <v>1</v>
      </c>
      <c r="L10" s="654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26.25" customHeight="1">
      <c r="A11" s="541">
        <v>4</v>
      </c>
      <c r="B11" s="542" t="s">
        <v>532</v>
      </c>
      <c r="C11" s="543" t="s">
        <v>453</v>
      </c>
      <c r="D11" s="543" t="s">
        <v>0</v>
      </c>
      <c r="E11" s="557"/>
      <c r="F11" s="656">
        <v>1</v>
      </c>
      <c r="G11" s="553">
        <v>21.03</v>
      </c>
      <c r="H11" s="562">
        <f t="shared" si="0"/>
        <v>21.03</v>
      </c>
      <c r="I11" s="559"/>
      <c r="J11" s="1"/>
      <c r="K11" s="654">
        <v>1</v>
      </c>
      <c r="L11" s="654" t="s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26.25" customHeight="1">
      <c r="A12" s="541">
        <v>5</v>
      </c>
      <c r="B12" s="542" t="s">
        <v>464</v>
      </c>
      <c r="C12" s="543" t="s">
        <v>324</v>
      </c>
      <c r="D12" s="543" t="s">
        <v>0</v>
      </c>
      <c r="E12" s="555"/>
      <c r="F12" s="656">
        <v>8</v>
      </c>
      <c r="G12" s="553">
        <v>2.61</v>
      </c>
      <c r="H12" s="562">
        <f t="shared" si="0"/>
        <v>20.88</v>
      </c>
      <c r="I12" s="561"/>
      <c r="J12" s="1"/>
      <c r="K12" s="654">
        <v>8</v>
      </c>
      <c r="L12" s="654" t="s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26.25" customHeight="1">
      <c r="A13" s="541">
        <v>6</v>
      </c>
      <c r="B13" s="542" t="s">
        <v>455</v>
      </c>
      <c r="C13" s="543" t="s">
        <v>453</v>
      </c>
      <c r="D13" s="543" t="s">
        <v>325</v>
      </c>
      <c r="E13" s="556"/>
      <c r="F13" s="656">
        <f>1/3</f>
        <v>0.3333333333333333</v>
      </c>
      <c r="G13" s="553">
        <v>4.44</v>
      </c>
      <c r="H13" s="562">
        <f t="shared" si="0"/>
        <v>1.48</v>
      </c>
      <c r="I13" s="561"/>
      <c r="J13" s="1"/>
      <c r="K13" s="654">
        <v>1</v>
      </c>
      <c r="L13" s="654" t="s">
        <v>325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26.25" customHeight="1">
      <c r="A14" s="541">
        <v>7</v>
      </c>
      <c r="B14" s="542" t="s">
        <v>516</v>
      </c>
      <c r="C14" s="543" t="s">
        <v>324</v>
      </c>
      <c r="D14" s="543" t="s">
        <v>0</v>
      </c>
      <c r="E14" s="555" t="s">
        <v>517</v>
      </c>
      <c r="F14" s="656">
        <v>4</v>
      </c>
      <c r="G14" s="553">
        <v>1.6</v>
      </c>
      <c r="H14" s="562">
        <f t="shared" si="0"/>
        <v>6.4</v>
      </c>
      <c r="I14" s="561"/>
      <c r="J14" s="1"/>
      <c r="K14" s="654">
        <v>4</v>
      </c>
      <c r="L14" s="654" t="s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26.25" customHeight="1">
      <c r="A15" s="541">
        <v>8</v>
      </c>
      <c r="B15" s="542" t="s">
        <v>456</v>
      </c>
      <c r="C15" s="543" t="s">
        <v>324</v>
      </c>
      <c r="D15" s="543" t="s">
        <v>0</v>
      </c>
      <c r="E15" s="554"/>
      <c r="F15" s="656">
        <v>4</v>
      </c>
      <c r="G15" s="553">
        <v>2.21</v>
      </c>
      <c r="H15" s="562">
        <f t="shared" si="0"/>
        <v>8.84</v>
      </c>
      <c r="I15" s="561"/>
      <c r="J15" s="1"/>
      <c r="K15" s="654">
        <v>4</v>
      </c>
      <c r="L15" s="654" t="s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26.25" customHeight="1">
      <c r="A16" s="541">
        <v>9</v>
      </c>
      <c r="B16" s="542" t="s">
        <v>457</v>
      </c>
      <c r="C16" s="543" t="s">
        <v>458</v>
      </c>
      <c r="D16" s="543" t="s">
        <v>0</v>
      </c>
      <c r="E16" s="555"/>
      <c r="F16" s="656">
        <v>10</v>
      </c>
      <c r="G16" s="553">
        <v>2.52</v>
      </c>
      <c r="H16" s="562">
        <f t="shared" si="0"/>
        <v>25.2</v>
      </c>
      <c r="I16" s="561"/>
      <c r="J16" s="1"/>
      <c r="K16" s="654">
        <v>10</v>
      </c>
      <c r="L16" s="654" t="s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26.25" customHeight="1">
      <c r="A17" s="541">
        <v>10</v>
      </c>
      <c r="B17" s="542" t="s">
        <v>466</v>
      </c>
      <c r="C17" s="543" t="s">
        <v>459</v>
      </c>
      <c r="D17" s="543" t="s">
        <v>0</v>
      </c>
      <c r="E17" s="554"/>
      <c r="F17" s="656">
        <v>1</v>
      </c>
      <c r="G17" s="553">
        <v>2.87</v>
      </c>
      <c r="H17" s="562">
        <f t="shared" si="0"/>
        <v>2.87</v>
      </c>
      <c r="I17" s="561"/>
      <c r="J17" s="1"/>
      <c r="K17" s="654">
        <v>1</v>
      </c>
      <c r="L17" s="654" t="s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26.25" customHeight="1">
      <c r="A18" s="541">
        <v>11</v>
      </c>
      <c r="B18" s="542" t="s">
        <v>467</v>
      </c>
      <c r="C18" s="543" t="s">
        <v>460</v>
      </c>
      <c r="D18" s="543" t="s">
        <v>0</v>
      </c>
      <c r="E18" s="556"/>
      <c r="F18" s="656">
        <v>1</v>
      </c>
      <c r="G18" s="553">
        <v>3.13</v>
      </c>
      <c r="H18" s="562">
        <f t="shared" si="0"/>
        <v>3.13</v>
      </c>
      <c r="I18" s="560"/>
      <c r="J18" s="1"/>
      <c r="K18" s="654">
        <v>1</v>
      </c>
      <c r="L18" s="654" t="s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26.25" customHeight="1">
      <c r="A19" s="541">
        <v>12</v>
      </c>
      <c r="B19" s="542" t="s">
        <v>518</v>
      </c>
      <c r="C19" s="543" t="s">
        <v>324</v>
      </c>
      <c r="D19" s="543" t="s">
        <v>0</v>
      </c>
      <c r="E19" s="554" t="s">
        <v>495</v>
      </c>
      <c r="F19" s="656">
        <v>1</v>
      </c>
      <c r="G19" s="553">
        <v>6.31</v>
      </c>
      <c r="H19" s="562">
        <f t="shared" si="0"/>
        <v>6.31</v>
      </c>
      <c r="I19" s="561"/>
      <c r="J19" s="1"/>
      <c r="K19" s="654">
        <v>1</v>
      </c>
      <c r="L19" s="654" t="s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26.25" customHeight="1">
      <c r="A20" s="541">
        <v>13</v>
      </c>
      <c r="B20" s="542" t="s">
        <v>469</v>
      </c>
      <c r="C20" s="543" t="s">
        <v>324</v>
      </c>
      <c r="D20" s="543" t="s">
        <v>321</v>
      </c>
      <c r="E20" s="556"/>
      <c r="F20" s="656">
        <f>1/6</f>
        <v>0.16666666666666666</v>
      </c>
      <c r="G20" s="553">
        <v>10.87</v>
      </c>
      <c r="H20" s="562">
        <f t="shared" si="0"/>
        <v>1.8116666666666665</v>
      </c>
      <c r="I20" s="561"/>
      <c r="J20" s="1"/>
      <c r="K20" s="654">
        <v>1</v>
      </c>
      <c r="L20" s="654" t="s">
        <v>321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26.25" customHeight="1">
      <c r="A21" s="541">
        <v>14</v>
      </c>
      <c r="B21" s="542" t="s">
        <v>461</v>
      </c>
      <c r="C21" s="543" t="s">
        <v>453</v>
      </c>
      <c r="D21" s="543" t="s">
        <v>0</v>
      </c>
      <c r="E21" s="556"/>
      <c r="F21" s="656">
        <v>4</v>
      </c>
      <c r="G21" s="553">
        <v>4.44</v>
      </c>
      <c r="H21" s="562">
        <f t="shared" si="0"/>
        <v>17.76</v>
      </c>
      <c r="I21" s="561"/>
      <c r="J21" s="1"/>
      <c r="K21" s="654">
        <v>4</v>
      </c>
      <c r="L21" s="654" t="s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26.25" customHeight="1">
      <c r="A22" s="541">
        <v>15</v>
      </c>
      <c r="B22" s="542" t="s">
        <v>462</v>
      </c>
      <c r="C22" s="543" t="s">
        <v>324</v>
      </c>
      <c r="D22" s="543" t="s">
        <v>327</v>
      </c>
      <c r="E22" s="558"/>
      <c r="F22" s="656">
        <f>1/2</f>
        <v>0.5</v>
      </c>
      <c r="G22" s="553">
        <v>15.2</v>
      </c>
      <c r="H22" s="562">
        <f t="shared" si="0"/>
        <v>7.6</v>
      </c>
      <c r="I22" s="561"/>
      <c r="J22" s="1"/>
      <c r="K22" s="654">
        <v>1</v>
      </c>
      <c r="L22" s="654" t="s">
        <v>327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26.25" customHeight="1">
      <c r="A23" s="541">
        <v>16</v>
      </c>
      <c r="B23" s="542" t="s">
        <v>571</v>
      </c>
      <c r="C23" s="543" t="s">
        <v>569</v>
      </c>
      <c r="D23" s="543" t="s">
        <v>0</v>
      </c>
      <c r="E23" s="555"/>
      <c r="F23" s="656">
        <v>1</v>
      </c>
      <c r="G23" s="553">
        <v>19.33</v>
      </c>
      <c r="H23" s="562">
        <f t="shared" si="0"/>
        <v>19.33</v>
      </c>
      <c r="I23" s="561"/>
      <c r="J23" s="1"/>
      <c r="K23" s="654">
        <v>1</v>
      </c>
      <c r="L23" s="654" t="s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26.25" customHeight="1">
      <c r="A24" s="541">
        <v>17</v>
      </c>
      <c r="B24" s="542" t="s">
        <v>520</v>
      </c>
      <c r="C24" s="543" t="s">
        <v>324</v>
      </c>
      <c r="D24" s="543" t="s">
        <v>325</v>
      </c>
      <c r="E24" s="555" t="s">
        <v>519</v>
      </c>
      <c r="F24" s="656">
        <f>2/3</f>
        <v>0.6666666666666666</v>
      </c>
      <c r="G24" s="553">
        <v>15.72</v>
      </c>
      <c r="H24" s="562">
        <f t="shared" si="0"/>
        <v>10.48</v>
      </c>
      <c r="I24" s="561"/>
      <c r="J24" s="1"/>
      <c r="K24" s="654">
        <v>2</v>
      </c>
      <c r="L24" s="654" t="s">
        <v>325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26.25" customHeight="1">
      <c r="A25" s="541">
        <v>18</v>
      </c>
      <c r="B25" s="542" t="s">
        <v>521</v>
      </c>
      <c r="C25" s="543" t="s">
        <v>324</v>
      </c>
      <c r="D25" s="543" t="s">
        <v>0</v>
      </c>
      <c r="E25" s="556"/>
      <c r="F25" s="656">
        <v>1</v>
      </c>
      <c r="G25" s="553">
        <v>3.29</v>
      </c>
      <c r="H25" s="562">
        <f t="shared" si="0"/>
        <v>3.29</v>
      </c>
      <c r="I25" s="560"/>
      <c r="J25" s="1"/>
      <c r="K25" s="654">
        <v>1</v>
      </c>
      <c r="L25" s="654" t="s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26.25" customHeight="1">
      <c r="A26" s="541">
        <v>19</v>
      </c>
      <c r="B26" s="542" t="s">
        <v>477</v>
      </c>
      <c r="C26" s="543" t="s">
        <v>463</v>
      </c>
      <c r="D26" s="543" t="s">
        <v>325</v>
      </c>
      <c r="E26" s="556"/>
      <c r="F26" s="656">
        <f>1/3</f>
        <v>0.3333333333333333</v>
      </c>
      <c r="G26" s="553">
        <v>65.23</v>
      </c>
      <c r="H26" s="562">
        <f t="shared" si="0"/>
        <v>21.743333333333332</v>
      </c>
      <c r="I26" s="561"/>
      <c r="J26" s="1"/>
      <c r="K26" s="654">
        <v>1</v>
      </c>
      <c r="L26" s="654" t="s">
        <v>325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26.25" customHeight="1">
      <c r="A27" s="541">
        <v>20</v>
      </c>
      <c r="B27" s="542" t="s">
        <v>522</v>
      </c>
      <c r="C27" s="543" t="s">
        <v>324</v>
      </c>
      <c r="D27" s="543" t="s">
        <v>327</v>
      </c>
      <c r="E27" s="555" t="s">
        <v>512</v>
      </c>
      <c r="F27" s="656">
        <f>1/2</f>
        <v>0.5</v>
      </c>
      <c r="G27" s="553">
        <v>8.84</v>
      </c>
      <c r="H27" s="562">
        <f t="shared" si="0"/>
        <v>4.42</v>
      </c>
      <c r="I27" s="560"/>
      <c r="J27" s="1"/>
      <c r="K27" s="654">
        <v>1</v>
      </c>
      <c r="L27" s="654" t="s">
        <v>327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26.25" customHeight="1">
      <c r="A28" s="541">
        <v>21</v>
      </c>
      <c r="B28" s="542" t="s">
        <v>470</v>
      </c>
      <c r="C28" s="543" t="s">
        <v>324</v>
      </c>
      <c r="D28" s="543" t="s">
        <v>325</v>
      </c>
      <c r="E28" s="556"/>
      <c r="F28" s="656">
        <f>1/3</f>
        <v>0.3333333333333333</v>
      </c>
      <c r="G28" s="553">
        <v>32.79</v>
      </c>
      <c r="H28" s="562">
        <f t="shared" si="0"/>
        <v>10.93</v>
      </c>
      <c r="I28" s="560"/>
      <c r="J28" s="1"/>
      <c r="K28" s="654">
        <v>1</v>
      </c>
      <c r="L28" s="654" t="s">
        <v>325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41.25" customHeight="1" thickBot="1">
      <c r="A29" s="536" t="s">
        <v>330</v>
      </c>
      <c r="B29" s="537"/>
      <c r="C29" s="537"/>
      <c r="D29" s="537"/>
      <c r="E29" s="537"/>
      <c r="F29" s="538"/>
      <c r="G29" s="539"/>
      <c r="H29" s="539">
        <f>SUM(H8:H28)</f>
        <v>232.2583333333333</v>
      </c>
      <c r="I29" s="54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ht="12.75">
      <c r="G30" s="5"/>
    </row>
  </sheetData>
  <sheetProtection/>
  <mergeCells count="7">
    <mergeCell ref="K6:L6"/>
    <mergeCell ref="A4:I4"/>
    <mergeCell ref="G5:I5"/>
    <mergeCell ref="A6:A7"/>
    <mergeCell ref="B6:E6"/>
    <mergeCell ref="F6:H6"/>
    <mergeCell ref="I6:I7"/>
  </mergeCells>
  <printOptions/>
  <pageMargins left="1.5748031496062993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9"/>
  <sheetViews>
    <sheetView zoomScalePageLayoutView="0" workbookViewId="0" topLeftCell="C3">
      <selection activeCell="I8" sqref="I8"/>
    </sheetView>
  </sheetViews>
  <sheetFormatPr defaultColWidth="9.140625" defaultRowHeight="12.75"/>
  <cols>
    <col min="3" max="3" width="59.8515625" style="0" customWidth="1"/>
    <col min="8" max="8" width="9.8515625" style="0" customWidth="1"/>
    <col min="10" max="10" width="12.8515625" style="0" customWidth="1"/>
    <col min="11" max="11" width="10.140625" style="0" customWidth="1"/>
  </cols>
  <sheetData>
    <row r="1" spans="1:14" ht="15">
      <c r="A1" s="302" t="s">
        <v>535</v>
      </c>
      <c r="B1" s="303"/>
      <c r="C1" s="304"/>
      <c r="D1" s="304"/>
      <c r="E1" s="304"/>
      <c r="F1" s="304"/>
      <c r="G1" s="304"/>
      <c r="H1" s="304"/>
      <c r="I1" s="304"/>
      <c r="J1" s="303"/>
      <c r="K1" s="305"/>
      <c r="L1" s="305"/>
      <c r="M1" s="306"/>
      <c r="N1" s="306"/>
    </row>
    <row r="2" spans="1:14" ht="15">
      <c r="A2" s="302" t="s">
        <v>58</v>
      </c>
      <c r="B2" s="303"/>
      <c r="C2" s="304"/>
      <c r="D2" s="304"/>
      <c r="E2" s="304"/>
      <c r="F2" s="304"/>
      <c r="G2" s="304"/>
      <c r="H2" s="304"/>
      <c r="I2" s="304"/>
      <c r="J2" s="303"/>
      <c r="K2" s="305"/>
      <c r="L2" s="305"/>
      <c r="M2" s="306"/>
      <c r="N2" s="306"/>
    </row>
    <row r="3" spans="1:14" ht="15">
      <c r="A3" s="302"/>
      <c r="B3" s="303"/>
      <c r="C3" s="304"/>
      <c r="D3" s="304"/>
      <c r="E3" s="304"/>
      <c r="F3" s="304"/>
      <c r="G3" s="304"/>
      <c r="H3" s="304"/>
      <c r="I3" s="304"/>
      <c r="J3" s="303"/>
      <c r="K3" s="305"/>
      <c r="L3" s="305"/>
      <c r="M3" s="306"/>
      <c r="N3" s="306"/>
    </row>
    <row r="4" spans="1:14" ht="20.25">
      <c r="A4" s="857" t="s">
        <v>499</v>
      </c>
      <c r="B4" s="857"/>
      <c r="C4" s="857"/>
      <c r="D4" s="857"/>
      <c r="E4" s="857"/>
      <c r="F4" s="857"/>
      <c r="G4" s="857"/>
      <c r="H4" s="857"/>
      <c r="I4" s="857"/>
      <c r="J4" s="857"/>
      <c r="K4" s="307"/>
      <c r="L4" s="307"/>
      <c r="M4" s="306"/>
      <c r="N4" s="306"/>
    </row>
    <row r="5" spans="1:14" ht="18.75">
      <c r="A5" s="858"/>
      <c r="B5" s="858"/>
      <c r="C5" s="858"/>
      <c r="D5" s="858"/>
      <c r="E5" s="858"/>
      <c r="F5" s="858"/>
      <c r="G5" s="858"/>
      <c r="H5" s="858"/>
      <c r="I5" s="858"/>
      <c r="J5" s="858"/>
      <c r="K5" s="308"/>
      <c r="L5" s="308"/>
      <c r="M5" s="306"/>
      <c r="N5" s="306"/>
    </row>
    <row r="6" spans="1:14" ht="15.75" thickBot="1">
      <c r="A6" s="309" t="s">
        <v>389</v>
      </c>
      <c r="B6" s="309"/>
      <c r="C6" s="309"/>
      <c r="D6" s="309"/>
      <c r="E6" s="309"/>
      <c r="F6" s="309"/>
      <c r="G6" s="309"/>
      <c r="H6" s="309"/>
      <c r="I6" s="309" t="s">
        <v>34</v>
      </c>
      <c r="J6" s="304"/>
      <c r="K6" s="304"/>
      <c r="L6" s="304"/>
      <c r="M6" s="306"/>
      <c r="N6" s="306"/>
    </row>
    <row r="7" spans="1:14" ht="24">
      <c r="A7" s="859" t="s">
        <v>337</v>
      </c>
      <c r="B7" s="860"/>
      <c r="C7" s="860"/>
      <c r="D7" s="310" t="s">
        <v>380</v>
      </c>
      <c r="E7" s="311" t="s">
        <v>381</v>
      </c>
      <c r="F7" s="312" t="s">
        <v>318</v>
      </c>
      <c r="G7" s="313" t="s">
        <v>319</v>
      </c>
      <c r="H7" s="314" t="s">
        <v>431</v>
      </c>
      <c r="I7" s="315" t="s">
        <v>539</v>
      </c>
      <c r="J7" s="316" t="s">
        <v>333</v>
      </c>
      <c r="K7" s="317" t="s">
        <v>540</v>
      </c>
      <c r="L7" s="318" t="s">
        <v>34</v>
      </c>
      <c r="M7" s="319" t="s">
        <v>382</v>
      </c>
      <c r="N7" s="306"/>
    </row>
    <row r="8" spans="1:14" ht="103.5" customHeight="1" thickBot="1">
      <c r="A8" s="413"/>
      <c r="B8" s="320">
        <v>2</v>
      </c>
      <c r="C8" s="321" t="s">
        <v>398</v>
      </c>
      <c r="D8" s="321" t="s">
        <v>383</v>
      </c>
      <c r="E8" s="322" t="s">
        <v>381</v>
      </c>
      <c r="F8" s="323" t="s">
        <v>323</v>
      </c>
      <c r="G8" s="324" t="s">
        <v>384</v>
      </c>
      <c r="H8" s="325"/>
      <c r="I8" s="326">
        <f>L8</f>
        <v>4.99</v>
      </c>
      <c r="J8" s="327">
        <f>H8*I8</f>
        <v>0</v>
      </c>
      <c r="K8" s="328">
        <f>G19</f>
        <v>66</v>
      </c>
      <c r="L8" s="329">
        <v>4.99</v>
      </c>
      <c r="M8" s="330">
        <f>ROUND(((L8*K8)/12),2)</f>
        <v>27.45</v>
      </c>
      <c r="N8" s="306"/>
    </row>
    <row r="9" spans="1:14" ht="46.5" customHeight="1">
      <c r="A9" s="331" t="s">
        <v>390</v>
      </c>
      <c r="B9" s="342" t="s">
        <v>391</v>
      </c>
      <c r="C9" s="333"/>
      <c r="D9" s="333"/>
      <c r="E9" s="334"/>
      <c r="F9" s="335"/>
      <c r="G9" s="336"/>
      <c r="H9" s="337"/>
      <c r="I9" s="338"/>
      <c r="J9" s="339"/>
      <c r="K9" s="340"/>
      <c r="L9" s="341"/>
      <c r="M9" s="341"/>
      <c r="N9" s="306"/>
    </row>
    <row r="10" spans="1:14" ht="12.75">
      <c r="A10" s="331"/>
      <c r="B10" s="332"/>
      <c r="C10" s="333"/>
      <c r="D10" s="333"/>
      <c r="E10" s="334"/>
      <c r="F10" s="335"/>
      <c r="G10" s="336"/>
      <c r="H10" s="337"/>
      <c r="I10" s="338"/>
      <c r="J10" s="339"/>
      <c r="K10" s="340"/>
      <c r="L10" s="341"/>
      <c r="M10" s="341"/>
      <c r="N10" s="306"/>
    </row>
    <row r="11" spans="1:14" ht="32.25" customHeight="1">
      <c r="A11" s="306"/>
      <c r="B11" s="853" t="s">
        <v>385</v>
      </c>
      <c r="C11" s="853"/>
      <c r="D11" s="853"/>
      <c r="E11" s="853"/>
      <c r="F11" s="853"/>
      <c r="G11" s="853"/>
      <c r="H11" s="853"/>
      <c r="I11" s="853"/>
      <c r="J11" s="853"/>
      <c r="K11" s="306"/>
      <c r="L11" s="306"/>
      <c r="M11" s="306"/>
      <c r="N11" s="306"/>
    </row>
    <row r="12" spans="1:14" ht="72" customHeight="1">
      <c r="A12" s="306"/>
      <c r="B12" s="852" t="s">
        <v>99</v>
      </c>
      <c r="C12" s="852" t="s">
        <v>146</v>
      </c>
      <c r="D12" s="852" t="s">
        <v>386</v>
      </c>
      <c r="E12" s="852" t="s">
        <v>387</v>
      </c>
      <c r="F12" s="852" t="s">
        <v>394</v>
      </c>
      <c r="G12" s="588" t="s">
        <v>392</v>
      </c>
      <c r="H12" s="852" t="s">
        <v>536</v>
      </c>
      <c r="I12" s="852" t="s">
        <v>537</v>
      </c>
      <c r="J12" s="852" t="s">
        <v>538</v>
      </c>
      <c r="K12" s="343"/>
      <c r="L12" s="306"/>
      <c r="M12" s="306"/>
      <c r="N12" s="306"/>
    </row>
    <row r="13" spans="1:14" ht="15" customHeight="1">
      <c r="A13" s="306"/>
      <c r="B13" s="852"/>
      <c r="C13" s="852"/>
      <c r="D13" s="852"/>
      <c r="E13" s="852"/>
      <c r="F13" s="852"/>
      <c r="G13" s="588" t="s">
        <v>393</v>
      </c>
      <c r="H13" s="852"/>
      <c r="I13" s="852"/>
      <c r="J13" s="852"/>
      <c r="K13" s="343"/>
      <c r="L13" s="306"/>
      <c r="M13" s="306"/>
      <c r="N13" s="306"/>
    </row>
    <row r="14" spans="1:14" ht="13.5" customHeight="1">
      <c r="A14" s="306"/>
      <c r="B14" s="852"/>
      <c r="C14" s="852"/>
      <c r="D14" s="852"/>
      <c r="E14" s="852"/>
      <c r="F14" s="852"/>
      <c r="G14" s="589" t="s">
        <v>323</v>
      </c>
      <c r="H14" s="852"/>
      <c r="I14" s="852"/>
      <c r="J14" s="852"/>
      <c r="K14" s="343"/>
      <c r="L14" s="306"/>
      <c r="M14" s="306"/>
      <c r="N14" s="306"/>
    </row>
    <row r="15" spans="1:14" ht="12.75" customHeight="1">
      <c r="A15" s="306"/>
      <c r="B15" s="852"/>
      <c r="C15" s="852"/>
      <c r="D15" s="852"/>
      <c r="E15" s="852"/>
      <c r="F15" s="852"/>
      <c r="G15" s="589">
        <v>3</v>
      </c>
      <c r="H15" s="852"/>
      <c r="I15" s="852"/>
      <c r="J15" s="852"/>
      <c r="K15" s="306"/>
      <c r="L15" s="306"/>
      <c r="M15" s="306"/>
      <c r="N15" s="306"/>
    </row>
    <row r="16" spans="1:14" ht="24" customHeight="1">
      <c r="A16" s="306"/>
      <c r="B16" s="590">
        <v>1</v>
      </c>
      <c r="C16" s="591" t="str">
        <f>Dados!B7</f>
        <v>Servente de Limpeza com Acúmulo de copeira</v>
      </c>
      <c r="D16" s="592">
        <f>Dados!C7</f>
        <v>200</v>
      </c>
      <c r="E16" s="586">
        <f>'Resumo '!D12</f>
        <v>1</v>
      </c>
      <c r="F16" s="586">
        <f>IF(D16&lt;=150,3,IF(D16&lt;=200,4,IF(D16&lt;=220,5)))*2</f>
        <v>8</v>
      </c>
      <c r="G16" s="586">
        <f>ROUND(((F16*E16)*$G$15),2)</f>
        <v>24</v>
      </c>
      <c r="H16" s="596">
        <f>G16*$I$8</f>
        <v>119.76</v>
      </c>
      <c r="I16" s="596">
        <f>H16/12</f>
        <v>9.98</v>
      </c>
      <c r="J16" s="854">
        <f>I19/E19</f>
        <v>9.148333333333333</v>
      </c>
      <c r="K16" s="306"/>
      <c r="L16" s="306"/>
      <c r="M16" s="306"/>
      <c r="N16" s="306"/>
    </row>
    <row r="17" spans="1:14" ht="24" customHeight="1">
      <c r="A17" s="306"/>
      <c r="B17" s="590">
        <v>2</v>
      </c>
      <c r="C17" s="591" t="str">
        <f>Dados!B8</f>
        <v>Servente de Limpeza (40%)</v>
      </c>
      <c r="D17" s="592">
        <f>Dados!C8</f>
        <v>150</v>
      </c>
      <c r="E17" s="586">
        <f>'Resumo '!D13</f>
        <v>1</v>
      </c>
      <c r="F17" s="586">
        <f>IF(D17&lt;=150,3,IF(D17&lt;=200,4,IF(D17&lt;=220,5)))*2</f>
        <v>6</v>
      </c>
      <c r="G17" s="586">
        <f>ROUND(((F17*E17)*$G$15),2)</f>
        <v>18</v>
      </c>
      <c r="H17" s="596">
        <f>G17*$I$8</f>
        <v>89.82000000000001</v>
      </c>
      <c r="I17" s="596">
        <f>H17/12</f>
        <v>7.485</v>
      </c>
      <c r="J17" s="855"/>
      <c r="K17" s="306"/>
      <c r="L17" s="306"/>
      <c r="M17" s="306"/>
      <c r="N17" s="306"/>
    </row>
    <row r="18" spans="1:14" ht="24" customHeight="1">
      <c r="A18" s="306"/>
      <c r="B18" s="590">
        <v>3</v>
      </c>
      <c r="C18" s="591" t="str">
        <f>Dados!B9</f>
        <v>Auxiliar Administrativo com Acúmulo de Zelador</v>
      </c>
      <c r="D18" s="592">
        <f>Dados!C9</f>
        <v>200</v>
      </c>
      <c r="E18" s="586">
        <f>'Resumo '!D11</f>
        <v>1</v>
      </c>
      <c r="F18" s="586">
        <f>IF(D18&lt;=150,3,IF(D18&lt;=200,4,IF(D18&lt;=220,5)))*2</f>
        <v>8</v>
      </c>
      <c r="G18" s="586">
        <f>ROUND(((F18*E18)*$G$15),2)</f>
        <v>24</v>
      </c>
      <c r="H18" s="596">
        <f>G18*$I$8</f>
        <v>119.76</v>
      </c>
      <c r="I18" s="596">
        <f>H18/12</f>
        <v>9.98</v>
      </c>
      <c r="J18" s="856"/>
      <c r="K18" s="306"/>
      <c r="L18" s="306"/>
      <c r="M18" s="306"/>
      <c r="N18" s="306"/>
    </row>
    <row r="19" spans="1:14" ht="39" customHeight="1">
      <c r="A19" s="306"/>
      <c r="B19" s="593"/>
      <c r="C19" s="594" t="s">
        <v>388</v>
      </c>
      <c r="D19" s="595"/>
      <c r="E19" s="587">
        <f>SUM(E16:E18)</f>
        <v>3</v>
      </c>
      <c r="F19" s="587">
        <f>SUM(F16:F18)</f>
        <v>22</v>
      </c>
      <c r="G19" s="587">
        <f>SUM(G16:G18)</f>
        <v>66</v>
      </c>
      <c r="H19" s="597">
        <f>SUM(H16:H18)</f>
        <v>329.34000000000003</v>
      </c>
      <c r="I19" s="597">
        <f>SUM(I16:I18)</f>
        <v>27.445</v>
      </c>
      <c r="J19" s="597">
        <f>SUM(J16)</f>
        <v>9.148333333333333</v>
      </c>
      <c r="K19" s="306"/>
      <c r="L19" s="306"/>
      <c r="M19" s="306"/>
      <c r="N19" s="306"/>
    </row>
  </sheetData>
  <sheetProtection/>
  <mergeCells count="13">
    <mergeCell ref="D12:D15"/>
    <mergeCell ref="C12:C15"/>
    <mergeCell ref="B12:B15"/>
    <mergeCell ref="H12:H15"/>
    <mergeCell ref="I12:I15"/>
    <mergeCell ref="J12:J15"/>
    <mergeCell ref="B11:J11"/>
    <mergeCell ref="J16:J18"/>
    <mergeCell ref="A4:J4"/>
    <mergeCell ref="A5:J5"/>
    <mergeCell ref="A7:C7"/>
    <mergeCell ref="F12:F15"/>
    <mergeCell ref="E12:E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R15"/>
  <sheetViews>
    <sheetView zoomScalePageLayoutView="0" workbookViewId="0" topLeftCell="A1">
      <selection activeCell="A12" sqref="A12:F12"/>
    </sheetView>
  </sheetViews>
  <sheetFormatPr defaultColWidth="9.140625" defaultRowHeight="12.75"/>
  <cols>
    <col min="1" max="1" width="5.7109375" style="1" customWidth="1"/>
    <col min="2" max="2" width="41.421875" style="1" customWidth="1"/>
    <col min="3" max="3" width="6.421875" style="1" customWidth="1"/>
    <col min="4" max="7" width="13.8515625" style="1" customWidth="1"/>
  </cols>
  <sheetData>
    <row r="1" spans="1:252" ht="15">
      <c r="A1" s="222" t="s">
        <v>535</v>
      </c>
      <c r="B1" s="223"/>
      <c r="C1" s="224"/>
      <c r="D1" s="225"/>
      <c r="E1" s="225"/>
      <c r="F1" s="225"/>
      <c r="G1" s="2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5">
      <c r="A2" s="227" t="s">
        <v>58</v>
      </c>
      <c r="B2" s="228"/>
      <c r="C2" s="229"/>
      <c r="D2" s="230"/>
      <c r="E2" s="230"/>
      <c r="F2" s="230"/>
      <c r="G2" s="2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5">
      <c r="A3" s="227" t="s">
        <v>400</v>
      </c>
      <c r="B3" s="228"/>
      <c r="C3" s="229"/>
      <c r="D3" s="230"/>
      <c r="E3" s="230"/>
      <c r="F3" s="230"/>
      <c r="G3" s="2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31.5" customHeight="1">
      <c r="A4" s="864" t="s">
        <v>500</v>
      </c>
      <c r="B4" s="865"/>
      <c r="C4" s="865"/>
      <c r="D4" s="865"/>
      <c r="E4" s="865"/>
      <c r="F4" s="865"/>
      <c r="G4" s="86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5.75">
      <c r="A5" s="232"/>
      <c r="B5" s="233"/>
      <c r="C5" s="233"/>
      <c r="D5" s="233" t="s">
        <v>34</v>
      </c>
      <c r="E5" s="233"/>
      <c r="G5" s="234">
        <v>0.2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32.25" thickBot="1">
      <c r="A6" s="235" t="s">
        <v>3</v>
      </c>
      <c r="B6" s="236" t="s">
        <v>332</v>
      </c>
      <c r="C6" s="237" t="s">
        <v>2</v>
      </c>
      <c r="D6" s="238" t="s">
        <v>62</v>
      </c>
      <c r="E6" s="238" t="s">
        <v>333</v>
      </c>
      <c r="F6" s="239" t="s">
        <v>334</v>
      </c>
      <c r="G6" s="240" t="s">
        <v>335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25.5" customHeight="1">
      <c r="A7" s="867" t="s">
        <v>402</v>
      </c>
      <c r="B7" s="868"/>
      <c r="C7" s="868"/>
      <c r="D7" s="868"/>
      <c r="E7" s="868"/>
      <c r="F7" s="868"/>
      <c r="G7" s="86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37.5" customHeight="1">
      <c r="A8" s="241">
        <v>1</v>
      </c>
      <c r="B8" s="582" t="s">
        <v>479</v>
      </c>
      <c r="C8" s="241">
        <v>1</v>
      </c>
      <c r="D8" s="242">
        <v>197.59</v>
      </c>
      <c r="E8" s="245">
        <f>ROUND((D8*C8),2)</f>
        <v>197.59</v>
      </c>
      <c r="F8" s="245">
        <f>ROUND(E8*$G$5,2)</f>
        <v>39.52</v>
      </c>
      <c r="G8" s="246">
        <f>ROUND(F8/12,2)</f>
        <v>3.29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37.5" customHeight="1">
      <c r="A9" s="241">
        <v>2</v>
      </c>
      <c r="B9" s="582" t="s">
        <v>480</v>
      </c>
      <c r="C9" s="241">
        <v>1</v>
      </c>
      <c r="D9" s="242">
        <v>985.93</v>
      </c>
      <c r="E9" s="245">
        <f>ROUND((D9*C9),2)</f>
        <v>985.93</v>
      </c>
      <c r="F9" s="245">
        <f>ROUND(E9*$G$5,2)</f>
        <v>197.19</v>
      </c>
      <c r="G9" s="246">
        <f>ROUND(F9/12,2)</f>
        <v>16.43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37.5" customHeight="1">
      <c r="A10" s="241">
        <v>3</v>
      </c>
      <c r="B10" s="582" t="s">
        <v>527</v>
      </c>
      <c r="C10" s="241">
        <v>1</v>
      </c>
      <c r="D10" s="242">
        <v>670.14</v>
      </c>
      <c r="E10" s="245">
        <f>ROUND((D10*C10),2)</f>
        <v>670.14</v>
      </c>
      <c r="F10" s="245">
        <f>ROUND(E10*$G$5,2)</f>
        <v>134.03</v>
      </c>
      <c r="G10" s="246">
        <f>ROUND(F10/12,2)</f>
        <v>11.17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37.5" customHeight="1">
      <c r="A11" s="241">
        <v>4</v>
      </c>
      <c r="B11" s="582" t="s">
        <v>482</v>
      </c>
      <c r="C11" s="241">
        <v>1</v>
      </c>
      <c r="D11" s="242">
        <v>1545.21</v>
      </c>
      <c r="E11" s="245">
        <f>ROUND((D11*C11),2)</f>
        <v>1545.21</v>
      </c>
      <c r="F11" s="245">
        <f>ROUND(E11*$G$5,2)</f>
        <v>309.04</v>
      </c>
      <c r="G11" s="243">
        <f>ROUND(F11/12,2)</f>
        <v>25.75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48.75" customHeight="1" thickBot="1">
      <c r="A12" s="870" t="s">
        <v>404</v>
      </c>
      <c r="B12" s="871"/>
      <c r="C12" s="871"/>
      <c r="D12" s="871"/>
      <c r="E12" s="871"/>
      <c r="F12" s="872"/>
      <c r="G12" s="244">
        <f>SUM(G8:G11)</f>
        <v>56.64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25.5" customHeight="1">
      <c r="A13" s="873" t="s">
        <v>403</v>
      </c>
      <c r="B13" s="874"/>
      <c r="C13" s="874"/>
      <c r="D13" s="874"/>
      <c r="E13" s="874"/>
      <c r="F13" s="874"/>
      <c r="G13" s="87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25.5" customHeight="1">
      <c r="A14" s="241">
        <v>5</v>
      </c>
      <c r="B14" s="575" t="s">
        <v>485</v>
      </c>
      <c r="C14" s="241">
        <v>1</v>
      </c>
      <c r="D14" s="242">
        <v>285.5</v>
      </c>
      <c r="E14" s="242">
        <f>ROUND((D14*C14),2)</f>
        <v>285.5</v>
      </c>
      <c r="F14" s="242">
        <f>ROUND(E14*$G$5,2)</f>
        <v>57.1</v>
      </c>
      <c r="G14" s="243">
        <f>ROUND(F14/12,2)</f>
        <v>4.76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47.25" customHeight="1" thickBot="1">
      <c r="A15" s="861" t="s">
        <v>405</v>
      </c>
      <c r="B15" s="862"/>
      <c r="C15" s="862"/>
      <c r="D15" s="862"/>
      <c r="E15" s="862"/>
      <c r="F15" s="863"/>
      <c r="G15" s="244">
        <f>SUM(G14:G14)</f>
        <v>4.76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</sheetData>
  <sheetProtection/>
  <mergeCells count="5">
    <mergeCell ref="A15:F15"/>
    <mergeCell ref="A4:G4"/>
    <mergeCell ref="A7:G7"/>
    <mergeCell ref="A12:F12"/>
    <mergeCell ref="A13:G13"/>
  </mergeCells>
  <printOptions/>
  <pageMargins left="0" right="0" top="0.7874015748031497" bottom="0" header="0" footer="0.31496062992125984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V25"/>
  <sheetViews>
    <sheetView zoomScale="90" zoomScaleNormal="90" workbookViewId="0" topLeftCell="A13">
      <selection activeCell="G26" sqref="G26"/>
    </sheetView>
  </sheetViews>
  <sheetFormatPr defaultColWidth="9.140625" defaultRowHeight="12.75"/>
  <cols>
    <col min="1" max="1" width="6.00390625" style="7" customWidth="1"/>
    <col min="2" max="2" width="39.421875" style="7" customWidth="1"/>
    <col min="3" max="3" width="8.57421875" style="7" customWidth="1"/>
    <col min="4" max="6" width="12.140625" style="7" customWidth="1"/>
    <col min="7" max="7" width="12.8515625" style="7" customWidth="1"/>
    <col min="8" max="12" width="13.7109375" style="7" customWidth="1"/>
    <col min="13" max="13" width="12.7109375" style="7" bestFit="1" customWidth="1"/>
    <col min="14" max="14" width="12.140625" style="7" customWidth="1"/>
    <col min="15" max="15" width="16.8515625" style="7" customWidth="1"/>
    <col min="16" max="17" width="9.8515625" style="7" customWidth="1"/>
    <col min="18" max="16384" width="9.140625" style="7" customWidth="1"/>
  </cols>
  <sheetData>
    <row r="1" spans="1:17" ht="12.75" customHeight="1">
      <c r="A1" s="9" t="s">
        <v>535</v>
      </c>
      <c r="B1" s="10"/>
      <c r="C1" s="11"/>
      <c r="D1" s="11"/>
      <c r="E1" s="11"/>
      <c r="F1" s="11"/>
      <c r="G1" s="20"/>
      <c r="H1" s="20"/>
      <c r="I1" s="20"/>
      <c r="J1" s="20"/>
      <c r="K1" s="20"/>
      <c r="L1" s="20"/>
      <c r="M1" s="20"/>
      <c r="N1" s="20"/>
      <c r="O1" s="20"/>
      <c r="P1" s="17"/>
      <c r="Q1" s="17"/>
    </row>
    <row r="2" spans="1:17" ht="12.75" customHeight="1">
      <c r="A2" s="13" t="s">
        <v>58</v>
      </c>
      <c r="B2" s="14"/>
      <c r="C2" s="15"/>
      <c r="D2" s="15"/>
      <c r="E2" s="15"/>
      <c r="F2" s="1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2" ht="12.75" customHeight="1">
      <c r="A3" s="13" t="s">
        <v>59</v>
      </c>
      <c r="B3" s="49" t="s">
        <v>444</v>
      </c>
      <c r="C3" s="15"/>
      <c r="D3" s="15"/>
      <c r="E3" s="15"/>
      <c r="F3" s="1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6" customFormat="1" ht="21" customHeight="1">
      <c r="A4" s="886" t="s">
        <v>528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283"/>
      <c r="Q4" s="283"/>
      <c r="R4" s="284"/>
      <c r="S4" s="285"/>
      <c r="T4" s="285"/>
      <c r="U4" s="285"/>
      <c r="V4" s="285"/>
    </row>
    <row r="5" spans="1:22" s="6" customFormat="1" ht="15.75" customHeight="1" thickBot="1">
      <c r="A5" s="347"/>
      <c r="B5" s="346" t="s">
        <v>568</v>
      </c>
      <c r="C5" s="345"/>
      <c r="D5" s="888" t="s">
        <v>34</v>
      </c>
      <c r="E5" s="889"/>
      <c r="F5" s="889"/>
      <c r="G5" s="889"/>
      <c r="H5" s="889"/>
      <c r="I5" s="889"/>
      <c r="J5" s="889"/>
      <c r="K5" s="889"/>
      <c r="L5" s="889"/>
      <c r="M5" s="889"/>
      <c r="N5" s="889"/>
      <c r="O5" s="889"/>
      <c r="P5" s="301"/>
      <c r="Q5" s="301"/>
      <c r="R5" s="285"/>
      <c r="S5" s="285"/>
      <c r="T5" s="285"/>
      <c r="U5" s="285"/>
      <c r="V5" s="285"/>
    </row>
    <row r="6" spans="1:22" s="6" customFormat="1" ht="63.75" customHeight="1">
      <c r="A6" s="348" t="s">
        <v>76</v>
      </c>
      <c r="B6" s="349" t="s">
        <v>46</v>
      </c>
      <c r="C6" s="350" t="s">
        <v>47</v>
      </c>
      <c r="D6" s="350" t="s">
        <v>369</v>
      </c>
      <c r="E6" s="350" t="s">
        <v>360</v>
      </c>
      <c r="F6" s="350" t="s">
        <v>368</v>
      </c>
      <c r="G6" s="351" t="s">
        <v>359</v>
      </c>
      <c r="H6" s="352" t="s">
        <v>12</v>
      </c>
      <c r="I6" s="352" t="s">
        <v>90</v>
      </c>
      <c r="J6" s="352" t="s">
        <v>427</v>
      </c>
      <c r="K6" s="352" t="s">
        <v>91</v>
      </c>
      <c r="L6" s="352" t="s">
        <v>426</v>
      </c>
      <c r="M6" s="352" t="s">
        <v>92</v>
      </c>
      <c r="N6" s="352" t="s">
        <v>93</v>
      </c>
      <c r="O6" s="353" t="s">
        <v>89</v>
      </c>
      <c r="P6" s="354" t="s">
        <v>395</v>
      </c>
      <c r="Q6" s="375" t="s">
        <v>396</v>
      </c>
      <c r="R6" s="285"/>
      <c r="S6" s="285"/>
      <c r="T6" s="286"/>
      <c r="U6" s="285"/>
      <c r="V6" s="285"/>
    </row>
    <row r="7" spans="1:17" ht="40.5" customHeight="1">
      <c r="A7" s="891">
        <v>333903702</v>
      </c>
      <c r="B7" s="366" t="s">
        <v>407</v>
      </c>
      <c r="C7" s="367">
        <v>200</v>
      </c>
      <c r="D7" s="368">
        <v>1394.24</v>
      </c>
      <c r="E7" s="598">
        <f>ROUND(((((D7/220)*C7)*0.25)*0.12),2)</f>
        <v>38.02</v>
      </c>
      <c r="F7" s="368">
        <f>ROUND(((D7/220)*C7),2)</f>
        <v>1267.49</v>
      </c>
      <c r="G7" s="368">
        <f>ROUND((((D7/220)*C7)+E7),2)</f>
        <v>1305.51</v>
      </c>
      <c r="H7" s="373">
        <f>Uniforme1!H12+Uniforme1!H17</f>
        <v>29.25</v>
      </c>
      <c r="I7" s="368">
        <f>ROUND(K7/O7,2)</f>
        <v>677.29</v>
      </c>
      <c r="J7" s="368">
        <f>ROUND((L7/O9),2)</f>
        <v>232.26</v>
      </c>
      <c r="K7" s="369">
        <f>' Mat Limp e EPI COVID'!J45</f>
        <v>1354.5728571428572</v>
      </c>
      <c r="L7" s="369">
        <f>'Mat.Copa'!H29</f>
        <v>232.2583333333333</v>
      </c>
      <c r="M7" s="368">
        <f>ROUND($N$7/$O$7,2)</f>
        <v>28.32</v>
      </c>
      <c r="N7" s="369">
        <f>Equip!G12</f>
        <v>56.64</v>
      </c>
      <c r="O7" s="370">
        <f>'Resumo '!D12+'Resumo '!D13</f>
        <v>2</v>
      </c>
      <c r="P7" s="371">
        <f>Q7/3</f>
        <v>9.148333333333333</v>
      </c>
      <c r="Q7" s="414">
        <f>' Mat Limp e EPI COVID'!J47</f>
        <v>27.445</v>
      </c>
    </row>
    <row r="8" spans="1:17" ht="40.5" customHeight="1">
      <c r="A8" s="891"/>
      <c r="B8" s="366" t="s">
        <v>408</v>
      </c>
      <c r="C8" s="367">
        <v>150</v>
      </c>
      <c r="D8" s="368">
        <v>1394.24</v>
      </c>
      <c r="E8" s="598">
        <f>ROUND(($G$22*40%),2)</f>
        <v>528</v>
      </c>
      <c r="F8" s="368">
        <f>ROUND(((D8/220)*C8),2)</f>
        <v>950.62</v>
      </c>
      <c r="G8" s="368">
        <f>ROUND((((D8/220)*C8)+E8),2)</f>
        <v>1478.62</v>
      </c>
      <c r="H8" s="368">
        <f>Uniforme1!H12</f>
        <v>23.21</v>
      </c>
      <c r="I8" s="368">
        <f>ROUND(K7/O7,2)</f>
        <v>677.29</v>
      </c>
      <c r="J8" s="368"/>
      <c r="K8" s="369"/>
      <c r="L8" s="369"/>
      <c r="M8" s="368">
        <f>ROUND($N$7/$O$7,2)</f>
        <v>28.32</v>
      </c>
      <c r="N8" s="369"/>
      <c r="O8" s="370"/>
      <c r="P8" s="371">
        <f>Q7/3</f>
        <v>9.148333333333333</v>
      </c>
      <c r="Q8" s="374"/>
    </row>
    <row r="9" spans="1:17" ht="56.25" customHeight="1" thickBot="1">
      <c r="A9" s="636">
        <v>333903702</v>
      </c>
      <c r="B9" s="637" t="s">
        <v>502</v>
      </c>
      <c r="C9" s="638">
        <v>200</v>
      </c>
      <c r="D9" s="639">
        <v>1949.29</v>
      </c>
      <c r="E9" s="640">
        <f>ROUND(((((D9/220)*C9)*0.25)*0.12),2)</f>
        <v>53.16</v>
      </c>
      <c r="F9" s="639">
        <f>ROUND(((D9/220)*C9),2)</f>
        <v>1772.08</v>
      </c>
      <c r="G9" s="639">
        <f>ROUND((((D9/220)*C9)+E9),2)</f>
        <v>1825.24</v>
      </c>
      <c r="H9" s="639">
        <f>Uniforme1!H24</f>
        <v>43.52</v>
      </c>
      <c r="I9" s="639"/>
      <c r="J9" s="639"/>
      <c r="K9" s="641"/>
      <c r="L9" s="641"/>
      <c r="M9" s="639">
        <f>ROUND($N$9/$O$9,2)</f>
        <v>4.76</v>
      </c>
      <c r="N9" s="641">
        <f>Equip!G15</f>
        <v>4.76</v>
      </c>
      <c r="O9" s="642">
        <f>'Resumo '!D11</f>
        <v>1</v>
      </c>
      <c r="P9" s="643">
        <f>Q7/3</f>
        <v>9.148333333333333</v>
      </c>
      <c r="Q9" s="644"/>
    </row>
    <row r="10" spans="1:18" s="8" customFormat="1" ht="15" customHeight="1" thickBot="1">
      <c r="A10" s="882" t="s">
        <v>79</v>
      </c>
      <c r="B10" s="883"/>
      <c r="C10" s="883"/>
      <c r="D10" s="883"/>
      <c r="E10" s="883"/>
      <c r="F10" s="883"/>
      <c r="G10" s="884"/>
      <c r="H10" s="645"/>
      <c r="I10" s="646"/>
      <c r="J10" s="646"/>
      <c r="K10" s="646"/>
      <c r="L10" s="646"/>
      <c r="M10" s="647"/>
      <c r="N10" s="646"/>
      <c r="O10" s="646"/>
      <c r="P10" s="646"/>
      <c r="Q10" s="648"/>
      <c r="R10" s="18"/>
    </row>
    <row r="11" spans="1:17" ht="30" customHeight="1">
      <c r="A11" s="51"/>
      <c r="B11" s="27" t="s">
        <v>80</v>
      </c>
      <c r="C11" s="27"/>
      <c r="D11" s="27"/>
      <c r="E11" s="27"/>
      <c r="F11" s="27"/>
      <c r="G11" s="344">
        <f>Encargos!C57</f>
        <v>0.7716</v>
      </c>
      <c r="H11" s="17"/>
      <c r="I11" s="599"/>
      <c r="J11" s="600"/>
      <c r="K11" s="601"/>
      <c r="L11" s="276"/>
      <c r="M11" s="287"/>
      <c r="N11" s="17"/>
      <c r="O11" s="17"/>
      <c r="P11" s="17"/>
      <c r="Q11" s="17"/>
    </row>
    <row r="12" spans="1:17" s="8" customFormat="1" ht="45" customHeight="1">
      <c r="A12" s="879" t="s">
        <v>77</v>
      </c>
      <c r="B12" s="880"/>
      <c r="C12" s="880"/>
      <c r="D12" s="880"/>
      <c r="E12" s="880"/>
      <c r="F12" s="880"/>
      <c r="G12" s="881"/>
      <c r="H12" s="18"/>
      <c r="I12" s="599"/>
      <c r="J12" s="599"/>
      <c r="K12" s="602"/>
      <c r="L12" s="18"/>
      <c r="M12" s="18"/>
      <c r="N12" s="18"/>
      <c r="O12" s="18"/>
      <c r="P12" s="18"/>
      <c r="Q12" s="18"/>
    </row>
    <row r="13" spans="1:17" ht="39.75" customHeight="1">
      <c r="A13" s="52">
        <v>1</v>
      </c>
      <c r="B13" s="44" t="s">
        <v>25</v>
      </c>
      <c r="C13" s="55">
        <v>4</v>
      </c>
      <c r="D13" s="55"/>
      <c r="E13" s="55"/>
      <c r="F13" s="55"/>
      <c r="G13" s="56">
        <v>4</v>
      </c>
      <c r="H13" s="17"/>
      <c r="I13" s="603"/>
      <c r="J13" s="604"/>
      <c r="K13" s="605"/>
      <c r="L13" s="17"/>
      <c r="M13" s="17"/>
      <c r="N13" s="17"/>
      <c r="O13" s="17"/>
      <c r="P13" s="17"/>
      <c r="Q13" s="17"/>
    </row>
    <row r="14" spans="1:17" ht="39.75" customHeight="1">
      <c r="A14" s="52">
        <v>2</v>
      </c>
      <c r="B14" s="44" t="s">
        <v>450</v>
      </c>
      <c r="C14" s="55"/>
      <c r="D14" s="55"/>
      <c r="E14" s="55"/>
      <c r="F14" s="55"/>
      <c r="G14" s="578">
        <v>43.67</v>
      </c>
      <c r="H14" s="577"/>
      <c r="I14" s="580"/>
      <c r="J14" s="581"/>
      <c r="K14" s="577"/>
      <c r="L14" s="17"/>
      <c r="M14" s="17"/>
      <c r="N14" s="17"/>
      <c r="O14" s="17"/>
      <c r="P14" s="17"/>
      <c r="Q14" s="17"/>
    </row>
    <row r="15" spans="1:17" ht="27" customHeight="1">
      <c r="A15" s="52">
        <v>3</v>
      </c>
      <c r="B15" s="28" t="s">
        <v>13</v>
      </c>
      <c r="C15" s="30">
        <v>0</v>
      </c>
      <c r="D15" s="30"/>
      <c r="E15" s="30"/>
      <c r="F15" s="30"/>
      <c r="G15" s="30">
        <v>3.99</v>
      </c>
      <c r="H15" s="579">
        <v>0.06</v>
      </c>
      <c r="I15" s="890" t="s">
        <v>361</v>
      </c>
      <c r="J15" s="890"/>
      <c r="K15" s="890"/>
      <c r="L15" s="359"/>
      <c r="M15" s="17"/>
      <c r="N15" s="17"/>
      <c r="O15" s="17"/>
      <c r="P15" s="17"/>
      <c r="Q15" s="17"/>
    </row>
    <row r="16" spans="1:17" ht="30" customHeight="1">
      <c r="A16" s="52">
        <v>4</v>
      </c>
      <c r="B16" s="878" t="s">
        <v>78</v>
      </c>
      <c r="C16" s="878"/>
      <c r="D16" s="58"/>
      <c r="E16" s="58"/>
      <c r="F16" s="58"/>
      <c r="G16" s="30">
        <v>26.14</v>
      </c>
      <c r="H16" s="57">
        <v>0.2</v>
      </c>
      <c r="I16" s="885" t="s">
        <v>94</v>
      </c>
      <c r="J16" s="885"/>
      <c r="K16" s="885"/>
      <c r="L16" s="359"/>
      <c r="M16" s="17"/>
      <c r="N16" s="17"/>
      <c r="O16" s="17"/>
      <c r="P16" s="17"/>
      <c r="Q16" s="17"/>
    </row>
    <row r="17" spans="1:17" ht="50.25" customHeight="1">
      <c r="A17" s="52">
        <v>5</v>
      </c>
      <c r="B17" s="885" t="s">
        <v>449</v>
      </c>
      <c r="C17" s="885"/>
      <c r="D17" s="59"/>
      <c r="E17" s="59"/>
      <c r="F17" s="59"/>
      <c r="G17" s="705">
        <v>20.33</v>
      </c>
      <c r="H17" s="17"/>
      <c r="I17" s="17"/>
      <c r="J17" s="17"/>
      <c r="K17" s="17"/>
      <c r="L17" s="17"/>
      <c r="M17" s="17"/>
      <c r="N17" s="17"/>
      <c r="O17" s="21"/>
      <c r="P17" s="17"/>
      <c r="Q17" s="17"/>
    </row>
    <row r="18" spans="1:17" s="8" customFormat="1" ht="15.75" customHeight="1">
      <c r="A18" s="879" t="s">
        <v>84</v>
      </c>
      <c r="B18" s="880"/>
      <c r="C18" s="880"/>
      <c r="D18" s="880"/>
      <c r="E18" s="880"/>
      <c r="F18" s="880"/>
      <c r="G18" s="881"/>
      <c r="H18" s="18"/>
      <c r="I18" s="18"/>
      <c r="J18" s="18"/>
      <c r="K18" s="18"/>
      <c r="L18" s="18"/>
      <c r="M18" s="18"/>
      <c r="N18" s="18"/>
      <c r="O18" s="19"/>
      <c r="P18" s="18"/>
      <c r="Q18" s="18"/>
    </row>
    <row r="19" spans="1:17" ht="15.75" customHeight="1">
      <c r="A19" s="52">
        <v>1</v>
      </c>
      <c r="B19" s="878" t="s">
        <v>85</v>
      </c>
      <c r="C19" s="878"/>
      <c r="D19" s="58"/>
      <c r="E19" s="58"/>
      <c r="F19" s="58"/>
      <c r="G19" s="29">
        <v>0.03</v>
      </c>
      <c r="H19" s="17"/>
      <c r="I19" s="17"/>
      <c r="J19" s="17"/>
      <c r="K19" s="17"/>
      <c r="L19" s="17"/>
      <c r="M19" s="17"/>
      <c r="N19" s="17"/>
      <c r="O19" s="21"/>
      <c r="P19" s="17"/>
      <c r="Q19" s="17"/>
    </row>
    <row r="20" spans="1:17" ht="15.75" customHeight="1">
      <c r="A20" s="52">
        <v>2</v>
      </c>
      <c r="B20" s="878" t="s">
        <v>71</v>
      </c>
      <c r="C20" s="878"/>
      <c r="D20" s="58"/>
      <c r="E20" s="58"/>
      <c r="F20" s="58"/>
      <c r="G20" s="29">
        <v>0.0679</v>
      </c>
      <c r="H20" s="251"/>
      <c r="I20" s="17"/>
      <c r="J20" s="17"/>
      <c r="K20" s="17"/>
      <c r="L20" s="17"/>
      <c r="M20" s="17"/>
      <c r="N20" s="17"/>
      <c r="O20" s="21"/>
      <c r="P20" s="17"/>
      <c r="Q20" s="17"/>
    </row>
    <row r="21" spans="1:17" s="8" customFormat="1" ht="15.75" customHeight="1">
      <c r="A21" s="879" t="s">
        <v>533</v>
      </c>
      <c r="B21" s="880"/>
      <c r="C21" s="880"/>
      <c r="D21" s="880"/>
      <c r="E21" s="880"/>
      <c r="F21" s="880"/>
      <c r="G21" s="881"/>
      <c r="H21" s="18"/>
      <c r="I21" s="18"/>
      <c r="J21" s="18"/>
      <c r="K21" s="18"/>
      <c r="L21" s="18"/>
      <c r="M21" s="18"/>
      <c r="N21" s="18"/>
      <c r="O21" s="19"/>
      <c r="P21" s="18"/>
      <c r="Q21" s="18"/>
    </row>
    <row r="22" spans="1:17" ht="15.75" customHeight="1">
      <c r="A22" s="52">
        <v>1</v>
      </c>
      <c r="B22" s="878" t="s">
        <v>86</v>
      </c>
      <c r="C22" s="878"/>
      <c r="D22" s="58"/>
      <c r="E22" s="58"/>
      <c r="F22" s="58"/>
      <c r="G22" s="706">
        <v>1320</v>
      </c>
      <c r="H22" s="17"/>
      <c r="I22" s="17"/>
      <c r="J22" s="17"/>
      <c r="K22" s="17"/>
      <c r="L22" s="17"/>
      <c r="M22" s="17"/>
      <c r="N22" s="300"/>
      <c r="O22" s="21"/>
      <c r="P22" s="17"/>
      <c r="Q22" s="17"/>
    </row>
    <row r="23" spans="1:17" ht="15.75" customHeight="1">
      <c r="A23" s="52"/>
      <c r="B23" s="878" t="s">
        <v>17</v>
      </c>
      <c r="C23" s="878"/>
      <c r="D23" s="58"/>
      <c r="E23" s="58"/>
      <c r="F23" s="58"/>
      <c r="G23" s="29">
        <v>0.076</v>
      </c>
      <c r="H23" s="17"/>
      <c r="I23" s="17"/>
      <c r="J23" s="17"/>
      <c r="K23" s="17"/>
      <c r="L23" s="17"/>
      <c r="M23" s="17"/>
      <c r="N23" s="17"/>
      <c r="O23" s="21"/>
      <c r="P23" s="17"/>
      <c r="Q23" s="17"/>
    </row>
    <row r="24" spans="1:17" ht="15.75" customHeight="1">
      <c r="A24" s="52"/>
      <c r="B24" s="878" t="s">
        <v>74</v>
      </c>
      <c r="C24" s="878"/>
      <c r="D24" s="58"/>
      <c r="E24" s="58"/>
      <c r="F24" s="58"/>
      <c r="G24" s="29">
        <v>0.0165</v>
      </c>
      <c r="H24" s="17"/>
      <c r="I24" s="17"/>
      <c r="J24" s="17"/>
      <c r="K24" s="17"/>
      <c r="L24" s="17"/>
      <c r="M24" s="17"/>
      <c r="N24" s="17"/>
      <c r="O24" s="21"/>
      <c r="P24" s="17"/>
      <c r="Q24" s="17"/>
    </row>
    <row r="25" spans="1:17" ht="15.75" customHeight="1" thickBot="1">
      <c r="A25" s="262"/>
      <c r="B25" s="876" t="s">
        <v>18</v>
      </c>
      <c r="C25" s="877"/>
      <c r="D25" s="263"/>
      <c r="E25" s="263"/>
      <c r="F25" s="263"/>
      <c r="G25" s="264">
        <v>0.03</v>
      </c>
      <c r="H25" s="265"/>
      <c r="I25" s="265"/>
      <c r="J25" s="265"/>
      <c r="K25" s="265"/>
      <c r="L25" s="265"/>
      <c r="M25" s="265"/>
      <c r="N25" s="265"/>
      <c r="O25" s="266"/>
      <c r="P25" s="17"/>
      <c r="Q25" s="17"/>
    </row>
  </sheetData>
  <sheetProtection/>
  <mergeCells count="17">
    <mergeCell ref="B20:C20"/>
    <mergeCell ref="A4:O4"/>
    <mergeCell ref="I16:K16"/>
    <mergeCell ref="D5:O5"/>
    <mergeCell ref="I15:K15"/>
    <mergeCell ref="A21:G21"/>
    <mergeCell ref="A7:A8"/>
    <mergeCell ref="B25:C25"/>
    <mergeCell ref="B22:C22"/>
    <mergeCell ref="A18:G18"/>
    <mergeCell ref="B19:C19"/>
    <mergeCell ref="A12:G12"/>
    <mergeCell ref="A10:G10"/>
    <mergeCell ref="B24:C24"/>
    <mergeCell ref="B17:C17"/>
    <mergeCell ref="B16:C16"/>
    <mergeCell ref="B23:C23"/>
  </mergeCells>
  <printOptions horizontalCentered="1"/>
  <pageMargins left="0.1968503937007874" right="0.1968503937007874" top="0.1968503937007874" bottom="0.3937007874015748" header="0.3937007874015748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silvania</dc:creator>
  <cp:keywords/>
  <dc:description/>
  <cp:lastModifiedBy>mg1011569</cp:lastModifiedBy>
  <cp:lastPrinted>2021-04-27T14:03:35Z</cp:lastPrinted>
  <dcterms:created xsi:type="dcterms:W3CDTF">2001-01-12T13:08:19Z</dcterms:created>
  <dcterms:modified xsi:type="dcterms:W3CDTF">2023-08-07T15:50:07Z</dcterms:modified>
  <cp:category/>
  <cp:version/>
  <cp:contentType/>
  <cp:contentStatus/>
</cp:coreProperties>
</file>