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ASTA LICITAÇÕES ISADORA\- PROPOSTAS DE PREÇOS -\PROPOSTA JF - JUIZ DE FORA\DOCUMENTOS COMPLEMENTARES\1. PROPOSTA\"/>
    </mc:Choice>
  </mc:AlternateContent>
  <bookViews>
    <workbookView xWindow="0" yWindow="0" windowWidth="28800" windowHeight="12330" tabRatio="500" activeTab="1"/>
  </bookViews>
  <sheets>
    <sheet name="A - Sintético" sheetId="1" r:id="rId1"/>
    <sheet name="B Analítico" sheetId="2" r:id="rId2"/>
    <sheet name="D BDI" sheetId="4" r:id="rId3"/>
    <sheet name="E Encargos e LS" sheetId="5" r:id="rId4"/>
  </sheets>
  <definedNames>
    <definedName name="_xlnm.Print_Area" localSheetId="0">'A - Sintético'!$B$2:$J$47</definedName>
    <definedName name="_xlnm.Print_Area" localSheetId="1">'B Analítico'!$B$2:$J$134</definedName>
    <definedName name="_xlnm.Print_Area" localSheetId="2">'D BDI'!$C$2:$E$32</definedName>
    <definedName name="_xlnm.Print_Area" localSheetId="3">'E Encargos e LS'!$B$3:$L$63</definedName>
    <definedName name="_xlnm.Print_Titles" localSheetId="1">'B Analítico'!$2:$13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25" i="2" l="1"/>
  <c r="I37" i="1"/>
  <c r="J42" i="1" s="1"/>
  <c r="J37" i="1"/>
  <c r="J124" i="2"/>
  <c r="J125" i="2"/>
  <c r="I124" i="2"/>
  <c r="E27" i="4"/>
  <c r="E25" i="4"/>
  <c r="E24" i="4" l="1"/>
  <c r="I117" i="2" l="1"/>
  <c r="I116" i="2"/>
  <c r="I115" i="2"/>
  <c r="I32" i="1" s="1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88" i="2"/>
  <c r="I87" i="2"/>
  <c r="I86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4" i="2"/>
  <c r="I63" i="2"/>
  <c r="I62" i="2"/>
  <c r="I61" i="2"/>
  <c r="I57" i="2"/>
  <c r="I56" i="2"/>
  <c r="I55" i="2"/>
  <c r="I54" i="2"/>
  <c r="I53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0" i="2"/>
  <c r="I29" i="2"/>
  <c r="I28" i="2"/>
  <c r="I27" i="2"/>
  <c r="I26" i="2"/>
  <c r="I22" i="2"/>
  <c r="I21" i="2"/>
  <c r="I20" i="2"/>
  <c r="I19" i="2"/>
  <c r="I18" i="2" s="1"/>
  <c r="I16" i="1" s="1"/>
  <c r="I15" i="2"/>
  <c r="I14" i="2" s="1"/>
  <c r="I14" i="1" s="1"/>
  <c r="I60" i="2" l="1"/>
  <c r="I24" i="1" s="1"/>
  <c r="I25" i="2"/>
  <c r="I18" i="1" s="1"/>
  <c r="I33" i="2"/>
  <c r="I20" i="1" s="1"/>
  <c r="I52" i="2"/>
  <c r="I22" i="1" s="1"/>
  <c r="I67" i="2"/>
  <c r="I26" i="1" s="1"/>
  <c r="I85" i="2"/>
  <c r="I28" i="1" s="1"/>
  <c r="I91" i="2"/>
  <c r="I30" i="1" s="1"/>
  <c r="J35" i="1" l="1"/>
  <c r="J20" i="1" s="1"/>
  <c r="J122" i="2"/>
  <c r="E26" i="4" l="1"/>
  <c r="J24" i="1"/>
  <c r="J26" i="1"/>
  <c r="J30" i="1"/>
  <c r="J32" i="1"/>
  <c r="J28" i="1"/>
  <c r="J16" i="1"/>
  <c r="J14" i="1"/>
  <c r="J18" i="1"/>
  <c r="J22" i="1"/>
  <c r="H125" i="2" l="1"/>
  <c r="E28" i="4"/>
  <c r="J129" i="2" l="1"/>
</calcChain>
</file>

<file path=xl/sharedStrings.xml><?xml version="1.0" encoding="utf-8"?>
<sst xmlns="http://schemas.openxmlformats.org/spreadsheetml/2006/main" count="443" uniqueCount="339">
  <si>
    <t>ANEXO III (A) – PLANILHA ORÇAMENTÁRIA: ORÇAMENTO SINTÉTICO</t>
  </si>
  <si>
    <t>Item</t>
  </si>
  <si>
    <t>Código</t>
  </si>
  <si>
    <t>Descrição da Atividade</t>
  </si>
  <si>
    <t>Unidade</t>
  </si>
  <si>
    <t>Quantidade</t>
  </si>
  <si>
    <t>Valor Unitário</t>
  </si>
  <si>
    <t>Valor do Serviço</t>
  </si>
  <si>
    <t>% sobre Custo</t>
  </si>
  <si>
    <t>ADMINISTRAÇÃO LOCAL</t>
  </si>
  <si>
    <t>CANTEIRO DE OBRAS</t>
  </si>
  <si>
    <t>ESTRUTURA</t>
  </si>
  <si>
    <t>IMPERMEABILIZAÇÃO</t>
  </si>
  <si>
    <t>PAVIMENTAÇÃO</t>
  </si>
  <si>
    <t>REVESTIMENTOS INTERNOS</t>
  </si>
  <si>
    <t>REVESTIMENTOS EXTERNOS</t>
  </si>
  <si>
    <t>REVESTIMENTOS ESPECIAIS</t>
  </si>
  <si>
    <t>DIVERSOS</t>
  </si>
  <si>
    <t>LIMPEZA</t>
  </si>
  <si>
    <t>Total da Planilha - Valores sem BDI</t>
  </si>
  <si>
    <t>BDI</t>
  </si>
  <si>
    <t>Total da Planilha - Valores com BDI</t>
  </si>
  <si>
    <t>ANEXO III (B) – PLANILHA ORÇAMENTÁRIA: ORÇAMENTO ANALÍTICO</t>
  </si>
  <si>
    <t>01..0.1</t>
  </si>
  <si>
    <t>CP_OP2407001</t>
  </si>
  <si>
    <t>Administração local</t>
  </si>
  <si>
    <t>UND</t>
  </si>
  <si>
    <t>02..0.1</t>
  </si>
  <si>
    <t>SI00004813</t>
  </si>
  <si>
    <t>Placa de obra em chapa galvanizada, nº22, adesivada, de 2,4 x 1,2m.</t>
  </si>
  <si>
    <t>m²</t>
  </si>
  <si>
    <t>02..0.2</t>
  </si>
  <si>
    <t>SI00041805</t>
  </si>
  <si>
    <t>Locação de andaime suspenso ou balancim manual, capacidade de carga total de aproximadamente 250kg/m², plataforma de 1,50m x 0,80m (CxL), Cabo de 45m.</t>
  </si>
  <si>
    <t>MÊS</t>
  </si>
  <si>
    <t>02..0.3</t>
  </si>
  <si>
    <t>SI00099833</t>
  </si>
  <si>
    <t>Lavadora de alta pressão (lava-jato) para água fria, pressão de operação entre 1400 e 1900 LIB/POL2, vazão máxima entre 400 e 700 L/H.</t>
  </si>
  <si>
    <t>H</t>
  </si>
  <si>
    <t>02..0.4</t>
  </si>
  <si>
    <t>SI00010527</t>
  </si>
  <si>
    <t>Locação de andaime metálico tubular de encaixe, tipo torre, cada painel com largura de 1 até 1,5 m e altura de 1,0 m. Incluindo diagonal, barras de ligação, saptas ou rodízios e demais itens necessários a montagem</t>
  </si>
  <si>
    <t>m x MÊS</t>
  </si>
  <si>
    <t>03..0.1</t>
  </si>
  <si>
    <t>3R0112140000005311</t>
  </si>
  <si>
    <t>Escarificação manual, corte de concreto até 3cm de profundidade</t>
  </si>
  <si>
    <t>03..0.2</t>
  </si>
  <si>
    <t>3R0412140000005323</t>
  </si>
  <si>
    <t>Escovamento manual do substrato</t>
  </si>
  <si>
    <t>03..0.3</t>
  </si>
  <si>
    <t>3R0412140000005505</t>
  </si>
  <si>
    <t>Reparo superficial em estrutura com argamassa tixotrópica especial</t>
  </si>
  <si>
    <t>m³</t>
  </si>
  <si>
    <t>03..0.4</t>
  </si>
  <si>
    <t>CP1721</t>
  </si>
  <si>
    <t>Pintura de armações com Inibidor de Corrosão</t>
  </si>
  <si>
    <t>03..0.5</t>
  </si>
  <si>
    <t>SI00321 modificado1</t>
  </si>
  <si>
    <t>Transporte vertical manual, 7 Pavimentos, de sacos de 20 KG</t>
  </si>
  <si>
    <t>kg</t>
  </si>
  <si>
    <t>04..0.1</t>
  </si>
  <si>
    <t>SI97634</t>
  </si>
  <si>
    <t>Demolição de revestimento cerâmico de forma mecanizada com martelete, sem reaproveitamento</t>
  </si>
  <si>
    <t>04..0.2</t>
  </si>
  <si>
    <t>SI97633</t>
  </si>
  <si>
    <t>Demolição de rodapé cerâmico de forma manual, sem reaproveitamento</t>
  </si>
  <si>
    <t>m</t>
  </si>
  <si>
    <t>04..0.3</t>
  </si>
  <si>
    <t>SI97661 modificado</t>
  </si>
  <si>
    <t>Remoção de Cabos Elétricos, de forma manual, sem reaproveitamento. AF_12/2017 e posterior retorno</t>
  </si>
  <si>
    <t>04..0.4</t>
  </si>
  <si>
    <t>SI100981</t>
  </si>
  <si>
    <t>Carga, manobra e descarga de entulho em caminhão basculante 6m³ - Ou caçamba metálica basculante</t>
  </si>
  <si>
    <t>04..0.5</t>
  </si>
  <si>
    <t>SI97631</t>
  </si>
  <si>
    <t>Demolição de argamassas, de forma manual, sem reaproveitamento. AF_12/217</t>
  </si>
  <si>
    <t>04..0.6</t>
  </si>
  <si>
    <t>ED48465</t>
  </si>
  <si>
    <t>Remoção de Impermeabilização e proteção mecânica, de forma manual, sem reaproveitamento.</t>
  </si>
  <si>
    <t>04..0.7</t>
  </si>
  <si>
    <t>SI99814</t>
  </si>
  <si>
    <t>Limpeza de superfície com jato de alta pressão de ar e água. AF_04/2019</t>
  </si>
  <si>
    <t>04..0.8</t>
  </si>
  <si>
    <t>SI98546</t>
  </si>
  <si>
    <t>Impermeabilização de superfície com manta asfáltica, uma camada, inclusive aplicação de primer asfáltico. E=4mm. AF_06/2018</t>
  </si>
  <si>
    <t>04..0.9</t>
  </si>
  <si>
    <t>SI98565</t>
  </si>
  <si>
    <t>Proteção mecânica de superfície horizontal com argamassa de cimento e areia, Traço 1:3, E=3CM, AF_06/2018</t>
  </si>
  <si>
    <t>04..0.10</t>
  </si>
  <si>
    <t>SI37411</t>
  </si>
  <si>
    <t>Tela de aço soldada galvanizada para alvenaria, fio D=1,24mm malha 25x25 mm.</t>
  </si>
  <si>
    <t>04..0.11</t>
  </si>
  <si>
    <t>SI98566</t>
  </si>
  <si>
    <t>Proteção mecânica de superfície vertical com argamassa de cimento e areia, traço 1:3. E=3cm. AF_09/2018</t>
  </si>
  <si>
    <t>04..0.12</t>
  </si>
  <si>
    <t>ED48465_ReservatórioSuperior</t>
  </si>
  <si>
    <t>Remoção de Impermeabilização existente</t>
  </si>
  <si>
    <t>04..0.13</t>
  </si>
  <si>
    <t>SI99814_ReservatórioSuperior</t>
  </si>
  <si>
    <t>04..0.14</t>
  </si>
  <si>
    <t>SI98555_ReservatórioSuperior</t>
  </si>
  <si>
    <t>Impermeabilização de superficie com argamassa polimérica/membrana acrilica, 3 demaos</t>
  </si>
  <si>
    <t>04..0.15</t>
  </si>
  <si>
    <t>SI98556_ReservatórioSuperior</t>
  </si>
  <si>
    <t>Impermeabilização de superficie com argamassa polimérica/membrana acrilica, 4 demaos, reforçada com véu de poliéster</t>
  </si>
  <si>
    <t>04..0.16</t>
  </si>
  <si>
    <t>SI00321 modificado2_ReservatórioSuperior</t>
  </si>
  <si>
    <t>Transporte vertical manual, 5 Pavimentos, de sacos de 20 KG</t>
  </si>
  <si>
    <t>05..0.1</t>
  </si>
  <si>
    <t>SI87632</t>
  </si>
  <si>
    <t>Contrapiso em argamassa traço 1:4 (Cimento e Areia). Preparo Manual. Aplicado em áreas secas sobre laje. Aderido. E=3cm. AF_06/2014</t>
  </si>
  <si>
    <t>05..0.2</t>
  </si>
  <si>
    <t>SI101092
modificado</t>
  </si>
  <si>
    <t>Piso em Cerâmica Antiderrapante aplicado em calçadas ou pisos externos. AF_05/2020</t>
  </si>
  <si>
    <t>05..0.3</t>
  </si>
  <si>
    <t xml:space="preserve">SI101092
</t>
  </si>
  <si>
    <t>05..0.4</t>
  </si>
  <si>
    <t>SI97632</t>
  </si>
  <si>
    <t>Demolição de Rodapé Cerâmico, de forma manual. Com reaproveitamento.</t>
  </si>
  <si>
    <t>05..0.5</t>
  </si>
  <si>
    <t>SI98685</t>
  </si>
  <si>
    <t>Rodapé em Cerâmica Antiderrapante. Altura 10 CM. AF_09/2020</t>
  </si>
  <si>
    <t>06..0.1</t>
  </si>
  <si>
    <t>Demolição de argamassas. De forma manual. Sem reaproveitamento. AF_12/2017</t>
  </si>
  <si>
    <t>06..0.2</t>
  </si>
  <si>
    <t>SI87529</t>
  </si>
  <si>
    <t>Massa Única. Para recebimento de pintura. Em argamassa traço 1:2:8. preparo mecânico com betoneira 400L. Aplicada manualmente em faces internas de paredes. E=2CM. Com execução de taliscas.</t>
  </si>
  <si>
    <t>06..0.3</t>
  </si>
  <si>
    <t>SI88489</t>
  </si>
  <si>
    <t xml:space="preserve">Aplicação manual de pintura com tinta </t>
  </si>
  <si>
    <t>06..0.4</t>
  </si>
  <si>
    <t>SI88497</t>
  </si>
  <si>
    <t>Emassamento com massa látex, aplicação em paredes, duas demãos, lixamento manual. AF 04/2023</t>
  </si>
  <si>
    <t>07..0.1</t>
  </si>
  <si>
    <t>07..0.2</t>
  </si>
  <si>
    <t>SI87905</t>
  </si>
  <si>
    <t>Chapisco aplicado em alvenaria (com presença de vãos) e estruturas de concreto de fachada. Com colher de pedreiro. Argamassa traço 1:3 com preparo em betoneira 400L. AF_06/2014</t>
  </si>
  <si>
    <t>07..0.3</t>
  </si>
  <si>
    <t>SI87775</t>
  </si>
  <si>
    <t>Emboço em argamassa traço 1:2:8; Preparo mecânico cp, betoneira 400L. Aplicada manualmente em panos de fachada com presença de vãos. E=25mm. AF_06/2014</t>
  </si>
  <si>
    <t>07..0.4</t>
  </si>
  <si>
    <t>COP2121</t>
  </si>
  <si>
    <t>Revestimento Externo - Fachada - Tipo Fulget, Gr Nº01</t>
  </si>
  <si>
    <t>07..0.5</t>
  </si>
  <si>
    <t>07..0.6</t>
  </si>
  <si>
    <t>SI99821</t>
  </si>
  <si>
    <t>Limpeza de janelas de vidro com caixilho em aço/alumínio/pvc</t>
  </si>
  <si>
    <t>07..0.7</t>
  </si>
  <si>
    <t>SI99825</t>
  </si>
  <si>
    <t>Limpeza de porta de vidro com caixilho em aço/alumínio/pvc</t>
  </si>
  <si>
    <t>07..0.8</t>
  </si>
  <si>
    <t>SI100717</t>
  </si>
  <si>
    <t>Lixamento manual em superfícies metálicas em obra. - Guarda-corpos, postes e grades.</t>
  </si>
  <si>
    <t>07..0.9</t>
  </si>
  <si>
    <t>SI100725</t>
  </si>
  <si>
    <t>Pintura com tinta alquídica de fundo e acabamento (esmalte sintético) pulverizada sobre superfícies metálicas - Executado em Obra - (2 demãos) - Guarda-corpos, postes e grades.</t>
  </si>
  <si>
    <t>07..0.10</t>
  </si>
  <si>
    <t>ED-50533_mod</t>
  </si>
  <si>
    <t>Apicoamento de alvenaria para recebimento de revestimento cerâmico</t>
  </si>
  <si>
    <t>07..0.11</t>
  </si>
  <si>
    <t>SI87244_mod</t>
  </si>
  <si>
    <t>Revestimento Cerâmico para paredes externas em pastilhas de 10 x 10 cm, alinhadas a prumo</t>
  </si>
  <si>
    <t>07..0.12</t>
  </si>
  <si>
    <t>SI96113</t>
  </si>
  <si>
    <t>Reparos - Forro em placas de gesso. Para ambientes comerciais. AF_05/2017_P</t>
  </si>
  <si>
    <t>07..0.13</t>
  </si>
  <si>
    <t>SI88484</t>
  </si>
  <si>
    <t>Fundo selador acrílico, aplicação manual em teto, uma demão.</t>
  </si>
  <si>
    <t>07..0.14</t>
  </si>
  <si>
    <t>SI88496</t>
  </si>
  <si>
    <t>Emassamento com massa látex, aplicação em teto, duas demãos, lixamento manual. AF 04/2023</t>
  </si>
  <si>
    <t>07..0.15</t>
  </si>
  <si>
    <t>SI88488</t>
  </si>
  <si>
    <t>Pintura látex acrílica premium, aplicação manual em teto, duas demãos</t>
  </si>
  <si>
    <t>08..0.1</t>
  </si>
  <si>
    <t>SI97640</t>
  </si>
  <si>
    <t>Remoção de forros de drywall, pvc e fibromineral. De forma manual. Sem reaproveitamento. AF_12/2017</t>
  </si>
  <si>
    <t>08..0.2</t>
  </si>
  <si>
    <t>SI97641</t>
  </si>
  <si>
    <t>Remoção de forro de gesso. De forma manual. Sem reaproveitamento. AF_12/2017</t>
  </si>
  <si>
    <t>08..0.3</t>
  </si>
  <si>
    <t>SI96113_i</t>
  </si>
  <si>
    <t>Forro em placas de gesso. Para ambientes comerciais. AF_05/2017_P</t>
  </si>
  <si>
    <t>09..0.1</t>
  </si>
  <si>
    <t>CP2122</t>
  </si>
  <si>
    <t>Condutores de águas pluviais - conferências e correções (Cobertura prédio principal, segundo pavimento e Cantina)</t>
  </si>
  <si>
    <t>09..0.2</t>
  </si>
  <si>
    <t>CP2123</t>
  </si>
  <si>
    <t>Drenagem de Águas Pluviais - Ralos (Desobstrução, nivelamento e enchimento externo). (Cobertura prédio principal, segundo pavimento e Cantina)</t>
  </si>
  <si>
    <t>09..0.3</t>
  </si>
  <si>
    <t>CP2124</t>
  </si>
  <si>
    <t>Vedação Vidros/Dispositivos de Ventilação - Selante</t>
  </si>
  <si>
    <t>und</t>
  </si>
  <si>
    <t>09..0.4</t>
  </si>
  <si>
    <t>CP2125</t>
  </si>
  <si>
    <t>Vedação Esquadrias - Selante</t>
  </si>
  <si>
    <t>09..0.5</t>
  </si>
  <si>
    <t>SI00034348</t>
  </si>
  <si>
    <t>Remoção de Concertina clipada (dupla) em aço galvanizado de alta resistência, com espiral de 300mm, D=2,76mm - Remoção de material existente.</t>
  </si>
  <si>
    <t>09..0.6</t>
  </si>
  <si>
    <t>CP15885</t>
  </si>
  <si>
    <t xml:space="preserve">Reparos em Esquadrias de alumínio/vidro </t>
  </si>
  <si>
    <t>09..0.7</t>
  </si>
  <si>
    <t>SI94805_mod</t>
  </si>
  <si>
    <t>Porta de alumínio de abrir para vidro, fixação com parafusos, inclusive vidros, guarnição, remoção de vidros/estrutura existente</t>
  </si>
  <si>
    <t>09..0.8</t>
  </si>
  <si>
    <t>CP1669</t>
  </si>
  <si>
    <t>Reparo em telhado existente. (Ajuste em engradamento, substituição de telhas) - Cantina</t>
  </si>
  <si>
    <t>09..0.9</t>
  </si>
  <si>
    <t>CP1670</t>
  </si>
  <si>
    <t>Reparo em telhado existente. (Impermeabilização Canaleta) - Cantina</t>
  </si>
  <si>
    <t>09..0.10</t>
  </si>
  <si>
    <t>SI98575</t>
  </si>
  <si>
    <t>Tratamento de junta de dilatação, com tarugo de polietileno e selante PU, incluso preenchimento com espuma expansiva</t>
  </si>
  <si>
    <t>09..0.11</t>
  </si>
  <si>
    <t>CP122158</t>
  </si>
  <si>
    <t>Cerca Elétrica (Todo perímetro)</t>
  </si>
  <si>
    <t>09..0.12</t>
  </si>
  <si>
    <t>CP.OP122189</t>
  </si>
  <si>
    <t>Substituição de bacia sanitária existente por bacia sanitária tipo turca e adaptações hidrossanitárias - Banheiro Carceragem</t>
  </si>
  <si>
    <t>09..0.13</t>
  </si>
  <si>
    <t>CP.OP122191</t>
  </si>
  <si>
    <t>Substituição lavatório existente por lavatório plástico - Banheiro Carceragem</t>
  </si>
  <si>
    <t>09..0.14</t>
  </si>
  <si>
    <t>SI96113_mod</t>
  </si>
  <si>
    <t>Complemento em forro de gesso, incluindo massa e pintura - Carceragem</t>
  </si>
  <si>
    <t>09..0.15</t>
  </si>
  <si>
    <t>CP.OP122192</t>
  </si>
  <si>
    <t>Alterar posição do gradil existente - Carceragem</t>
  </si>
  <si>
    <t>09..0.16</t>
  </si>
  <si>
    <t>SI87749</t>
  </si>
  <si>
    <t xml:space="preserve">Contrapiso  em argamassa pronta, preparo manual, aplicado em áreas molhadas sobre laje, aderido, acabamento não reforçado, espessura 6cm. Regularização de caimento pluvial - Cabine de Medição </t>
  </si>
  <si>
    <t>09..0.17</t>
  </si>
  <si>
    <t>Limpeza de revestimento externo - Cabine de Medição</t>
  </si>
  <si>
    <t>09..0.18</t>
  </si>
  <si>
    <t>CP.OP.3R0412140000005505</t>
  </si>
  <si>
    <t>Reparo superficial em alvenaria com argamassa cimentícia. Reparos em pintura interna - Cabine de Medição</t>
  </si>
  <si>
    <t>09..0.19</t>
  </si>
  <si>
    <t>SI88489_2</t>
  </si>
  <si>
    <t>Aplicação manual de pintura com tinta - Reparos em pintura interna - Cabine de Medição</t>
  </si>
  <si>
    <t>09..0.20</t>
  </si>
  <si>
    <t>CP.OP122193</t>
  </si>
  <si>
    <t>Motor Portão Automatizador Deslizante - Abertura 3,5s - Fornecimento e Instalação - Estacionamentos</t>
  </si>
  <si>
    <t>09..0.21</t>
  </si>
  <si>
    <t>CP.OP122194</t>
  </si>
  <si>
    <t>Alteração de posicionamento de cancela e instalação de torre com interfone - Estacionamento</t>
  </si>
  <si>
    <t>10..0.1</t>
  </si>
  <si>
    <t>Limpeza</t>
  </si>
  <si>
    <t>10..0.2</t>
  </si>
  <si>
    <t>SI18673</t>
  </si>
  <si>
    <t>Limpeza final da obra</t>
  </si>
  <si>
    <t>11.0.1</t>
  </si>
  <si>
    <t>2622 / 2013</t>
  </si>
  <si>
    <t>Benefícios e Despesas indiretas</t>
  </si>
  <si>
    <t>%</t>
  </si>
  <si>
    <t>L</t>
  </si>
  <si>
    <t>ANEXO III (D) – PLANILHA ORÇAMENTÁRIA: COMPOSIÇÃO DE BDI</t>
  </si>
  <si>
    <t>DEMONSTRATIVO DE BDI</t>
  </si>
  <si>
    <t>OBRA:</t>
  </si>
  <si>
    <t>Juiz de Fora</t>
  </si>
  <si>
    <t>DURAÇÃO:</t>
  </si>
  <si>
    <t>3 meses</t>
  </si>
  <si>
    <t>ITEM</t>
  </si>
  <si>
    <t>DISCRIMINAÇÃO</t>
  </si>
  <si>
    <t>VALOR</t>
  </si>
  <si>
    <t>Despesas (incidem sobre custo direto)</t>
  </si>
  <si>
    <t>AC</t>
  </si>
  <si>
    <t>Taxa de rateio da administração central (%)</t>
  </si>
  <si>
    <t>S</t>
  </si>
  <si>
    <t>Seguro + garantia (%)</t>
  </si>
  <si>
    <t>R</t>
  </si>
  <si>
    <t>Risco (%)</t>
  </si>
  <si>
    <t>DF</t>
  </si>
  <si>
    <t>Despesas Financeiras (%)</t>
  </si>
  <si>
    <t>Lucro bruto (%)</t>
  </si>
  <si>
    <t>Tributos (incidem sobre o faturamento)</t>
  </si>
  <si>
    <t>PIS (%)</t>
  </si>
  <si>
    <t>ISSQN (Lei 10.630/03 alterada pela Lei 11.500/07 Art.47 - Permite deduzir materiais conforme Decreto 9029/06)(%)</t>
  </si>
  <si>
    <t>COFINS(%)</t>
  </si>
  <si>
    <t>CPRB (Quando INSS não incidir sobre a mão de obra)- lei 13.161/2015 (%) - CONSIDERADO NA MÃO DE OBRA</t>
  </si>
  <si>
    <t>T</t>
  </si>
  <si>
    <t>Total de tributos</t>
  </si>
  <si>
    <t>Custo direto (Material + Mão de obra)</t>
  </si>
  <si>
    <t>BDI (R$)</t>
  </si>
  <si>
    <t>Preço Total (R$)</t>
  </si>
  <si>
    <t>ANEXO III (E) – PLANILHA ORÇAMENTÁRIA: COMPOSIÇÃO DOS ENCARGOS SOCIAIS</t>
  </si>
  <si>
    <t>Cálculo do % de Leis Sociais</t>
  </si>
  <si>
    <t>Dados Origem dos Cálculos</t>
  </si>
  <si>
    <t>Grupo A</t>
  </si>
  <si>
    <t>Data de início:</t>
  </si>
  <si>
    <t>INSS:</t>
  </si>
  <si>
    <t>Data de fim:</t>
  </si>
  <si>
    <t>SESI /SESC:</t>
  </si>
  <si>
    <t>SENAI /SENAC:</t>
  </si>
  <si>
    <t>a - Dias por ano:</t>
  </si>
  <si>
    <t>INCRA:</t>
  </si>
  <si>
    <t>b - Domingos:</t>
  </si>
  <si>
    <t>SEBRAE:</t>
  </si>
  <si>
    <t>c - Domingos de férias:</t>
  </si>
  <si>
    <t>SALÁRIO EDUCAÇÃO:</t>
  </si>
  <si>
    <t>d - Dias de enfermidade:</t>
  </si>
  <si>
    <t>SEGURO ACID. TRABALHO:</t>
  </si>
  <si>
    <t>e - Férias:</t>
  </si>
  <si>
    <t>FGTS:</t>
  </si>
  <si>
    <t>f - Feriados:</t>
  </si>
  <si>
    <t>Sindicato da Região:</t>
  </si>
  <si>
    <t>Outras Taxas:</t>
  </si>
  <si>
    <t>Resultado = (a - (b - c ) - d - e - f):</t>
  </si>
  <si>
    <t>TOTAL TX's FIXAS GRUPO A</t>
  </si>
  <si>
    <t>Grupo B</t>
  </si>
  <si>
    <t>Repouso semanal remunerado:</t>
  </si>
  <si>
    <t>Férias:</t>
  </si>
  <si>
    <t>(E+0.33)/G*100</t>
  </si>
  <si>
    <t>Feriados:</t>
  </si>
  <si>
    <t>7/g*100</t>
  </si>
  <si>
    <t>Auxílio Enfermidade:</t>
  </si>
  <si>
    <t>5/g*0.015*0.97</t>
  </si>
  <si>
    <t>Licença Paternidade:</t>
  </si>
  <si>
    <t>30/g*100</t>
  </si>
  <si>
    <t>h-&gt; 13o. Salário:</t>
  </si>
  <si>
    <t>Salário maternidade:</t>
  </si>
  <si>
    <t>Faltas Justificadas:</t>
  </si>
  <si>
    <t>Dias de Chuvas:</t>
  </si>
  <si>
    <t>Auxílio Acidente de Trabalho:</t>
  </si>
  <si>
    <t>TOTAL TX's VARIÁREIS GRUPO B:</t>
  </si>
  <si>
    <t>Grupo C</t>
  </si>
  <si>
    <t>Aviso Prévio Indenizado:</t>
  </si>
  <si>
    <t>(23/g*100)*0.8</t>
  </si>
  <si>
    <t>Aviso Prévio Trabalhado:</t>
  </si>
  <si>
    <t>Depósito por despedida injusta:</t>
  </si>
  <si>
    <t>Férias Indenizadas + 1/3:</t>
  </si>
  <si>
    <t>Indenização Adicional:</t>
  </si>
  <si>
    <t>TOTAL TX's VARIÁREIS GRUPO C:</t>
  </si>
  <si>
    <t>Sub-Total:</t>
  </si>
  <si>
    <t>Incidência Acumulativa do Grupo A sobre o Grupo B:</t>
  </si>
  <si>
    <t>Reincidência  de  A  sobre  Aviso  Prévio Trabalhado  +  Reincidência  de  FGTS  sobre Aviso Prévio Indenizado :</t>
  </si>
  <si>
    <t>% de Leis Sociais Calculado Final:</t>
  </si>
  <si>
    <t>KTEK SOLUÇÕES DE ENGENHARIA LTDA</t>
  </si>
  <si>
    <t>CNPJ: 29.891.297/0001-42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</si>
</sst>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"/>
    <numFmt numFmtId="165" formatCode="_-&quot;R$ &quot;* #,##0.00_-;&quot;-R$ &quot;* #,##0.00_-;_-&quot;R$ &quot;* \-??_-;_-@_-"/>
    <numFmt numFmtId="166" formatCode="0000000"/>
    <numFmt numFmtId="167" formatCode="_-* #,##0.00_-;\-* #,##0.00_-;_-* \-??_-;_-@_-"/>
    <numFmt numFmtId="168" formatCode="d/m/yyyy"/>
  </numFmts>
  <fonts count="18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sz val="9"/>
      <color rgb="FFFFFFFF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sz val="11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2B2B2"/>
      </patternFill>
    </fill>
    <fill>
      <patternFill patternType="solid">
        <fgColor rgb="FFCCCCCC"/>
        <bgColor rgb="FFBFBFBF"/>
      </patternFill>
    </fill>
    <fill>
      <patternFill patternType="solid">
        <fgColor rgb="FFB2B2B2"/>
        <bgColor rgb="FFA6A6A6"/>
      </patternFill>
    </fill>
    <fill>
      <patternFill patternType="solid">
        <fgColor rgb="FFF2F2F2"/>
        <bgColor rgb="FFFFFFFF"/>
      </patternFill>
    </fill>
  </fills>
  <borders count="2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7" fontId="15" fillId="0" borderId="0" applyBorder="0" applyProtection="0"/>
    <xf numFmtId="165" fontId="15" fillId="0" borderId="0" applyBorder="0" applyProtection="0"/>
    <xf numFmtId="9" fontId="15" fillId="0" borderId="0" applyBorder="0" applyProtection="0"/>
  </cellStyleXfs>
  <cellXfs count="104">
    <xf numFmtId="0" fontId="0" fillId="0" borderId="0" xfId="0"/>
    <xf numFmtId="0" fontId="0" fillId="0" borderId="0" xfId="0" applyAlignment="1" applyProtection="1"/>
    <xf numFmtId="0" fontId="0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3" fillId="2" borderId="0" xfId="0" applyFont="1" applyFill="1" applyAlignment="1" applyProtection="1">
      <alignment horizontal="center" vertical="center"/>
    </xf>
    <xf numFmtId="164" fontId="2" fillId="2" borderId="0" xfId="0" applyNumberFormat="1" applyFont="1" applyFill="1" applyAlignment="1" applyProtection="1">
      <alignment horizontal="left"/>
    </xf>
    <xf numFmtId="0" fontId="0" fillId="2" borderId="0" xfId="0" applyFill="1" applyAlignment="1" applyProtection="1"/>
    <xf numFmtId="0" fontId="2" fillId="2" borderId="0" xfId="0" applyFont="1" applyFill="1" applyAlignment="1" applyProtection="1"/>
    <xf numFmtId="165" fontId="2" fillId="2" borderId="0" xfId="2" applyFont="1" applyFill="1" applyBorder="1" applyAlignment="1" applyProtection="1"/>
    <xf numFmtId="10" fontId="2" fillId="2" borderId="0" xfId="3" applyNumberFormat="1" applyFont="1" applyFill="1" applyBorder="1" applyAlignment="1" applyProtection="1"/>
    <xf numFmtId="165" fontId="2" fillId="0" borderId="0" xfId="2" applyFont="1" applyBorder="1" applyAlignment="1" applyProtection="1"/>
    <xf numFmtId="0" fontId="4" fillId="2" borderId="0" xfId="0" applyFont="1" applyFill="1" applyAlignment="1" applyProtection="1"/>
    <xf numFmtId="165" fontId="4" fillId="2" borderId="0" xfId="0" applyNumberFormat="1" applyFont="1" applyFill="1" applyAlignment="1" applyProtection="1"/>
    <xf numFmtId="0" fontId="0" fillId="0" borderId="0" xfId="0" applyAlignment="1" applyProtection="1">
      <alignment horizontal="center"/>
    </xf>
    <xf numFmtId="165" fontId="0" fillId="0" borderId="0" xfId="2" applyFont="1" applyBorder="1" applyAlignment="1" applyProtection="1"/>
    <xf numFmtId="165" fontId="3" fillId="2" borderId="0" xfId="2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/>
    <xf numFmtId="0" fontId="2" fillId="2" borderId="0" xfId="0" applyFont="1" applyFill="1" applyAlignment="1" applyProtection="1">
      <alignment horizontal="center"/>
    </xf>
    <xf numFmtId="164" fontId="3" fillId="0" borderId="0" xfId="0" applyNumberFormat="1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center" vertical="top"/>
    </xf>
    <xf numFmtId="2" fontId="3" fillId="0" borderId="0" xfId="0" applyNumberFormat="1" applyFont="1" applyAlignment="1" applyProtection="1">
      <alignment horizontal="center" vertical="top"/>
    </xf>
    <xf numFmtId="165" fontId="3" fillId="0" borderId="0" xfId="2" applyFont="1" applyBorder="1" applyAlignment="1" applyProtection="1">
      <alignment vertical="top"/>
    </xf>
    <xf numFmtId="10" fontId="3" fillId="0" borderId="0" xfId="3" applyNumberFormat="1" applyFont="1" applyBorder="1" applyAlignment="1" applyProtection="1">
      <alignment vertical="top"/>
    </xf>
    <xf numFmtId="0" fontId="2" fillId="0" borderId="0" xfId="0" applyFont="1" applyAlignment="1" applyProtection="1">
      <alignment horizontal="center"/>
    </xf>
    <xf numFmtId="166" fontId="3" fillId="0" borderId="0" xfId="0" applyNumberFormat="1" applyFont="1" applyAlignment="1" applyProtection="1">
      <alignment horizontal="left" vertical="top" wrapText="1"/>
    </xf>
    <xf numFmtId="166" fontId="3" fillId="0" borderId="0" xfId="0" applyNumberFormat="1" applyFont="1" applyAlignment="1" applyProtection="1">
      <alignment horizontal="left" vertical="top"/>
    </xf>
    <xf numFmtId="0" fontId="0" fillId="2" borderId="0" xfId="0" applyFill="1" applyAlignment="1" applyProtection="1">
      <alignment horizontal="center"/>
    </xf>
    <xf numFmtId="165" fontId="0" fillId="2" borderId="0" xfId="2" applyFont="1" applyFill="1" applyBorder="1" applyAlignment="1" applyProtection="1"/>
    <xf numFmtId="2" fontId="5" fillId="0" borderId="0" xfId="0" applyNumberFormat="1" applyFont="1" applyAlignment="1" applyProtection="1">
      <alignment horizontal="center" vertical="top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/>
    <xf numFmtId="0" fontId="8" fillId="0" borderId="6" xfId="0" applyFont="1" applyBorder="1" applyAlignment="1" applyProtection="1">
      <alignment horizontal="left"/>
    </xf>
    <xf numFmtId="0" fontId="6" fillId="0" borderId="6" xfId="0" applyFont="1" applyBorder="1" applyAlignment="1" applyProtection="1"/>
    <xf numFmtId="0" fontId="8" fillId="0" borderId="7" xfId="0" applyFont="1" applyBorder="1" applyAlignment="1" applyProtection="1">
      <alignment horizontal="left"/>
    </xf>
    <xf numFmtId="168" fontId="6" fillId="0" borderId="7" xfId="0" applyNumberFormat="1" applyFont="1" applyBorder="1" applyAlignment="1" applyProtection="1">
      <alignment horizontal="left"/>
    </xf>
    <xf numFmtId="0" fontId="6" fillId="0" borderId="7" xfId="0" applyFont="1" applyBorder="1" applyAlignment="1" applyProtection="1"/>
    <xf numFmtId="0" fontId="0" fillId="0" borderId="0" xfId="0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/>
    </xf>
    <xf numFmtId="0" fontId="6" fillId="0" borderId="14" xfId="0" applyFont="1" applyBorder="1" applyAlignment="1" applyProtection="1"/>
    <xf numFmtId="10" fontId="6" fillId="0" borderId="15" xfId="0" applyNumberFormat="1" applyFont="1" applyBorder="1" applyAlignment="1" applyProtection="1"/>
    <xf numFmtId="0" fontId="7" fillId="0" borderId="14" xfId="0" applyFont="1" applyBorder="1" applyAlignment="1" applyProtection="1"/>
    <xf numFmtId="0" fontId="6" fillId="0" borderId="15" xfId="0" applyFont="1" applyBorder="1" applyAlignment="1" applyProtection="1"/>
    <xf numFmtId="0" fontId="6" fillId="0" borderId="14" xfId="0" applyFont="1" applyBorder="1" applyAlignment="1" applyProtection="1">
      <alignment wrapText="1"/>
    </xf>
    <xf numFmtId="0" fontId="7" fillId="0" borderId="14" xfId="0" applyFont="1" applyBorder="1" applyAlignment="1" applyProtection="1">
      <alignment horizontal="right"/>
    </xf>
    <xf numFmtId="10" fontId="7" fillId="0" borderId="15" xfId="0" applyNumberFormat="1" applyFont="1" applyBorder="1" applyAlignment="1" applyProtection="1"/>
    <xf numFmtId="0" fontId="7" fillId="0" borderId="13" xfId="0" applyFont="1" applyBorder="1" applyAlignment="1" applyProtection="1">
      <alignment horizontal="center" vertical="center"/>
    </xf>
    <xf numFmtId="10" fontId="7" fillId="0" borderId="15" xfId="3" applyNumberFormat="1" applyFont="1" applyBorder="1" applyAlignment="1" applyProtection="1">
      <alignment horizontal="right" vertical="center"/>
    </xf>
    <xf numFmtId="0" fontId="6" fillId="0" borderId="13" xfId="0" applyFont="1" applyBorder="1" applyAlignment="1" applyProtection="1">
      <alignment horizontal="center"/>
    </xf>
    <xf numFmtId="167" fontId="6" fillId="0" borderId="15" xfId="1" applyFont="1" applyBorder="1" applyAlignment="1" applyProtection="1"/>
    <xf numFmtId="4" fontId="0" fillId="0" borderId="0" xfId="0" applyNumberFormat="1" applyAlignment="1" applyProtection="1"/>
    <xf numFmtId="167" fontId="6" fillId="0" borderId="15" xfId="0" applyNumberFormat="1" applyFont="1" applyBorder="1" applyAlignment="1" applyProtection="1"/>
    <xf numFmtId="165" fontId="0" fillId="0" borderId="0" xfId="0" applyNumberFormat="1" applyAlignment="1" applyProtection="1"/>
    <xf numFmtId="0" fontId="6" fillId="0" borderId="16" xfId="0" applyFont="1" applyBorder="1" applyAlignment="1" applyProtection="1">
      <alignment horizontal="center"/>
    </xf>
    <xf numFmtId="0" fontId="7" fillId="0" borderId="17" xfId="0" applyFont="1" applyBorder="1" applyAlignment="1" applyProtection="1"/>
    <xf numFmtId="167" fontId="7" fillId="0" borderId="18" xfId="0" applyNumberFormat="1" applyFont="1" applyBorder="1" applyAlignment="1" applyProtection="1"/>
    <xf numFmtId="0" fontId="9" fillId="0" borderId="0" xfId="0" applyFont="1" applyAlignment="1" applyProtection="1"/>
    <xf numFmtId="0" fontId="10" fillId="0" borderId="0" xfId="0" applyFont="1" applyAlignment="1" applyProtection="1"/>
    <xf numFmtId="165" fontId="9" fillId="0" borderId="0" xfId="0" applyNumberFormat="1" applyFont="1" applyAlignment="1" applyProtection="1"/>
    <xf numFmtId="0" fontId="10" fillId="0" borderId="19" xfId="0" applyFont="1" applyBorder="1" applyAlignment="1" applyProtection="1"/>
    <xf numFmtId="0" fontId="0" fillId="0" borderId="19" xfId="0" applyBorder="1" applyAlignment="1" applyProtection="1"/>
    <xf numFmtId="0" fontId="12" fillId="5" borderId="0" xfId="0" applyFont="1" applyFill="1" applyAlignment="1" applyProtection="1">
      <alignment horizontal="left" indent="4"/>
    </xf>
    <xf numFmtId="0" fontId="9" fillId="5" borderId="0" xfId="0" applyFont="1" applyFill="1" applyAlignment="1" applyProtection="1"/>
    <xf numFmtId="0" fontId="12" fillId="0" borderId="0" xfId="0" applyFont="1" applyAlignment="1" applyProtection="1"/>
    <xf numFmtId="0" fontId="13" fillId="5" borderId="0" xfId="0" applyFont="1" applyFill="1" applyAlignment="1" applyProtection="1">
      <alignment horizontal="right"/>
    </xf>
    <xf numFmtId="168" fontId="13" fillId="5" borderId="0" xfId="0" applyNumberFormat="1" applyFont="1" applyFill="1" applyAlignment="1" applyProtection="1"/>
    <xf numFmtId="0" fontId="14" fillId="0" borderId="0" xfId="0" applyFont="1" applyAlignment="1" applyProtection="1">
      <alignment horizontal="right"/>
    </xf>
    <xf numFmtId="10" fontId="14" fillId="0" borderId="0" xfId="3" applyNumberFormat="1" applyFont="1" applyBorder="1" applyAlignment="1" applyProtection="1">
      <alignment horizontal="right"/>
    </xf>
    <xf numFmtId="0" fontId="0" fillId="5" borderId="0" xfId="0" applyFill="1" applyAlignment="1" applyProtection="1"/>
    <xf numFmtId="10" fontId="0" fillId="0" borderId="0" xfId="0" applyNumberFormat="1" applyAlignment="1" applyProtection="1"/>
    <xf numFmtId="0" fontId="13" fillId="5" borderId="0" xfId="0" applyFont="1" applyFill="1" applyAlignment="1" applyProtection="1"/>
    <xf numFmtId="10" fontId="9" fillId="0" borderId="0" xfId="3" applyNumberFormat="1" applyFont="1" applyBorder="1" applyAlignment="1" applyProtection="1">
      <alignment horizontal="right"/>
    </xf>
    <xf numFmtId="10" fontId="14" fillId="0" borderId="0" xfId="3" applyNumberFormat="1" applyFont="1" applyBorder="1" applyAlignment="1" applyProtection="1"/>
    <xf numFmtId="0" fontId="13" fillId="0" borderId="0" xfId="0" applyFont="1" applyAlignment="1" applyProtection="1">
      <alignment horizontal="left" indent="1"/>
    </xf>
    <xf numFmtId="10" fontId="9" fillId="0" borderId="0" xfId="3" applyNumberFormat="1" applyFont="1" applyBorder="1" applyAlignment="1" applyProtection="1"/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 indent="5"/>
    </xf>
    <xf numFmtId="43" fontId="0" fillId="0" borderId="0" xfId="0" applyNumberFormat="1" applyAlignment="1" applyProtection="1"/>
    <xf numFmtId="44" fontId="15" fillId="0" borderId="0" xfId="3" applyNumberFormat="1" applyProtection="1"/>
    <xf numFmtId="0" fontId="0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wrapText="1" indent="5"/>
    </xf>
    <xf numFmtId="10" fontId="9" fillId="0" borderId="0" xfId="3" applyNumberFormat="1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center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30303"/>
      <rgbColor rgb="FF808000"/>
      <rgbColor rgb="FF800080"/>
      <rgbColor rgb="FF008080"/>
      <rgbColor rgb="FFBFBFBF"/>
      <rgbColor rgb="FF808080"/>
      <rgbColor rgb="FFB2B2B2"/>
      <rgbColor rgb="FF993366"/>
      <rgbColor rgb="FFF2F2F2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BDBDB"/>
      <rgbColor rgb="FFFFFF99"/>
      <rgbColor rgb="FF99CCFF"/>
      <rgbColor rgb="FFFF99CC"/>
      <rgbColor rgb="FFCC99FF"/>
      <rgbColor rgb="FFD9D9D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131313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86179</xdr:colOff>
      <xdr:row>1</xdr:row>
      <xdr:rowOff>35089</xdr:rowOff>
    </xdr:from>
    <xdr:to>
      <xdr:col>3</xdr:col>
      <xdr:colOff>612322</xdr:colOff>
      <xdr:row>4</xdr:row>
      <xdr:rowOff>151919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5429" y="257339"/>
          <a:ext cx="1886857" cy="674723"/>
        </a:xfrm>
        <a:prstGeom prst="rect">
          <a:avLst/>
        </a:prstGeom>
      </xdr:spPr>
    </xdr:pic>
    <xdr:clientData/>
  </xdr:twoCellAnchor>
  <xdr:twoCellAnchor editAs="oneCell">
    <xdr:from>
      <xdr:col>1</xdr:col>
      <xdr:colOff>45090</xdr:colOff>
      <xdr:row>42</xdr:row>
      <xdr:rowOff>46696</xdr:rowOff>
    </xdr:from>
    <xdr:to>
      <xdr:col>3</xdr:col>
      <xdr:colOff>642470</xdr:colOff>
      <xdr:row>46</xdr:row>
      <xdr:rowOff>171775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208" y="5373225"/>
          <a:ext cx="1957027" cy="7600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53049</xdr:colOff>
      <xdr:row>1</xdr:row>
      <xdr:rowOff>57177</xdr:rowOff>
    </xdr:from>
    <xdr:to>
      <xdr:col>3</xdr:col>
      <xdr:colOff>831811</xdr:colOff>
      <xdr:row>4</xdr:row>
      <xdr:rowOff>174007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4658" y="278047"/>
          <a:ext cx="1883110" cy="663482"/>
        </a:xfrm>
        <a:prstGeom prst="rect">
          <a:avLst/>
        </a:prstGeom>
      </xdr:spPr>
    </xdr:pic>
    <xdr:clientData/>
  </xdr:twoCellAnchor>
  <xdr:twoCellAnchor editAs="oneCell">
    <xdr:from>
      <xdr:col>1</xdr:col>
      <xdr:colOff>77303</xdr:colOff>
      <xdr:row>129</xdr:row>
      <xdr:rowOff>30759</xdr:rowOff>
    </xdr:from>
    <xdr:to>
      <xdr:col>4</xdr:col>
      <xdr:colOff>265043</xdr:colOff>
      <xdr:row>133</xdr:row>
      <xdr:rowOff>136122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8912" y="30234672"/>
          <a:ext cx="2147957" cy="8342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19440</xdr:colOff>
      <xdr:row>24</xdr:row>
      <xdr:rowOff>38160</xdr:rowOff>
    </xdr:from>
    <xdr:to>
      <xdr:col>3</xdr:col>
      <xdr:colOff>5228640</xdr:colOff>
      <xdr:row>24</xdr:row>
      <xdr:rowOff>646560</xdr:rowOff>
    </xdr:to>
    <xdr:sp macro="" textlink="">
      <xdr:nvSpPr>
        <xdr:cNvPr id="3" name="CustomShape 1"/>
        <xdr:cNvSpPr/>
      </xdr:nvSpPr>
      <xdr:spPr>
        <a:xfrm>
          <a:off x="2000520" y="5149800"/>
          <a:ext cx="5209200" cy="608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/>
        <a:lstStyle/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%BDI </a:t>
          </a:r>
          <a:r>
            <a:rPr lang="pt-BR" sz="16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mbria Math"/>
            </a:rPr>
            <a:t>=(</a:t>
          </a:r>
          <a:r>
            <a:rPr lang="pt-BR" sz="1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mbria Math"/>
            </a:rPr>
            <a:t>((1+(𝐴𝐶+𝑆+𝐺+𝑅))∗(1+𝐷𝐹)∗(1+𝐿))/((1 −𝑇))</a:t>
          </a:r>
          <a:r>
            <a:rPr lang="pt-BR" sz="1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- 1) *100</a:t>
          </a:r>
          <a:endParaRPr lang="pt-BR" sz="16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91149</xdr:colOff>
      <xdr:row>1</xdr:row>
      <xdr:rowOff>50827</xdr:rowOff>
    </xdr:from>
    <xdr:to>
      <xdr:col>3</xdr:col>
      <xdr:colOff>1225511</xdr:colOff>
      <xdr:row>4</xdr:row>
      <xdr:rowOff>129557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3649" y="247677"/>
          <a:ext cx="1883662" cy="631180"/>
        </a:xfrm>
        <a:prstGeom prst="rect">
          <a:avLst/>
        </a:prstGeom>
      </xdr:spPr>
    </xdr:pic>
    <xdr:clientData/>
  </xdr:twoCellAnchor>
  <xdr:twoCellAnchor editAs="oneCell">
    <xdr:from>
      <xdr:col>2</xdr:col>
      <xdr:colOff>107950</xdr:colOff>
      <xdr:row>27</xdr:row>
      <xdr:rowOff>95250</xdr:rowOff>
    </xdr:from>
    <xdr:to>
      <xdr:col>3</xdr:col>
      <xdr:colOff>1508540</xdr:colOff>
      <xdr:row>31</xdr:row>
      <xdr:rowOff>149813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6248400"/>
          <a:ext cx="2149890" cy="8419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172793</xdr:colOff>
      <xdr:row>2</xdr:row>
      <xdr:rowOff>55362</xdr:rowOff>
    </xdr:from>
    <xdr:to>
      <xdr:col>4</xdr:col>
      <xdr:colOff>585108</xdr:colOff>
      <xdr:row>5</xdr:row>
      <xdr:rowOff>145769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6043" y="445433"/>
          <a:ext cx="2262886" cy="757157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127000</xdr:colOff>
      <xdr:row>58</xdr:row>
      <xdr:rowOff>69850</xdr:rowOff>
    </xdr:from>
    <xdr:to>
      <xdr:col>4</xdr:col>
      <xdr:colOff>429040</xdr:colOff>
      <xdr:row>62</xdr:row>
      <xdr:rowOff>124413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0" y="11004550"/>
          <a:ext cx="2149890" cy="841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view="pageBreakPreview" zoomScaleNormal="100" zoomScaleSheetLayoutView="100" zoomScalePageLayoutView="140" workbookViewId="0">
      <selection activeCell="I37" sqref="I37"/>
    </sheetView>
  </sheetViews>
  <sheetFormatPr defaultRowHeight="14.5" x14ac:dyDescent="0.35"/>
  <cols>
    <col min="1" max="1" width="7.1796875" style="1" customWidth="1"/>
    <col min="2" max="2" width="10.81640625" style="1" customWidth="1"/>
    <col min="3" max="3" width="8.6328125" customWidth="1"/>
    <col min="4" max="4" width="9.36328125" customWidth="1"/>
    <col min="5" max="5" width="46.54296875" style="1" customWidth="1"/>
    <col min="6" max="6" width="7.7265625" style="1" customWidth="1"/>
    <col min="7" max="7" width="10.81640625" style="1" customWidth="1"/>
    <col min="8" max="8" width="12.7265625" style="1" customWidth="1"/>
    <col min="9" max="9" width="16" style="1" customWidth="1"/>
    <col min="10" max="10" width="15.7265625" style="1" customWidth="1"/>
    <col min="11" max="1025" width="8.6328125" customWidth="1"/>
  </cols>
  <sheetData>
    <row r="1" spans="2:10" ht="17.5" customHeight="1" x14ac:dyDescent="0.35"/>
    <row r="2" spans="2:10" x14ac:dyDescent="0.35">
      <c r="B2" s="2"/>
      <c r="C2" s="2"/>
      <c r="D2" s="2"/>
      <c r="E2" s="2"/>
      <c r="F2" s="2"/>
      <c r="G2" s="2"/>
      <c r="H2" s="2"/>
      <c r="I2" s="2"/>
    </row>
    <row r="3" spans="2:10" x14ac:dyDescent="0.35">
      <c r="B3" s="2"/>
      <c r="C3" s="2"/>
      <c r="D3" s="2"/>
      <c r="E3" s="92" t="s">
        <v>337</v>
      </c>
      <c r="F3" s="2"/>
      <c r="G3" s="2"/>
      <c r="H3" s="2"/>
      <c r="I3" s="2"/>
    </row>
    <row r="4" spans="2:10" x14ac:dyDescent="0.35">
      <c r="B4" s="2"/>
      <c r="C4" s="2"/>
      <c r="D4" s="2"/>
      <c r="E4" s="92" t="s">
        <v>338</v>
      </c>
      <c r="F4" s="2"/>
      <c r="G4" s="2"/>
      <c r="H4" s="2"/>
      <c r="I4" s="2"/>
    </row>
    <row r="5" spans="2:10" ht="15.5" x14ac:dyDescent="0.35">
      <c r="E5" s="3"/>
      <c r="F5" s="3"/>
      <c r="G5" s="3"/>
      <c r="H5" s="3"/>
    </row>
    <row r="6" spans="2:10" ht="15.5" x14ac:dyDescent="0.35">
      <c r="B6" s="96" t="s">
        <v>0</v>
      </c>
      <c r="C6" s="96"/>
      <c r="D6" s="96"/>
      <c r="E6" s="96"/>
      <c r="F6" s="96"/>
      <c r="G6" s="96"/>
      <c r="H6" s="96"/>
      <c r="I6" s="96"/>
      <c r="J6" s="96"/>
    </row>
    <row r="7" spans="2:10" ht="6" customHeight="1" x14ac:dyDescent="0.35">
      <c r="B7" s="4"/>
    </row>
    <row r="8" spans="2:10" ht="3" customHeight="1" x14ac:dyDescent="0.35">
      <c r="B8" s="93"/>
      <c r="C8" s="93"/>
      <c r="D8" s="93"/>
      <c r="E8" s="93"/>
      <c r="F8" s="93"/>
      <c r="G8" s="93"/>
      <c r="H8" s="93"/>
      <c r="I8" s="93"/>
      <c r="J8" s="93"/>
    </row>
    <row r="9" spans="2:10" ht="6" customHeight="1" x14ac:dyDescent="0.35">
      <c r="B9" s="94"/>
      <c r="C9" s="94"/>
      <c r="D9" s="94"/>
      <c r="E9" s="94"/>
      <c r="F9" s="94"/>
      <c r="G9" s="94"/>
      <c r="H9" s="94"/>
      <c r="I9" s="94"/>
      <c r="J9" s="94"/>
    </row>
    <row r="10" spans="2:10" ht="6" customHeight="1" x14ac:dyDescent="0.35">
      <c r="B10" s="95"/>
      <c r="C10" s="95"/>
      <c r="D10" s="95"/>
      <c r="E10" s="95"/>
      <c r="F10" s="95"/>
      <c r="G10" s="95"/>
      <c r="H10" s="95"/>
      <c r="I10" s="95"/>
      <c r="J10" s="95"/>
    </row>
    <row r="11" spans="2:10" x14ac:dyDescent="0.35">
      <c r="B11" s="5" t="s">
        <v>1</v>
      </c>
      <c r="C11" s="5"/>
      <c r="D11" s="5" t="s">
        <v>2</v>
      </c>
      <c r="E11" s="5" t="s">
        <v>3</v>
      </c>
      <c r="F11" s="5" t="s">
        <v>4</v>
      </c>
      <c r="G11" s="5" t="s">
        <v>5</v>
      </c>
      <c r="H11" s="5" t="s">
        <v>6</v>
      </c>
      <c r="I11" s="5" t="s">
        <v>7</v>
      </c>
      <c r="J11" s="5" t="s">
        <v>8</v>
      </c>
    </row>
    <row r="12" spans="2:10" ht="6" customHeight="1" x14ac:dyDescent="0.35"/>
    <row r="13" spans="2:10" ht="9" customHeight="1" x14ac:dyDescent="0.35">
      <c r="B13" s="95"/>
      <c r="C13" s="95"/>
      <c r="D13" s="95"/>
      <c r="E13" s="95"/>
      <c r="F13" s="95"/>
      <c r="G13" s="95"/>
      <c r="H13" s="95"/>
      <c r="I13" s="95"/>
      <c r="J13" s="95"/>
    </row>
    <row r="14" spans="2:10" x14ac:dyDescent="0.35">
      <c r="B14" s="6">
        <v>1</v>
      </c>
      <c r="C14" s="7"/>
      <c r="D14" s="8" t="s">
        <v>9</v>
      </c>
      <c r="E14" s="7"/>
      <c r="F14" s="7"/>
      <c r="G14" s="7"/>
      <c r="H14" s="7"/>
      <c r="I14" s="9">
        <f>'B Analítico'!I14</f>
        <v>98398.276331999994</v>
      </c>
      <c r="J14" s="10">
        <f>I14/$J$35</f>
        <v>0.14050843358920143</v>
      </c>
    </row>
    <row r="15" spans="2:10" ht="6" customHeight="1" x14ac:dyDescent="0.35">
      <c r="B15" s="4"/>
      <c r="D15" s="4"/>
      <c r="I15" s="11"/>
      <c r="J15" s="4"/>
    </row>
    <row r="16" spans="2:10" x14ac:dyDescent="0.35">
      <c r="B16" s="6">
        <v>2</v>
      </c>
      <c r="C16" s="7"/>
      <c r="D16" s="8" t="s">
        <v>10</v>
      </c>
      <c r="E16" s="7"/>
      <c r="F16" s="7"/>
      <c r="G16" s="7"/>
      <c r="H16" s="7"/>
      <c r="I16" s="9">
        <f>'B Analítico'!I18</f>
        <v>10464.781032500001</v>
      </c>
      <c r="J16" s="10">
        <f>I16/$J$35</f>
        <v>1.4943249470848477E-2</v>
      </c>
    </row>
    <row r="17" spans="2:10" ht="6" customHeight="1" x14ac:dyDescent="0.35">
      <c r="B17" s="4"/>
      <c r="D17" s="4"/>
      <c r="I17" s="11"/>
      <c r="J17" s="4"/>
    </row>
    <row r="18" spans="2:10" x14ac:dyDescent="0.35">
      <c r="B18" s="6">
        <v>3</v>
      </c>
      <c r="C18" s="7"/>
      <c r="D18" s="8" t="s">
        <v>11</v>
      </c>
      <c r="E18" s="7"/>
      <c r="F18" s="7"/>
      <c r="G18" s="7"/>
      <c r="H18" s="7"/>
      <c r="I18" s="9">
        <f>'B Analítico'!I25</f>
        <v>5943.7054220892005</v>
      </c>
      <c r="J18" s="10">
        <f>I18/$J$35</f>
        <v>8.487351300297135E-3</v>
      </c>
    </row>
    <row r="19" spans="2:10" ht="6" customHeight="1" x14ac:dyDescent="0.35">
      <c r="B19" s="4"/>
      <c r="D19" s="4"/>
      <c r="I19" s="11"/>
      <c r="J19" s="4"/>
    </row>
    <row r="20" spans="2:10" x14ac:dyDescent="0.35">
      <c r="B20" s="6">
        <v>4</v>
      </c>
      <c r="C20" s="7"/>
      <c r="D20" s="8" t="s">
        <v>12</v>
      </c>
      <c r="E20" s="7"/>
      <c r="F20" s="7"/>
      <c r="G20" s="7"/>
      <c r="H20" s="7"/>
      <c r="I20" s="9">
        <f>'B Analítico'!I33</f>
        <v>169009.95846620787</v>
      </c>
      <c r="J20" s="10">
        <f>I20/$J$35</f>
        <v>0.24133882635238824</v>
      </c>
    </row>
    <row r="21" spans="2:10" ht="6" customHeight="1" x14ac:dyDescent="0.35">
      <c r="B21" s="4"/>
      <c r="D21" s="4"/>
      <c r="I21" s="11"/>
      <c r="J21" s="4"/>
    </row>
    <row r="22" spans="2:10" x14ac:dyDescent="0.35">
      <c r="B22" s="6">
        <v>5</v>
      </c>
      <c r="C22" s="7"/>
      <c r="D22" s="8" t="s">
        <v>13</v>
      </c>
      <c r="E22" s="7"/>
      <c r="F22" s="7"/>
      <c r="G22" s="7"/>
      <c r="H22" s="7"/>
      <c r="I22" s="9">
        <f>'B Analítico'!I52</f>
        <v>135146.70956466012</v>
      </c>
      <c r="J22" s="10">
        <f>I22/$J$35</f>
        <v>0.19298358846850722</v>
      </c>
    </row>
    <row r="23" spans="2:10" ht="6" customHeight="1" x14ac:dyDescent="0.35">
      <c r="B23" s="4"/>
      <c r="D23" s="4"/>
      <c r="I23" s="11"/>
      <c r="J23" s="4"/>
    </row>
    <row r="24" spans="2:10" x14ac:dyDescent="0.35">
      <c r="B24" s="6">
        <v>6</v>
      </c>
      <c r="C24" s="7"/>
      <c r="D24" s="8" t="s">
        <v>14</v>
      </c>
      <c r="E24" s="7"/>
      <c r="F24" s="7"/>
      <c r="G24" s="7"/>
      <c r="H24" s="7"/>
      <c r="I24" s="9">
        <f>'B Analítico'!I60</f>
        <v>2444.7700184739997</v>
      </c>
      <c r="J24" s="10">
        <f>I24/$J$35</f>
        <v>3.4910246254985667E-3</v>
      </c>
    </row>
    <row r="25" spans="2:10" ht="6" customHeight="1" x14ac:dyDescent="0.35">
      <c r="B25" s="4"/>
      <c r="D25" s="4"/>
      <c r="I25" s="11"/>
      <c r="J25" s="4"/>
    </row>
    <row r="26" spans="2:10" x14ac:dyDescent="0.35">
      <c r="B26" s="6">
        <v>7</v>
      </c>
      <c r="C26" s="7"/>
      <c r="D26" s="8" t="s">
        <v>15</v>
      </c>
      <c r="E26" s="7"/>
      <c r="F26" s="7"/>
      <c r="G26" s="7"/>
      <c r="H26" s="7"/>
      <c r="I26" s="9">
        <f>'B Analítico'!I67</f>
        <v>172675.87204846981</v>
      </c>
      <c r="J26" s="10">
        <f>I26/$J$35</f>
        <v>0.24657359056084918</v>
      </c>
    </row>
    <row r="27" spans="2:10" ht="6" customHeight="1" x14ac:dyDescent="0.35">
      <c r="B27" s="4"/>
      <c r="D27" s="4"/>
      <c r="I27" s="11"/>
      <c r="J27" s="4"/>
    </row>
    <row r="28" spans="2:10" x14ac:dyDescent="0.35">
      <c r="B28" s="6">
        <v>8</v>
      </c>
      <c r="C28" s="7"/>
      <c r="D28" s="8" t="s">
        <v>16</v>
      </c>
      <c r="E28" s="7"/>
      <c r="F28" s="7"/>
      <c r="G28" s="7"/>
      <c r="H28" s="7"/>
      <c r="I28" s="9">
        <f>'B Analítico'!I85</f>
        <v>2440.2041480004777</v>
      </c>
      <c r="J28" s="10">
        <f>I28/$J$35</f>
        <v>3.4845047622233077E-3</v>
      </c>
    </row>
    <row r="29" spans="2:10" ht="6" customHeight="1" x14ac:dyDescent="0.35">
      <c r="B29" s="4"/>
      <c r="D29" s="4"/>
      <c r="I29" s="11"/>
      <c r="J29" s="4"/>
    </row>
    <row r="30" spans="2:10" x14ac:dyDescent="0.35">
      <c r="B30" s="6">
        <v>9</v>
      </c>
      <c r="C30" s="7"/>
      <c r="D30" s="8" t="s">
        <v>17</v>
      </c>
      <c r="E30" s="7"/>
      <c r="F30" s="7"/>
      <c r="G30" s="7"/>
      <c r="H30" s="7"/>
      <c r="I30" s="9">
        <f>'B Analítico'!I91</f>
        <v>99133.829816561076</v>
      </c>
      <c r="J30" s="10">
        <f>I30/$J$35</f>
        <v>0.14155877178402959</v>
      </c>
    </row>
    <row r="31" spans="2:10" ht="6" customHeight="1" x14ac:dyDescent="0.35">
      <c r="B31" s="4"/>
      <c r="D31" s="4"/>
      <c r="I31" s="11"/>
      <c r="J31" s="4"/>
    </row>
    <row r="32" spans="2:10" x14ac:dyDescent="0.35">
      <c r="B32" s="6">
        <v>10</v>
      </c>
      <c r="C32" s="7"/>
      <c r="D32" s="8" t="s">
        <v>18</v>
      </c>
      <c r="E32" s="7"/>
      <c r="F32" s="7"/>
      <c r="G32" s="7"/>
      <c r="H32" s="7"/>
      <c r="I32" s="9">
        <f>'B Analítico'!I115</f>
        <v>4643.4609535999998</v>
      </c>
      <c r="J32" s="10">
        <f>I32/$J$35</f>
        <v>6.6306590861569233E-3</v>
      </c>
    </row>
    <row r="33" spans="2:10" ht="6" customHeight="1" x14ac:dyDescent="0.35">
      <c r="B33" s="4"/>
      <c r="D33" s="4"/>
      <c r="I33" s="11"/>
      <c r="J33" s="4"/>
    </row>
    <row r="34" spans="2:10" ht="3" customHeight="1" x14ac:dyDescent="0.35"/>
    <row r="35" spans="2:10" x14ac:dyDescent="0.35">
      <c r="B35" s="12" t="s">
        <v>19</v>
      </c>
      <c r="C35" s="7"/>
      <c r="D35" s="7"/>
      <c r="E35" s="7"/>
      <c r="F35" s="7"/>
      <c r="G35" s="7"/>
      <c r="H35" s="7"/>
      <c r="I35" s="7"/>
      <c r="J35" s="13">
        <f>SUM(I14,I16,I18,I20,I22,I24,I26,I28,I30,I32)</f>
        <v>700301.56780256249</v>
      </c>
    </row>
    <row r="36" spans="2:10" ht="9" customHeight="1" x14ac:dyDescent="0.35"/>
    <row r="37" spans="2:10" x14ac:dyDescent="0.35">
      <c r="B37" s="6">
        <v>11</v>
      </c>
      <c r="C37" s="7"/>
      <c r="D37" s="8" t="s">
        <v>20</v>
      </c>
      <c r="E37" s="7"/>
      <c r="F37" s="7"/>
      <c r="G37" s="7"/>
      <c r="H37" s="7"/>
      <c r="I37" s="9">
        <f>'B Analítico'!I124</f>
        <v>164819.45046386225</v>
      </c>
      <c r="J37" s="10">
        <f>'D BDI'!E25</f>
        <v>0.23535496426352442</v>
      </c>
    </row>
    <row r="38" spans="2:10" ht="9" customHeight="1" x14ac:dyDescent="0.35"/>
    <row r="39" spans="2:10" ht="1.9" customHeight="1" x14ac:dyDescent="0.35">
      <c r="B39" s="7"/>
      <c r="C39" s="7"/>
      <c r="D39" s="7"/>
      <c r="E39" s="7"/>
      <c r="F39" s="7"/>
      <c r="G39" s="7"/>
      <c r="H39" s="7"/>
      <c r="I39" s="7"/>
      <c r="J39" s="7"/>
    </row>
    <row r="40" spans="2:10" ht="1.9" customHeight="1" x14ac:dyDescent="0.35">
      <c r="B40" s="7"/>
      <c r="C40" s="7"/>
      <c r="D40" s="7"/>
      <c r="E40" s="7"/>
      <c r="F40" s="7"/>
      <c r="G40" s="7"/>
      <c r="H40" s="7"/>
      <c r="I40" s="7"/>
      <c r="J40" s="7"/>
    </row>
    <row r="41" spans="2:10" ht="3" customHeight="1" x14ac:dyDescent="0.35"/>
    <row r="42" spans="2:10" x14ac:dyDescent="0.35">
      <c r="B42" s="12" t="s">
        <v>21</v>
      </c>
      <c r="C42" s="7"/>
      <c r="D42" s="7"/>
      <c r="E42" s="7"/>
      <c r="F42" s="7"/>
      <c r="G42" s="7"/>
      <c r="H42" s="7"/>
      <c r="I42" s="7"/>
      <c r="J42" s="13">
        <f>SUM(I37,J35)</f>
        <v>865121.01826642477</v>
      </c>
    </row>
    <row r="43" spans="2:10" ht="6" customHeight="1" x14ac:dyDescent="0.35"/>
  </sheetData>
  <mergeCells count="5">
    <mergeCell ref="B8:J8"/>
    <mergeCell ref="B9:J9"/>
    <mergeCell ref="B10:J10"/>
    <mergeCell ref="B13:J13"/>
    <mergeCell ref="B6:J6"/>
  </mergeCells>
  <pageMargins left="0.51180555555555496" right="0.51180555555555496" top="0.78749999999999998" bottom="0.78749999999999998" header="0.51180555555555496" footer="0.51180555555555496"/>
  <pageSetup paperSize="9" scale="99" firstPageNumber="0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9"/>
  <sheetViews>
    <sheetView tabSelected="1" view="pageBreakPreview" zoomScaleNormal="100" zoomScaleSheetLayoutView="100" zoomScalePageLayoutView="140" workbookViewId="0">
      <pane ySplit="12" topLeftCell="A109" activePane="bottomLeft" state="frozen"/>
      <selection pane="bottomLeft" activeCell="K123" sqref="K123"/>
    </sheetView>
  </sheetViews>
  <sheetFormatPr defaultRowHeight="14.5" x14ac:dyDescent="0.35"/>
  <cols>
    <col min="1" max="1" width="40.36328125" style="1" customWidth="1"/>
    <col min="2" max="2" width="10.81640625" style="1" customWidth="1"/>
    <col min="3" max="3" width="5" style="1" customWidth="1"/>
    <col min="4" max="4" width="12.26953125" style="1" customWidth="1"/>
    <col min="5" max="5" width="46.54296875" style="1" customWidth="1"/>
    <col min="6" max="6" width="8.08984375" style="14" customWidth="1"/>
    <col min="7" max="7" width="10.81640625" style="1" customWidth="1"/>
    <col min="8" max="8" width="12.7265625" style="15" customWidth="1"/>
    <col min="9" max="9" width="16" style="1" customWidth="1"/>
    <col min="10" max="10" width="15.7265625" style="1" customWidth="1"/>
    <col min="11" max="1020" width="8.6328125" customWidth="1"/>
  </cols>
  <sheetData>
    <row r="1" spans="2:10" ht="17.5" customHeight="1" x14ac:dyDescent="0.35"/>
    <row r="2" spans="2:10" x14ac:dyDescent="0.35">
      <c r="B2" s="2"/>
      <c r="C2" s="2"/>
      <c r="D2" s="2"/>
      <c r="E2" s="2"/>
      <c r="F2" s="2"/>
      <c r="G2" s="2"/>
      <c r="H2" s="2"/>
      <c r="I2" s="2"/>
    </row>
    <row r="3" spans="2:10" x14ac:dyDescent="0.35">
      <c r="B3" s="2"/>
      <c r="C3" s="2"/>
      <c r="D3" s="2"/>
      <c r="E3" s="92" t="s">
        <v>337</v>
      </c>
      <c r="F3" s="2"/>
      <c r="G3" s="2"/>
      <c r="H3" s="2"/>
      <c r="I3" s="2"/>
    </row>
    <row r="4" spans="2:10" x14ac:dyDescent="0.35">
      <c r="B4" s="2"/>
      <c r="C4" s="2"/>
      <c r="D4" s="2"/>
      <c r="E4" s="92" t="s">
        <v>338</v>
      </c>
      <c r="F4" s="2"/>
      <c r="G4" s="2"/>
      <c r="H4" s="2"/>
      <c r="I4" s="2"/>
    </row>
    <row r="5" spans="2:10" ht="15.5" x14ac:dyDescent="0.35">
      <c r="C5"/>
      <c r="D5"/>
      <c r="E5" s="3"/>
      <c r="F5" s="3"/>
      <c r="G5" s="3"/>
      <c r="H5" s="3"/>
    </row>
    <row r="6" spans="2:10" ht="15.5" x14ac:dyDescent="0.35">
      <c r="B6" s="96" t="s">
        <v>22</v>
      </c>
      <c r="C6" s="96"/>
      <c r="D6" s="96"/>
      <c r="E6" s="96"/>
      <c r="F6" s="96"/>
      <c r="G6" s="96"/>
      <c r="H6" s="96"/>
      <c r="I6" s="96"/>
      <c r="J6" s="96"/>
    </row>
    <row r="7" spans="2:10" ht="6" customHeight="1" x14ac:dyDescent="0.35">
      <c r="B7" s="4"/>
    </row>
    <row r="8" spans="2:10" ht="3" customHeight="1" x14ac:dyDescent="0.35">
      <c r="B8" s="93"/>
      <c r="C8" s="93"/>
      <c r="D8" s="93"/>
      <c r="E8" s="93"/>
      <c r="F8" s="93"/>
      <c r="G8" s="93"/>
      <c r="H8" s="93"/>
      <c r="I8" s="93"/>
      <c r="J8" s="93"/>
    </row>
    <row r="9" spans="2:10" ht="6" customHeight="1" x14ac:dyDescent="0.35">
      <c r="B9" s="94"/>
      <c r="C9" s="94"/>
      <c r="D9" s="94"/>
      <c r="E9" s="94"/>
      <c r="F9" s="94"/>
      <c r="G9" s="94"/>
      <c r="H9" s="94"/>
      <c r="I9" s="94"/>
      <c r="J9" s="94"/>
    </row>
    <row r="10" spans="2:10" ht="6" customHeight="1" x14ac:dyDescent="0.35">
      <c r="B10" s="95"/>
      <c r="C10" s="95"/>
      <c r="D10" s="95"/>
      <c r="E10" s="95"/>
      <c r="F10" s="95"/>
      <c r="G10" s="95"/>
      <c r="H10" s="95"/>
      <c r="I10" s="95"/>
      <c r="J10" s="95"/>
    </row>
    <row r="11" spans="2:10" x14ac:dyDescent="0.35">
      <c r="B11" s="5" t="s">
        <v>1</v>
      </c>
      <c r="C11" s="5"/>
      <c r="D11" s="5" t="s">
        <v>2</v>
      </c>
      <c r="E11" s="5" t="s">
        <v>3</v>
      </c>
      <c r="F11" s="5" t="s">
        <v>4</v>
      </c>
      <c r="G11" s="5" t="s">
        <v>5</v>
      </c>
      <c r="H11" s="16" t="s">
        <v>6</v>
      </c>
      <c r="I11" s="5" t="s">
        <v>7</v>
      </c>
      <c r="J11" s="5" t="s">
        <v>8</v>
      </c>
    </row>
    <row r="12" spans="2:10" ht="6" customHeight="1" x14ac:dyDescent="0.35"/>
    <row r="13" spans="2:10" ht="9" customHeight="1" x14ac:dyDescent="0.35">
      <c r="B13" s="17"/>
      <c r="C13" s="17"/>
      <c r="D13" s="17"/>
      <c r="E13" s="17"/>
      <c r="F13" s="17"/>
      <c r="G13" s="17"/>
      <c r="H13" s="17"/>
      <c r="I13" s="17"/>
      <c r="J13" s="17"/>
    </row>
    <row r="14" spans="2:10" x14ac:dyDescent="0.35">
      <c r="B14" s="6">
        <v>1</v>
      </c>
      <c r="C14" s="8"/>
      <c r="D14" s="8" t="s">
        <v>9</v>
      </c>
      <c r="E14" s="8"/>
      <c r="F14" s="18"/>
      <c r="G14" s="8"/>
      <c r="H14" s="9"/>
      <c r="I14" s="9">
        <f>SUM(I15)</f>
        <v>98398.276331999994</v>
      </c>
      <c r="J14" s="10">
        <v>0.14050476398134801</v>
      </c>
    </row>
    <row r="15" spans="2:10" x14ac:dyDescent="0.35">
      <c r="B15" s="19" t="s">
        <v>23</v>
      </c>
      <c r="C15" s="20"/>
      <c r="D15" s="20" t="s">
        <v>24</v>
      </c>
      <c r="E15" s="21" t="s">
        <v>25</v>
      </c>
      <c r="F15" s="22" t="s">
        <v>26</v>
      </c>
      <c r="G15" s="23">
        <v>1</v>
      </c>
      <c r="H15" s="24">
        <v>98398.276331999994</v>
      </c>
      <c r="I15" s="24">
        <f>H15*G15</f>
        <v>98398.276331999994</v>
      </c>
      <c r="J15" s="25">
        <v>0.14050476398134801</v>
      </c>
    </row>
    <row r="16" spans="2:10" x14ac:dyDescent="0.35">
      <c r="B16" s="19"/>
      <c r="C16" s="20"/>
      <c r="D16" s="20"/>
      <c r="E16" s="21"/>
      <c r="F16" s="22"/>
      <c r="G16" s="23"/>
      <c r="H16" s="24"/>
      <c r="I16" s="24"/>
      <c r="J16" s="25"/>
    </row>
    <row r="17" spans="2:10" ht="6" customHeight="1" x14ac:dyDescent="0.35"/>
    <row r="18" spans="2:10" x14ac:dyDescent="0.35">
      <c r="B18" s="6">
        <v>2</v>
      </c>
      <c r="C18" s="8"/>
      <c r="D18" s="8" t="s">
        <v>10</v>
      </c>
      <c r="E18" s="8"/>
      <c r="F18" s="18"/>
      <c r="G18" s="8"/>
      <c r="H18" s="9"/>
      <c r="I18" s="9">
        <f>SUM(I19:I22)</f>
        <v>10464.781032500001</v>
      </c>
      <c r="J18" s="10">
        <v>8.5857023430215805E-3</v>
      </c>
    </row>
    <row r="19" spans="2:10" ht="24" x14ac:dyDescent="0.35">
      <c r="B19" s="19" t="s">
        <v>27</v>
      </c>
      <c r="C19" s="20"/>
      <c r="D19" s="20" t="s">
        <v>28</v>
      </c>
      <c r="E19" s="21" t="s">
        <v>29</v>
      </c>
      <c r="F19" s="22" t="s">
        <v>30</v>
      </c>
      <c r="G19" s="23">
        <v>3</v>
      </c>
      <c r="H19" s="24">
        <v>288.04344799999996</v>
      </c>
      <c r="I19" s="24">
        <f t="shared" ref="I19:I22" si="0">H19*G19</f>
        <v>864.13034399999992</v>
      </c>
      <c r="J19" s="25">
        <v>1.23390809838155E-3</v>
      </c>
    </row>
    <row r="20" spans="2:10" ht="36" x14ac:dyDescent="0.35">
      <c r="B20" s="19" t="s">
        <v>31</v>
      </c>
      <c r="C20" s="20"/>
      <c r="D20" s="20" t="s">
        <v>32</v>
      </c>
      <c r="E20" s="21" t="s">
        <v>33</v>
      </c>
      <c r="F20" s="22" t="s">
        <v>34</v>
      </c>
      <c r="G20" s="23">
        <v>3</v>
      </c>
      <c r="H20" s="24">
        <v>1716.2025000000001</v>
      </c>
      <c r="I20" s="24">
        <f t="shared" si="0"/>
        <v>5148.6075000000001</v>
      </c>
      <c r="J20" s="25">
        <v>7.3517942446400296E-3</v>
      </c>
    </row>
    <row r="21" spans="2:10" ht="36" x14ac:dyDescent="0.35">
      <c r="B21" s="19" t="s">
        <v>35</v>
      </c>
      <c r="C21" s="20"/>
      <c r="D21" s="20" t="s">
        <v>36</v>
      </c>
      <c r="E21" s="21" t="s">
        <v>37</v>
      </c>
      <c r="F21" s="22" t="s">
        <v>38</v>
      </c>
      <c r="G21" s="23">
        <v>640</v>
      </c>
      <c r="H21" s="24">
        <v>5.6709300000000002</v>
      </c>
      <c r="I21" s="24">
        <f t="shared" si="0"/>
        <v>3629.3951999999999</v>
      </c>
      <c r="J21" s="25">
        <v>5.18248220375784E-3</v>
      </c>
    </row>
    <row r="22" spans="2:10" ht="48" x14ac:dyDescent="0.35">
      <c r="B22" s="19" t="s">
        <v>39</v>
      </c>
      <c r="C22" s="20"/>
      <c r="D22" s="20" t="s">
        <v>40</v>
      </c>
      <c r="E22" s="21" t="s">
        <v>41</v>
      </c>
      <c r="F22" s="22" t="s">
        <v>42</v>
      </c>
      <c r="G22" s="23">
        <v>26</v>
      </c>
      <c r="H22" s="24">
        <v>31.640307249999999</v>
      </c>
      <c r="I22" s="24">
        <f t="shared" si="0"/>
        <v>822.6479885</v>
      </c>
      <c r="J22" s="25">
        <v>1.1746746566365701E-3</v>
      </c>
    </row>
    <row r="23" spans="2:10" x14ac:dyDescent="0.35">
      <c r="B23" s="19"/>
      <c r="C23" s="20"/>
      <c r="D23" s="20"/>
      <c r="E23" s="21"/>
      <c r="F23" s="22"/>
      <c r="G23" s="23"/>
      <c r="H23" s="24"/>
      <c r="I23" s="24"/>
      <c r="J23" s="25"/>
    </row>
    <row r="24" spans="2:10" ht="6" customHeight="1" x14ac:dyDescent="0.35">
      <c r="B24" s="4"/>
      <c r="C24" s="4"/>
      <c r="D24" s="4"/>
      <c r="E24" s="4"/>
      <c r="F24" s="26"/>
      <c r="G24" s="4"/>
      <c r="H24" s="11"/>
      <c r="I24" s="4"/>
      <c r="J24" s="4"/>
    </row>
    <row r="25" spans="2:10" x14ac:dyDescent="0.35">
      <c r="B25" s="6">
        <v>3</v>
      </c>
      <c r="C25" s="8"/>
      <c r="D25" s="8" t="s">
        <v>11</v>
      </c>
      <c r="E25" s="8"/>
      <c r="F25" s="18"/>
      <c r="G25" s="8"/>
      <c r="H25" s="9"/>
      <c r="I25" s="9">
        <f>SUM(I26:I30)</f>
        <v>5943.7054220892005</v>
      </c>
      <c r="J25" s="10">
        <v>8.48712963921819E-3</v>
      </c>
    </row>
    <row r="26" spans="2:10" x14ac:dyDescent="0.35">
      <c r="B26" s="19" t="s">
        <v>43</v>
      </c>
      <c r="C26" s="20"/>
      <c r="D26" s="20" t="s">
        <v>44</v>
      </c>
      <c r="E26" s="21" t="s">
        <v>45</v>
      </c>
      <c r="F26" s="22" t="s">
        <v>30</v>
      </c>
      <c r="G26" s="23">
        <v>5</v>
      </c>
      <c r="H26" s="24">
        <v>196.59224</v>
      </c>
      <c r="I26" s="24">
        <f t="shared" ref="I26:I30" si="1">H26*G26</f>
        <v>982.96119999999996</v>
      </c>
      <c r="J26" s="25">
        <v>1.4035889301844101E-3</v>
      </c>
    </row>
    <row r="27" spans="2:10" x14ac:dyDescent="0.35">
      <c r="B27" s="19" t="s">
        <v>46</v>
      </c>
      <c r="C27" s="20"/>
      <c r="D27" s="20" t="s">
        <v>47</v>
      </c>
      <c r="E27" s="21" t="s">
        <v>48</v>
      </c>
      <c r="F27" s="22" t="s">
        <v>30</v>
      </c>
      <c r="G27" s="23">
        <v>23.28</v>
      </c>
      <c r="H27" s="24">
        <v>9.8950764200000005</v>
      </c>
      <c r="I27" s="24">
        <f t="shared" si="1"/>
        <v>230.35737905760001</v>
      </c>
      <c r="J27" s="25">
        <v>3.2893166813862301E-4</v>
      </c>
    </row>
    <row r="28" spans="2:10" ht="24" x14ac:dyDescent="0.35">
      <c r="B28" s="19" t="s">
        <v>49</v>
      </c>
      <c r="C28" s="20"/>
      <c r="D28" s="20" t="s">
        <v>50</v>
      </c>
      <c r="E28" s="21" t="s">
        <v>51</v>
      </c>
      <c r="F28" s="22" t="s">
        <v>52</v>
      </c>
      <c r="G28" s="23">
        <v>0.38279999999999997</v>
      </c>
      <c r="H28" s="24">
        <v>8528.0639220000012</v>
      </c>
      <c r="I28" s="24">
        <f t="shared" si="1"/>
        <v>3264.5428693416002</v>
      </c>
      <c r="J28" s="25">
        <v>4.6615026447842899E-3</v>
      </c>
    </row>
    <row r="29" spans="2:10" x14ac:dyDescent="0.35">
      <c r="B29" s="19" t="s">
        <v>53</v>
      </c>
      <c r="C29" s="20"/>
      <c r="D29" s="20" t="s">
        <v>54</v>
      </c>
      <c r="E29" s="21" t="s">
        <v>55</v>
      </c>
      <c r="F29" s="22" t="s">
        <v>30</v>
      </c>
      <c r="G29" s="23">
        <v>5</v>
      </c>
      <c r="H29" s="24">
        <v>144.54506129800001</v>
      </c>
      <c r="I29" s="24">
        <f t="shared" si="1"/>
        <v>722.72530649000009</v>
      </c>
      <c r="J29" s="25">
        <v>1.03199316489145E-3</v>
      </c>
    </row>
    <row r="30" spans="2:10" x14ac:dyDescent="0.35">
      <c r="B30" s="19" t="s">
        <v>56</v>
      </c>
      <c r="C30" s="20"/>
      <c r="D30" s="20" t="s">
        <v>57</v>
      </c>
      <c r="E30" s="21" t="s">
        <v>58</v>
      </c>
      <c r="F30" s="22" t="s">
        <v>59</v>
      </c>
      <c r="G30" s="23">
        <v>3000</v>
      </c>
      <c r="H30" s="24">
        <v>0.24770622240000001</v>
      </c>
      <c r="I30" s="24">
        <f t="shared" si="1"/>
        <v>743.1186672</v>
      </c>
      <c r="J30" s="25">
        <v>1.0611132312194199E-3</v>
      </c>
    </row>
    <row r="31" spans="2:10" x14ac:dyDescent="0.35">
      <c r="B31" s="19"/>
      <c r="C31" s="20"/>
      <c r="D31" s="20"/>
      <c r="E31" s="21"/>
      <c r="F31" s="22"/>
      <c r="G31" s="23"/>
      <c r="H31" s="24"/>
      <c r="I31" s="24"/>
      <c r="J31" s="25"/>
    </row>
    <row r="32" spans="2:10" ht="6" customHeight="1" x14ac:dyDescent="0.35">
      <c r="B32" s="4"/>
      <c r="C32" s="4"/>
      <c r="D32" s="4"/>
      <c r="E32" s="4"/>
      <c r="F32" s="26"/>
      <c r="G32" s="4"/>
      <c r="H32" s="11"/>
      <c r="I32" s="4"/>
      <c r="J32" s="4"/>
    </row>
    <row r="33" spans="2:10" x14ac:dyDescent="0.35">
      <c r="B33" s="6">
        <v>4</v>
      </c>
      <c r="C33" s="8"/>
      <c r="D33" s="8" t="s">
        <v>12</v>
      </c>
      <c r="E33" s="8"/>
      <c r="F33" s="18"/>
      <c r="G33" s="8"/>
      <c r="H33" s="9"/>
      <c r="I33" s="9">
        <f>SUM(I34:I49)</f>
        <v>169009.95846620787</v>
      </c>
      <c r="J33" s="10">
        <v>0.24133252339369701</v>
      </c>
    </row>
    <row r="34" spans="2:10" ht="24" x14ac:dyDescent="0.35">
      <c r="B34" s="19" t="s">
        <v>60</v>
      </c>
      <c r="C34" s="20"/>
      <c r="D34" s="20" t="s">
        <v>61</v>
      </c>
      <c r="E34" s="21" t="s">
        <v>62</v>
      </c>
      <c r="F34" s="22" t="s">
        <v>30</v>
      </c>
      <c r="G34" s="23">
        <v>526.59</v>
      </c>
      <c r="H34" s="24">
        <v>11.941495184099999</v>
      </c>
      <c r="I34" s="24">
        <f t="shared" ref="I34:I49" si="2">H34*G34</f>
        <v>6288.2719489952187</v>
      </c>
      <c r="J34" s="25">
        <v>8.9791427144823802E-3</v>
      </c>
    </row>
    <row r="35" spans="2:10" ht="24" x14ac:dyDescent="0.35">
      <c r="B35" s="19" t="s">
        <v>63</v>
      </c>
      <c r="C35" s="20"/>
      <c r="D35" s="20" t="s">
        <v>64</v>
      </c>
      <c r="E35" s="21" t="s">
        <v>65</v>
      </c>
      <c r="F35" s="22" t="s">
        <v>66</v>
      </c>
      <c r="G35" s="23">
        <v>119.02</v>
      </c>
      <c r="H35" s="24">
        <v>21.5437725341</v>
      </c>
      <c r="I35" s="24">
        <f t="shared" si="2"/>
        <v>2564.139807008582</v>
      </c>
      <c r="J35" s="25">
        <v>3.6613838354580498E-3</v>
      </c>
    </row>
    <row r="36" spans="2:10" ht="24" x14ac:dyDescent="0.35">
      <c r="B36" s="19" t="s">
        <v>67</v>
      </c>
      <c r="C36" s="20"/>
      <c r="D36" s="20" t="s">
        <v>68</v>
      </c>
      <c r="E36" s="21" t="s">
        <v>69</v>
      </c>
      <c r="F36" s="22" t="s">
        <v>66</v>
      </c>
      <c r="G36" s="23">
        <v>140</v>
      </c>
      <c r="H36" s="24">
        <v>1.39724711104</v>
      </c>
      <c r="I36" s="24">
        <f t="shared" si="2"/>
        <v>195.6145955456</v>
      </c>
      <c r="J36" s="25">
        <v>2.7932178898852302E-4</v>
      </c>
    </row>
    <row r="37" spans="2:10" ht="24" x14ac:dyDescent="0.35">
      <c r="B37" s="19" t="s">
        <v>70</v>
      </c>
      <c r="C37" s="20"/>
      <c r="D37" s="20" t="s">
        <v>71</v>
      </c>
      <c r="E37" s="21" t="s">
        <v>72</v>
      </c>
      <c r="F37" s="22" t="s">
        <v>52</v>
      </c>
      <c r="G37" s="23">
        <v>70</v>
      </c>
      <c r="H37" s="24">
        <v>51.287558623400002</v>
      </c>
      <c r="I37" s="24">
        <f t="shared" si="2"/>
        <v>3590.1291036380003</v>
      </c>
      <c r="J37" s="25">
        <v>5.1264134004467199E-3</v>
      </c>
    </row>
    <row r="38" spans="2:10" ht="24" x14ac:dyDescent="0.35">
      <c r="B38" s="19" t="s">
        <v>73</v>
      </c>
      <c r="C38" s="20"/>
      <c r="D38" s="20" t="s">
        <v>74</v>
      </c>
      <c r="E38" s="21" t="s">
        <v>75</v>
      </c>
      <c r="F38" s="22" t="s">
        <v>30</v>
      </c>
      <c r="G38" s="23">
        <v>526.59</v>
      </c>
      <c r="H38" s="24">
        <v>3.0915104742000001</v>
      </c>
      <c r="I38" s="24">
        <f t="shared" si="2"/>
        <v>1627.9585006089781</v>
      </c>
      <c r="J38" s="25">
        <v>2.3245928020906399E-3</v>
      </c>
    </row>
    <row r="39" spans="2:10" ht="24" x14ac:dyDescent="0.35">
      <c r="B39" s="19" t="s">
        <v>76</v>
      </c>
      <c r="C39" s="20"/>
      <c r="D39" s="20" t="s">
        <v>77</v>
      </c>
      <c r="E39" s="21" t="s">
        <v>78</v>
      </c>
      <c r="F39" s="22" t="s">
        <v>30</v>
      </c>
      <c r="G39" s="23">
        <v>582.64</v>
      </c>
      <c r="H39" s="24">
        <v>45.874839000000001</v>
      </c>
      <c r="I39" s="24">
        <f t="shared" si="2"/>
        <v>26728.516194960001</v>
      </c>
      <c r="J39" s="25">
        <v>3.8166154932158802E-2</v>
      </c>
    </row>
    <row r="40" spans="2:10" ht="24" x14ac:dyDescent="0.35">
      <c r="B40" s="19" t="s">
        <v>79</v>
      </c>
      <c r="C40" s="20"/>
      <c r="D40" s="20" t="s">
        <v>80</v>
      </c>
      <c r="E40" s="21" t="s">
        <v>81</v>
      </c>
      <c r="F40" s="22" t="s">
        <v>30</v>
      </c>
      <c r="G40" s="23">
        <v>582.64</v>
      </c>
      <c r="H40" s="24">
        <v>1.778025586</v>
      </c>
      <c r="I40" s="24">
        <f t="shared" si="2"/>
        <v>1035.94882742704</v>
      </c>
      <c r="J40" s="25">
        <v>1.47925096780434E-3</v>
      </c>
    </row>
    <row r="41" spans="2:10" ht="36" x14ac:dyDescent="0.35">
      <c r="B41" s="19" t="s">
        <v>82</v>
      </c>
      <c r="C41" s="20"/>
      <c r="D41" s="20" t="s">
        <v>83</v>
      </c>
      <c r="E41" s="21" t="s">
        <v>84</v>
      </c>
      <c r="F41" s="22" t="s">
        <v>30</v>
      </c>
      <c r="G41" s="23">
        <v>582.64</v>
      </c>
      <c r="H41" s="24">
        <v>115.39648109800001</v>
      </c>
      <c r="I41" s="24">
        <f t="shared" si="2"/>
        <v>67234.605746938731</v>
      </c>
      <c r="J41" s="25">
        <v>9.6005568024166807E-2</v>
      </c>
    </row>
    <row r="42" spans="2:10" ht="24" x14ac:dyDescent="0.35">
      <c r="B42" s="19" t="s">
        <v>85</v>
      </c>
      <c r="C42" s="20"/>
      <c r="D42" s="20" t="s">
        <v>86</v>
      </c>
      <c r="E42" s="21" t="s">
        <v>87</v>
      </c>
      <c r="F42" s="22" t="s">
        <v>30</v>
      </c>
      <c r="G42" s="23">
        <v>505.56</v>
      </c>
      <c r="H42" s="24">
        <v>50.279539872000001</v>
      </c>
      <c r="I42" s="24">
        <f t="shared" si="2"/>
        <v>25419.324177688319</v>
      </c>
      <c r="J42" s="25">
        <v>3.6296734834063003E-2</v>
      </c>
    </row>
    <row r="43" spans="2:10" ht="24" x14ac:dyDescent="0.35">
      <c r="B43" s="19" t="s">
        <v>88</v>
      </c>
      <c r="C43" s="20"/>
      <c r="D43" s="20" t="s">
        <v>89</v>
      </c>
      <c r="E43" s="21" t="s">
        <v>90</v>
      </c>
      <c r="F43" s="22" t="s">
        <v>30</v>
      </c>
      <c r="G43" s="23">
        <v>187.92</v>
      </c>
      <c r="H43" s="24">
        <v>13.8774899972</v>
      </c>
      <c r="I43" s="24">
        <f t="shared" si="2"/>
        <v>2607.8579202738238</v>
      </c>
      <c r="J43" s="25">
        <v>3.7238097580963398E-3</v>
      </c>
    </row>
    <row r="44" spans="2:10" ht="24" x14ac:dyDescent="0.35">
      <c r="B44" s="19" t="s">
        <v>91</v>
      </c>
      <c r="C44" s="20"/>
      <c r="D44" s="20" t="s">
        <v>92</v>
      </c>
      <c r="E44" s="21" t="s">
        <v>93</v>
      </c>
      <c r="F44" s="22" t="s">
        <v>30</v>
      </c>
      <c r="G44" s="23">
        <v>187.92</v>
      </c>
      <c r="H44" s="24">
        <v>49.659269466999994</v>
      </c>
      <c r="I44" s="24">
        <f t="shared" si="2"/>
        <v>9331.9699182386375</v>
      </c>
      <c r="J44" s="25">
        <v>1.3325296740149799E-2</v>
      </c>
    </row>
    <row r="45" spans="2:10" x14ac:dyDescent="0.35">
      <c r="B45" s="19" t="s">
        <v>94</v>
      </c>
      <c r="C45" s="20"/>
      <c r="D45" s="20" t="s">
        <v>95</v>
      </c>
      <c r="E45" s="21" t="s">
        <v>96</v>
      </c>
      <c r="F45" s="22" t="s">
        <v>30</v>
      </c>
      <c r="G45" s="23">
        <v>113.86</v>
      </c>
      <c r="H45" s="24">
        <v>45.874839000000001</v>
      </c>
      <c r="I45" s="24">
        <f t="shared" si="2"/>
        <v>5223.3091685400004</v>
      </c>
      <c r="J45" s="25">
        <v>7.4584621731697102E-3</v>
      </c>
    </row>
    <row r="46" spans="2:10" ht="24" x14ac:dyDescent="0.35">
      <c r="B46" s="19" t="s">
        <v>97</v>
      </c>
      <c r="C46" s="20"/>
      <c r="D46" s="20" t="s">
        <v>98</v>
      </c>
      <c r="E46" s="21" t="s">
        <v>81</v>
      </c>
      <c r="F46" s="22" t="s">
        <v>30</v>
      </c>
      <c r="G46" s="23">
        <v>113.86</v>
      </c>
      <c r="H46" s="24">
        <v>1.778025586</v>
      </c>
      <c r="I46" s="24">
        <f t="shared" si="2"/>
        <v>202.44599322196001</v>
      </c>
      <c r="J46" s="25">
        <v>2.8907647122443098E-4</v>
      </c>
    </row>
    <row r="47" spans="2:10" ht="24" x14ac:dyDescent="0.35">
      <c r="B47" s="19" t="s">
        <v>99</v>
      </c>
      <c r="C47" s="20"/>
      <c r="D47" s="20" t="s">
        <v>100</v>
      </c>
      <c r="E47" s="21" t="s">
        <v>101</v>
      </c>
      <c r="F47" s="22" t="s">
        <v>30</v>
      </c>
      <c r="G47" s="23">
        <v>113.86</v>
      </c>
      <c r="H47" s="24">
        <v>25.844994851999999</v>
      </c>
      <c r="I47" s="24">
        <f t="shared" si="2"/>
        <v>2942.7111138487198</v>
      </c>
      <c r="J47" s="25">
        <v>4.2019529805741203E-3</v>
      </c>
    </row>
    <row r="48" spans="2:10" ht="36" x14ac:dyDescent="0.35">
      <c r="B48" s="19" t="s">
        <v>102</v>
      </c>
      <c r="C48" s="20"/>
      <c r="D48" s="20" t="s">
        <v>103</v>
      </c>
      <c r="E48" s="21" t="s">
        <v>104</v>
      </c>
      <c r="F48" s="22" t="s">
        <v>30</v>
      </c>
      <c r="G48" s="23">
        <v>113.86</v>
      </c>
      <c r="H48" s="24">
        <v>48.931271289999998</v>
      </c>
      <c r="I48" s="24">
        <f t="shared" si="2"/>
        <v>5571.3145490793995</v>
      </c>
      <c r="J48" s="25">
        <v>7.9553856527228295E-3</v>
      </c>
    </row>
    <row r="49" spans="2:10" x14ac:dyDescent="0.35">
      <c r="B49" s="19" t="s">
        <v>105</v>
      </c>
      <c r="C49" s="20"/>
      <c r="D49" s="20" t="s">
        <v>106</v>
      </c>
      <c r="E49" s="21" t="s">
        <v>107</v>
      </c>
      <c r="F49" s="22" t="s">
        <v>59</v>
      </c>
      <c r="G49" s="23">
        <v>47734.68</v>
      </c>
      <c r="H49" s="24">
        <v>0.176933016</v>
      </c>
      <c r="I49" s="24">
        <f t="shared" si="2"/>
        <v>8445.8409001948803</v>
      </c>
      <c r="J49" s="25">
        <v>1.20599763181012E-2</v>
      </c>
    </row>
    <row r="50" spans="2:10" x14ac:dyDescent="0.35">
      <c r="B50" s="19"/>
      <c r="C50" s="20"/>
      <c r="D50" s="20"/>
      <c r="E50" s="21"/>
      <c r="F50" s="22"/>
      <c r="G50" s="23"/>
      <c r="H50" s="24"/>
      <c r="I50" s="24"/>
      <c r="J50" s="25"/>
    </row>
    <row r="51" spans="2:10" ht="6" customHeight="1" x14ac:dyDescent="0.35">
      <c r="B51" s="4"/>
      <c r="C51" s="4"/>
      <c r="D51" s="4"/>
      <c r="E51" s="4"/>
      <c r="F51" s="26"/>
      <c r="G51" s="4"/>
      <c r="H51" s="11"/>
      <c r="I51" s="4"/>
      <c r="J51" s="4"/>
    </row>
    <row r="52" spans="2:10" x14ac:dyDescent="0.35">
      <c r="B52" s="6">
        <v>5</v>
      </c>
      <c r="C52" s="8"/>
      <c r="D52" s="8" t="s">
        <v>13</v>
      </c>
      <c r="E52" s="8"/>
      <c r="F52" s="18"/>
      <c r="G52" s="8"/>
      <c r="H52" s="9"/>
      <c r="I52" s="9">
        <f>SUM(I53:I57)</f>
        <v>135146.70956466012</v>
      </c>
      <c r="J52" s="10">
        <v>0.192978548386045</v>
      </c>
    </row>
    <row r="53" spans="2:10" ht="36" x14ac:dyDescent="0.35">
      <c r="B53" s="19" t="s">
        <v>108</v>
      </c>
      <c r="C53" s="20"/>
      <c r="D53" s="20" t="s">
        <v>109</v>
      </c>
      <c r="E53" s="21" t="s">
        <v>110</v>
      </c>
      <c r="F53" s="22" t="s">
        <v>30</v>
      </c>
      <c r="G53" s="23">
        <v>528.04999999999995</v>
      </c>
      <c r="H53" s="24">
        <v>42.851580655600003</v>
      </c>
      <c r="I53" s="24">
        <f t="shared" ref="I53:I57" si="3">H53*G53</f>
        <v>22627.777165189578</v>
      </c>
      <c r="J53" s="25">
        <v>3.2310631939225801E-2</v>
      </c>
    </row>
    <row r="54" spans="2:10" ht="24" x14ac:dyDescent="0.35">
      <c r="B54" s="19" t="s">
        <v>111</v>
      </c>
      <c r="C54" s="20"/>
      <c r="D54" s="27" t="s">
        <v>112</v>
      </c>
      <c r="E54" s="21" t="s">
        <v>113</v>
      </c>
      <c r="F54" s="22" t="s">
        <v>30</v>
      </c>
      <c r="G54" s="23">
        <v>528.04999999999995</v>
      </c>
      <c r="H54" s="24">
        <v>198.753889077</v>
      </c>
      <c r="I54" s="24">
        <f t="shared" si="3"/>
        <v>104951.99112710984</v>
      </c>
      <c r="J54" s="25">
        <v>0.14986293756744901</v>
      </c>
    </row>
    <row r="55" spans="2:10" ht="24" x14ac:dyDescent="0.35">
      <c r="B55" s="19" t="s">
        <v>114</v>
      </c>
      <c r="C55" s="20"/>
      <c r="D55" s="21" t="s">
        <v>115</v>
      </c>
      <c r="E55" s="21" t="s">
        <v>113</v>
      </c>
      <c r="F55" s="22" t="s">
        <v>30</v>
      </c>
      <c r="G55" s="23">
        <v>33.229999999999997</v>
      </c>
      <c r="H55" s="24">
        <v>198.753889077</v>
      </c>
      <c r="I55" s="24">
        <f t="shared" si="3"/>
        <v>6604.5917340287097</v>
      </c>
      <c r="J55" s="25">
        <v>9.4308217315904105E-3</v>
      </c>
    </row>
    <row r="56" spans="2:10" ht="24" x14ac:dyDescent="0.35">
      <c r="B56" s="19" t="s">
        <v>116</v>
      </c>
      <c r="C56" s="20"/>
      <c r="D56" s="20" t="s">
        <v>117</v>
      </c>
      <c r="E56" s="21" t="s">
        <v>118</v>
      </c>
      <c r="F56" s="22" t="s">
        <v>66</v>
      </c>
      <c r="G56" s="23">
        <v>20</v>
      </c>
      <c r="H56" s="24">
        <v>17.068015904099997</v>
      </c>
      <c r="I56" s="24">
        <f t="shared" si="3"/>
        <v>341.36031808199994</v>
      </c>
      <c r="J56" s="25">
        <v>4.8743486890848398E-4</v>
      </c>
    </row>
    <row r="57" spans="2:10" ht="25.9" customHeight="1" x14ac:dyDescent="0.35">
      <c r="B57" s="19" t="s">
        <v>119</v>
      </c>
      <c r="C57" s="20"/>
      <c r="D57" s="20" t="s">
        <v>120</v>
      </c>
      <c r="E57" s="21" t="s">
        <v>121</v>
      </c>
      <c r="F57" s="22" t="s">
        <v>66</v>
      </c>
      <c r="G57" s="23">
        <v>25</v>
      </c>
      <c r="H57" s="24">
        <v>24.839568809999999</v>
      </c>
      <c r="I57" s="24">
        <f t="shared" si="3"/>
        <v>620.98922025000002</v>
      </c>
      <c r="J57" s="25">
        <v>8.8672227887199499E-4</v>
      </c>
    </row>
    <row r="58" spans="2:10" x14ac:dyDescent="0.35">
      <c r="B58" s="19"/>
      <c r="C58" s="20"/>
      <c r="D58" s="20"/>
      <c r="E58" s="21"/>
      <c r="F58" s="22"/>
      <c r="G58" s="23"/>
      <c r="H58" s="24"/>
      <c r="I58" s="24"/>
      <c r="J58" s="25"/>
    </row>
    <row r="59" spans="2:10" ht="6" customHeight="1" x14ac:dyDescent="0.35">
      <c r="B59" s="4"/>
      <c r="C59" s="4"/>
      <c r="D59" s="4"/>
      <c r="E59" s="4"/>
      <c r="F59" s="26"/>
      <c r="G59" s="4"/>
      <c r="H59" s="11"/>
      <c r="I59" s="4"/>
      <c r="J59" s="4"/>
    </row>
    <row r="60" spans="2:10" x14ac:dyDescent="0.35">
      <c r="B60" s="6">
        <v>6</v>
      </c>
      <c r="C60" s="8"/>
      <c r="D60" s="8" t="s">
        <v>14</v>
      </c>
      <c r="E60" s="8"/>
      <c r="F60" s="18"/>
      <c r="G60" s="8"/>
      <c r="H60" s="9"/>
      <c r="I60" s="9">
        <f>SUM(I61:I64)</f>
        <v>2444.7700184739997</v>
      </c>
      <c r="J60" s="10">
        <v>2.5791389617652702E-3</v>
      </c>
    </row>
    <row r="61" spans="2:10" ht="24" x14ac:dyDescent="0.35">
      <c r="B61" s="19" t="s">
        <v>122</v>
      </c>
      <c r="C61" s="20"/>
      <c r="D61" s="20" t="s">
        <v>74</v>
      </c>
      <c r="E61" s="21" t="s">
        <v>123</v>
      </c>
      <c r="F61" s="22" t="s">
        <v>30</v>
      </c>
      <c r="G61" s="23">
        <v>35</v>
      </c>
      <c r="H61" s="24">
        <v>3.0915104742000001</v>
      </c>
      <c r="I61" s="24">
        <f t="shared" ref="I61:I64" si="4">H61*G61</f>
        <v>108.20286659700001</v>
      </c>
      <c r="J61" s="25">
        <v>1.5450492427348099E-4</v>
      </c>
    </row>
    <row r="62" spans="2:10" ht="48" x14ac:dyDescent="0.35">
      <c r="B62" s="19" t="s">
        <v>124</v>
      </c>
      <c r="C62" s="20"/>
      <c r="D62" s="28" t="s">
        <v>125</v>
      </c>
      <c r="E62" s="21" t="s">
        <v>126</v>
      </c>
      <c r="F62" s="22" t="s">
        <v>30</v>
      </c>
      <c r="G62" s="23">
        <v>35</v>
      </c>
      <c r="H62" s="24">
        <v>36.922716861199994</v>
      </c>
      <c r="I62" s="24">
        <f t="shared" si="4"/>
        <v>1292.2950901419997</v>
      </c>
      <c r="J62" s="25">
        <v>1.8452926555544401E-3</v>
      </c>
    </row>
    <row r="63" spans="2:10" x14ac:dyDescent="0.35">
      <c r="B63" s="19" t="s">
        <v>127</v>
      </c>
      <c r="C63" s="20"/>
      <c r="D63" s="20" t="s">
        <v>128</v>
      </c>
      <c r="E63" s="21" t="s">
        <v>129</v>
      </c>
      <c r="F63" s="22" t="s">
        <v>30</v>
      </c>
      <c r="G63" s="23">
        <v>35</v>
      </c>
      <c r="H63" s="24">
        <v>11.592122120500001</v>
      </c>
      <c r="I63" s="24">
        <f t="shared" si="4"/>
        <v>405.72427421750001</v>
      </c>
      <c r="J63" s="25">
        <v>5.7934138193734301E-4</v>
      </c>
    </row>
    <row r="64" spans="2:10" ht="24" x14ac:dyDescent="0.35">
      <c r="B64" s="19" t="s">
        <v>130</v>
      </c>
      <c r="C64" s="20"/>
      <c r="D64" s="20" t="s">
        <v>131</v>
      </c>
      <c r="E64" s="21" t="s">
        <v>132</v>
      </c>
      <c r="F64" s="22" t="s">
        <v>30</v>
      </c>
      <c r="G64" s="23">
        <v>35</v>
      </c>
      <c r="H64" s="24">
        <v>18.244222500500001</v>
      </c>
      <c r="I64" s="24">
        <f t="shared" si="4"/>
        <v>638.54778751750007</v>
      </c>
      <c r="J64" s="25">
        <v>9.1179448990795595E-4</v>
      </c>
    </row>
    <row r="65" spans="2:10" x14ac:dyDescent="0.35">
      <c r="B65" s="19"/>
      <c r="C65" s="20"/>
      <c r="D65" s="20"/>
      <c r="E65" s="21"/>
      <c r="F65" s="22"/>
      <c r="G65" s="23"/>
      <c r="H65" s="24"/>
      <c r="I65" s="24"/>
      <c r="J65" s="25"/>
    </row>
    <row r="66" spans="2:10" ht="6" customHeight="1" x14ac:dyDescent="0.35">
      <c r="B66" s="4"/>
      <c r="C66" s="4"/>
      <c r="D66" s="4"/>
      <c r="E66" s="4"/>
      <c r="F66" s="26"/>
      <c r="G66" s="4"/>
      <c r="H66" s="11"/>
      <c r="I66" s="4"/>
      <c r="J66" s="4"/>
    </row>
    <row r="67" spans="2:10" x14ac:dyDescent="0.35">
      <c r="B67" s="6">
        <v>7</v>
      </c>
      <c r="C67" s="8"/>
      <c r="D67" s="8" t="s">
        <v>15</v>
      </c>
      <c r="E67" s="8"/>
      <c r="F67" s="18"/>
      <c r="G67" s="8"/>
      <c r="H67" s="9"/>
      <c r="I67" s="9">
        <f>SUM(I68:I82)</f>
        <v>172675.87204846981</v>
      </c>
      <c r="J67" s="10">
        <v>0.114518207513574</v>
      </c>
    </row>
    <row r="68" spans="2:10" ht="24" x14ac:dyDescent="0.35">
      <c r="B68" s="19" t="s">
        <v>133</v>
      </c>
      <c r="C68" s="20"/>
      <c r="D68" s="20" t="s">
        <v>74</v>
      </c>
      <c r="E68" s="21" t="s">
        <v>123</v>
      </c>
      <c r="F68" s="22" t="s">
        <v>30</v>
      </c>
      <c r="G68" s="23">
        <v>255.6</v>
      </c>
      <c r="H68" s="24">
        <v>3.0915104742000001</v>
      </c>
      <c r="I68" s="24">
        <f t="shared" ref="I68:I82" si="5">H68*G68</f>
        <v>790.19007720551997</v>
      </c>
      <c r="J68" s="25">
        <v>1.12832738983719E-3</v>
      </c>
    </row>
    <row r="69" spans="2:10" ht="36" x14ac:dyDescent="0.35">
      <c r="B69" s="19" t="s">
        <v>134</v>
      </c>
      <c r="C69" s="20"/>
      <c r="D69" s="28" t="s">
        <v>135</v>
      </c>
      <c r="E69" s="21" t="s">
        <v>136</v>
      </c>
      <c r="F69" s="22" t="s">
        <v>30</v>
      </c>
      <c r="G69" s="23">
        <v>255.6</v>
      </c>
      <c r="H69" s="24">
        <v>7.7871091623000002</v>
      </c>
      <c r="I69" s="24">
        <f t="shared" si="5"/>
        <v>1990.38510188388</v>
      </c>
      <c r="J69" s="25">
        <v>2.8421086160961301E-3</v>
      </c>
    </row>
    <row r="70" spans="2:10" ht="36" x14ac:dyDescent="0.35">
      <c r="B70" s="19" t="s">
        <v>137</v>
      </c>
      <c r="C70" s="20"/>
      <c r="D70" s="28" t="s">
        <v>138</v>
      </c>
      <c r="E70" s="21" t="s">
        <v>139</v>
      </c>
      <c r="F70" s="22" t="s">
        <v>30</v>
      </c>
      <c r="G70" s="23">
        <v>255.6</v>
      </c>
      <c r="H70" s="24">
        <v>51.935531023999999</v>
      </c>
      <c r="I70" s="24">
        <f t="shared" si="5"/>
        <v>13274.7217297344</v>
      </c>
      <c r="J70" s="25">
        <v>1.89552267893521E-2</v>
      </c>
    </row>
    <row r="71" spans="2:10" x14ac:dyDescent="0.35">
      <c r="B71" s="19" t="s">
        <v>140</v>
      </c>
      <c r="C71" s="20"/>
      <c r="D71" s="28" t="s">
        <v>141</v>
      </c>
      <c r="E71" s="21" t="s">
        <v>142</v>
      </c>
      <c r="F71" s="22" t="s">
        <v>30</v>
      </c>
      <c r="G71" s="23">
        <v>255.6</v>
      </c>
      <c r="H71" s="24">
        <v>249.59434361999999</v>
      </c>
      <c r="I71" s="24">
        <f t="shared" si="5"/>
        <v>63796.314229271993</v>
      </c>
      <c r="J71" s="25">
        <v>9.1095966390914093E-2</v>
      </c>
    </row>
    <row r="72" spans="2:10" x14ac:dyDescent="0.35">
      <c r="B72" s="19" t="s">
        <v>143</v>
      </c>
      <c r="C72" s="20"/>
      <c r="D72" s="20" t="s">
        <v>128</v>
      </c>
      <c r="E72" s="21" t="s">
        <v>129</v>
      </c>
      <c r="F72" s="22" t="s">
        <v>30</v>
      </c>
      <c r="G72" s="23">
        <v>30</v>
      </c>
      <c r="H72" s="24">
        <v>11.592122120500001</v>
      </c>
      <c r="I72" s="24">
        <f t="shared" si="5"/>
        <v>347.76366361500004</v>
      </c>
      <c r="J72" s="25">
        <v>4.9657832737486497E-4</v>
      </c>
    </row>
    <row r="73" spans="2:10" x14ac:dyDescent="0.35">
      <c r="B73" s="19" t="s">
        <v>144</v>
      </c>
      <c r="C73" s="20"/>
      <c r="D73" s="20" t="s">
        <v>145</v>
      </c>
      <c r="E73" s="21" t="s">
        <v>146</v>
      </c>
      <c r="F73" s="22" t="s">
        <v>30</v>
      </c>
      <c r="G73" s="23">
        <v>2074.6353600000002</v>
      </c>
      <c r="H73" s="24">
        <v>9.7236153539999997</v>
      </c>
      <c r="I73" s="24">
        <f t="shared" si="5"/>
        <v>20172.956240447318</v>
      </c>
      <c r="J73" s="25">
        <v>2.8805346607970302E-2</v>
      </c>
    </row>
    <row r="74" spans="2:10" x14ac:dyDescent="0.35">
      <c r="B74" s="19" t="s">
        <v>147</v>
      </c>
      <c r="C74" s="20"/>
      <c r="D74" s="20" t="s">
        <v>148</v>
      </c>
      <c r="E74" s="21" t="s">
        <v>149</v>
      </c>
      <c r="F74" s="22" t="s">
        <v>30</v>
      </c>
      <c r="G74" s="23">
        <v>54</v>
      </c>
      <c r="H74" s="24">
        <v>9.7236153539999997</v>
      </c>
      <c r="I74" s="24">
        <f t="shared" si="5"/>
        <v>525.07522911599995</v>
      </c>
      <c r="J74" s="25">
        <v>7.4976487281620395E-4</v>
      </c>
    </row>
    <row r="75" spans="2:10" ht="24" x14ac:dyDescent="0.35">
      <c r="B75" s="19" t="s">
        <v>150</v>
      </c>
      <c r="C75" s="20"/>
      <c r="D75" s="20" t="s">
        <v>151</v>
      </c>
      <c r="E75" s="21" t="s">
        <v>152</v>
      </c>
      <c r="F75" s="22" t="s">
        <v>30</v>
      </c>
      <c r="G75" s="23">
        <v>627.32000000000005</v>
      </c>
      <c r="H75" s="24">
        <v>9.7528813323999994</v>
      </c>
      <c r="I75" s="24">
        <f t="shared" si="5"/>
        <v>6118.1775174411678</v>
      </c>
      <c r="J75" s="25">
        <v>8.7362616514096193E-3</v>
      </c>
    </row>
    <row r="76" spans="2:10" ht="36" x14ac:dyDescent="0.35">
      <c r="B76" s="19" t="s">
        <v>153</v>
      </c>
      <c r="C76" s="20"/>
      <c r="D76" s="20" t="s">
        <v>154</v>
      </c>
      <c r="E76" s="21" t="s">
        <v>155</v>
      </c>
      <c r="F76" s="22" t="s">
        <v>30</v>
      </c>
      <c r="G76" s="23">
        <v>627.32000000000005</v>
      </c>
      <c r="H76" s="24">
        <v>53.051593925599995</v>
      </c>
      <c r="I76" s="24">
        <f t="shared" si="5"/>
        <v>33280.325901407392</v>
      </c>
      <c r="J76" s="25">
        <v>4.7521608206046201E-2</v>
      </c>
    </row>
    <row r="77" spans="2:10" ht="24" x14ac:dyDescent="0.35">
      <c r="B77" s="19" t="s">
        <v>156</v>
      </c>
      <c r="C77" s="20"/>
      <c r="D77" s="20" t="s">
        <v>157</v>
      </c>
      <c r="E77" s="21" t="s">
        <v>158</v>
      </c>
      <c r="F77" s="22" t="s">
        <v>30</v>
      </c>
      <c r="G77" s="23">
        <v>154.94399999999999</v>
      </c>
      <c r="H77" s="24">
        <v>8.6672772942999998</v>
      </c>
      <c r="I77" s="24">
        <f t="shared" si="5"/>
        <v>1342.942613088019</v>
      </c>
      <c r="J77" s="25">
        <v>1.91761321362763E-3</v>
      </c>
    </row>
    <row r="78" spans="2:10" ht="24" x14ac:dyDescent="0.35">
      <c r="B78" s="19" t="s">
        <v>159</v>
      </c>
      <c r="C78" s="20"/>
      <c r="D78" s="20" t="s">
        <v>160</v>
      </c>
      <c r="E78" s="21" t="s">
        <v>161</v>
      </c>
      <c r="F78" s="22" t="s">
        <v>30</v>
      </c>
      <c r="G78" s="23">
        <v>154.94399999999999</v>
      </c>
      <c r="H78" s="24">
        <v>131.658758334</v>
      </c>
      <c r="I78" s="24">
        <f t="shared" si="5"/>
        <v>20399.734651303294</v>
      </c>
      <c r="J78" s="25">
        <v>2.91291677995721E-2</v>
      </c>
    </row>
    <row r="79" spans="2:10" ht="24" x14ac:dyDescent="0.35">
      <c r="B79" s="19" t="s">
        <v>162</v>
      </c>
      <c r="C79" s="20"/>
      <c r="D79" s="28" t="s">
        <v>163</v>
      </c>
      <c r="E79" s="21" t="s">
        <v>164</v>
      </c>
      <c r="F79" s="22" t="s">
        <v>30</v>
      </c>
      <c r="G79" s="23">
        <v>79.8</v>
      </c>
      <c r="H79" s="24">
        <v>38.757046822899994</v>
      </c>
      <c r="I79" s="24">
        <f t="shared" si="5"/>
        <v>3092.8123364674193</v>
      </c>
      <c r="J79" s="25">
        <v>4.4162853616230898E-3</v>
      </c>
    </row>
    <row r="80" spans="2:10" x14ac:dyDescent="0.35">
      <c r="B80" s="19" t="s">
        <v>165</v>
      </c>
      <c r="C80" s="20"/>
      <c r="D80" s="20" t="s">
        <v>166</v>
      </c>
      <c r="E80" s="21" t="s">
        <v>167</v>
      </c>
      <c r="F80" s="22" t="s">
        <v>30</v>
      </c>
      <c r="G80" s="23">
        <v>266</v>
      </c>
      <c r="H80" s="24">
        <v>5.0492229593999998</v>
      </c>
      <c r="I80" s="24">
        <f t="shared" si="5"/>
        <v>1343.0933072004</v>
      </c>
      <c r="J80" s="25">
        <v>1.9178283926072101E-3</v>
      </c>
    </row>
    <row r="81" spans="2:10" ht="24" x14ac:dyDescent="0.35">
      <c r="B81" s="19" t="s">
        <v>168</v>
      </c>
      <c r="C81" s="20"/>
      <c r="D81" s="20" t="s">
        <v>169</v>
      </c>
      <c r="E81" s="21" t="s">
        <v>170</v>
      </c>
      <c r="F81" s="22" t="s">
        <v>30</v>
      </c>
      <c r="G81" s="23">
        <v>79.8</v>
      </c>
      <c r="H81" s="24">
        <v>31.601863319100001</v>
      </c>
      <c r="I81" s="24">
        <f t="shared" si="5"/>
        <v>2521.8286928641801</v>
      </c>
      <c r="J81" s="25">
        <v>3.60096699353504E-3</v>
      </c>
    </row>
    <row r="82" spans="2:10" ht="24" x14ac:dyDescent="0.35">
      <c r="B82" s="19" t="s">
        <v>171</v>
      </c>
      <c r="C82" s="20"/>
      <c r="D82" s="20" t="s">
        <v>172</v>
      </c>
      <c r="E82" s="21" t="s">
        <v>173</v>
      </c>
      <c r="F82" s="22" t="s">
        <v>30</v>
      </c>
      <c r="G82" s="23">
        <v>266</v>
      </c>
      <c r="H82" s="24">
        <v>13.832897584300001</v>
      </c>
      <c r="I82" s="24">
        <f t="shared" si="5"/>
        <v>3679.5507574238004</v>
      </c>
      <c r="J82" s="25">
        <v>5.2541002749363101E-3</v>
      </c>
    </row>
    <row r="83" spans="2:10" x14ac:dyDescent="0.35">
      <c r="B83" s="19"/>
      <c r="C83" s="20"/>
      <c r="D83" s="20"/>
      <c r="E83" s="21"/>
      <c r="F83" s="22"/>
      <c r="G83" s="23"/>
      <c r="H83" s="24"/>
      <c r="I83" s="24"/>
      <c r="J83" s="25"/>
    </row>
    <row r="84" spans="2:10" ht="6" customHeight="1" x14ac:dyDescent="0.35">
      <c r="B84" s="4"/>
      <c r="C84" s="4"/>
      <c r="D84" s="4"/>
      <c r="E84" s="4"/>
      <c r="F84" s="26"/>
      <c r="G84" s="4"/>
      <c r="H84" s="11"/>
      <c r="I84" s="4"/>
      <c r="J84" s="4"/>
    </row>
    <row r="85" spans="2:10" x14ac:dyDescent="0.35">
      <c r="B85" s="6">
        <v>8</v>
      </c>
      <c r="C85" s="8"/>
      <c r="D85" s="8" t="s">
        <v>16</v>
      </c>
      <c r="E85" s="8"/>
      <c r="F85" s="18"/>
      <c r="G85" s="8"/>
      <c r="H85" s="9"/>
      <c r="I85" s="9">
        <f>SUM(I86:I88)</f>
        <v>2440.2041480004777</v>
      </c>
      <c r="J85" s="10">
        <v>3.4844137586748699E-3</v>
      </c>
    </row>
    <row r="86" spans="2:10" ht="24" x14ac:dyDescent="0.35">
      <c r="B86" s="19" t="s">
        <v>174</v>
      </c>
      <c r="C86" s="20"/>
      <c r="D86" s="20" t="s">
        <v>175</v>
      </c>
      <c r="E86" s="21" t="s">
        <v>176</v>
      </c>
      <c r="F86" s="22" t="s">
        <v>30</v>
      </c>
      <c r="G86" s="23">
        <v>100</v>
      </c>
      <c r="H86" s="24">
        <v>1.6504973141999999</v>
      </c>
      <c r="I86" s="24">
        <f t="shared" ref="I86:I88" si="6">H86*G86</f>
        <v>165.04973142</v>
      </c>
      <c r="J86" s="25">
        <v>2.35677640125595E-4</v>
      </c>
    </row>
    <row r="87" spans="2:10" ht="24" x14ac:dyDescent="0.35">
      <c r="B87" s="19" t="s">
        <v>177</v>
      </c>
      <c r="C87" s="20"/>
      <c r="D87" s="28" t="s">
        <v>178</v>
      </c>
      <c r="E87" s="21" t="s">
        <v>179</v>
      </c>
      <c r="F87" s="22" t="s">
        <v>30</v>
      </c>
      <c r="G87" s="23">
        <v>40</v>
      </c>
      <c r="H87" s="24">
        <v>4.7312539142999999</v>
      </c>
      <c r="I87" s="24">
        <f t="shared" si="6"/>
        <v>189.25015657199998</v>
      </c>
      <c r="J87" s="25">
        <v>2.7023388593580902E-4</v>
      </c>
    </row>
    <row r="88" spans="2:10" ht="24" x14ac:dyDescent="0.35">
      <c r="B88" s="19" t="s">
        <v>180</v>
      </c>
      <c r="C88" s="20"/>
      <c r="D88" s="28" t="s">
        <v>181</v>
      </c>
      <c r="E88" s="21" t="s">
        <v>182</v>
      </c>
      <c r="F88" s="22" t="s">
        <v>30</v>
      </c>
      <c r="G88" s="23">
        <v>53.82</v>
      </c>
      <c r="H88" s="24">
        <v>38.757046822899994</v>
      </c>
      <c r="I88" s="24">
        <f t="shared" si="6"/>
        <v>2085.9042600084776</v>
      </c>
      <c r="J88" s="25">
        <v>2.9785022326134702E-3</v>
      </c>
    </row>
    <row r="89" spans="2:10" x14ac:dyDescent="0.35">
      <c r="B89" s="19"/>
      <c r="C89" s="20"/>
      <c r="D89" s="20"/>
      <c r="E89" s="21"/>
      <c r="F89" s="22"/>
      <c r="G89" s="23"/>
      <c r="H89" s="24"/>
      <c r="I89" s="24"/>
      <c r="J89" s="25"/>
    </row>
    <row r="90" spans="2:10" ht="6" customHeight="1" x14ac:dyDescent="0.35">
      <c r="B90" s="4"/>
      <c r="C90" s="4"/>
      <c r="D90" s="4"/>
      <c r="E90" s="4"/>
      <c r="F90" s="26"/>
      <c r="G90" s="4"/>
      <c r="H90" s="11"/>
      <c r="I90" s="4"/>
      <c r="J90" s="4"/>
    </row>
    <row r="91" spans="2:10" x14ac:dyDescent="0.35">
      <c r="B91" s="6">
        <v>9</v>
      </c>
      <c r="C91" s="8"/>
      <c r="D91" s="8" t="s">
        <v>17</v>
      </c>
      <c r="E91" s="8"/>
      <c r="F91" s="18"/>
      <c r="G91" s="8"/>
      <c r="H91" s="9"/>
      <c r="I91" s="9">
        <f>SUM(I92:I112)</f>
        <v>99133.829816561076</v>
      </c>
      <c r="J91" s="10">
        <v>1.7907629957788E-2</v>
      </c>
    </row>
    <row r="92" spans="2:10" ht="24" x14ac:dyDescent="0.35">
      <c r="B92" s="19" t="s">
        <v>183</v>
      </c>
      <c r="C92" s="20"/>
      <c r="D92" s="20" t="s">
        <v>184</v>
      </c>
      <c r="E92" s="21" t="s">
        <v>185</v>
      </c>
      <c r="F92" s="22" t="s">
        <v>66</v>
      </c>
      <c r="G92" s="23">
        <v>45</v>
      </c>
      <c r="H92" s="24">
        <v>110.548343347</v>
      </c>
      <c r="I92" s="24">
        <f t="shared" ref="I92:I112" si="7">H92*G92</f>
        <v>4974.675450615</v>
      </c>
      <c r="J92" s="25">
        <v>7.1034333743217699E-3</v>
      </c>
    </row>
    <row r="93" spans="2:10" ht="36" x14ac:dyDescent="0.35">
      <c r="B93" s="19" t="s">
        <v>186</v>
      </c>
      <c r="C93" s="20"/>
      <c r="D93" s="20" t="s">
        <v>187</v>
      </c>
      <c r="E93" s="21" t="s">
        <v>188</v>
      </c>
      <c r="F93" s="22" t="s">
        <v>66</v>
      </c>
      <c r="G93" s="23">
        <v>20</v>
      </c>
      <c r="H93" s="24">
        <v>89.792435107599999</v>
      </c>
      <c r="I93" s="24">
        <f t="shared" si="7"/>
        <v>1795.848702152</v>
      </c>
      <c r="J93" s="25">
        <v>2.5643264033479601E-3</v>
      </c>
    </row>
    <row r="94" spans="2:10" x14ac:dyDescent="0.35">
      <c r="B94" s="19" t="s">
        <v>189</v>
      </c>
      <c r="C94" s="20"/>
      <c r="D94" s="20" t="s">
        <v>190</v>
      </c>
      <c r="E94" s="21" t="s">
        <v>191</v>
      </c>
      <c r="F94" s="22" t="s">
        <v>192</v>
      </c>
      <c r="G94" s="23">
        <v>40</v>
      </c>
      <c r="H94" s="24">
        <v>101.419986612</v>
      </c>
      <c r="I94" s="24">
        <f t="shared" si="7"/>
        <v>4056.7994644800001</v>
      </c>
      <c r="J94" s="25">
        <v>5.7927808547501101E-3</v>
      </c>
    </row>
    <row r="95" spans="2:10" x14ac:dyDescent="0.35">
      <c r="B95" s="19" t="s">
        <v>193</v>
      </c>
      <c r="C95" s="20"/>
      <c r="D95" s="20" t="s">
        <v>194</v>
      </c>
      <c r="E95" s="21" t="s">
        <v>195</v>
      </c>
      <c r="F95" s="22" t="s">
        <v>192</v>
      </c>
      <c r="G95" s="23">
        <v>50</v>
      </c>
      <c r="H95" s="24">
        <v>34.274904967440307</v>
      </c>
      <c r="I95" s="24">
        <f t="shared" si="7"/>
        <v>1713.7452483720153</v>
      </c>
      <c r="J95" s="25">
        <v>2.4470893253681898E-3</v>
      </c>
    </row>
    <row r="96" spans="2:10" ht="48.65" customHeight="1" x14ac:dyDescent="0.35">
      <c r="B96" s="19" t="s">
        <v>196</v>
      </c>
      <c r="C96" s="20"/>
      <c r="D96" s="20" t="s">
        <v>197</v>
      </c>
      <c r="E96" s="21" t="s">
        <v>198</v>
      </c>
      <c r="F96" s="22" t="s">
        <v>66</v>
      </c>
      <c r="G96" s="23">
        <v>110</v>
      </c>
      <c r="H96" s="24">
        <v>11.795534399999999</v>
      </c>
      <c r="I96" s="24">
        <f t="shared" si="7"/>
        <v>1297.5087839999999</v>
      </c>
      <c r="J96" s="25">
        <v>1.85273738784343E-3</v>
      </c>
    </row>
    <row r="97" spans="2:10" x14ac:dyDescent="0.35">
      <c r="B97" s="19" t="s">
        <v>199</v>
      </c>
      <c r="C97" s="20"/>
      <c r="D97" s="20" t="s">
        <v>200</v>
      </c>
      <c r="E97" s="21" t="s">
        <v>201</v>
      </c>
      <c r="F97" s="22" t="s">
        <v>192</v>
      </c>
      <c r="G97" s="23">
        <v>1</v>
      </c>
      <c r="H97" s="24">
        <v>12561.076365000001</v>
      </c>
      <c r="I97" s="24">
        <f t="shared" si="7"/>
        <v>12561.076365000001</v>
      </c>
      <c r="J97" s="25">
        <v>1.7962315683109499E-2</v>
      </c>
    </row>
    <row r="98" spans="2:10" ht="24" x14ac:dyDescent="0.35">
      <c r="B98" s="19" t="s">
        <v>202</v>
      </c>
      <c r="C98" s="20"/>
      <c r="D98" s="20" t="s">
        <v>203</v>
      </c>
      <c r="E98" s="21" t="s">
        <v>204</v>
      </c>
      <c r="F98" s="22" t="s">
        <v>30</v>
      </c>
      <c r="G98" s="23">
        <v>7.42</v>
      </c>
      <c r="H98" s="24">
        <v>3194.7809897355</v>
      </c>
      <c r="I98" s="24">
        <f t="shared" si="7"/>
        <v>23705.274943837409</v>
      </c>
      <c r="J98" s="25">
        <v>3.3849211442067199E-2</v>
      </c>
    </row>
    <row r="99" spans="2:10" ht="24" x14ac:dyDescent="0.35">
      <c r="B99" s="19" t="s">
        <v>205</v>
      </c>
      <c r="C99" s="20"/>
      <c r="D99" s="20" t="s">
        <v>206</v>
      </c>
      <c r="E99" s="21" t="s">
        <v>207</v>
      </c>
      <c r="F99" s="22" t="s">
        <v>30</v>
      </c>
      <c r="G99" s="23">
        <v>124.39</v>
      </c>
      <c r="H99" s="24">
        <v>29.968320095799999</v>
      </c>
      <c r="I99" s="24">
        <f t="shared" si="7"/>
        <v>3727.7593367165618</v>
      </c>
      <c r="J99" s="25">
        <v>5.3229382191351598E-3</v>
      </c>
    </row>
    <row r="100" spans="2:10" ht="24" x14ac:dyDescent="0.35">
      <c r="B100" s="19" t="s">
        <v>208</v>
      </c>
      <c r="C100" s="20"/>
      <c r="D100" s="20" t="s">
        <v>209</v>
      </c>
      <c r="E100" s="21" t="s">
        <v>210</v>
      </c>
      <c r="F100" s="22" t="s">
        <v>30</v>
      </c>
      <c r="G100" s="23">
        <v>10.199999999999999</v>
      </c>
      <c r="H100" s="24">
        <v>390.64729581382642</v>
      </c>
      <c r="I100" s="24">
        <f t="shared" si="7"/>
        <v>3984.6024173010292</v>
      </c>
      <c r="J100" s="25">
        <v>5.6896893225386602E-3</v>
      </c>
    </row>
    <row r="101" spans="2:10" ht="24" x14ac:dyDescent="0.35">
      <c r="B101" s="19" t="s">
        <v>211</v>
      </c>
      <c r="C101" s="20"/>
      <c r="D101" s="20" t="s">
        <v>212</v>
      </c>
      <c r="E101" s="21" t="s">
        <v>213</v>
      </c>
      <c r="F101" s="22" t="s">
        <v>66</v>
      </c>
      <c r="G101" s="23">
        <v>30</v>
      </c>
      <c r="H101" s="24">
        <v>188.23407515100001</v>
      </c>
      <c r="I101" s="24">
        <f t="shared" si="7"/>
        <v>5647.0222545300003</v>
      </c>
      <c r="J101" s="25">
        <v>8.0634901204272805E-3</v>
      </c>
    </row>
    <row r="102" spans="2:10" x14ac:dyDescent="0.35">
      <c r="B102" s="19" t="s">
        <v>214</v>
      </c>
      <c r="C102" s="20"/>
      <c r="D102" s="20" t="s">
        <v>215</v>
      </c>
      <c r="E102" s="21" t="s">
        <v>216</v>
      </c>
      <c r="F102" s="22" t="s">
        <v>66</v>
      </c>
      <c r="G102" s="23">
        <v>284</v>
      </c>
      <c r="H102" s="24">
        <v>89.172235340499995</v>
      </c>
      <c r="I102" s="24">
        <f t="shared" si="7"/>
        <v>25324.914836701999</v>
      </c>
      <c r="J102" s="25">
        <v>3.6161925946474799E-2</v>
      </c>
    </row>
    <row r="103" spans="2:10" ht="24" x14ac:dyDescent="0.35">
      <c r="B103" s="19" t="s">
        <v>217</v>
      </c>
      <c r="C103" s="20"/>
      <c r="D103" s="20" t="s">
        <v>218</v>
      </c>
      <c r="E103" s="21" t="s">
        <v>219</v>
      </c>
      <c r="F103" s="22" t="s">
        <v>192</v>
      </c>
      <c r="G103" s="23">
        <v>1</v>
      </c>
      <c r="H103" s="24">
        <v>1651.4689902493001</v>
      </c>
      <c r="I103" s="24">
        <f t="shared" si="7"/>
        <v>1651.4689902493001</v>
      </c>
      <c r="J103" s="25">
        <v>2.3581638759055299E-3</v>
      </c>
    </row>
    <row r="104" spans="2:10" ht="24" x14ac:dyDescent="0.35">
      <c r="B104" s="19" t="s">
        <v>220</v>
      </c>
      <c r="C104" s="20"/>
      <c r="D104" s="20" t="s">
        <v>221</v>
      </c>
      <c r="E104" s="21" t="s">
        <v>222</v>
      </c>
      <c r="F104" s="22" t="s">
        <v>192</v>
      </c>
      <c r="G104" s="23">
        <v>1</v>
      </c>
      <c r="H104" s="24">
        <v>137.821348016</v>
      </c>
      <c r="I104" s="24">
        <f t="shared" si="7"/>
        <v>137.821348016</v>
      </c>
      <c r="J104" s="25">
        <v>1.9679771533032199E-4</v>
      </c>
    </row>
    <row r="105" spans="2:10" ht="24" x14ac:dyDescent="0.35">
      <c r="B105" s="19" t="s">
        <v>223</v>
      </c>
      <c r="C105" s="20"/>
      <c r="D105" s="20" t="s">
        <v>224</v>
      </c>
      <c r="E105" s="21" t="s">
        <v>225</v>
      </c>
      <c r="F105" s="22" t="s">
        <v>30</v>
      </c>
      <c r="G105" s="23">
        <v>1.095</v>
      </c>
      <c r="H105" s="24">
        <v>84.191807726299999</v>
      </c>
      <c r="I105" s="24">
        <f t="shared" si="7"/>
        <v>92.19002946029849</v>
      </c>
      <c r="J105" s="25">
        <v>1.3163989059166299E-4</v>
      </c>
    </row>
    <row r="106" spans="2:10" x14ac:dyDescent="0.35">
      <c r="B106" s="19" t="s">
        <v>226</v>
      </c>
      <c r="C106" s="20"/>
      <c r="D106" s="20" t="s">
        <v>227</v>
      </c>
      <c r="E106" s="21" t="s">
        <v>228</v>
      </c>
      <c r="F106" s="22" t="s">
        <v>192</v>
      </c>
      <c r="G106" s="23">
        <v>1</v>
      </c>
      <c r="H106" s="24">
        <v>99.685180476900001</v>
      </c>
      <c r="I106" s="24">
        <f t="shared" si="7"/>
        <v>99.685180476900001</v>
      </c>
      <c r="J106" s="25">
        <v>1.42342358804002E-4</v>
      </c>
    </row>
    <row r="107" spans="2:10" ht="48" x14ac:dyDescent="0.35">
      <c r="B107" s="19" t="s">
        <v>229</v>
      </c>
      <c r="C107" s="20"/>
      <c r="D107" s="20" t="s">
        <v>230</v>
      </c>
      <c r="E107" s="21" t="s">
        <v>231</v>
      </c>
      <c r="F107" s="22" t="s">
        <v>30</v>
      </c>
      <c r="G107" s="23">
        <v>14.17</v>
      </c>
      <c r="H107" s="24">
        <v>107.16531025949999</v>
      </c>
      <c r="I107" s="24">
        <f t="shared" si="7"/>
        <v>1518.5324463771149</v>
      </c>
      <c r="J107" s="25">
        <v>2.1683412650069802E-3</v>
      </c>
    </row>
    <row r="108" spans="2:10" x14ac:dyDescent="0.35">
      <c r="B108" s="19" t="s">
        <v>232</v>
      </c>
      <c r="C108" s="20"/>
      <c r="D108" s="20" t="s">
        <v>80</v>
      </c>
      <c r="E108" s="21" t="s">
        <v>233</v>
      </c>
      <c r="F108" s="22" t="s">
        <v>30</v>
      </c>
      <c r="G108" s="23">
        <v>48.78</v>
      </c>
      <c r="H108" s="24">
        <v>1.778025586</v>
      </c>
      <c r="I108" s="24">
        <f t="shared" si="7"/>
        <v>86.732088085080008</v>
      </c>
      <c r="J108" s="25">
        <v>1.23846392642963E-4</v>
      </c>
    </row>
    <row r="109" spans="2:10" ht="24" x14ac:dyDescent="0.35">
      <c r="B109" s="19" t="s">
        <v>234</v>
      </c>
      <c r="C109" s="20"/>
      <c r="D109" s="20" t="s">
        <v>235</v>
      </c>
      <c r="E109" s="21" t="s">
        <v>236</v>
      </c>
      <c r="F109" s="22" t="s">
        <v>30</v>
      </c>
      <c r="G109" s="23">
        <v>26.684000000000001</v>
      </c>
      <c r="H109" s="24">
        <v>42.63584256</v>
      </c>
      <c r="I109" s="24">
        <f t="shared" si="7"/>
        <v>1137.6948228710401</v>
      </c>
      <c r="J109" s="25">
        <v>1.62453600336403E-3</v>
      </c>
    </row>
    <row r="110" spans="2:10" ht="24" x14ac:dyDescent="0.35">
      <c r="B110" s="19" t="s">
        <v>237</v>
      </c>
      <c r="C110" s="20"/>
      <c r="D110" s="20" t="s">
        <v>238</v>
      </c>
      <c r="E110" s="21" t="s">
        <v>239</v>
      </c>
      <c r="F110" s="22" t="s">
        <v>30</v>
      </c>
      <c r="G110" s="23">
        <v>53.368000000000002</v>
      </c>
      <c r="H110" s="24">
        <v>11.592122120500001</v>
      </c>
      <c r="I110" s="24">
        <f t="shared" si="7"/>
        <v>618.64837332684408</v>
      </c>
      <c r="J110" s="25">
        <v>8.8337973917806002E-4</v>
      </c>
    </row>
    <row r="111" spans="2:10" ht="24" x14ac:dyDescent="0.35">
      <c r="B111" s="19" t="s">
        <v>240</v>
      </c>
      <c r="C111" s="20"/>
      <c r="D111" s="20" t="s">
        <v>241</v>
      </c>
      <c r="E111" s="21" t="s">
        <v>242</v>
      </c>
      <c r="F111" s="22" t="s">
        <v>192</v>
      </c>
      <c r="G111" s="23">
        <v>2</v>
      </c>
      <c r="H111" s="24">
        <v>1635.3035217578001</v>
      </c>
      <c r="I111" s="24">
        <f t="shared" si="7"/>
        <v>3270.6070435156003</v>
      </c>
      <c r="J111" s="25">
        <v>4.67016179403793E-3</v>
      </c>
    </row>
    <row r="112" spans="2:10" ht="24" x14ac:dyDescent="0.35">
      <c r="B112" s="19" t="s">
        <v>243</v>
      </c>
      <c r="C112" s="20"/>
      <c r="D112" s="20" t="s">
        <v>244</v>
      </c>
      <c r="E112" s="21" t="s">
        <v>245</v>
      </c>
      <c r="F112" s="22" t="s">
        <v>192</v>
      </c>
      <c r="G112" s="23">
        <v>1</v>
      </c>
      <c r="H112" s="24">
        <v>1731.2216904769</v>
      </c>
      <c r="I112" s="24">
        <f t="shared" si="7"/>
        <v>1731.2216904769</v>
      </c>
      <c r="J112" s="25">
        <v>2.4720442683277099E-3</v>
      </c>
    </row>
    <row r="113" spans="2:10" x14ac:dyDescent="0.35">
      <c r="B113" s="19"/>
      <c r="C113" s="20"/>
      <c r="D113" s="20"/>
      <c r="E113" s="21"/>
      <c r="F113" s="22"/>
      <c r="G113" s="23"/>
      <c r="H113" s="24"/>
      <c r="I113" s="24"/>
      <c r="J113" s="25"/>
    </row>
    <row r="114" spans="2:10" ht="6" customHeight="1" x14ac:dyDescent="0.35">
      <c r="B114" s="4"/>
      <c r="C114" s="4"/>
      <c r="D114" s="4"/>
      <c r="E114" s="4"/>
      <c r="F114" s="26"/>
      <c r="G114" s="4"/>
      <c r="H114" s="11"/>
      <c r="I114" s="4"/>
      <c r="J114" s="4"/>
    </row>
    <row r="115" spans="2:10" x14ac:dyDescent="0.35">
      <c r="B115" s="6">
        <v>10</v>
      </c>
      <c r="C115" s="8"/>
      <c r="D115" s="8" t="s">
        <v>18</v>
      </c>
      <c r="E115" s="8"/>
      <c r="F115" s="18"/>
      <c r="G115" s="8"/>
      <c r="H115" s="9"/>
      <c r="I115" s="9">
        <f>SUM(I116:I117)</f>
        <v>4643.4609535999998</v>
      </c>
      <c r="J115" s="10">
        <v>6.6304859156358599E-3</v>
      </c>
    </row>
    <row r="116" spans="2:10" x14ac:dyDescent="0.35">
      <c r="B116" s="19" t="s">
        <v>246</v>
      </c>
      <c r="C116" s="20"/>
      <c r="D116" s="28">
        <v>2330</v>
      </c>
      <c r="E116" s="21" t="s">
        <v>247</v>
      </c>
      <c r="F116" s="22" t="s">
        <v>30</v>
      </c>
      <c r="G116" s="23">
        <v>800</v>
      </c>
      <c r="H116" s="24">
        <v>1.906944728</v>
      </c>
      <c r="I116" s="24">
        <f t="shared" ref="I116:I117" si="8">H116*G116</f>
        <v>1525.5557824</v>
      </c>
      <c r="J116" s="25">
        <v>2.1783700196462098E-3</v>
      </c>
    </row>
    <row r="117" spans="2:10" x14ac:dyDescent="0.35">
      <c r="B117" s="19" t="s">
        <v>248</v>
      </c>
      <c r="C117" s="20"/>
      <c r="D117" s="20" t="s">
        <v>249</v>
      </c>
      <c r="E117" s="21" t="s">
        <v>250</v>
      </c>
      <c r="F117" s="22" t="s">
        <v>30</v>
      </c>
      <c r="G117" s="23">
        <v>800</v>
      </c>
      <c r="H117" s="24">
        <v>3.897381464</v>
      </c>
      <c r="I117" s="24">
        <f t="shared" si="8"/>
        <v>3117.9051712</v>
      </c>
      <c r="J117" s="25">
        <v>4.4521158959896501E-3</v>
      </c>
    </row>
    <row r="118" spans="2:10" x14ac:dyDescent="0.35">
      <c r="B118" s="19"/>
      <c r="C118" s="20"/>
      <c r="D118" s="20"/>
      <c r="E118" s="21"/>
      <c r="F118" s="22"/>
      <c r="G118" s="23"/>
      <c r="H118" s="24"/>
      <c r="I118" s="24"/>
      <c r="J118" s="25"/>
    </row>
    <row r="119" spans="2:10" ht="6" customHeight="1" x14ac:dyDescent="0.35">
      <c r="B119" s="4"/>
      <c r="C119" s="4"/>
      <c r="D119" s="4"/>
      <c r="E119" s="4"/>
      <c r="F119" s="26"/>
      <c r="G119" s="4"/>
      <c r="H119" s="11"/>
      <c r="I119" s="4"/>
      <c r="J119" s="4"/>
    </row>
    <row r="120" spans="2:10" ht="1.9" customHeight="1" x14ac:dyDescent="0.35">
      <c r="B120" s="7"/>
      <c r="C120" s="7"/>
      <c r="D120" s="7"/>
      <c r="E120" s="7"/>
      <c r="F120" s="29"/>
      <c r="G120" s="7"/>
      <c r="H120" s="30"/>
      <c r="I120" s="7"/>
      <c r="J120" s="7"/>
    </row>
    <row r="121" spans="2:10" ht="3" customHeight="1" x14ac:dyDescent="0.35"/>
    <row r="122" spans="2:10" x14ac:dyDescent="0.35">
      <c r="B122" s="12" t="s">
        <v>19</v>
      </c>
      <c r="C122" s="7"/>
      <c r="D122" s="7"/>
      <c r="E122" s="7"/>
      <c r="F122" s="29"/>
      <c r="G122" s="7"/>
      <c r="H122" s="30"/>
      <c r="I122" s="7"/>
      <c r="J122" s="13">
        <f>SUM(I115,I91,I85,I67,I60,I52,I33,I25,I18,I14)</f>
        <v>700301.56780256261</v>
      </c>
    </row>
    <row r="123" spans="2:10" ht="14.5" customHeight="1" x14ac:dyDescent="0.35"/>
    <row r="124" spans="2:10" x14ac:dyDescent="0.35">
      <c r="B124" s="6">
        <v>11</v>
      </c>
      <c r="C124" s="8"/>
      <c r="D124" s="8" t="s">
        <v>20</v>
      </c>
      <c r="E124" s="8"/>
      <c r="F124" s="18"/>
      <c r="G124" s="8"/>
      <c r="H124" s="9"/>
      <c r="I124" s="9">
        <f>SUM(I125)</f>
        <v>164819.45046386225</v>
      </c>
      <c r="J124" s="10">
        <f>J125</f>
        <v>0.23535496426352442</v>
      </c>
    </row>
    <row r="125" spans="2:10" x14ac:dyDescent="0.35">
      <c r="B125" s="19" t="s">
        <v>251</v>
      </c>
      <c r="C125" s="20"/>
      <c r="D125" s="28" t="s">
        <v>252</v>
      </c>
      <c r="E125" s="21" t="s">
        <v>253</v>
      </c>
      <c r="F125" s="22" t="s">
        <v>254</v>
      </c>
      <c r="G125" s="23">
        <v>23.54</v>
      </c>
      <c r="H125" s="24">
        <f>'D BDI'!E27</f>
        <v>164819.45046386225</v>
      </c>
      <c r="I125" s="24">
        <f>H125</f>
        <v>164819.45046386225</v>
      </c>
      <c r="J125" s="25">
        <f>'D BDI'!E25</f>
        <v>0.23535496426352442</v>
      </c>
    </row>
    <row r="126" spans="2:10" x14ac:dyDescent="0.35">
      <c r="B126" s="19"/>
      <c r="C126" s="20"/>
      <c r="D126" s="20"/>
      <c r="E126" s="21"/>
      <c r="F126" s="22"/>
      <c r="G126" s="31">
        <v>1</v>
      </c>
      <c r="H126" s="24"/>
      <c r="I126" s="24"/>
      <c r="J126" s="25"/>
    </row>
    <row r="127" spans="2:10" ht="1.9" customHeight="1" x14ac:dyDescent="0.35">
      <c r="B127" s="7"/>
      <c r="C127" s="7"/>
      <c r="D127" s="7"/>
      <c r="E127" s="7"/>
      <c r="F127" s="29"/>
      <c r="G127" s="7"/>
      <c r="H127" s="30"/>
      <c r="I127" s="7"/>
      <c r="J127" s="7"/>
    </row>
    <row r="128" spans="2:10" ht="3" customHeight="1" x14ac:dyDescent="0.35"/>
    <row r="129" spans="2:10" x14ac:dyDescent="0.35">
      <c r="B129" s="12" t="s">
        <v>21</v>
      </c>
      <c r="C129" s="7"/>
      <c r="D129" s="7"/>
      <c r="E129" s="7"/>
      <c r="F129" s="29"/>
      <c r="G129" s="7"/>
      <c r="H129" s="30"/>
      <c r="I129" s="7"/>
      <c r="J129" s="13">
        <f>SUM(I124,J122)</f>
        <v>865121.01826642489</v>
      </c>
    </row>
  </sheetData>
  <mergeCells count="4">
    <mergeCell ref="B8:J8"/>
    <mergeCell ref="B9:J9"/>
    <mergeCell ref="B10:J10"/>
    <mergeCell ref="B6:J6"/>
  </mergeCells>
  <pageMargins left="0.51180555555555496" right="0.51180555555555496" top="0.78749999999999998" bottom="0.78749999999999998" header="0.51180555555555496" footer="0.51180555555555496"/>
  <pageSetup paperSize="9" scale="67" firstPageNumber="0" fitToHeight="0" orientation="portrait" horizontalDpi="300" verticalDpi="300" r:id="rId1"/>
  <rowBreaks count="1" manualBreakCount="1">
    <brk id="10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M28"/>
  <sheetViews>
    <sheetView view="pageBreakPreview" zoomScaleNormal="100" zoomScaleSheetLayoutView="100" zoomScalePageLayoutView="140" workbookViewId="0">
      <selection activeCell="E28" sqref="E28"/>
    </sheetView>
  </sheetViews>
  <sheetFormatPr defaultRowHeight="15.5" x14ac:dyDescent="0.35"/>
  <cols>
    <col min="1" max="1" width="25.453125" customWidth="1"/>
    <col min="2" max="2" width="24.54296875" customWidth="1"/>
    <col min="3" max="3" width="10.7265625" style="32" customWidth="1"/>
    <col min="4" max="4" width="83.7265625" style="33" customWidth="1"/>
    <col min="5" max="5" width="17.7265625" style="33" customWidth="1"/>
    <col min="6" max="6" width="8.6328125" customWidth="1"/>
    <col min="7" max="7" width="41.26953125" style="1" customWidth="1"/>
    <col min="8" max="8" width="8.6328125" customWidth="1"/>
    <col min="9" max="9" width="15" style="1" customWidth="1"/>
    <col min="10" max="10" width="14" style="1" customWidth="1"/>
    <col min="11" max="1025" width="8.6328125" customWidth="1"/>
  </cols>
  <sheetData>
    <row r="2" spans="3:13" ht="14.5" x14ac:dyDescent="0.35">
      <c r="C2" s="2"/>
      <c r="D2" s="2"/>
      <c r="E2" s="2"/>
      <c r="F2" s="2"/>
      <c r="G2" s="2"/>
      <c r="H2" s="2"/>
      <c r="I2" s="2"/>
      <c r="J2" s="2"/>
      <c r="K2" s="1"/>
    </row>
    <row r="3" spans="3:13" ht="14.5" x14ac:dyDescent="0.35">
      <c r="C3" s="2"/>
      <c r="D3" s="92" t="s">
        <v>337</v>
      </c>
      <c r="E3" s="2"/>
      <c r="F3" s="91"/>
      <c r="G3" s="2"/>
      <c r="H3" s="2"/>
      <c r="I3" s="2"/>
      <c r="J3" s="2"/>
      <c r="K3" s="1"/>
    </row>
    <row r="4" spans="3:13" ht="14.5" x14ac:dyDescent="0.35">
      <c r="C4" s="2"/>
      <c r="D4" s="92" t="s">
        <v>338</v>
      </c>
      <c r="E4" s="2"/>
      <c r="F4" s="91"/>
      <c r="G4" s="2"/>
      <c r="H4" s="2"/>
      <c r="I4" s="2"/>
      <c r="J4" s="2"/>
      <c r="K4" s="1"/>
    </row>
    <row r="5" spans="3:13" x14ac:dyDescent="0.35">
      <c r="C5" s="1"/>
      <c r="D5"/>
      <c r="E5"/>
      <c r="F5" s="3"/>
      <c r="G5" s="3"/>
      <c r="H5" s="3"/>
      <c r="I5" s="3"/>
      <c r="K5" s="1"/>
    </row>
    <row r="6" spans="3:13" x14ac:dyDescent="0.35">
      <c r="C6" s="97" t="s">
        <v>256</v>
      </c>
      <c r="D6" s="97"/>
      <c r="E6" s="97"/>
    </row>
    <row r="7" spans="3:13" x14ac:dyDescent="0.35">
      <c r="D7" s="34"/>
      <c r="F7" s="35"/>
    </row>
    <row r="8" spans="3:13" ht="10.9" customHeight="1" x14ac:dyDescent="0.35">
      <c r="C8" s="98" t="s">
        <v>257</v>
      </c>
      <c r="D8" s="98"/>
      <c r="E8" s="98"/>
      <c r="F8" s="26"/>
      <c r="G8" s="26"/>
      <c r="H8" s="26"/>
      <c r="I8" s="26"/>
      <c r="J8" s="26"/>
      <c r="K8" s="26"/>
      <c r="L8" s="26"/>
      <c r="M8" s="26"/>
    </row>
    <row r="9" spans="3:13" x14ac:dyDescent="0.35">
      <c r="C9" s="36" t="s">
        <v>258</v>
      </c>
      <c r="D9" s="37" t="s">
        <v>259</v>
      </c>
      <c r="E9" s="37"/>
    </row>
    <row r="10" spans="3:13" ht="14.4" customHeight="1" x14ac:dyDescent="0.35">
      <c r="C10" s="38" t="s">
        <v>260</v>
      </c>
      <c r="D10" s="39" t="s">
        <v>261</v>
      </c>
      <c r="E10" s="39"/>
    </row>
    <row r="11" spans="3:13" x14ac:dyDescent="0.35">
      <c r="C11" s="40"/>
      <c r="D11" s="41"/>
      <c r="E11" s="42"/>
    </row>
    <row r="12" spans="3:13" s="43" customFormat="1" ht="22.5" customHeight="1" x14ac:dyDescent="0.35">
      <c r="C12" s="44" t="s">
        <v>262</v>
      </c>
      <c r="D12" s="45" t="s">
        <v>263</v>
      </c>
      <c r="E12" s="46" t="s">
        <v>264</v>
      </c>
    </row>
    <row r="13" spans="3:13" s="43" customFormat="1" x14ac:dyDescent="0.35">
      <c r="C13" s="47"/>
      <c r="D13" s="48" t="s">
        <v>265</v>
      </c>
      <c r="E13" s="49"/>
    </row>
    <row r="14" spans="3:13" x14ac:dyDescent="0.35">
      <c r="C14" s="50" t="s">
        <v>266</v>
      </c>
      <c r="D14" s="51" t="s">
        <v>267</v>
      </c>
      <c r="E14" s="52">
        <v>0.04</v>
      </c>
    </row>
    <row r="15" spans="3:13" x14ac:dyDescent="0.35">
      <c r="C15" s="50" t="s">
        <v>268</v>
      </c>
      <c r="D15" s="51" t="s">
        <v>269</v>
      </c>
      <c r="E15" s="52">
        <v>8.0000000000000002E-3</v>
      </c>
    </row>
    <row r="16" spans="3:13" x14ac:dyDescent="0.35">
      <c r="C16" s="50" t="s">
        <v>270</v>
      </c>
      <c r="D16" s="51" t="s">
        <v>271</v>
      </c>
      <c r="E16" s="52">
        <v>1.2699999999999999E-2</v>
      </c>
    </row>
    <row r="17" spans="3:10" x14ac:dyDescent="0.35">
      <c r="C17" s="50" t="s">
        <v>272</v>
      </c>
      <c r="D17" s="51" t="s">
        <v>273</v>
      </c>
      <c r="E17" s="52">
        <v>1.23E-2</v>
      </c>
    </row>
    <row r="18" spans="3:10" x14ac:dyDescent="0.35">
      <c r="C18" s="50" t="s">
        <v>255</v>
      </c>
      <c r="D18" s="51" t="s">
        <v>274</v>
      </c>
      <c r="E18" s="52">
        <v>7.3999999999999996E-2</v>
      </c>
    </row>
    <row r="19" spans="3:10" x14ac:dyDescent="0.35">
      <c r="C19" s="50"/>
      <c r="D19" s="53" t="s">
        <v>275</v>
      </c>
      <c r="E19" s="54"/>
    </row>
    <row r="20" spans="3:10" x14ac:dyDescent="0.35">
      <c r="C20" s="50"/>
      <c r="D20" s="51" t="s">
        <v>276</v>
      </c>
      <c r="E20" s="52">
        <v>6.4999999999999997E-3</v>
      </c>
    </row>
    <row r="21" spans="3:10" ht="31" x14ac:dyDescent="0.35">
      <c r="C21" s="50"/>
      <c r="D21" s="55" t="s">
        <v>277</v>
      </c>
      <c r="E21" s="52">
        <v>0.03</v>
      </c>
    </row>
    <row r="22" spans="3:10" x14ac:dyDescent="0.35">
      <c r="C22" s="50"/>
      <c r="D22" s="51" t="s">
        <v>278</v>
      </c>
      <c r="E22" s="52">
        <v>0.03</v>
      </c>
      <c r="G22" s="89"/>
    </row>
    <row r="23" spans="3:10" ht="31" x14ac:dyDescent="0.35">
      <c r="C23" s="50"/>
      <c r="D23" s="55" t="s">
        <v>279</v>
      </c>
      <c r="E23" s="54"/>
      <c r="G23" s="89"/>
    </row>
    <row r="24" spans="3:10" x14ac:dyDescent="0.35">
      <c r="C24" s="50" t="s">
        <v>280</v>
      </c>
      <c r="D24" s="56" t="s">
        <v>281</v>
      </c>
      <c r="E24" s="57">
        <f>SUM(E20:E23)</f>
        <v>6.6500000000000004E-2</v>
      </c>
    </row>
    <row r="25" spans="3:10" ht="53.25" customHeight="1" x14ac:dyDescent="0.35">
      <c r="C25" s="58" t="s">
        <v>20</v>
      </c>
      <c r="D25" s="51"/>
      <c r="E25" s="59">
        <f>(((1+(E14+E15+E16))*(1+E17)*(1+E18))/((1-E24))-1)</f>
        <v>0.23535496426352442</v>
      </c>
      <c r="G25" s="90"/>
    </row>
    <row r="26" spans="3:10" x14ac:dyDescent="0.35">
      <c r="C26" s="60"/>
      <c r="D26" s="53" t="s">
        <v>282</v>
      </c>
      <c r="E26" s="61">
        <f>'B Analítico'!J122</f>
        <v>700301.56780256261</v>
      </c>
      <c r="G26" s="62"/>
      <c r="I26" s="15"/>
    </row>
    <row r="27" spans="3:10" x14ac:dyDescent="0.35">
      <c r="C27" s="60"/>
      <c r="D27" s="53" t="s">
        <v>283</v>
      </c>
      <c r="E27" s="63">
        <f>E26*E25</f>
        <v>164819.45046386225</v>
      </c>
      <c r="G27" s="62"/>
      <c r="I27" s="64"/>
    </row>
    <row r="28" spans="3:10" x14ac:dyDescent="0.35">
      <c r="C28" s="65"/>
      <c r="D28" s="66" t="s">
        <v>284</v>
      </c>
      <c r="E28" s="67">
        <f>SUM(E26,E27)</f>
        <v>865121.01826642489</v>
      </c>
      <c r="G28" s="62"/>
      <c r="I28" s="64"/>
      <c r="J28" s="64"/>
    </row>
  </sheetData>
  <mergeCells count="2">
    <mergeCell ref="C6:E6"/>
    <mergeCell ref="C8:E8"/>
  </mergeCells>
  <printOptions horizontalCentered="1"/>
  <pageMargins left="0.51180555555555496" right="0.51180555555555496" top="0.78749999999999998" bottom="0.78749999999999998" header="0.51180555555555496" footer="0.51180555555555496"/>
  <pageSetup paperSize="9" scale="82" firstPageNumber="0" fitToHeight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59"/>
  <sheetViews>
    <sheetView view="pageBreakPreview" topLeftCell="A25" zoomScaleNormal="100" zoomScaleSheetLayoutView="100" zoomScalePageLayoutView="140" workbookViewId="0">
      <selection activeCell="F4" sqref="F4:I5"/>
    </sheetView>
  </sheetViews>
  <sheetFormatPr defaultRowHeight="15.5" x14ac:dyDescent="0.35"/>
  <cols>
    <col min="1" max="1" width="8.6328125" customWidth="1"/>
    <col min="2" max="4" width="8.81640625" style="68" customWidth="1"/>
    <col min="5" max="5" width="10.08984375" style="68" customWidth="1"/>
    <col min="6" max="6" width="20.81640625" style="68" customWidth="1"/>
    <col min="7" max="7" width="15.54296875" style="68" customWidth="1"/>
    <col min="8" max="9" width="8.81640625" style="68" customWidth="1"/>
    <col min="10" max="10" width="9.26953125" style="68" customWidth="1"/>
    <col min="11" max="11" width="11.7265625" style="68" customWidth="1"/>
    <col min="12" max="12" width="11.7265625" style="1" customWidth="1"/>
    <col min="13" max="1025" width="8.6328125" customWidth="1"/>
  </cols>
  <sheetData>
    <row r="3" spans="2:15" ht="17.5" customHeight="1" x14ac:dyDescent="0.35">
      <c r="B3" s="2"/>
      <c r="C3" s="2"/>
      <c r="D3" s="2"/>
      <c r="E3" s="69"/>
      <c r="F3" s="69"/>
      <c r="H3" s="70"/>
    </row>
    <row r="4" spans="2:15" ht="17.5" customHeight="1" x14ac:dyDescent="0.35">
      <c r="B4" s="2"/>
      <c r="C4" s="92"/>
      <c r="D4" s="2"/>
      <c r="E4" s="69"/>
      <c r="F4" s="103" t="s">
        <v>337</v>
      </c>
      <c r="G4" s="103"/>
      <c r="H4" s="103"/>
      <c r="I4" s="103"/>
    </row>
    <row r="5" spans="2:15" ht="17.5" customHeight="1" x14ac:dyDescent="0.35">
      <c r="B5" s="2"/>
      <c r="C5" s="92"/>
      <c r="D5" s="2"/>
      <c r="E5" s="69"/>
      <c r="F5" s="103" t="s">
        <v>338</v>
      </c>
      <c r="G5" s="103"/>
      <c r="H5" s="103"/>
      <c r="I5" s="103"/>
    </row>
    <row r="6" spans="2:15" ht="17.5" customHeight="1" x14ac:dyDescent="0.35">
      <c r="B6" s="1"/>
      <c r="C6"/>
      <c r="D6"/>
      <c r="E6" s="71"/>
      <c r="F6" s="71"/>
      <c r="G6" s="72"/>
      <c r="H6" s="72"/>
      <c r="I6" s="72"/>
      <c r="J6" s="72"/>
      <c r="K6" s="72"/>
      <c r="L6" s="72"/>
    </row>
    <row r="7" spans="2:15" ht="17.5" customHeight="1" x14ac:dyDescent="0.35">
      <c r="B7" s="99" t="s">
        <v>285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5" ht="14.5" x14ac:dyDescent="0.35">
      <c r="B8" s="100" t="s">
        <v>286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2:15" ht="5.25" customHeight="1" x14ac:dyDescent="0.35"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1" spans="2:15" x14ac:dyDescent="0.35">
      <c r="B11" s="73" t="s">
        <v>287</v>
      </c>
      <c r="C11" s="74"/>
      <c r="D11" s="74"/>
      <c r="E11" s="74"/>
      <c r="I11" s="75" t="s">
        <v>288</v>
      </c>
    </row>
    <row r="12" spans="2:15" x14ac:dyDescent="0.35">
      <c r="B12" s="73"/>
      <c r="C12" s="74"/>
      <c r="D12" s="74"/>
      <c r="E12" s="74"/>
      <c r="I12" s="75"/>
    </row>
    <row r="13" spans="2:15" x14ac:dyDescent="0.35">
      <c r="B13" s="74"/>
      <c r="C13" s="74"/>
      <c r="D13" s="76" t="s">
        <v>289</v>
      </c>
      <c r="E13" s="77">
        <v>45118</v>
      </c>
      <c r="J13" s="78" t="s">
        <v>290</v>
      </c>
      <c r="K13" s="79">
        <v>0.2</v>
      </c>
      <c r="L13" s="80"/>
      <c r="O13" s="81"/>
    </row>
    <row r="14" spans="2:15" x14ac:dyDescent="0.35">
      <c r="B14" s="74"/>
      <c r="C14" s="74"/>
      <c r="D14" s="76" t="s">
        <v>291</v>
      </c>
      <c r="E14" s="77">
        <v>45479</v>
      </c>
      <c r="J14" s="78" t="s">
        <v>292</v>
      </c>
      <c r="K14" s="79">
        <v>1.4999999999999999E-2</v>
      </c>
      <c r="L14" s="80"/>
    </row>
    <row r="15" spans="2:15" x14ac:dyDescent="0.35">
      <c r="B15" s="74"/>
      <c r="C15" s="74"/>
      <c r="D15" s="74"/>
      <c r="E15" s="82"/>
      <c r="J15" s="78" t="s">
        <v>293</v>
      </c>
      <c r="K15" s="79">
        <v>0.01</v>
      </c>
      <c r="L15" s="80"/>
    </row>
    <row r="16" spans="2:15" x14ac:dyDescent="0.35">
      <c r="B16" s="74"/>
      <c r="C16" s="74"/>
      <c r="D16" s="76" t="s">
        <v>294</v>
      </c>
      <c r="E16" s="82">
        <v>361</v>
      </c>
      <c r="J16" s="78" t="s">
        <v>295</v>
      </c>
      <c r="K16" s="79">
        <v>2E-3</v>
      </c>
      <c r="L16" s="80"/>
    </row>
    <row r="17" spans="2:12" x14ac:dyDescent="0.35">
      <c r="B17" s="74"/>
      <c r="C17" s="74"/>
      <c r="D17" s="76" t="s">
        <v>296</v>
      </c>
      <c r="E17" s="82">
        <v>51</v>
      </c>
      <c r="J17" s="78" t="s">
        <v>297</v>
      </c>
      <c r="K17" s="79">
        <v>6.0000000000000001E-3</v>
      </c>
      <c r="L17" s="80"/>
    </row>
    <row r="18" spans="2:12" x14ac:dyDescent="0.35">
      <c r="B18" s="74"/>
      <c r="C18" s="74"/>
      <c r="D18" s="76" t="s">
        <v>298</v>
      </c>
      <c r="E18" s="82">
        <v>5</v>
      </c>
      <c r="J18" s="78" t="s">
        <v>299</v>
      </c>
      <c r="K18" s="79">
        <v>2.5000000000000001E-2</v>
      </c>
      <c r="L18" s="80"/>
    </row>
    <row r="19" spans="2:12" x14ac:dyDescent="0.35">
      <c r="B19" s="74"/>
      <c r="C19" s="74"/>
      <c r="D19" s="76" t="s">
        <v>300</v>
      </c>
      <c r="E19" s="82">
        <v>5</v>
      </c>
      <c r="J19" s="78" t="s">
        <v>301</v>
      </c>
      <c r="K19" s="79">
        <v>0.03</v>
      </c>
      <c r="L19" s="80"/>
    </row>
    <row r="20" spans="2:12" x14ac:dyDescent="0.35">
      <c r="B20" s="74"/>
      <c r="C20" s="74"/>
      <c r="D20" s="76" t="s">
        <v>302</v>
      </c>
      <c r="E20" s="82">
        <v>30</v>
      </c>
      <c r="J20" s="78" t="s">
        <v>303</v>
      </c>
      <c r="K20" s="79">
        <v>0.08</v>
      </c>
      <c r="L20" s="80"/>
    </row>
    <row r="21" spans="2:12" x14ac:dyDescent="0.35">
      <c r="B21" s="74"/>
      <c r="C21" s="74"/>
      <c r="D21" s="76" t="s">
        <v>304</v>
      </c>
      <c r="E21" s="82">
        <v>9</v>
      </c>
      <c r="J21" s="78" t="s">
        <v>305</v>
      </c>
      <c r="K21" s="79">
        <v>0.01</v>
      </c>
      <c r="L21" s="80"/>
    </row>
    <row r="22" spans="2:12" x14ac:dyDescent="0.35">
      <c r="B22" s="74"/>
      <c r="C22" s="74"/>
      <c r="D22" s="76"/>
      <c r="E22" s="82"/>
      <c r="J22" s="78" t="s">
        <v>306</v>
      </c>
      <c r="K22" s="79">
        <v>0</v>
      </c>
      <c r="L22" s="80"/>
    </row>
    <row r="23" spans="2:12" ht="6" customHeight="1" x14ac:dyDescent="0.35">
      <c r="B23" s="74"/>
      <c r="C23" s="74"/>
      <c r="D23" s="76"/>
      <c r="E23" s="82"/>
      <c r="J23" s="78"/>
      <c r="K23" s="79"/>
      <c r="L23" s="79"/>
    </row>
    <row r="24" spans="2:12" x14ac:dyDescent="0.35">
      <c r="B24" s="74"/>
      <c r="C24" s="74"/>
      <c r="D24" s="76" t="s">
        <v>307</v>
      </c>
      <c r="E24" s="82">
        <v>271</v>
      </c>
      <c r="J24" s="78" t="s">
        <v>308</v>
      </c>
      <c r="L24" s="83">
        <v>0.378</v>
      </c>
    </row>
    <row r="27" spans="2:12" x14ac:dyDescent="0.35">
      <c r="I27" s="75" t="s">
        <v>309</v>
      </c>
    </row>
    <row r="29" spans="2:12" x14ac:dyDescent="0.35">
      <c r="H29" s="78" t="s">
        <v>310</v>
      </c>
      <c r="K29" s="84">
        <v>0.1797</v>
      </c>
      <c r="L29" s="80"/>
    </row>
    <row r="30" spans="2:12" x14ac:dyDescent="0.35">
      <c r="H30" s="78" t="s">
        <v>311</v>
      </c>
      <c r="I30" s="85" t="s">
        <v>312</v>
      </c>
      <c r="K30" s="84">
        <v>7.9100000000000004E-2</v>
      </c>
      <c r="L30" s="80"/>
    </row>
    <row r="31" spans="2:12" x14ac:dyDescent="0.35">
      <c r="H31" s="78" t="s">
        <v>313</v>
      </c>
      <c r="I31" s="85" t="s">
        <v>314</v>
      </c>
      <c r="K31" s="84">
        <v>4.6899999999999997E-2</v>
      </c>
      <c r="L31" s="80"/>
    </row>
    <row r="32" spans="2:12" x14ac:dyDescent="0.35">
      <c r="H32" s="78" t="s">
        <v>315</v>
      </c>
      <c r="I32" s="85" t="s">
        <v>316</v>
      </c>
      <c r="K32" s="84">
        <v>8.9999999999999993E-3</v>
      </c>
      <c r="L32" s="80"/>
    </row>
    <row r="33" spans="8:12" x14ac:dyDescent="0.35">
      <c r="H33" s="78" t="s">
        <v>317</v>
      </c>
      <c r="I33" s="85" t="s">
        <v>318</v>
      </c>
      <c r="K33" s="84">
        <v>6.9999999999999999E-4</v>
      </c>
      <c r="L33" s="80"/>
    </row>
    <row r="34" spans="8:12" x14ac:dyDescent="0.35">
      <c r="H34" s="78" t="s">
        <v>319</v>
      </c>
      <c r="K34" s="84">
        <v>0.1082</v>
      </c>
      <c r="L34" s="80"/>
    </row>
    <row r="35" spans="8:12" x14ac:dyDescent="0.35">
      <c r="H35" s="78" t="s">
        <v>320</v>
      </c>
      <c r="K35" s="84">
        <v>2.9999999999999997E-4</v>
      </c>
      <c r="L35" s="80"/>
    </row>
    <row r="36" spans="8:12" x14ac:dyDescent="0.35">
      <c r="H36" s="78" t="s">
        <v>321</v>
      </c>
      <c r="K36" s="84">
        <v>7.1999999999999998E-3</v>
      </c>
      <c r="L36" s="80"/>
    </row>
    <row r="37" spans="8:12" x14ac:dyDescent="0.35">
      <c r="H37" s="78" t="s">
        <v>322</v>
      </c>
      <c r="K37" s="84">
        <v>1.3100000000000001E-2</v>
      </c>
      <c r="L37" s="80"/>
    </row>
    <row r="38" spans="8:12" x14ac:dyDescent="0.35">
      <c r="H38" s="78" t="s">
        <v>323</v>
      </c>
      <c r="K38" s="84">
        <v>1.1000000000000001E-3</v>
      </c>
      <c r="L38" s="80"/>
    </row>
    <row r="39" spans="8:12" ht="6" customHeight="1" x14ac:dyDescent="0.35"/>
    <row r="40" spans="8:12" x14ac:dyDescent="0.35">
      <c r="H40" s="78" t="s">
        <v>324</v>
      </c>
      <c r="L40" s="86">
        <v>0.44529999999999997</v>
      </c>
    </row>
    <row r="43" spans="8:12" x14ac:dyDescent="0.35">
      <c r="I43" s="75" t="s">
        <v>325</v>
      </c>
    </row>
    <row r="45" spans="8:12" x14ac:dyDescent="0.35">
      <c r="H45" s="87" t="s">
        <v>326</v>
      </c>
      <c r="I45" s="85" t="s">
        <v>327</v>
      </c>
      <c r="K45" s="84">
        <v>4.7600000000000003E-2</v>
      </c>
      <c r="L45" s="80"/>
    </row>
    <row r="46" spans="8:12" x14ac:dyDescent="0.35">
      <c r="H46" s="87" t="s">
        <v>328</v>
      </c>
      <c r="I46" s="85" t="s">
        <v>314</v>
      </c>
      <c r="K46" s="84">
        <v>1.1000000000000001E-3</v>
      </c>
      <c r="L46" s="80"/>
    </row>
    <row r="47" spans="8:12" x14ac:dyDescent="0.35">
      <c r="H47" s="87" t="s">
        <v>329</v>
      </c>
      <c r="I47" s="85"/>
      <c r="K47" s="84">
        <v>4.7399999999999998E-2</v>
      </c>
      <c r="L47" s="80"/>
    </row>
    <row r="48" spans="8:12" x14ac:dyDescent="0.35">
      <c r="H48" s="87" t="s">
        <v>330</v>
      </c>
      <c r="I48" s="85"/>
      <c r="K48" s="84">
        <v>5.3400000000000003E-2</v>
      </c>
      <c r="L48" s="80"/>
    </row>
    <row r="49" spans="6:12" x14ac:dyDescent="0.35">
      <c r="H49" s="87" t="s">
        <v>331</v>
      </c>
      <c r="I49" s="85"/>
      <c r="K49" s="84">
        <v>4.0000000000000001E-3</v>
      </c>
      <c r="L49" s="80"/>
    </row>
    <row r="50" spans="6:12" ht="6" customHeight="1" x14ac:dyDescent="0.35">
      <c r="H50" s="87"/>
      <c r="I50" s="85"/>
      <c r="K50" s="86"/>
    </row>
    <row r="51" spans="6:12" x14ac:dyDescent="0.35">
      <c r="H51" s="78" t="s">
        <v>332</v>
      </c>
      <c r="L51" s="86">
        <v>0.1535</v>
      </c>
    </row>
    <row r="52" spans="6:12" x14ac:dyDescent="0.35">
      <c r="H52" s="78"/>
      <c r="L52" s="86"/>
    </row>
    <row r="54" spans="6:12" x14ac:dyDescent="0.35">
      <c r="K54" s="88" t="s">
        <v>333</v>
      </c>
      <c r="L54" s="86">
        <v>0.9768</v>
      </c>
    </row>
    <row r="55" spans="6:12" x14ac:dyDescent="0.35">
      <c r="K55" s="88" t="s">
        <v>334</v>
      </c>
      <c r="L55" s="86">
        <v>0.16830000000000001</v>
      </c>
    </row>
    <row r="56" spans="6:12" ht="15.75" customHeight="1" x14ac:dyDescent="0.35">
      <c r="F56" s="101" t="s">
        <v>335</v>
      </c>
      <c r="G56" s="101"/>
      <c r="H56" s="101"/>
      <c r="I56" s="101"/>
      <c r="J56" s="101"/>
      <c r="K56" s="101"/>
      <c r="L56" s="102">
        <v>4.1999999999999997E-3</v>
      </c>
    </row>
    <row r="57" spans="6:12" x14ac:dyDescent="0.35">
      <c r="F57" s="101"/>
      <c r="G57" s="101"/>
      <c r="H57" s="101"/>
      <c r="I57" s="101"/>
      <c r="J57" s="101"/>
      <c r="K57" s="101"/>
      <c r="L57" s="102"/>
    </row>
    <row r="58" spans="6:12" ht="7.5" customHeight="1" x14ac:dyDescent="0.35"/>
    <row r="59" spans="6:12" x14ac:dyDescent="0.35">
      <c r="K59" s="88" t="s">
        <v>336</v>
      </c>
      <c r="L59" s="86">
        <v>1.1493</v>
      </c>
    </row>
  </sheetData>
  <mergeCells count="6">
    <mergeCell ref="B7:L7"/>
    <mergeCell ref="B8:L9"/>
    <mergeCell ref="F56:K57"/>
    <mergeCell ref="L56:L57"/>
    <mergeCell ref="F4:I4"/>
    <mergeCell ref="F5:I5"/>
  </mergeCells>
  <pageMargins left="0.51180555555555496" right="0.51180555555555496" top="0.78749999999999998" bottom="0.78749999999999998" header="0.51180555555555496" footer="0.51180555555555496"/>
  <pageSetup paperSize="9" scale="74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A - Sintético</vt:lpstr>
      <vt:lpstr>B Analítico</vt:lpstr>
      <vt:lpstr>D BDI</vt:lpstr>
      <vt:lpstr>E Encargos e LS</vt:lpstr>
      <vt:lpstr>'A - Sintético'!Area_de_impressao</vt:lpstr>
      <vt:lpstr>'B Analítico'!Area_de_impressao</vt:lpstr>
      <vt:lpstr>'D BDI'!Area_de_impressao</vt:lpstr>
      <vt:lpstr>'E Encargos e LS'!Area_de_impressao</vt:lpstr>
      <vt:lpstr>'B Analítico'!Titulos_de_impressao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Zeringota</dc:creator>
  <cp:keywords>OPUS OPUS Engenheiros</cp:keywords>
  <dc:description/>
  <cp:lastModifiedBy>User</cp:lastModifiedBy>
  <cp:revision>10</cp:revision>
  <cp:lastPrinted>2023-08-16T14:08:48Z</cp:lastPrinted>
  <dcterms:created xsi:type="dcterms:W3CDTF">2019-09-27T15:48:05Z</dcterms:created>
  <dcterms:modified xsi:type="dcterms:W3CDTF">2023-12-13T18:33:41Z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