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166925"/>
  <mc:AlternateContent xmlns:mc="http://schemas.openxmlformats.org/markup-compatibility/2006">
    <mc:Choice Requires="x15">
      <x15ac:absPath xmlns:x15ac="http://schemas.microsoft.com/office/spreadsheetml/2010/11/ac" url="C:\Users\mg1011549\Downloads\"/>
    </mc:Choice>
  </mc:AlternateContent>
  <xr:revisionPtr revIDLastSave="0" documentId="13_ncr:1_{930EBE61-4F79-4FFE-9847-6F289C89FFDB}" xr6:coauthVersionLast="47" xr6:coauthVersionMax="47" xr10:uidLastSave="{00000000-0000-0000-0000-000000000000}"/>
  <bookViews>
    <workbookView xWindow="-120" yWindow="-120" windowWidth="29040" windowHeight="15720" tabRatio="778" activeTab="1" xr2:uid="{00000000-000D-0000-FFFF-FFFF00000000}"/>
  </bookViews>
  <sheets>
    <sheet name="ORÇAMENTO SINTÉTICO" sheetId="1" r:id="rId1"/>
    <sheet name="ORÇAMENTO ANALÍTICO" sheetId="2" r:id="rId2"/>
    <sheet name="CRONOGRAMA FF" sheetId="3" r:id="rId3"/>
    <sheet name="FATOR K" sheetId="4" r:id="rId4"/>
    <sheet name="ENC_SOCIAIS" sheetId="5" r:id="rId5"/>
    <sheet name="DIMENS_EQUIPE" sheetId="6" r:id="rId6"/>
    <sheet name="TAB_SAL" sheetId="7" r:id="rId7"/>
    <sheet name="HISTO" sheetId="8" r:id="rId8"/>
    <sheet name="02.01 Impressões" sheetId="9" r:id="rId9"/>
    <sheet name="02.02 ARTs" sheetId="14" r:id="rId10"/>
    <sheet name="CPU-01" sheetId="15" state="hidden" r:id="rId11"/>
    <sheet name="SETOP_10.23" sheetId="16" state="hidden" r:id="rId12"/>
    <sheet name="SUDECAP_10.23" sheetId="17" state="hidden" r:id="rId13"/>
    <sheet name="SUDECAP_01.2025" sheetId="19" state="hidden" r:id="rId14"/>
    <sheet name="SUDECAP_INS_10.23" sheetId="18" state="hidden" r:id="rId15"/>
  </sheets>
  <definedNames>
    <definedName name="_xlnm._FilterDatabase" localSheetId="11" hidden="1">SETOP_10.23!$A$8:$H$214</definedName>
    <definedName name="_xlnm._FilterDatabase" localSheetId="13" hidden="1">SUDECAP_01.2025!$A$4:$H$1536</definedName>
    <definedName name="_xlnm.Print_Area" localSheetId="8">'02.01 Impressões'!$A$1:$I$43</definedName>
    <definedName name="_xlnm.Print_Area" localSheetId="9">'02.02 ARTs'!$A$1:$L$37</definedName>
    <definedName name="_xlnm.Print_Area" localSheetId="5">DIMENS_EQUIPE!$A$1:$J$34</definedName>
    <definedName name="_xlnm.Print_Area" localSheetId="3">'FATOR K'!$A$1:$H$40</definedName>
    <definedName name="_xlnm.Print_Area" localSheetId="1">'ORÇAMENTO ANALÍTICO'!$B$2:$L$54</definedName>
    <definedName name="_xlnm.Print_Area" localSheetId="0">'ORÇAMENTO SINTÉTICO'!$A$1:$J$24</definedName>
    <definedName name="_xlnm.Print_Titles" localSheetId="1">'ORÇAMENTO ANALÍTICO'!$1:$12</definedName>
  </definedNames>
  <calcPr calcId="191028" iterate="1"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CalcA1"/>
    </ext>
  </extLst>
</workbook>
</file>

<file path=xl/calcChain.xml><?xml version="1.0" encoding="utf-8"?>
<calcChain xmlns="http://schemas.openxmlformats.org/spreadsheetml/2006/main">
  <c r="H33" i="9" l="1"/>
  <c r="H34" i="9"/>
  <c r="H35" i="9"/>
  <c r="H36" i="9"/>
  <c r="H32" i="9"/>
  <c r="H26" i="9"/>
  <c r="H27" i="9"/>
  <c r="H28" i="9"/>
  <c r="H29" i="9"/>
  <c r="H25" i="9"/>
  <c r="H19" i="9"/>
  <c r="H20" i="9"/>
  <c r="H21" i="9"/>
  <c r="H22" i="9"/>
  <c r="H18" i="9"/>
  <c r="H14" i="9"/>
  <c r="H15" i="9"/>
  <c r="H13" i="9"/>
  <c r="H12" i="9"/>
  <c r="H11" i="9"/>
  <c r="I53" i="2"/>
  <c r="J53" i="2" s="1"/>
  <c r="I15" i="2"/>
  <c r="F16" i="7"/>
  <c r="E16" i="7"/>
  <c r="E15" i="7"/>
  <c r="F15" i="7"/>
  <c r="E13" i="7"/>
  <c r="F13" i="7"/>
  <c r="F11" i="7"/>
  <c r="E11" i="7"/>
  <c r="F10" i="7"/>
  <c r="F9" i="7"/>
  <c r="E10" i="7"/>
  <c r="E9" i="7"/>
  <c r="B6" i="9"/>
  <c r="G2" i="8"/>
  <c r="A1" i="7"/>
  <c r="B11" i="2"/>
  <c r="G18" i="6"/>
  <c r="H18" i="6"/>
  <c r="I18" i="6"/>
  <c r="F18" i="6"/>
  <c r="C30" i="5"/>
  <c r="K4" i="6" l="1"/>
  <c r="I24" i="6"/>
  <c r="D10" i="6"/>
  <c r="K10" i="6" s="1"/>
  <c r="F18" i="2"/>
  <c r="O354" i="17"/>
  <c r="O353" i="17"/>
  <c r="O351" i="17"/>
  <c r="O350" i="17"/>
  <c r="O348" i="17"/>
  <c r="O347" i="17"/>
  <c r="O346" i="17"/>
  <c r="O345" i="17"/>
  <c r="O344" i="17"/>
  <c r="O341" i="17"/>
  <c r="O340" i="17"/>
  <c r="O339" i="17"/>
  <c r="O338" i="17"/>
  <c r="O337" i="17"/>
  <c r="O336" i="17"/>
  <c r="O335" i="17"/>
  <c r="O334" i="17"/>
  <c r="O333" i="17"/>
  <c r="O331" i="17"/>
  <c r="O330" i="17"/>
  <c r="O329" i="17"/>
  <c r="O327" i="17"/>
  <c r="O326" i="17"/>
  <c r="O325" i="17"/>
  <c r="O324" i="17"/>
  <c r="O322" i="17"/>
  <c r="O321" i="17"/>
  <c r="O320" i="17"/>
  <c r="O319" i="17"/>
  <c r="O318" i="17"/>
  <c r="O317" i="17"/>
  <c r="O316" i="17"/>
  <c r="O313" i="17"/>
  <c r="O312" i="17"/>
  <c r="O311" i="17"/>
  <c r="O310" i="17"/>
  <c r="O309" i="17"/>
  <c r="O308" i="17"/>
  <c r="O307" i="17"/>
  <c r="O306" i="17"/>
  <c r="O305" i="17"/>
  <c r="O304" i="17"/>
  <c r="O303" i="17"/>
  <c r="O301" i="17"/>
  <c r="O300" i="17"/>
  <c r="O299" i="17"/>
  <c r="O298" i="17"/>
  <c r="O297" i="17"/>
  <c r="O296" i="17"/>
  <c r="O295" i="17"/>
  <c r="O294" i="17"/>
  <c r="O293" i="17"/>
  <c r="O292" i="17"/>
  <c r="O291" i="17"/>
  <c r="O290" i="17"/>
  <c r="O289" i="17"/>
  <c r="O288" i="17"/>
  <c r="O287" i="17"/>
  <c r="O286" i="17"/>
  <c r="O285" i="17"/>
  <c r="O284" i="17"/>
  <c r="O283" i="17"/>
  <c r="O282" i="17"/>
  <c r="O281" i="17"/>
  <c r="O280" i="17"/>
  <c r="O279" i="17"/>
  <c r="O278" i="17"/>
  <c r="O277" i="17"/>
  <c r="O276" i="17"/>
  <c r="O275" i="17"/>
  <c r="O274" i="17"/>
  <c r="O273" i="17"/>
  <c r="O272" i="17"/>
  <c r="O271" i="17"/>
  <c r="O270" i="17"/>
  <c r="O267" i="17"/>
  <c r="O266" i="17"/>
  <c r="O265" i="17"/>
  <c r="O264" i="17"/>
  <c r="O263" i="17"/>
  <c r="O262" i="17"/>
  <c r="O261" i="17"/>
  <c r="O260" i="17"/>
  <c r="O257" i="17"/>
  <c r="O256" i="17"/>
  <c r="O255" i="17"/>
  <c r="O253" i="17"/>
  <c r="O252" i="17"/>
  <c r="O251" i="17"/>
  <c r="O250" i="17"/>
  <c r="O248" i="17"/>
  <c r="O247" i="17"/>
  <c r="O245" i="17"/>
  <c r="O244" i="17"/>
  <c r="O242" i="17"/>
  <c r="O241" i="17"/>
  <c r="O240" i="17"/>
  <c r="O237" i="17"/>
  <c r="O236" i="17"/>
  <c r="O235" i="17"/>
  <c r="O234" i="17"/>
  <c r="O233" i="17"/>
  <c r="O231" i="17"/>
  <c r="O230" i="17"/>
  <c r="O229" i="17"/>
  <c r="O228" i="17"/>
  <c r="O227" i="17"/>
  <c r="O226" i="17"/>
  <c r="O225" i="17"/>
  <c r="O223" i="17"/>
  <c r="O222" i="17"/>
  <c r="O221" i="17"/>
  <c r="O220" i="17"/>
  <c r="O219" i="17"/>
  <c r="O218" i="17"/>
  <c r="O216" i="17"/>
  <c r="O214" i="17"/>
  <c r="O213" i="17"/>
  <c r="O211" i="17"/>
  <c r="O210" i="17"/>
  <c r="O208" i="17"/>
  <c r="O207" i="17"/>
  <c r="O206" i="17"/>
  <c r="O203" i="17"/>
  <c r="O202" i="17"/>
  <c r="O201" i="17"/>
  <c r="O200" i="17"/>
  <c r="O199" i="17"/>
  <c r="O198" i="17"/>
  <c r="O197" i="17"/>
  <c r="O196" i="17"/>
  <c r="O195" i="17"/>
  <c r="O194" i="17"/>
  <c r="O193" i="17"/>
  <c r="O192" i="17"/>
  <c r="O191" i="17"/>
  <c r="O190" i="17"/>
  <c r="O189" i="17"/>
  <c r="O188" i="17"/>
  <c r="O187" i="17"/>
  <c r="O186" i="17"/>
  <c r="O184" i="17"/>
  <c r="O182" i="17"/>
  <c r="O181" i="17"/>
  <c r="O180" i="17"/>
  <c r="O179" i="17"/>
  <c r="O178" i="17"/>
  <c r="O177" i="17"/>
  <c r="O176" i="17"/>
  <c r="O175" i="17"/>
  <c r="O174" i="17"/>
  <c r="O173" i="17"/>
  <c r="O172" i="17"/>
  <c r="O171" i="17"/>
  <c r="O170" i="17"/>
  <c r="O168" i="17"/>
  <c r="O167" i="17"/>
  <c r="O166" i="17"/>
  <c r="O165" i="17"/>
  <c r="O164" i="17"/>
  <c r="O162" i="17"/>
  <c r="O161" i="17"/>
  <c r="O160" i="17"/>
  <c r="O159" i="17"/>
  <c r="O158" i="17"/>
  <c r="O157" i="17"/>
  <c r="O156" i="17"/>
  <c r="O155" i="17"/>
  <c r="O154" i="17"/>
  <c r="O153" i="17"/>
  <c r="O152" i="17"/>
  <c r="O151" i="17"/>
  <c r="O150" i="17"/>
  <c r="O148" i="17"/>
  <c r="O147" i="17"/>
  <c r="O146" i="17"/>
  <c r="O145" i="17"/>
  <c r="O143" i="17"/>
  <c r="O142" i="17"/>
  <c r="O141" i="17"/>
  <c r="O140" i="17"/>
  <c r="O139" i="17"/>
  <c r="O138" i="17"/>
  <c r="O137" i="17"/>
  <c r="O136" i="17"/>
  <c r="O135" i="17"/>
  <c r="O134" i="17"/>
  <c r="O133" i="17"/>
  <c r="O132" i="17"/>
  <c r="O131" i="17"/>
  <c r="O130" i="17"/>
  <c r="O129" i="17"/>
  <c r="O128" i="17"/>
  <c r="O127" i="17"/>
  <c r="O126" i="17"/>
  <c r="O124" i="17"/>
  <c r="O123" i="17"/>
  <c r="O122" i="17"/>
  <c r="O121" i="17"/>
  <c r="O120" i="17"/>
  <c r="O119" i="17"/>
  <c r="O118" i="17"/>
  <c r="O117" i="17"/>
  <c r="O116" i="17"/>
  <c r="O114" i="17"/>
  <c r="O113" i="17"/>
  <c r="O112" i="17"/>
  <c r="O111" i="17"/>
  <c r="O110" i="17"/>
  <c r="O109" i="17"/>
  <c r="O108" i="17"/>
  <c r="O107" i="17"/>
  <c r="O106" i="17"/>
  <c r="O105" i="17"/>
  <c r="O104" i="17"/>
  <c r="O103" i="17"/>
  <c r="O102" i="17"/>
  <c r="O101" i="17"/>
  <c r="O100" i="17"/>
  <c r="O99" i="17"/>
  <c r="O98" i="17"/>
  <c r="O97" i="17"/>
  <c r="O96" i="17"/>
  <c r="O95" i="17"/>
  <c r="O94" i="17"/>
  <c r="O93" i="17"/>
  <c r="O92" i="17"/>
  <c r="O91" i="17"/>
  <c r="O90" i="17"/>
  <c r="O89" i="17"/>
  <c r="O88" i="17"/>
  <c r="O87" i="17"/>
  <c r="O86" i="17"/>
  <c r="O85" i="17"/>
  <c r="O84" i="17"/>
  <c r="O83" i="17"/>
  <c r="O82" i="17"/>
  <c r="O79" i="17"/>
  <c r="O78" i="17"/>
  <c r="O77" i="17"/>
  <c r="O75" i="17"/>
  <c r="O74" i="17"/>
  <c r="O73" i="17"/>
  <c r="O71" i="17"/>
  <c r="O70" i="17"/>
  <c r="O69" i="17"/>
  <c r="O68" i="17"/>
  <c r="O67" i="17"/>
  <c r="O66" i="17"/>
  <c r="O64" i="17"/>
  <c r="O63" i="17"/>
  <c r="O62" i="17"/>
  <c r="O60" i="17"/>
  <c r="O59" i="17"/>
  <c r="O58" i="17"/>
  <c r="O56" i="17"/>
  <c r="O55" i="17"/>
  <c r="O53" i="17"/>
  <c r="O52" i="17"/>
  <c r="O51" i="17"/>
  <c r="O50" i="17"/>
  <c r="O49" i="17"/>
  <c r="O48" i="17"/>
  <c r="O47" i="17"/>
  <c r="O46" i="17"/>
  <c r="O45" i="17"/>
  <c r="O44" i="17"/>
  <c r="O43" i="17"/>
  <c r="O42" i="17"/>
  <c r="O40" i="17"/>
  <c r="O39" i="17"/>
  <c r="O38" i="17"/>
  <c r="O36" i="17"/>
  <c r="O35" i="17"/>
  <c r="O34" i="17"/>
  <c r="O32" i="17"/>
  <c r="O31" i="17"/>
  <c r="O30" i="17"/>
  <c r="O28" i="17"/>
  <c r="O27" i="17"/>
  <c r="O26" i="17"/>
  <c r="O25" i="17"/>
  <c r="O23" i="17"/>
  <c r="O22" i="17"/>
  <c r="O20" i="17"/>
  <c r="O19" i="17"/>
  <c r="O18" i="17"/>
  <c r="O17" i="17"/>
  <c r="O16" i="17"/>
  <c r="O15" i="17"/>
  <c r="O14" i="17"/>
  <c r="O13" i="17"/>
  <c r="O12" i="17"/>
  <c r="O11" i="17"/>
  <c r="O10" i="17"/>
  <c r="O9" i="17"/>
  <c r="O8" i="17"/>
  <c r="O7" i="17"/>
  <c r="O6" i="17"/>
  <c r="O5" i="17"/>
  <c r="O4" i="17"/>
  <c r="K137" i="15"/>
  <c r="K136" i="15"/>
  <c r="K135" i="15"/>
  <c r="K134" i="15"/>
  <c r="K133" i="15"/>
  <c r="K132" i="15"/>
  <c r="K131" i="15"/>
  <c r="K124" i="15"/>
  <c r="K123" i="15"/>
  <c r="K118" i="15"/>
  <c r="K114" i="15"/>
  <c r="H103" i="15"/>
  <c r="H101" i="15"/>
  <c r="H100" i="15"/>
  <c r="L87" i="15"/>
  <c r="M82" i="15"/>
  <c r="N82" i="15" s="1"/>
  <c r="M81" i="15"/>
  <c r="N81" i="15" s="1"/>
  <c r="M80" i="15"/>
  <c r="N80" i="15" s="1"/>
  <c r="M79" i="15"/>
  <c r="N79" i="15" s="1"/>
  <c r="M78" i="15"/>
  <c r="N78" i="15" s="1"/>
  <c r="N84" i="15" s="1"/>
  <c r="R75" i="15"/>
  <c r="R76" i="15" s="1"/>
  <c r="K74" i="15"/>
  <c r="L34" i="15"/>
  <c r="L33" i="15"/>
  <c r="L37" i="15" s="1"/>
  <c r="N23" i="15"/>
  <c r="J22" i="15"/>
  <c r="L22" i="15" s="1"/>
  <c r="J21" i="15"/>
  <c r="L21" i="15" s="1"/>
  <c r="O20" i="15"/>
  <c r="J20" i="15"/>
  <c r="O19" i="15"/>
  <c r="J19" i="15"/>
  <c r="L19" i="15" s="1"/>
  <c r="J18" i="15"/>
  <c r="L18" i="15" s="1"/>
  <c r="L24" i="15" s="1"/>
  <c r="L26" i="15" s="1"/>
  <c r="L10" i="15"/>
  <c r="L9" i="15"/>
  <c r="G8" i="15"/>
  <c r="L8" i="15" s="1"/>
  <c r="L12" i="15" s="1"/>
  <c r="L14" i="15" s="1"/>
  <c r="L30" i="14"/>
  <c r="L29" i="14"/>
  <c r="L20" i="14"/>
  <c r="L12" i="14"/>
  <c r="U36" i="9"/>
  <c r="T36" i="9"/>
  <c r="S36" i="9"/>
  <c r="R36" i="9"/>
  <c r="P36" i="9"/>
  <c r="N36" i="9"/>
  <c r="M36" i="9"/>
  <c r="U35" i="9"/>
  <c r="T35" i="9"/>
  <c r="S35" i="9"/>
  <c r="R35" i="9"/>
  <c r="P35" i="9"/>
  <c r="N35" i="9"/>
  <c r="M35" i="9"/>
  <c r="U34" i="9"/>
  <c r="T34" i="9"/>
  <c r="S34" i="9"/>
  <c r="R34" i="9"/>
  <c r="P34" i="9"/>
  <c r="N34" i="9"/>
  <c r="M34" i="9"/>
  <c r="K34" i="9" s="1"/>
  <c r="G34" i="9" s="1"/>
  <c r="I34" i="9"/>
  <c r="U33" i="9"/>
  <c r="T33" i="9"/>
  <c r="S33" i="9"/>
  <c r="R33" i="9"/>
  <c r="P33" i="9"/>
  <c r="N33" i="9"/>
  <c r="M33" i="9"/>
  <c r="K33" i="9"/>
  <c r="G33" i="9" s="1"/>
  <c r="U32" i="9"/>
  <c r="T32" i="9"/>
  <c r="S32" i="9"/>
  <c r="R32" i="9"/>
  <c r="P32" i="9"/>
  <c r="N32" i="9"/>
  <c r="M32" i="9"/>
  <c r="U29" i="9"/>
  <c r="T29" i="9"/>
  <c r="S29" i="9"/>
  <c r="R29" i="9"/>
  <c r="P29" i="9"/>
  <c r="N29" i="9"/>
  <c r="M29" i="9"/>
  <c r="U28" i="9"/>
  <c r="T28" i="9"/>
  <c r="S28" i="9"/>
  <c r="R28" i="9"/>
  <c r="P28" i="9"/>
  <c r="N28" i="9"/>
  <c r="M28" i="9"/>
  <c r="K28" i="9"/>
  <c r="G28" i="9" s="1"/>
  <c r="U27" i="9"/>
  <c r="T27" i="9"/>
  <c r="S27" i="9"/>
  <c r="R27" i="9"/>
  <c r="P27" i="9"/>
  <c r="N27" i="9"/>
  <c r="M27" i="9"/>
  <c r="U26" i="9"/>
  <c r="T26" i="9"/>
  <c r="S26" i="9"/>
  <c r="R26" i="9"/>
  <c r="P26" i="9"/>
  <c r="N26" i="9"/>
  <c r="M26" i="9"/>
  <c r="U25" i="9"/>
  <c r="T25" i="9"/>
  <c r="S25" i="9"/>
  <c r="R25" i="9"/>
  <c r="P25" i="9"/>
  <c r="N25" i="9"/>
  <c r="M25" i="9"/>
  <c r="K25" i="9"/>
  <c r="G25" i="9" s="1"/>
  <c r="J23" i="9"/>
  <c r="U22" i="9"/>
  <c r="T22" i="9"/>
  <c r="S22" i="9"/>
  <c r="R22" i="9"/>
  <c r="Q22" i="9"/>
  <c r="P22" i="9"/>
  <c r="N22" i="9"/>
  <c r="M22" i="9"/>
  <c r="L22" i="9"/>
  <c r="U21" i="9"/>
  <c r="T21" i="9"/>
  <c r="S21" i="9"/>
  <c r="R21" i="9"/>
  <c r="Q21" i="9"/>
  <c r="P21" i="9"/>
  <c r="N21" i="9"/>
  <c r="M21" i="9"/>
  <c r="U20" i="9"/>
  <c r="T20" i="9"/>
  <c r="S20" i="9"/>
  <c r="R20" i="9"/>
  <c r="Q20" i="9"/>
  <c r="P20" i="9"/>
  <c r="O20" i="9"/>
  <c r="N20" i="9"/>
  <c r="M20" i="9"/>
  <c r="L20" i="9"/>
  <c r="K20" i="9"/>
  <c r="G20" i="9" s="1"/>
  <c r="U19" i="9"/>
  <c r="T19" i="9"/>
  <c r="S19" i="9"/>
  <c r="R19" i="9"/>
  <c r="Q19" i="9"/>
  <c r="P19" i="9"/>
  <c r="O19" i="9"/>
  <c r="N19" i="9"/>
  <c r="M19" i="9"/>
  <c r="U18" i="9"/>
  <c r="T18" i="9"/>
  <c r="S18" i="9"/>
  <c r="R18" i="9"/>
  <c r="Q18" i="9"/>
  <c r="P18" i="9"/>
  <c r="O18" i="9"/>
  <c r="N18" i="9"/>
  <c r="M18" i="9"/>
  <c r="N15" i="9"/>
  <c r="M15" i="9"/>
  <c r="L15" i="9"/>
  <c r="K15" i="9" s="1"/>
  <c r="G15" i="9" s="1"/>
  <c r="N14" i="9"/>
  <c r="M14" i="9"/>
  <c r="K14" i="9"/>
  <c r="G14" i="9" s="1"/>
  <c r="N13" i="9"/>
  <c r="M13" i="9"/>
  <c r="L13" i="9"/>
  <c r="K13" i="9" s="1"/>
  <c r="G13" i="9" s="1"/>
  <c r="I13" i="9"/>
  <c r="N12" i="9"/>
  <c r="M12" i="9"/>
  <c r="K12" i="9" s="1"/>
  <c r="G12" i="9" s="1"/>
  <c r="N11" i="9"/>
  <c r="M11" i="9"/>
  <c r="G15" i="8"/>
  <c r="C15" i="8"/>
  <c r="I14" i="8"/>
  <c r="H14" i="8"/>
  <c r="G14" i="8"/>
  <c r="F14" i="8"/>
  <c r="C14" i="8"/>
  <c r="I13" i="8"/>
  <c r="H13" i="8"/>
  <c r="G13" i="8"/>
  <c r="F13" i="8"/>
  <c r="C13" i="8"/>
  <c r="I12" i="8"/>
  <c r="C12" i="8"/>
  <c r="I11" i="8"/>
  <c r="H11" i="8"/>
  <c r="G11" i="8"/>
  <c r="C11" i="8"/>
  <c r="I10" i="8"/>
  <c r="H10" i="8"/>
  <c r="G10" i="8"/>
  <c r="F10" i="8"/>
  <c r="C10" i="8"/>
  <c r="I9" i="8"/>
  <c r="H9" i="8"/>
  <c r="G9" i="8"/>
  <c r="F9" i="8"/>
  <c r="G8" i="8"/>
  <c r="H27" i="6"/>
  <c r="H28" i="6" s="1"/>
  <c r="I41" i="9" s="1"/>
  <c r="I26" i="6"/>
  <c r="I8" i="8" s="1"/>
  <c r="I25" i="6"/>
  <c r="G42" i="2" s="1"/>
  <c r="I23" i="6"/>
  <c r="G22" i="2" s="1"/>
  <c r="H15" i="8"/>
  <c r="D16" i="6"/>
  <c r="H15" i="6"/>
  <c r="G15" i="6"/>
  <c r="H13" i="6"/>
  <c r="D14" i="6"/>
  <c r="G13" i="6"/>
  <c r="H12" i="8"/>
  <c r="G12" i="8"/>
  <c r="D11" i="6"/>
  <c r="H9" i="6"/>
  <c r="G9" i="6"/>
  <c r="P7" i="6"/>
  <c r="M6" i="6"/>
  <c r="K6" i="6"/>
  <c r="N6" i="6" s="1"/>
  <c r="F37" i="5"/>
  <c r="E37" i="5"/>
  <c r="D37" i="5"/>
  <c r="C37" i="5"/>
  <c r="F30" i="5"/>
  <c r="E30" i="5"/>
  <c r="D30" i="5"/>
  <c r="F18" i="5"/>
  <c r="E18" i="5"/>
  <c r="D18" i="5"/>
  <c r="D40" i="5" s="1"/>
  <c r="C18" i="5"/>
  <c r="C40" i="5" s="1"/>
  <c r="C41" i="5" s="1"/>
  <c r="J16" i="4"/>
  <c r="F16" i="4"/>
  <c r="J15" i="4"/>
  <c r="F15" i="4"/>
  <c r="E19" i="4" s="1"/>
  <c r="E9" i="4" s="1"/>
  <c r="E11" i="4" s="1"/>
  <c r="F13" i="3"/>
  <c r="B13" i="3"/>
  <c r="A13" i="3"/>
  <c r="F12" i="3"/>
  <c r="B12" i="3"/>
  <c r="A12" i="3"/>
  <c r="B11" i="3"/>
  <c r="A11" i="3"/>
  <c r="B10" i="3"/>
  <c r="A10" i="3"/>
  <c r="G52" i="2"/>
  <c r="G50" i="2"/>
  <c r="F50" i="2"/>
  <c r="F49" i="2"/>
  <c r="G48" i="2"/>
  <c r="F48" i="2"/>
  <c r="G47" i="2"/>
  <c r="F47" i="2"/>
  <c r="G46" i="2"/>
  <c r="F46" i="2"/>
  <c r="G45" i="2"/>
  <c r="F45" i="2"/>
  <c r="G40" i="2"/>
  <c r="F40" i="2"/>
  <c r="F39" i="2"/>
  <c r="G38" i="2"/>
  <c r="F38" i="2"/>
  <c r="F37" i="2"/>
  <c r="G36" i="2"/>
  <c r="F36" i="2"/>
  <c r="G35" i="2"/>
  <c r="F35" i="2"/>
  <c r="G32" i="2"/>
  <c r="G30" i="2"/>
  <c r="F30" i="2"/>
  <c r="G29" i="2"/>
  <c r="F29" i="2"/>
  <c r="G28" i="2"/>
  <c r="F28" i="2"/>
  <c r="G27" i="2"/>
  <c r="F27" i="2"/>
  <c r="G26" i="2"/>
  <c r="F26" i="2"/>
  <c r="G25" i="2"/>
  <c r="F25" i="2"/>
  <c r="G20" i="2"/>
  <c r="F20" i="2"/>
  <c r="G19" i="2"/>
  <c r="F19" i="2"/>
  <c r="G18" i="2"/>
  <c r="F17" i="2"/>
  <c r="G16" i="2"/>
  <c r="F16" i="2"/>
  <c r="G15" i="2"/>
  <c r="F15" i="2"/>
  <c r="L10" i="2"/>
  <c r="L53" i="2" s="1"/>
  <c r="I13" i="1"/>
  <c r="E40" i="5" l="1"/>
  <c r="E41" i="5" s="1"/>
  <c r="E42" i="5" s="1"/>
  <c r="F40" i="5"/>
  <c r="F39" i="5"/>
  <c r="I12" i="9"/>
  <c r="I14" i="9"/>
  <c r="I15" i="9"/>
  <c r="K18" i="9"/>
  <c r="G18" i="9" s="1"/>
  <c r="I18" i="9" s="1"/>
  <c r="K27" i="9"/>
  <c r="G27" i="9" s="1"/>
  <c r="I27" i="9" s="1"/>
  <c r="K32" i="9"/>
  <c r="G32" i="9" s="1"/>
  <c r="I32" i="9" s="1"/>
  <c r="I33" i="9"/>
  <c r="K35" i="9"/>
  <c r="G35" i="9" s="1"/>
  <c r="I35" i="9" s="1"/>
  <c r="K36" i="9"/>
  <c r="G36" i="9" s="1"/>
  <c r="I36" i="9" s="1"/>
  <c r="L21" i="14"/>
  <c r="L22" i="14"/>
  <c r="K140" i="15"/>
  <c r="M14" i="6"/>
  <c r="N14" i="6" s="1"/>
  <c r="M17" i="6"/>
  <c r="N17" i="6" s="1"/>
  <c r="M16" i="6"/>
  <c r="N16" i="6" s="1"/>
  <c r="M11" i="6"/>
  <c r="N11" i="6" s="1"/>
  <c r="M10" i="6"/>
  <c r="N10" i="6" s="1"/>
  <c r="M12" i="6"/>
  <c r="N12" i="6" s="1"/>
  <c r="H16" i="8"/>
  <c r="J30" i="9"/>
  <c r="H8" i="8"/>
  <c r="L28" i="15"/>
  <c r="L29" i="15"/>
  <c r="L39" i="15" s="1"/>
  <c r="L41" i="15" s="1"/>
  <c r="L43" i="15" s="1"/>
  <c r="D10" i="8"/>
  <c r="K14" i="6"/>
  <c r="L14" i="6" s="1"/>
  <c r="D13" i="8"/>
  <c r="E13" i="8" s="1"/>
  <c r="I37" i="9"/>
  <c r="P81" i="15"/>
  <c r="P78" i="15"/>
  <c r="P82" i="15"/>
  <c r="P79" i="15"/>
  <c r="P80" i="15"/>
  <c r="K11" i="6"/>
  <c r="D11" i="8"/>
  <c r="E11" i="8" s="1"/>
  <c r="I20" i="9"/>
  <c r="I28" i="9"/>
  <c r="G39" i="2"/>
  <c r="D13" i="6"/>
  <c r="J16" i="9"/>
  <c r="F8" i="8"/>
  <c r="G16" i="8"/>
  <c r="K22" i="9"/>
  <c r="G22" i="9" s="1"/>
  <c r="I22" i="9" s="1"/>
  <c r="I25" i="9"/>
  <c r="L25" i="14"/>
  <c r="L24" i="14"/>
  <c r="K141" i="15"/>
  <c r="K142" i="15" s="1"/>
  <c r="F11" i="8"/>
  <c r="F13" i="6"/>
  <c r="I13" i="6"/>
  <c r="I15" i="8"/>
  <c r="I15" i="6"/>
  <c r="O21" i="15"/>
  <c r="O18" i="15"/>
  <c r="G37" i="2"/>
  <c r="G49" i="2"/>
  <c r="C42" i="5"/>
  <c r="I9" i="6"/>
  <c r="K16" i="6"/>
  <c r="K11" i="9"/>
  <c r="G11" i="9" s="1"/>
  <c r="I11" i="9" s="1"/>
  <c r="I16" i="9" s="1"/>
  <c r="K19" i="9"/>
  <c r="G19" i="9" s="1"/>
  <c r="I19" i="9" s="1"/>
  <c r="K21" i="9"/>
  <c r="G21" i="9" s="1"/>
  <c r="I21" i="9" s="1"/>
  <c r="K26" i="9"/>
  <c r="G26" i="9" s="1"/>
  <c r="I26" i="9" s="1"/>
  <c r="K29" i="9"/>
  <c r="G29" i="9" s="1"/>
  <c r="I29" i="9" s="1"/>
  <c r="J37" i="9"/>
  <c r="L33" i="14"/>
  <c r="L20" i="15"/>
  <c r="O22" i="15"/>
  <c r="D41" i="5"/>
  <c r="D42" i="5" s="1"/>
  <c r="F41" i="5" l="1"/>
  <c r="F42" i="5" s="1"/>
  <c r="E6" i="4" s="1"/>
  <c r="E10" i="4" s="1"/>
  <c r="I12" i="1" s="1"/>
  <c r="J38" i="9"/>
  <c r="L10" i="6"/>
  <c r="L11" i="6"/>
  <c r="I16" i="8"/>
  <c r="O23" i="15"/>
  <c r="P18" i="15"/>
  <c r="Q18" i="15" s="1"/>
  <c r="I30" i="9"/>
  <c r="J31" i="9" s="1"/>
  <c r="I23" i="9"/>
  <c r="P22" i="15"/>
  <c r="Q22" i="15" s="1"/>
  <c r="G17" i="2"/>
  <c r="F12" i="8"/>
  <c r="D12" i="6"/>
  <c r="E10" i="8"/>
  <c r="L16" i="6"/>
  <c r="P21" i="15"/>
  <c r="Q21" i="15" s="1"/>
  <c r="P19" i="15"/>
  <c r="Q19" i="15" s="1"/>
  <c r="J17" i="9"/>
  <c r="F9" i="6"/>
  <c r="P20" i="15"/>
  <c r="Q20" i="15" s="1"/>
  <c r="L35" i="14"/>
  <c r="L37" i="14" s="1"/>
  <c r="L9" i="2" l="1"/>
  <c r="J24" i="9"/>
  <c r="I39" i="9"/>
  <c r="I43" i="9" s="1"/>
  <c r="I22" i="2" s="1"/>
  <c r="J22" i="2" s="1"/>
  <c r="L22" i="2" s="1"/>
  <c r="I50" i="2"/>
  <c r="J50" i="2" s="1"/>
  <c r="I20" i="2"/>
  <c r="J20" i="2" s="1"/>
  <c r="I30" i="2"/>
  <c r="J30" i="2" s="1"/>
  <c r="I40" i="2"/>
  <c r="J40" i="2" s="1"/>
  <c r="I38" i="2"/>
  <c r="J38" i="2" s="1"/>
  <c r="I18" i="2"/>
  <c r="J18" i="2" s="1"/>
  <c r="I28" i="2"/>
  <c r="J28" i="2" s="1"/>
  <c r="I48" i="2"/>
  <c r="J48" i="2" s="1"/>
  <c r="I25" i="2"/>
  <c r="J25" i="2" s="1"/>
  <c r="I45" i="2"/>
  <c r="J45" i="2" s="1"/>
  <c r="J15" i="2"/>
  <c r="I35" i="2"/>
  <c r="J35" i="2" s="1"/>
  <c r="D12" i="8"/>
  <c r="K12" i="6"/>
  <c r="K22" i="6" s="1"/>
  <c r="D9" i="6"/>
  <c r="I47" i="2"/>
  <c r="J47" i="2" s="1"/>
  <c r="I17" i="2"/>
  <c r="J17" i="2" s="1"/>
  <c r="I27" i="2"/>
  <c r="J27" i="2" s="1"/>
  <c r="I37" i="2"/>
  <c r="J37" i="2" s="1"/>
  <c r="I32" i="2" l="1"/>
  <c r="J32" i="2" s="1"/>
  <c r="L32" i="2" s="1"/>
  <c r="I42" i="2"/>
  <c r="J42" i="2" s="1"/>
  <c r="L42" i="2" s="1"/>
  <c r="I52" i="2"/>
  <c r="J52" i="2" s="1"/>
  <c r="L52" i="2" s="1"/>
  <c r="K51" i="2" s="1"/>
  <c r="L40" i="2"/>
  <c r="L37" i="2"/>
  <c r="L20" i="2"/>
  <c r="L28" i="2"/>
  <c r="L17" i="2"/>
  <c r="L30" i="2"/>
  <c r="L48" i="2"/>
  <c r="L27" i="2"/>
  <c r="L18" i="2"/>
  <c r="L38" i="2"/>
  <c r="L47" i="2"/>
  <c r="L50" i="2"/>
  <c r="L12" i="6"/>
  <c r="M22" i="6"/>
  <c r="L45" i="2"/>
  <c r="I29" i="2"/>
  <c r="J29" i="2" s="1"/>
  <c r="L29" i="2" s="1"/>
  <c r="I49" i="2"/>
  <c r="J49" i="2" s="1"/>
  <c r="L49" i="2" s="1"/>
  <c r="I19" i="2"/>
  <c r="J19" i="2" s="1"/>
  <c r="L19" i="2" s="1"/>
  <c r="I39" i="2"/>
  <c r="J39" i="2" s="1"/>
  <c r="L39" i="2" s="1"/>
  <c r="E12" i="8"/>
  <c r="I26" i="2"/>
  <c r="J26" i="2" s="1"/>
  <c r="L26" i="2" s="1"/>
  <c r="I36" i="2"/>
  <c r="J36" i="2" s="1"/>
  <c r="L36" i="2" s="1"/>
  <c r="I46" i="2"/>
  <c r="J46" i="2" s="1"/>
  <c r="L46" i="2" s="1"/>
  <c r="I16" i="2"/>
  <c r="J16" i="2" s="1"/>
  <c r="L16" i="2" s="1"/>
  <c r="L25" i="2"/>
  <c r="L35" i="2"/>
  <c r="L15" i="2"/>
  <c r="K34" i="2" l="1"/>
  <c r="K24" i="2"/>
  <c r="K44" i="2"/>
  <c r="F15" i="6" l="1"/>
  <c r="D17" i="6"/>
  <c r="D15" i="8"/>
  <c r="E15" i="8" s="1"/>
  <c r="F15" i="8"/>
  <c r="K17" i="6" l="1"/>
  <c r="D14" i="8"/>
  <c r="E14" i="8" s="1"/>
  <c r="K23" i="6"/>
  <c r="M23" i="6" s="1"/>
  <c r="L17" i="6"/>
  <c r="F16" i="8"/>
  <c r="E17" i="8" s="1"/>
  <c r="K14" i="2"/>
  <c r="D15" i="6"/>
  <c r="D18" i="6" s="1"/>
  <c r="D16" i="8" l="1"/>
  <c r="M24" i="6"/>
  <c r="K31" i="2" l="1"/>
  <c r="K41" i="2"/>
  <c r="F16" i="1"/>
  <c r="G16" i="1" s="1"/>
  <c r="K21" i="2"/>
  <c r="F15" i="1"/>
  <c r="G15" i="1" s="1"/>
  <c r="F18" i="1" l="1"/>
  <c r="G18" i="1" s="1"/>
  <c r="F17" i="1"/>
  <c r="G17" i="1" s="1"/>
  <c r="K13" i="2"/>
  <c r="K23" i="2"/>
  <c r="H16" i="1" s="1"/>
  <c r="D11" i="3" s="1"/>
  <c r="F11" i="3" s="1"/>
  <c r="L23" i="2"/>
  <c r="K33" i="2"/>
  <c r="H17" i="1" s="1"/>
  <c r="D12" i="3" s="1"/>
  <c r="H12" i="3" s="1"/>
  <c r="K43" i="2"/>
  <c r="H18" i="1" s="1"/>
  <c r="D13" i="3" s="1"/>
  <c r="H13" i="3" s="1"/>
  <c r="K54" i="2" l="1"/>
  <c r="H11" i="3"/>
  <c r="H15" i="1"/>
  <c r="G19" i="1" s="1"/>
  <c r="D10" i="3" l="1"/>
  <c r="F10" i="3" s="1"/>
  <c r="F14" i="3" s="1"/>
  <c r="F15" i="3" l="1"/>
  <c r="H10" i="3"/>
  <c r="H14" i="3" s="1"/>
  <c r="D14" i="3"/>
  <c r="E14" i="3" s="1"/>
  <c r="E15" i="3" l="1"/>
  <c r="C13" i="3"/>
  <c r="C12" i="3"/>
  <c r="C11" i="3"/>
  <c r="C10" i="3"/>
  <c r="G14" i="3"/>
  <c r="H15" i="3"/>
  <c r="G15" i="3" l="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2">
    <bk>
      <extLst>
        <ext uri="{3e2802c4-a4d2-4d8b-9148-e3be6c30e623}">
          <xlrd:rvb i="0"/>
        </ext>
      </extLst>
    </bk>
    <bk>
      <extLst>
        <ext uri="{3e2802c4-a4d2-4d8b-9148-e3be6c30e623}">
          <xlrd:rvb i="1"/>
        </ext>
      </extLst>
    </bk>
  </futureMetadata>
  <valueMetadata count="2">
    <bk>
      <rc t="1" v="0"/>
    </bk>
    <bk>
      <rc t="1" v="1"/>
    </bk>
  </valueMetadata>
</metadata>
</file>

<file path=xl/sharedStrings.xml><?xml version="1.0" encoding="utf-8"?>
<sst xmlns="http://schemas.openxmlformats.org/spreadsheetml/2006/main" count="9742" uniqueCount="4771">
  <si>
    <t>TRIBUNAL REGIONAL FEDERAL DA 6ª REGIÃO</t>
  </si>
  <si>
    <t>SECAM - SECRETARIA DE ADMINISTRAÇÃO E SERVIÇOS</t>
  </si>
  <si>
    <t>DIEAR - DIVISÃO DE ENGENHARIA E ARQUITETURA</t>
  </si>
  <si>
    <t>SEPEA - SEÇÃO DE PROJETOS DE ENGENHARIA E ARQUITETURA</t>
  </si>
  <si>
    <t>ORÇAMENTO DE REFERÊNCIA - PLANILHA SINTÉTICA</t>
  </si>
  <si>
    <t xml:space="preserve">ORÇAMENTO DE REFERÊNCIA: </t>
  </si>
  <si>
    <t>Contratação de empresa especializada em engenharia e arquitetura para prestação de serviços técnico-profissionais especializados para elaboração dos projetos básicos e executivos com finalidade de substituição de revestimento de piso, construção de guarita em estacionamento e ampiação da sala da UPOL na sede da Subseção Judiciária de Juiz de Fora/MG</t>
  </si>
  <si>
    <t>ITEM / DESCRIÇÃO</t>
  </si>
  <si>
    <t>QUANTIDADE</t>
  </si>
  <si>
    <t>UNIDADE</t>
  </si>
  <si>
    <t>CUSTO ETAPA SEM FATOR K E TRDE</t>
  </si>
  <si>
    <t>TOTAL (R$)  SEM FATOR K E TRDE</t>
  </si>
  <si>
    <t>VALOR TOTAL (R$)</t>
  </si>
  <si>
    <t>FATOR "K"</t>
  </si>
  <si>
    <t>TRDE</t>
  </si>
  <si>
    <t>SERVIÇOS DE PROJETO - EQUIPE TÉCNICA</t>
  </si>
  <si>
    <t>01.01</t>
  </si>
  <si>
    <t>ESTUDOS PRELIMINARES</t>
  </si>
  <si>
    <t>01.02</t>
  </si>
  <si>
    <t>ANTEPROJETO</t>
  </si>
  <si>
    <t>01.03</t>
  </si>
  <si>
    <t>PROJETO BÁSICO</t>
  </si>
  <si>
    <t>01.04</t>
  </si>
  <si>
    <t>PROJETO EXECUTIVO</t>
  </si>
  <si>
    <t>VALOR TOTAL</t>
  </si>
  <si>
    <t xml:space="preserve">Notas:   </t>
  </si>
  <si>
    <t>Os serviços escopo da contratação tem duração estimada de 60 dias, considerando os prazos de desenvolvimento, análise e correção, podendo haver variações relativas aos trâmites de ajustes</t>
  </si>
  <si>
    <t>A ausência ou insuficiência, na Planilha Orçamentária, de qualquer dos itens especificados ou necessários à execução satisfatória do objeto não exime a licitante de executá-los dentro do preço global da proposta. A relação de itens e respectivos quantitativos referentes a profissionais, materiais, serviços, equipamentos, instrumentos ou quaisquer outros constantes dos anexos, em meio físico, magnético ou eletrônico, seja de que natureza for, são meramente referenciais e podem não representar ou esgotar totalmente o que se fizer necessário à completa execução do objeto. Assim, cada licitante deve analisar o conjunto dos projetos e a documentação que os acompanham, os termos deste instrumento e seus anexos, pois a previsão do que se fizer necessário à completa execução dos serviços são de inteira e exclusiva responsabilidade da proponente, não lhe sendo admitida a arguição de omissões, enganos ou erros posteriores com a pretensão de alterar o valor global proposto</t>
  </si>
  <si>
    <t xml:space="preserve">Critério de Preço: A propostas não poderão ser superiores ao preço global, assim como os preços por etapa propostos não podem ser maiores que os estimados no orçamento de referência. </t>
  </si>
  <si>
    <t>ORÇAMENTO DE REFERÊNCIA - PLANILHA ANALÍTICA</t>
  </si>
  <si>
    <t>ITEM</t>
  </si>
  <si>
    <t>FONTE</t>
  </si>
  <si>
    <t>CÓDIGO</t>
  </si>
  <si>
    <t>DATA</t>
  </si>
  <si>
    <t>DESCRIÇÃO</t>
  </si>
  <si>
    <t>CUSTO (R$)</t>
  </si>
  <si>
    <t>CUSTO TOTAL (R$)</t>
  </si>
  <si>
    <t>SERVIÇOS DE PROJETOS – EQUIPE TÉCNICA</t>
  </si>
  <si>
    <t>01.01.01</t>
  </si>
  <si>
    <t>SINAPI</t>
  </si>
  <si>
    <t>HH</t>
  </si>
  <si>
    <t>FATOR K</t>
  </si>
  <si>
    <t>01.01.02</t>
  </si>
  <si>
    <t>01.01.03</t>
  </si>
  <si>
    <t>01.01.04</t>
  </si>
  <si>
    <t>01.01.05</t>
  </si>
  <si>
    <t>01.01.06</t>
  </si>
  <si>
    <t>OUTROS CUSTOS DIRETOS</t>
  </si>
  <si>
    <t>01.02.01</t>
  </si>
  <si>
    <t>PRÓPRIA</t>
  </si>
  <si>
    <t>02.01</t>
  </si>
  <si>
    <t>IMPRESSÃO E SERVIÇOS GRÁFICOS</t>
  </si>
  <si>
    <t>MÊS</t>
  </si>
  <si>
    <t>02.02</t>
  </si>
  <si>
    <t>ANOTAÇÃO DE RESPONSABILIDADE TÉCNICA - ART / RRT</t>
  </si>
  <si>
    <t>UN</t>
  </si>
  <si>
    <t>02.01.01</t>
  </si>
  <si>
    <t>H-H</t>
  </si>
  <si>
    <t>02.01.02</t>
  </si>
  <si>
    <t>02.01.03</t>
  </si>
  <si>
    <t>02.01.04</t>
  </si>
  <si>
    <t>02.01.05</t>
  </si>
  <si>
    <t>02.01.06</t>
  </si>
  <si>
    <t>02.02.01</t>
  </si>
  <si>
    <t>03.01</t>
  </si>
  <si>
    <t>03.01.01</t>
  </si>
  <si>
    <t>03.01.02</t>
  </si>
  <si>
    <t>03.01.03</t>
  </si>
  <si>
    <t>03.01.04</t>
  </si>
  <si>
    <t>03.01.05</t>
  </si>
  <si>
    <t>03.01.06</t>
  </si>
  <si>
    <t>03.02</t>
  </si>
  <si>
    <t>03.02.01</t>
  </si>
  <si>
    <t>04.01</t>
  </si>
  <si>
    <t>04.01.01</t>
  </si>
  <si>
    <t>04.01.02</t>
  </si>
  <si>
    <t>04.01.03</t>
  </si>
  <si>
    <t>04.01.04</t>
  </si>
  <si>
    <t>04.01.05</t>
  </si>
  <si>
    <t>04.01.06</t>
  </si>
  <si>
    <t>04.02</t>
  </si>
  <si>
    <t>04.02.01</t>
  </si>
  <si>
    <t>04.02.02</t>
  </si>
  <si>
    <t>TOTAL</t>
  </si>
  <si>
    <t>Nota: Os prazos considerados são somente relativos ao prazo previsto para desenvolvimento, não foram considerados para critério de orçamento os prazos de análise e de eventuais correções. Ou seja considerar o cronograma do Termo de Referência como o prazo global da contratação</t>
  </si>
  <si>
    <t>CRONOGRAMA FÍSICO-FINANCEIRO</t>
  </si>
  <si>
    <t>Quant (%)</t>
  </si>
  <si>
    <t>VALOR (R$)</t>
  </si>
  <si>
    <t>QUANT</t>
  </si>
  <si>
    <t>VALOR</t>
  </si>
  <si>
    <t>mês 01</t>
  </si>
  <si>
    <t>mês 02</t>
  </si>
  <si>
    <t>VALOR / PERCENTUAL ACUMULADO</t>
  </si>
  <si>
    <t>INDICE DE REAJUSTE</t>
  </si>
  <si>
    <t>VALOR MENSAL COM REAJUSTE</t>
  </si>
  <si>
    <t>VALOR ACUMULADO COM REAJUSTE</t>
  </si>
  <si>
    <t>CÁLCULO DO FATOR "K" E "TRDE"</t>
  </si>
  <si>
    <t>Legenda fator "K"*²</t>
  </si>
  <si>
    <t>%</t>
  </si>
  <si>
    <t>Preencher</t>
  </si>
  <si>
    <t>K1</t>
  </si>
  <si>
    <t>K2</t>
  </si>
  <si>
    <t>(valor estimado 20%, conforme "Orientações para Elaboração de Planilhas Orçamentárias Obras Públicas")</t>
  </si>
  <si>
    <t>K3</t>
  </si>
  <si>
    <t>(valor estimado 10%, conforme "Orientações para Elaboração de Planilhas Orçamentárias Obras Públicas")</t>
  </si>
  <si>
    <t>K4</t>
  </si>
  <si>
    <t>fator "K"</t>
  </si>
  <si>
    <t>CÁLCULO DO FATOR K4</t>
  </si>
  <si>
    <t>PIS</t>
  </si>
  <si>
    <t>COFINS</t>
  </si>
  <si>
    <t>ISS</t>
  </si>
  <si>
    <t>Belo Horizonte</t>
  </si>
  <si>
    <t>Portaria SMFA Nº 74 DE 22/11/2021</t>
  </si>
  <si>
    <t>k4:</t>
  </si>
  <si>
    <t>Código</t>
  </si>
  <si>
    <t>Alíquota</t>
  </si>
  <si>
    <t>Tabela</t>
  </si>
  <si>
    <t>Descrição</t>
  </si>
  <si>
    <t>0703-0/02-88</t>
  </si>
  <si>
    <t>CTISS</t>
  </si>
  <si>
    <t>Elaboração de estudos de viabilidade relacionados com serviços e obras de engenharia</t>
  </si>
  <si>
    <t>Legenda e fórmulas utilizadas conforme "Orientações para Elaboração de Planilhas Orçamentárias Obras Públicas" TCU.</t>
  </si>
  <si>
    <t>0703-0/03-88</t>
  </si>
  <si>
    <t>Elaboração de estudos organizacionais e outros, relacionados com serviços e obras de engenharia</t>
  </si>
  <si>
    <t>0703-0/04-88</t>
  </si>
  <si>
    <t>Elaboração de anteprojetos, projetos básicos e projetos executivos para trabalhos de engenharia</t>
  </si>
  <si>
    <r>
      <rPr>
        <sz val="10"/>
        <rFont val="Arial"/>
        <family val="2"/>
        <charset val="1"/>
      </rPr>
      <t>PV = [ CD</t>
    </r>
    <r>
      <rPr>
        <vertAlign val="subscript"/>
        <sz val="11"/>
        <rFont val="Arial"/>
        <family val="2"/>
        <charset val="1"/>
      </rPr>
      <t>sal</t>
    </r>
    <r>
      <rPr>
        <sz val="10"/>
        <rFont val="Arial"/>
        <family val="2"/>
        <charset val="1"/>
      </rPr>
      <t xml:space="preserve"> × K ] + [ Cd</t>
    </r>
    <r>
      <rPr>
        <vertAlign val="subscript"/>
        <sz val="11"/>
        <rFont val="Arial"/>
        <family val="2"/>
        <charset val="1"/>
      </rPr>
      <t>outros</t>
    </r>
    <r>
      <rPr>
        <sz val="10"/>
        <rFont val="Arial"/>
        <family val="2"/>
        <charset val="1"/>
      </rPr>
      <t xml:space="preserve"> × TRDE ]</t>
    </r>
  </si>
  <si>
    <t>0703-0/05-88</t>
  </si>
  <si>
    <t>Outros serviços de engenharia consultiva relacionados com serviços e obras de engenharia</t>
  </si>
  <si>
    <t>K = (1+k1+k2).(1+k3).(1+k4)</t>
  </si>
  <si>
    <t>0703-0/06-88</t>
  </si>
  <si>
    <t>Elaboração de estudos, relatórios, planos, diagnósticos e projetos em engenharia ambiental</t>
  </si>
  <si>
    <t>sendo:</t>
  </si>
  <si>
    <t>PV: preço de venda total praticado pela empresa de engenharia consultiva.</t>
  </si>
  <si>
    <t>Cdsal: custo direto de salários.</t>
  </si>
  <si>
    <t>K: fator "K"</t>
  </si>
  <si>
    <t>CDoutros: demais custos diretos</t>
  </si>
  <si>
    <t>TRDE: taxa de ressarcimento de despesas e encargos</t>
  </si>
  <si>
    <r>
      <rPr>
        <sz val="11"/>
        <color rgb="FF000000"/>
        <rFont val="Calibri"/>
        <family val="2"/>
        <charset val="1"/>
      </rPr>
      <t xml:space="preserve">K2: administração central da empresa de consultoria (ou </t>
    </r>
    <r>
      <rPr>
        <i/>
        <sz val="11"/>
        <color rgb="FF000000"/>
        <rFont val="Calibri"/>
        <family val="2"/>
        <charset val="1"/>
      </rPr>
      <t>overhead</t>
    </r>
    <r>
      <rPr>
        <sz val="11"/>
        <color rgb="FF000000"/>
        <rFont val="Calibri"/>
        <family val="2"/>
        <charset val="1"/>
      </rPr>
      <t>) - Valor estimado de acordo com Orientações TCU - 20%</t>
    </r>
  </si>
  <si>
    <t>K3: remuneração bruta da empresa de consultoria - Valor estimado de acordo com Orientações TCU - 10%</t>
  </si>
  <si>
    <t>K4: fator relativo aos tributos incidentes sobre o preço de venda, dado pela equação K4 = I/(1-I), em que “I” são os referidos tributos.</t>
  </si>
  <si>
    <t>PIS - considerar 80 % da taxa - De acordo com Orientações do TCU</t>
  </si>
  <si>
    <t>Cofins - Considerar 80 % da taxa - De acordo com Orientações do TCU</t>
  </si>
  <si>
    <t>Notas:</t>
  </si>
  <si>
    <t>*¹ Não foram incluídas passagens nos cálculos dos custos considerando a estimativa do preço mais vantajoso para a Administração.</t>
  </si>
  <si>
    <t>SINAPI – Cálculos e Parâmetros</t>
  </si>
  <si>
    <t>MINAS GERAIS</t>
  </si>
  <si>
    <t>ENCARGOS SOCIAIS SOBRE A MÃO DE OBRA</t>
  </si>
  <si>
    <t>COM DESONERAÇÃO</t>
  </si>
  <si>
    <t>SEM DESONERAÇÃO</t>
  </si>
  <si>
    <t>HORISTA</t>
  </si>
  <si>
    <t>MENSALISTA</t>
  </si>
  <si>
    <t>GRUPO A</t>
  </si>
  <si>
    <t>A1</t>
  </si>
  <si>
    <t>INSS</t>
  </si>
  <si>
    <t>A2</t>
  </si>
  <si>
    <t>SESI</t>
  </si>
  <si>
    <t>A3</t>
  </si>
  <si>
    <t>SENAI</t>
  </si>
  <si>
    <t>A4</t>
  </si>
  <si>
    <t>INCRA</t>
  </si>
  <si>
    <t>A5</t>
  </si>
  <si>
    <t>SEBRAE</t>
  </si>
  <si>
    <t>A6</t>
  </si>
  <si>
    <t>Salário Educação</t>
  </si>
  <si>
    <t>A7</t>
  </si>
  <si>
    <t>Seguro Contra Acidentes de Trabalho</t>
  </si>
  <si>
    <t>A8</t>
  </si>
  <si>
    <t>FGTS</t>
  </si>
  <si>
    <t>A9</t>
  </si>
  <si>
    <t>SECONCI</t>
  </si>
  <si>
    <t>A</t>
  </si>
  <si>
    <t>Total</t>
  </si>
  <si>
    <t>GRUPO B</t>
  </si>
  <si>
    <t>B1</t>
  </si>
  <si>
    <t>Repouso Semanal Remunerado</t>
  </si>
  <si>
    <t>Não incide</t>
  </si>
  <si>
    <t>B2</t>
  </si>
  <si>
    <t>Feriados</t>
  </si>
  <si>
    <t>B3</t>
  </si>
  <si>
    <t>Auxílio - Enfermidade</t>
  </si>
  <si>
    <t>B4</t>
  </si>
  <si>
    <t>13º Salário</t>
  </si>
  <si>
    <t>B5</t>
  </si>
  <si>
    <t>Licença Paternidade</t>
  </si>
  <si>
    <t>B6</t>
  </si>
  <si>
    <t>Faltas Justificadas</t>
  </si>
  <si>
    <t>B7</t>
  </si>
  <si>
    <t>Dias de Chuvas</t>
  </si>
  <si>
    <t>B8</t>
  </si>
  <si>
    <t>Auxílio Acidente de Trabalho</t>
  </si>
  <si>
    <t>B9</t>
  </si>
  <si>
    <t>Férias Gozadas</t>
  </si>
  <si>
    <t>B10</t>
  </si>
  <si>
    <t>Salário Maternidade</t>
  </si>
  <si>
    <t>B</t>
  </si>
  <si>
    <t>GRUPO C</t>
  </si>
  <si>
    <t>C1</t>
  </si>
  <si>
    <t>Aviso Prévio Indenizado</t>
  </si>
  <si>
    <t>C2</t>
  </si>
  <si>
    <t>Aviso Prévio Trabalhado</t>
  </si>
  <si>
    <t>C3</t>
  </si>
  <si>
    <t>Férias Indenizadas</t>
  </si>
  <si>
    <t>C4</t>
  </si>
  <si>
    <t>Depósito Rescisão Sem Justa Causa</t>
  </si>
  <si>
    <t>C5</t>
  </si>
  <si>
    <t>Indenização Adicional</t>
  </si>
  <si>
    <t>C</t>
  </si>
  <si>
    <t>GRUPO D</t>
  </si>
  <si>
    <t>D1</t>
  </si>
  <si>
    <t>D2</t>
  </si>
  <si>
    <t>D</t>
  </si>
  <si>
    <t>TOTAL(A+B+C+D)</t>
  </si>
  <si>
    <t>Fonte: Informação Dias de Chuva – INMET</t>
  </si>
  <si>
    <t>PREMISSAS</t>
  </si>
  <si>
    <t>Itens a serem preechidos</t>
  </si>
  <si>
    <t>horas semanais</t>
  </si>
  <si>
    <t>dias/semana</t>
  </si>
  <si>
    <t>Horas/dia</t>
  </si>
  <si>
    <t>FASE DE PROJETOS</t>
  </si>
  <si>
    <t>dias por mês</t>
  </si>
  <si>
    <t>EP</t>
  </si>
  <si>
    <t>AP</t>
  </si>
  <si>
    <t>PB</t>
  </si>
  <si>
    <t>PE</t>
  </si>
  <si>
    <t>Horas mensal</t>
  </si>
  <si>
    <t>horas mensal (para cálculo de prazos)</t>
  </si>
  <si>
    <t>QUADRO DE DIMENSIONAMENTO TÉCNICO</t>
  </si>
  <si>
    <t>LEVANTAMENTO DAS HORAS TÉCNICAS</t>
  </si>
  <si>
    <t>ITENS</t>
  </si>
  <si>
    <t>FUNÇÕES</t>
  </si>
  <si>
    <t>Qte HORAS</t>
  </si>
  <si>
    <t>FASE 01</t>
  </si>
  <si>
    <t>FASE 02</t>
  </si>
  <si>
    <t>FASE 03</t>
  </si>
  <si>
    <t>FASE 04</t>
  </si>
  <si>
    <t>Horas Totais</t>
  </si>
  <si>
    <t>Horas por dia</t>
  </si>
  <si>
    <t>Dias</t>
  </si>
  <si>
    <t>Meses</t>
  </si>
  <si>
    <t>GRADUADO NÍVEL I - PROJETO</t>
  </si>
  <si>
    <t>ARQUITETO</t>
  </si>
  <si>
    <t>ENGENHEIRO CIVIL</t>
  </si>
  <si>
    <t>ENGENHEIRO ELETRICISTA/MECÂNICO</t>
  </si>
  <si>
    <t>GRADUADO NÍVEL II - PROJETO</t>
  </si>
  <si>
    <t>ARQUITETO/ENGENHEIRO SENIOR</t>
  </si>
  <si>
    <t>NÍVEL TÉCNICO / ADMINISTRATIVO</t>
  </si>
  <si>
    <t>DESENHISTA</t>
  </si>
  <si>
    <t>AUXILIAR DE ENGENHARIA</t>
  </si>
  <si>
    <t>EQUIPE ESTIMADA:</t>
  </si>
  <si>
    <t>PRAZO CONSIDERADOS PARA CADA FASE</t>
  </si>
  <si>
    <t>horas totais</t>
  </si>
  <si>
    <t>meses / mês</t>
  </si>
  <si>
    <t>Coordenador</t>
  </si>
  <si>
    <t>DIAS</t>
  </si>
  <si>
    <t>MESES</t>
  </si>
  <si>
    <t>Nivel Superior</t>
  </si>
  <si>
    <t>Graduado I</t>
  </si>
  <si>
    <t>EP - ESTUDO PRELIMINAR</t>
  </si>
  <si>
    <t>Nivel Médio</t>
  </si>
  <si>
    <t>Graduado II</t>
  </si>
  <si>
    <t>AP - ANTEPROJETO</t>
  </si>
  <si>
    <t xml:space="preserve">Coef. = </t>
  </si>
  <si>
    <t>Auxiliar</t>
  </si>
  <si>
    <t>PB - PROJETO BÁSICO</t>
  </si>
  <si>
    <t>Desenhista</t>
  </si>
  <si>
    <t>PE - PROJETO EXECUTIVO</t>
  </si>
  <si>
    <t>Qtde de Art Cargo e Função</t>
  </si>
  <si>
    <t>PRAZO TOTAL</t>
  </si>
  <si>
    <t>Qtde de Art Fiscalização</t>
  </si>
  <si>
    <t>Qtde de Art Projeto</t>
  </si>
  <si>
    <t>NOTA: Os prazos considerados são relativos aos prazo previstos para desenvolvimento, análises e eventuais correções</t>
  </si>
  <si>
    <t>item</t>
  </si>
  <si>
    <t>FONTES DE CONSULTA / SINAPI E SICRO</t>
  </si>
  <si>
    <t>SALÁRIO MENSAL</t>
  </si>
  <si>
    <t xml:space="preserve">VALOR ADOTADO </t>
  </si>
  <si>
    <t>VALOR ADOTADO</t>
  </si>
  <si>
    <t>REFERÊNCIA</t>
  </si>
  <si>
    <t xml:space="preserve">Valor Hora s/ ES </t>
  </si>
  <si>
    <t>ARQUITETO PLENO COM ENCARGOS COMPLEMENTARES</t>
  </si>
  <si>
    <t>ENGENHEIRO CIVIL DE OBRA JUNIOR COM ENCARGOS COMPLEMENTARES</t>
  </si>
  <si>
    <t>ENGENHEIRO CIVIL DE OBRA PLENO COM ENCARGOS COMPLEMENTARES</t>
  </si>
  <si>
    <t>ENGENHEIRO CIVIL DE OBRA SENIOR COM ENCARGOS COMPLEMENTARES</t>
  </si>
  <si>
    <t>03.</t>
  </si>
  <si>
    <t>DESENHISTA PROJETISTA COM ENCARGOS COMPLEMENTARES</t>
  </si>
  <si>
    <t>TECNICO DE EDIFICACOES COM ENCARGOS COMPLEMENTARES</t>
  </si>
  <si>
    <t>HISTOGRAMA MÃO DE OBRA POR ETAPA (Média por Etapa)</t>
  </si>
  <si>
    <t>Quant horas (totais)</t>
  </si>
  <si>
    <t>Meses:</t>
  </si>
  <si>
    <t>EQUIPE TÉCNICA DE PROJETO</t>
  </si>
  <si>
    <t>Total em meses de H-H</t>
  </si>
  <si>
    <t>SOMA</t>
  </si>
  <si>
    <t>-</t>
  </si>
  <si>
    <t>MÉDIA PONDERADA</t>
  </si>
  <si>
    <t>ESTIMATIVA DE OUTROS CUSTOS DIRETOS</t>
  </si>
  <si>
    <t>ÓRGÃO CONTRATANTE: TRIBUNAL REGIONAL FEDERAL DA 6º REGIÃO</t>
  </si>
  <si>
    <t>CO-27387</t>
  </si>
  <si>
    <t>CO-27423</t>
  </si>
  <si>
    <t>CO-27482</t>
  </si>
  <si>
    <t>CO-27417</t>
  </si>
  <si>
    <t>CO-27427</t>
  </si>
  <si>
    <t>CO-27486</t>
  </si>
  <si>
    <t>CO-27434</t>
  </si>
  <si>
    <t>CO-27475</t>
  </si>
  <si>
    <t>CO-27430</t>
  </si>
  <si>
    <t>CO-27422</t>
  </si>
  <si>
    <t>BASE</t>
  </si>
  <si>
    <t>UNID.</t>
  </si>
  <si>
    <t>QUANT.</t>
  </si>
  <si>
    <t>PR. UNIT. S/"TRDE"</t>
  </si>
  <si>
    <t>SUBTOTAL S/ "TRDE"</t>
  </si>
  <si>
    <t>1.0</t>
  </si>
  <si>
    <t>94.11.01</t>
  </si>
  <si>
    <t>SUDECAP</t>
  </si>
  <si>
    <t>ENCADERNACAO A4 ACETATO, PVC/CROMICOTE, C/ESPIRAL</t>
  </si>
  <si>
    <t>Encadernações</t>
  </si>
  <si>
    <t>Un</t>
  </si>
  <si>
    <t>94.07.01</t>
  </si>
  <si>
    <t>XEROX  PRETO/BRANCO - FORMATO A4</t>
  </si>
  <si>
    <t>Cópia/ impressão A4</t>
  </si>
  <si>
    <t>94.12.04</t>
  </si>
  <si>
    <t>PLOTAGEM SULFITE - FORMATO A1</t>
  </si>
  <si>
    <t>Impressão A1</t>
  </si>
  <si>
    <t>94.15.04</t>
  </si>
  <si>
    <t>PLOTAGEM COLORIDA SULFITE FORMATO A1</t>
  </si>
  <si>
    <t>Impressão A1 colorida</t>
  </si>
  <si>
    <t>94.18.02</t>
  </si>
  <si>
    <t>DIGITALIZAÇÃO DE FORMATOS A1 (PDF OU EQUIVALENTE)</t>
  </si>
  <si>
    <t>Digitalização A1</t>
  </si>
  <si>
    <t>SUBTOTAL:</t>
  </si>
  <si>
    <t>2.0</t>
  </si>
  <si>
    <t>3.0</t>
  </si>
  <si>
    <t>4.0</t>
  </si>
  <si>
    <t>TOTAL:</t>
  </si>
  <si>
    <t>Observações:</t>
  </si>
  <si>
    <t>Período =</t>
  </si>
  <si>
    <t>meses</t>
  </si>
  <si>
    <t>Quantitaitvo conforme referência composição 42.04.10 da SETOP.</t>
  </si>
  <si>
    <t>R$ / mês =</t>
  </si>
  <si>
    <t>COMPOSIÇÃO  DE PREÇO UNITÁRIO</t>
  </si>
  <si>
    <t>Data:</t>
  </si>
  <si>
    <t>SERVIÇO:</t>
  </si>
  <si>
    <t>EQUIPAMENTOS</t>
  </si>
  <si>
    <t>UND</t>
  </si>
  <si>
    <t>UTILIZAÇÃO OPERATIVA</t>
  </si>
  <si>
    <t>UTILIZAÇÃO IMPRODUTIVA</t>
  </si>
  <si>
    <t>CUSTO OPER</t>
  </si>
  <si>
    <t>CUSTO IMPROD</t>
  </si>
  <si>
    <t>CUSTO</t>
  </si>
  <si>
    <t>HORÁRIO</t>
  </si>
  <si>
    <t>(A) CUSTO HORÁRIO DE EQUIPAMENTOS - TOTAL</t>
  </si>
  <si>
    <t>MÃO-DE-OBRA SUPLEMENTAR</t>
  </si>
  <si>
    <t>COEFICIENTE</t>
  </si>
  <si>
    <t xml:space="preserve">SALÁRIO </t>
  </si>
  <si>
    <t>(B) CUSTO HORÁRIO DE MÃO-DE-OBRA</t>
  </si>
  <si>
    <t>Encargos Sociais de</t>
  </si>
  <si>
    <t>(B) CUSTO UNITÁRIO DE MÃO DE OBRA</t>
  </si>
  <si>
    <t>CUSTO HORÁRIO TOTAL</t>
  </si>
  <si>
    <t>PRODUÇÃO DA EQUIPE (C )</t>
  </si>
  <si>
    <t>(D) CUSTO UNITÁRIO DE EXECUÇÃO  (A) + (B) / C</t>
  </si>
  <si>
    <t>MATERIAIS/SERVIÇOS</t>
  </si>
  <si>
    <t>CONSUMO</t>
  </si>
  <si>
    <t>CUSTO UNITÁRIO</t>
  </si>
  <si>
    <t xml:space="preserve">CUSTO </t>
  </si>
  <si>
    <t>93.22.09</t>
  </si>
  <si>
    <t>ANO</t>
  </si>
  <si>
    <t>(E) CUSTO DE MATERIAIS - TOTAL</t>
  </si>
  <si>
    <t>CUSTO UNITÁRIO-TOTAL (A)+(D)+(E)</t>
  </si>
  <si>
    <t>PREÇO UNITÁRIO TOTAL</t>
  </si>
  <si>
    <t>ANOTAÇÕES DE RESPONSABILIDADE TÉCNICA - ART</t>
  </si>
  <si>
    <t xml:space="preserve"> </t>
  </si>
  <si>
    <t>ART DE VALOR DO CONTRATO / OBRA / SERVIÇOS ACIMA DE 15.000,00</t>
  </si>
  <si>
    <t>ART DE VALOR DO CONTRATO / OBRA / SERVIÇOS DE ATÉ 15.000,00</t>
  </si>
  <si>
    <t>LEVANTAMENTO LASER SCANNER DE ÁREA FACHADA, ÁREA EXTERNA E PAVIMENTOS DE GARAGENS</t>
  </si>
  <si>
    <t>CPU-01</t>
  </si>
  <si>
    <t>UNITÁRIO</t>
  </si>
  <si>
    <t>H019701008</t>
  </si>
  <si>
    <t>LOCAÇÃO DE VANT - VEÍCULO ÁEREO NÃO TRIPULADO (DRONE DJI MATRICE 200 OU SIMILAR), EXCLUSO OPERADOR - FONTE EMBASA</t>
  </si>
  <si>
    <t>MES</t>
  </si>
  <si>
    <t>35001180</t>
  </si>
  <si>
    <t>RECEPTOR GNSS L1L2 RTK MODELO TRIUMPH-1 JAVAD OU SIMILAR, COMPLETO - PAR</t>
  </si>
  <si>
    <t>DIA</t>
  </si>
  <si>
    <t>35001182</t>
  </si>
  <si>
    <t>LASER SCANNER TERRESTRE COM TAXA DE MEDICAO MINIMA DE 10000 PONTOS POR SEGUNDO MARCA REGL MODELO VZ1000 OU SIMILAR</t>
  </si>
  <si>
    <t>(A) CUSTO HORÁRIO DE EQUIPAMENTOS - SUBTOTAL</t>
  </si>
  <si>
    <t>(A) EQUIPAMENTOS TOTAL  + TRDE</t>
  </si>
  <si>
    <t>H</t>
  </si>
  <si>
    <t>R$</t>
  </si>
  <si>
    <t>1) Composição baseada no pregrão 44/2022, da Justiça Federal do Ceará, baseado em item de Levantamento Cadastral</t>
  </si>
  <si>
    <t>COMPOSIÇÃO JFMG</t>
  </si>
  <si>
    <t>CUSTO M2</t>
  </si>
  <si>
    <t>NÚMERO DE DIAS</t>
  </si>
  <si>
    <t>DIAS PARA ÁREA EXTERNA</t>
  </si>
  <si>
    <t>DIAS PARA ÁREA INTERNA</t>
  </si>
  <si>
    <t>NRO DE DIAS PARA A LOCAÇÃO DE VANT</t>
  </si>
  <si>
    <t>DIAS DE LASER SCAN</t>
  </si>
  <si>
    <t>DIAS RECEPTOR LASER SCAN</t>
  </si>
  <si>
    <t>ARQ. JUNIOR</t>
  </si>
  <si>
    <t>ARQ. PLENO</t>
  </si>
  <si>
    <t>ARQ. SENIOR</t>
  </si>
  <si>
    <t>AUX. TECNICO</t>
  </si>
  <si>
    <t>COMPOSIÇÃO BASE</t>
  </si>
  <si>
    <t>LICITAÇÃO JFCE</t>
  </si>
  <si>
    <t>JFMG</t>
  </si>
  <si>
    <t>m2</t>
  </si>
  <si>
    <t>ÁREA DE FACHADA</t>
  </si>
  <si>
    <t>ÁREA DE GARAGEM</t>
  </si>
  <si>
    <t>RELAÇÃO</t>
  </si>
  <si>
    <t>COEF</t>
  </si>
  <si>
    <t>COEF * ÁREA</t>
  </si>
  <si>
    <t>PRAZO EM DIAS</t>
  </si>
  <si>
    <t>DIAS JF</t>
  </si>
  <si>
    <t>UTILIZAR JF</t>
  </si>
  <si>
    <t>EMBASA - LOCAÇÃO DE VANT</t>
  </si>
  <si>
    <t>DATA-BASE 01/2023</t>
  </si>
  <si>
    <t>COPASA CUSTOS</t>
  </si>
  <si>
    <t>EQUIPE PARA LEVANTAMENTOS COM LASER SCANNER</t>
  </si>
  <si>
    <t>6.268,34</t>
  </si>
  <si>
    <t>Código Material</t>
  </si>
  <si>
    <t>Unidade</t>
  </si>
  <si>
    <t>Quantidade</t>
  </si>
  <si>
    <t>Preço Unitário</t>
  </si>
  <si>
    <t>Valor</t>
  </si>
  <si>
    <t>250,00</t>
  </si>
  <si>
    <t>SUPERVISOR TECNICO INCLUSIVE ES E ENCARGOS COMPLEMENTARES</t>
  </si>
  <si>
    <t>0,059651</t>
  </si>
  <si>
    <t>9.773,78</t>
  </si>
  <si>
    <t>583,02</t>
  </si>
  <si>
    <t>AUXILIAR TECNICO INCLUSIVE ES E ENCARGOS COMPLEMENTARES</t>
  </si>
  <si>
    <t>5.414,04</t>
  </si>
  <si>
    <t>322,95</t>
  </si>
  <si>
    <t>933,00</t>
  </si>
  <si>
    <t>DESENHISTA TECNICO (CADISTA) INCLUSIVE ES E ENCARGOS COMPLEMENTARES</t>
  </si>
  <si>
    <t>0,238603</t>
  </si>
  <si>
    <t>5.398,91</t>
  </si>
  <si>
    <t>1.288,20</t>
  </si>
  <si>
    <t>SOFTWARE PARA ELABORACAO DE DESENHOS, TIPO CAD, COMPATIVEL COM O AUTOCAD 2010 OU SUPERIOR - LICENCA DE UTILIZACAO</t>
  </si>
  <si>
    <t>0,008333</t>
  </si>
  <si>
    <t>7.500,00</t>
  </si>
  <si>
    <t>62,50</t>
  </si>
  <si>
    <t>CAMINHONETE CABINE DUPLA, MOTOR DIESEL POTENCIA MINIMA DE 160CV, 4X4 - MES</t>
  </si>
  <si>
    <t>0,066667</t>
  </si>
  <si>
    <t>6.272,61</t>
  </si>
  <si>
    <t>418,18</t>
  </si>
  <si>
    <t>CAMINHONETE CABINE DUPLA, MOTOR DIESEL POTENCIA MINIMA DE 160CV, 4X4 - KM</t>
  </si>
  <si>
    <t>KM</t>
  </si>
  <si>
    <t>1,45</t>
  </si>
  <si>
    <t>696,00</t>
  </si>
  <si>
    <t>HOSPEDAGEM E ALIMENTACAO</t>
  </si>
  <si>
    <t>260,40</t>
  </si>
  <si>
    <t>1.562,40</t>
  </si>
  <si>
    <t>MARCO DE CONCRETO - FORNECIMENTO E INSTALACAO</t>
  </si>
  <si>
    <t>76,03</t>
  </si>
  <si>
    <t>152,06</t>
  </si>
  <si>
    <t>ÁREA DE FACHADA + GARAGENS</t>
  </si>
  <si>
    <t>M2</t>
  </si>
  <si>
    <t>Estimativa de custos por método sem ser o laser scan</t>
  </si>
  <si>
    <t>CUSTO / UNIDADE</t>
  </si>
  <si>
    <t>CO-27369</t>
  </si>
  <si>
    <t>LEVANTAMENTO PLANIALTIMÉTRICO E CADASTRAL - TERRENO MAIOR QUE 50.001 M2</t>
  </si>
  <si>
    <t>QTD.</t>
  </si>
  <si>
    <t>CO-27361</t>
  </si>
  <si>
    <t>LEVANTAMENTO PLANIALTIMÉTRICO E CADASTRAL -TERRENO ATÉ 2.000 M2</t>
  </si>
  <si>
    <t>un</t>
  </si>
  <si>
    <t>pavimentos + torre</t>
  </si>
  <si>
    <t>CO-27367</t>
  </si>
  <si>
    <t>LEVANTAMENTO PLANIALTIMÉTRICO E CADASTRAL -TERRENO DE 10.001 A 50.000 M2</t>
  </si>
  <si>
    <t>CO-27363</t>
  </si>
  <si>
    <t>LEVANTAMENTO PLANIALTIMÉTRICO E CADASTRAL -TERRENO DE 2.001 A 10.000 M2</t>
  </si>
  <si>
    <t>DESENVOLVIMENTO E DETALHAMENTO DE PROJETO ARQUITETÔNICO</t>
  </si>
  <si>
    <t>PR A1</t>
  </si>
  <si>
    <t>17 PROJETOS COMPLEMENTARES EM PAPEL - Referentes a detalhamentos da fachada - removidos os de detalhamento das garagens</t>
  </si>
  <si>
    <t>CO-27379</t>
  </si>
  <si>
    <t>COMO CONSTRUÍDO ("AS BUILT") DE PROJETOS COM ACIMA DE 1000.000 M2</t>
  </si>
  <si>
    <t>CO-27389</t>
  </si>
  <si>
    <t>COMO CONSTRUÍDO ("AS BUILT") DE PROJETOS COM ÁREA ATÉ 10.000 M2</t>
  </si>
  <si>
    <t>COMO CONSTRUÍDO ("AS BUILT") DE PROJETOS COM ÁREA DE 10.001 M2 ATÉ 20.000 M2</t>
  </si>
  <si>
    <t>CO-27386</t>
  </si>
  <si>
    <t>COMO CONSTRUÍDO ("AS BUILT") DE PROJETOS COM ÁREA DE 20.001 M2 ATÉ 40.000 M2</t>
  </si>
  <si>
    <t>CO-27384</t>
  </si>
  <si>
    <t>COMO CONSTRUÍDO ("AS BUILT") DE PROJETOS COM ÁREA DE 40.001 M2 ATÉ 60.000 M2</t>
  </si>
  <si>
    <t>CO-27383</t>
  </si>
  <si>
    <t>COMO CONSTRUÍDO ("AS BUILT") DE PROJETOS COM ÁREA DE 60.001 M2 ATÉ 80.000 M2</t>
  </si>
  <si>
    <t>CO-27381</t>
  </si>
  <si>
    <t>COMO CONSTRUÍDO ("AS BUILT") DE PROJETOS COM ÁREA DE 80.001 M2 ATÉ 1000.000 M2</t>
  </si>
  <si>
    <t>CO-27447</t>
  </si>
  <si>
    <t>ESPECIFICAÇÃO DOS MATERIAIS COM MEMORIAL DESCRITIVO DE CADA AMBIENTE E EQUIPAMENTOS PARA REFORMA E/OU AMPLIAÇÃO DE EDIFICAÇÕES EXISTENTES - ÁREA ACIMA DE 10.000 M2</t>
  </si>
  <si>
    <t>CO-27452</t>
  </si>
  <si>
    <t>ESPECIFICAÇÃO DOS MATERIAIS COM MEMORIAL DESCRITIVO DE CADA AMBIENTE E EQUIPAMENTOS PARA REFORMA E/OU AMPLIAÇÃO DE EDIFICAÇÕES EXISTENTES - ÁREA DE 1.001 M2 A 2.000 M2</t>
  </si>
  <si>
    <t>CO-27451</t>
  </si>
  <si>
    <t>ESPECIFICAÇÃO DOS MATERIAIS COM MEMORIAL DESCRITIVO DE CADA AMBIENTE E EQUIPAMENTOS PARA REFORMA E/OU AMPLIAÇÃO DE EDIFICAÇÕES EXISTENTES - ÁREA DE 2.001 M2 A 4.000 M2</t>
  </si>
  <si>
    <t>CO-27450</t>
  </si>
  <si>
    <t>ESPECIFICAÇÃO DOS MATERIAIS COM MEMORIAL DESCRITIVO DE CADA AMBIENTE E EQUIPAMENTOS PARA REFORMA E/OU AMPLIAÇÃO DE EDIFICAÇÕES EXISTENTES - ÁREA DE 4.001 M2 A 6.000 M2</t>
  </si>
  <si>
    <t>CO-27449</t>
  </si>
  <si>
    <t>ESPECIFICAÇÃO DOS MATERIAIS COM MEMORIAL DESCRITIVO DE CADA AMBIENTE E EQUIPAMENTOS PARA REFORMA E/OU AMPLIAÇÃO DE EDIFICAÇÕES EXISTENTES - ÁREA DE 6.001 M2 A 8.000 M2</t>
  </si>
  <si>
    <t>CO-27448</t>
  </si>
  <si>
    <t>ESPECIFICAÇÃO DOS MATERIAIS COM MEMORIAL DESCRITIVO DE CADA AMBIENTE E EQUIPAMENTOS PARA REFORMA E/OU AMPLIAÇÃO DE EDIFICAÇÕES EXISTENTES - ÁREA DE 8.001 M2 A 10.000 M2</t>
  </si>
  <si>
    <t>CO-27453</t>
  </si>
  <si>
    <t>ESPECIFICAÇÃO DOS MATERIAIS COM MEMORIAL DESCRITIVO DE CADA AMBIENTE E EQUIPAMENTOS PARA REFORMA E/OU AMPLIAÇÃO DE EDIFICAÇÕES EXISTENTES- ÁREA ATÉ 1.000 M2</t>
  </si>
  <si>
    <t>SUBTOTAL</t>
  </si>
  <si>
    <t>BDI</t>
  </si>
  <si>
    <t>Diante da maior precisão, prazos mais enxutos e valores próximos, optou-se pelo sistema de laser scan. Dado que no sistema convencional surgirão dificuldades de detalhamento e de precisão que serão resolvidas com o sistema por Laser Scan</t>
  </si>
  <si>
    <t>TABELA REFERENCIAL DE PREÇOS UNITÁRIOS PARA CONSULTORIA E PROJETOS</t>
  </si>
  <si>
    <t>Região Central - S/ Desoneração</t>
  </si>
  <si>
    <t>DESCRIÇÃO DO SERVIÇO</t>
  </si>
  <si>
    <t>CONSULTORIA</t>
  </si>
  <si>
    <t>PROFISSIONAIS/CONSULTORES</t>
  </si>
  <si>
    <t>CO-33060</t>
  </si>
  <si>
    <t>ADVOGADO, NÍVEL JÚNIOR, INCLUSIVE ENCARGOS COMPLEMENTARES</t>
  </si>
  <si>
    <t>hora</t>
  </si>
  <si>
    <t>CO-33061</t>
  </si>
  <si>
    <t>ADVOGADO, NÍVEL PLENO, INCLUSIVE ENCARGOS COMPLEMENTARES</t>
  </si>
  <si>
    <t>CO-33062</t>
  </si>
  <si>
    <t>ADVOGADO, NÍVEL SÊNIOR, INCLUSIVE ENCARGOS COMPLEMENTARES</t>
  </si>
  <si>
    <t>CO-33116</t>
  </si>
  <si>
    <t>AJUDANTE DE TOPÓGRAFO/BALIZA, INCLUSIVE ENCARGOS COMPLEMENTARES</t>
  </si>
  <si>
    <t>CO-28409</t>
  </si>
  <si>
    <t>AJUDANTE ESPECIALIZADO, INCLUSIVE ENCARGOS COMPLEMENTARES</t>
  </si>
  <si>
    <t>CO-33089</t>
  </si>
  <si>
    <t>ANTROPÓLOGO, NÍVEL JÚNIOR, INCLUSIVE ENCARGOS COMPLEMENTARES</t>
  </si>
  <si>
    <t>CO-33090</t>
  </si>
  <si>
    <t>ANTROPÓLOGO, NÍVEL PLENO, INCLUSIVE ENCARGOS COMPLEMENTARES</t>
  </si>
  <si>
    <t>CO-33091</t>
  </si>
  <si>
    <t>ANTROPÓLOGO, NÍVEL SÊNIOR, INCLUSIVE ENCARGOS COMPLEMENTARES</t>
  </si>
  <si>
    <t>CO-33092</t>
  </si>
  <si>
    <t>ARQUEÓLOGO, NÍVEL JÚNIOR, INCLUSIVE ENCARGOS COMPLEMENTARES</t>
  </si>
  <si>
    <t>CO-33093</t>
  </si>
  <si>
    <t>ARQUEÓLOGO, NÍVEL PLENO, INCLUSIVE ENCARGOS COMPLEMENTARES</t>
  </si>
  <si>
    <t>CO-33095</t>
  </si>
  <si>
    <t>ARQUEÓLOGO, NÍVEL SÊNIOR, INCLUSIVE ENCARGOS COMPLEMENTARES</t>
  </si>
  <si>
    <t>CO-33063</t>
  </si>
  <si>
    <t>ASSISTENTE SOCIAL, NÍVEL JÚNIOR, INCLUSIVE ENCARGOS COMPLEMENTARES</t>
  </si>
  <si>
    <t>CO-33064</t>
  </si>
  <si>
    <t>ASSISTENTE SOCIAL, NÍVEL PLENO, INCLUSIVE ENCARGOS COMPLEMENTARES</t>
  </si>
  <si>
    <t>CO-33065</t>
  </si>
  <si>
    <t>ASSISTENTE SOCIAL, NÍVEL SÊNIOR, INCLUSIVE ENCARGOS COMPLEMENTARES</t>
  </si>
  <si>
    <t>CO-33067</t>
  </si>
  <si>
    <t>AUXILIAR ADMINISTRATIVO, INCLUSIVE ENCARGOS COMPLEMENTARES</t>
  </si>
  <si>
    <t>CO-33068</t>
  </si>
  <si>
    <t>AUXILIAR DE LABORATÓRIO, INCLUSIVE ENCARGOS COMPLEMENTARES</t>
  </si>
  <si>
    <t>CO-33069</t>
  </si>
  <si>
    <t>AUXILIAR DE TOPOGRAFIA, INCLUSIVE ENCARGOS COMPLEMENTARES</t>
  </si>
  <si>
    <t>CO-33066</t>
  </si>
  <si>
    <t>AUXILIAR/AJUDANTE DE OBRA, INCLUSIVE ENCARGOS COMPLEMENTARES</t>
  </si>
  <si>
    <t>CO-33070</t>
  </si>
  <si>
    <t>BIÓLOGO, NÍVEL JÚNIOR, INCLUSIVE ENCARGOS COMPLEMENTARES</t>
  </si>
  <si>
    <t>CO-33071</t>
  </si>
  <si>
    <t>BIÓLOGO, NÍVEL PLENO, INCLUSIVE ENCARGOS COMPLEMENTARES</t>
  </si>
  <si>
    <t>CO-33072</t>
  </si>
  <si>
    <t>BIÓLOGO, NÍVEL SÊNIOR, INCLUSIVE ENCARGOS COMPLEMENTARES</t>
  </si>
  <si>
    <t>CO-33073</t>
  </si>
  <si>
    <t>COORDENADOR AMBIENTAL, NÍVEL JÚNIOR, INCLUSIVE ENCARGOS COMPLEMENTARES</t>
  </si>
  <si>
    <t>CO-33107</t>
  </si>
  <si>
    <t>DESENHISTA TÉCNICO/CADISTA, INCLUSIVE ENCARGOS COMPLEMENTARES</t>
  </si>
  <si>
    <t>CO-33074</t>
  </si>
  <si>
    <t>ENGENHEIRO AGRIMENSOR, NÍVEL JÚNIOR, INCLUSIVE ENCARGOS COMPLEMENTARES</t>
  </si>
  <si>
    <t>CO-33075</t>
  </si>
  <si>
    <t>ENGENHEIRO AGRIMENSOR, NÍVEL PLENO, INCLUSIVE ENCARGOS COMPLEMENTARES</t>
  </si>
  <si>
    <t>CO-33076</t>
  </si>
  <si>
    <t>ENGENHEIRO AGRIMENSOR, NÍVEL SÊNIOR, INCLUSIVE ENCARGOS COMPLEMENTARES</t>
  </si>
  <si>
    <t>CO-33077</t>
  </si>
  <si>
    <t>ENGENHEIRO AGRÔNOMO, NÍVEL JÚNIOR, INCLUSIVE ENCARGOS COMPLEMENTARES</t>
  </si>
  <si>
    <t>CO-33078</t>
  </si>
  <si>
    <t>ENGENHEIRO AGRÔNOMO, NÍVEL PLENO, INCLUSIVE ENCARGOS COMPLEMENTARES</t>
  </si>
  <si>
    <t>CO-33079</t>
  </si>
  <si>
    <t>ENGENHEIRO AGRÔNOMO, NÍVEL SÊNIOR, INCLUSIVE ENCARGOS COMPLEMENTARES</t>
  </si>
  <si>
    <t>CO-33080</t>
  </si>
  <si>
    <t>ENGENHEIRO AMBIENTAL, NÍVEL JÚNIOR, INCLUSIVE ENCARGOS COMPLEMENTARES</t>
  </si>
  <si>
    <t>CO-33081</t>
  </si>
  <si>
    <t>ENGENHEIRO AMBIENTAL, NÍVEL PLENO, INCLUSIVE ENCARGOS COMPLEMENTARES</t>
  </si>
  <si>
    <t>CO-33082</t>
  </si>
  <si>
    <t>ENGENHEIRO AMBIENTAL, NÍVEL SÊNIOR, INCLUSIVE ENCARGOS COMPLEMENTARES</t>
  </si>
  <si>
    <t>CO-27337</t>
  </si>
  <si>
    <t>ENGENHEIRO/ARQUITETO, NÍVEL CONSULTOR ESPECIAL, INCLUSIVE ENCARGOS COMPLEMENTARES</t>
  </si>
  <si>
    <t>CO-27339</t>
  </si>
  <si>
    <t>ENGENHEIRO/ARQUITETO, NÍVEL CONSULTOR, INCLUSIVE ENCARGOS COMPLEMENTARES</t>
  </si>
  <si>
    <t>CO-27342</t>
  </si>
  <si>
    <t>ENGENHEIRO/ARQUITETO, NÍVEL COORDENADOR, INCLUSIVE ENCARGOS COMPLEMENTARES</t>
  </si>
  <si>
    <t>CO-27348</t>
  </si>
  <si>
    <t>ENGENHEIRO/ARQUITETO, NÍVEL JÚNIOR, INCLUSIVE ENCARGOS COMPLEMENTARES</t>
  </si>
  <si>
    <t>CO-27347</t>
  </si>
  <si>
    <t>ENGENHEIRO/ARQUITETO, NÍVEL PLENO, INCLUSIVE ENCARGOS COMPLEMENTARES</t>
  </si>
  <si>
    <t>CO-27344</t>
  </si>
  <si>
    <t>ENGENHEIRO/ARQUITETO, NÍVEL SÊNIOR, INCLUSIVE ENCARGOS COMPLEMENTARES</t>
  </si>
  <si>
    <t>DIÁRIA</t>
  </si>
  <si>
    <t>CO-24324</t>
  </si>
  <si>
    <t>DIÁRIA DE VIAGEM, INCLUSIVE PERNOITE E ALIMENTAÇÃO</t>
  </si>
  <si>
    <t>VEÍCULOS PARA VISTÓRIA/SUPERVISÃO</t>
  </si>
  <si>
    <t>CO-27674</t>
  </si>
  <si>
    <t>VEÍCULO TIPO MINIVAN, COM CAPACIDADE PARA SETE (7) LUGARES, OBEDECIDOS OS SEGUINTES REQUISITOS MÍNIMOS: TER NO MÁXIMO UM (1) ANO DE USO, ATÉ 20.000KM RODADOS, POTÊNCIA MÍNIMA DE 110CV, DIREÇÃO ASSISTIDA, AR CONDICIONADO, DESEMBAÇADOR DE VIDROS, RÁDIO AM/FM, EMPLACADO, COM SEGURO TOTAL (CUSTO FIXO), EXCLUSIVE QUILÔMETRO RODADO (CUSTO VARIÁVEL)</t>
  </si>
  <si>
    <t>mês</t>
  </si>
  <si>
    <t>CO-27675</t>
  </si>
  <si>
    <t>VEÍCULO TIPO MINIVAN, COM CAPACIDADE PARA SETE (7) LUGARES, OBEDECIDOS OS SEGUINTES REQUISITOS MÍNIMOS: TER NO MÁXIMO UM (1) ANO DE USO, ATÉ 20.000KM RODADOS, POTÊNCIA MÍNIMA DE 110CV, DIREÇÃO ASSISTIDA, AR CONDICIONADO, DESEMBAÇADOR DE VIDROS, RÁDIO AM/FM, EMPLACADO, COM SEGURO TOTAL, INCLUSIVE MANUTENÇÃO E COMBUSTÍVEL (CUSTO VARIÁVEL)</t>
  </si>
  <si>
    <t>km</t>
  </si>
  <si>
    <t>CO-28364</t>
  </si>
  <si>
    <t>VEÍCULO TIPO PICAPE LEVE, COM CAPACIDADE PARA CINCO (5) LUGARES, OBEDECIDOS OS SEGUINTES REQUISITOS MÍNIMOS: TER NO MÁXIMO UM (1) ANO DE USO, ATÉ 20.000KM RODADOS, POTÊNCIA MÍNIMA DE 100CV, DIREÇÃO ASSISTIDA, AR CONDICIONADO, DESEMBAÇADOR DE VIDROS, RÁDIO AM/FM, EMPLACADO, COM SEGURO TOTAL (CUSTO FIXO), EXCLUSIVE QUILÔMETRO RODADO (CUSTO VARIÁVEL)</t>
  </si>
  <si>
    <t>CO-28366</t>
  </si>
  <si>
    <t>VEÍCULO TIPO PICAPE LEVE, COM CAPACIDADE PARA CINCO (5) LUGARES, OBEDECIDOS OS SEGUINTES REQUISITOS MÍNIMOS: TER NO MÁXIMO UM (1) ANO DE USO, ATÉ 20.000KM RODADOS, POTÊNCIA MÍNIMA DE 100CV, DIREÇÃO ASSISTIDA, AR CONDICIONADO, DESEMBAÇADOR DE VIDROS, RÁDIO AM/FM, EMPLACADO, COM SEGURO TOTAL, INCLUSIVE MANUTENÇÃO E COMBUSTÍVEL (CUSTO VARIÁVEL)</t>
  </si>
  <si>
    <t>CO-27676</t>
  </si>
  <si>
    <t>VEÍCULO TIPO VAN, COM CAPACIDADE PARA QUINZE (15) LUGARES, OBEDECIDOS OS SEGUINTES REQUISITOS MÍNIMOS: TER NO MÁXIMO UM (1) ANO DE USO, ATÉ 20.000KM RODADOS, POTÊNCIA MÍNIMA DE 130CV, DIREÇÃO ASSISTIDA, AR CONDICIONADO, DESEMBAÇADOR DE VIDROS, RÁDIO AM/FM, EMPLACADO, COM SEGURO TOTAL (CUSTO FIXO), EXCLUSIVE QUILÔMETRO RODADO (CUSTO VARIÁVEL)</t>
  </si>
  <si>
    <t>CO-27677</t>
  </si>
  <si>
    <t>VEÍCULO TIPO VAN, COM CAPACIDADE PARA QUINZE (15) LUGARES, OBEDECIDOS OS SEGUINTES REQUISITOS MÍNIMOS: TER NO MÁXIMO UM (1) ANO DE USO, ATÉ 20.000KM RODADOS, POTÊNCIA MÍNIMA DE 130CV, DIREÇÃO ASSISTIDA, AR CONDICIONADO, DESEMBAÇADOR DE VIDROS, RÁDIO AM/FM, EMPLACADO, COM SEGURO TOTAL, INCLUSIVE MANUTENÇÃO E COMBUSTÍVEL (CUSTO VARIÁVEL)</t>
  </si>
  <si>
    <t>PROJETO</t>
  </si>
  <si>
    <t>LEVANTAMENTO PLANIALTIMÉTRICO</t>
  </si>
  <si>
    <t>PLANILHAS ORÇAMENTÁRIAS</t>
  </si>
  <si>
    <t>CO-27397</t>
  </si>
  <si>
    <t>PLANILHA ORÇAMENTÁRIA PARA CONSTRUÇÕES NOVAS - ÁREA ACIMA DE 10.000 M2</t>
  </si>
  <si>
    <t>CO-27390</t>
  </si>
  <si>
    <t>PLANILHA ORÇAMENTÁRIA PARA CONSTRUÇÕES NOVAS - ÁREA ATÉ 1.000 M2</t>
  </si>
  <si>
    <t>CO-27391</t>
  </si>
  <si>
    <t>PLANILHA ORÇAMENTÁRIA PARA CONSTRUÇÕES NOVAS - ÁREA DE 1.001 M2 A 2.000 M2</t>
  </si>
  <si>
    <t>CO-27392</t>
  </si>
  <si>
    <t>PLANILHA ORÇAMENTÁRIA PARA CONSTRUÇÕES NOVAS - ÁREA DE 2.001 M2 A 4.000 M2</t>
  </si>
  <si>
    <t>CO-27394</t>
  </si>
  <si>
    <t>PLANILHA ORÇAMENTÁRIA PARA CONSTRUÇÕES NOVAS - ÁREA DE 4.001 M2 A 6.000 M2</t>
  </si>
  <si>
    <t>CO-27395</t>
  </si>
  <si>
    <t>PLANILHA ORÇAMENTÁRIA PARA CONSTRUÇÕES NOVAS - ÁREA DE 6.001 M2 A 8.000 M2</t>
  </si>
  <si>
    <t>CO-27396</t>
  </si>
  <si>
    <t>PLANILHA ORÇAMENTÁRIA PARA CONSTRUÇÕES NOVAS - ÁREA DE 8.001 M2 A 10.000 M2</t>
  </si>
  <si>
    <t>CO-27413</t>
  </si>
  <si>
    <t>PLANILHA ORÇAMENTÁRIA PARA OBRAS DE INFRAESTRUTURA</t>
  </si>
  <si>
    <t>CO-27388</t>
  </si>
  <si>
    <t>PLANILHA ORÇAMENTÁRIA PARA PROJETOS DE IMPLANTAÇÃO DE EDIFICAÇÃO - ÁREA ACIMA DE 16.000 M2</t>
  </si>
  <si>
    <t>CO-27382</t>
  </si>
  <si>
    <t>PLANILHA ORÇAMENTÁRIA PARA PROJETOS DE IMPLANTAÇÃO DE EDIFICAÇÃO - ÁREA DE 11.001 M2 ATÉ 13.000 M2</t>
  </si>
  <si>
    <t>CO-27385</t>
  </si>
  <si>
    <t>PLANILHA ORÇAMENTÁRIA PARA PROJETOS DE IMPLANTAÇÃO DE EDIFICAÇÃO - ÁREA DE 13.001 M2 ATÉ 16.000 M2</t>
  </si>
  <si>
    <t>CO-27375</t>
  </si>
  <si>
    <t>PLANILHA ORÇAMENTÁRIA PARA PROJETOS DE IMPLANTAÇÃO DE EDIFICAÇÃO - ÁREA DE 6.001 M2 ATÉ 7.000 M2</t>
  </si>
  <si>
    <t>CO-27378</t>
  </si>
  <si>
    <t>PLANILHA ORÇAMENTÁRIA PARA PROJETOS DE IMPLANTAÇÃO DE EDIFICAÇÃO - ÁREA DE 7.001 M2 ATÉ 9.000 M2</t>
  </si>
  <si>
    <t>CO-27380</t>
  </si>
  <si>
    <t>PLANILHA ORÇAMENTÁRIA PARA PROJETOS DE IMPLANTAÇÃO DE EDIFICAÇÃO - ÁREA DE 9.001 M2 ATÉ 11.000 M2</t>
  </si>
  <si>
    <t>CO-27372</t>
  </si>
  <si>
    <t>PLANILHA ORÇAMENTÁRIA PARA PROJETOS DE IMPLANTAÇÃO DE EDIFICAÇÃO ÁREA ATÉ 6.000 M2</t>
  </si>
  <si>
    <t>CO-27405</t>
  </si>
  <si>
    <t>PLANILHA ORÇAMENTÁRIA PARA REFORMA E/OU AMPLIAÇÃO DE EDIFICAÇÕES EXISTENTES - ÁREA ACIMA DE 10.000 M2</t>
  </si>
  <si>
    <t>CO-27400</t>
  </si>
  <si>
    <t>PLANILHA ORÇAMENTÁRIA PARA REFORMA E/OU AMPLIAÇÃO DE EDIFICAÇÕES EXISTENTES - ÁREA DE 1.001 M2 A 2.000 M2</t>
  </si>
  <si>
    <t>CO-27401</t>
  </si>
  <si>
    <t>PLANILHA ORÇAMENTÁRIA PARA REFORMA E/OU AMPLIAÇÃO DE EDIFICAÇÕES EXISTENTES - ÁREA DE 2.001 M2 A 4.000 M2</t>
  </si>
  <si>
    <t>CO-27402</t>
  </si>
  <si>
    <t>PLANILHA ORÇAMENTÁRIA PARA REFORMA E/OU AMPLIAÇÃO DE EDIFICAÇÕES EXISTENTES - ÁREA DE 4.001 M2 A 6.000 M2</t>
  </si>
  <si>
    <t>CO-27403</t>
  </si>
  <si>
    <t>PLANILHA ORÇAMENTÁRIA PARA REFORMA E/OU AMPLIAÇÃO DE EDIFICAÇÕES EXISTENTES - ÁREA DE 6.001 M2 A 8.000 M2</t>
  </si>
  <si>
    <t>CO-27404</t>
  </si>
  <si>
    <t>PLANILHA ORÇAMENTÁRIA PARA REFORMA E/OU AMPLIAÇÃO DE EDIFICAÇÕES EXISTENTES - ÁREA DE 8.001 M2 A 10.000 M2</t>
  </si>
  <si>
    <t>CO-27399</t>
  </si>
  <si>
    <t>PLANILHA ORÇAMENTÁRIA PARA REFORMA E/OU AMPLIAÇÃO DE EDIFICAÇÕES EXISTENTES- ÁREA ATÉ 1.000 M2</t>
  </si>
  <si>
    <t>CO-27412</t>
  </si>
  <si>
    <t>PLANILHA ORÇAMENTÁRIA PARA REFORMA E/OU AMPLIAÇÃO DE PATRIMÔNIOS HISTÓRICOS - ÁREA ACIMA DE 10.000 M2</t>
  </si>
  <si>
    <t>CO-27406</t>
  </si>
  <si>
    <t>PLANILHA ORÇAMENTÁRIA PARA REFORMA E/OU AMPLIAÇÃO DE PATRIMÔNIOS HISTÓRICOS - ÁREA ATÉ 1.000 M2</t>
  </si>
  <si>
    <t>CO-27407</t>
  </si>
  <si>
    <t>PLANILHA ORÇAMENTÁRIA PARA REFORMA E/OU AMPLIAÇÃO DE PATRIMÔNIOS HISTÓRICOS - ÁREA DE 1.001 M2 A 2.000 M2</t>
  </si>
  <si>
    <t>CO-27408</t>
  </si>
  <si>
    <t>PLANILHA ORÇAMENTÁRIA PARA REFORMA E/OU AMPLIAÇÃO DE PATRIMÔNIOS HISTÓRICOS - ÁREA DE 2.001 M2 A 4.000 M2</t>
  </si>
  <si>
    <t>CO-27409</t>
  </si>
  <si>
    <t>PLANILHA ORÇAMENTÁRIA PARA REFORMA E/OU AMPLIAÇÃO DE PATRIMÔNIOS HISTÓRICOS - ÁREA DE 4.001 M2 A 6.000 M2</t>
  </si>
  <si>
    <t>CO-27410</t>
  </si>
  <si>
    <t>PLANILHA ORÇAMENTÁRIA PARA REFORMA E/OU AMPLIAÇÃO DE PATRIMÔNIOS HISTÓRICOS - ÁREA DE 6.001 M2 A 8.000 M2</t>
  </si>
  <si>
    <t>CO-27411</t>
  </si>
  <si>
    <t>PLANILHA ORÇAMENTÁRIA PARA REFORMA E/OU AMPLIAÇÃO DE PATRIMÔNIOS HISTÓRICOS - ÁREA DE 8.001 M2 A 10.000 M2</t>
  </si>
  <si>
    <t>PROJETOS DE EDIFICAÇÃO</t>
  </si>
  <si>
    <t>ANTEPROJETO DE EDIFICAÇÃO - ÁREA &gt; 3.000 M2</t>
  </si>
  <si>
    <t>CO-27414</t>
  </si>
  <si>
    <t>ANTEPROJETO DE EDIFICAÇÃO - ÁREA &lt;= 600 M2</t>
  </si>
  <si>
    <t>CO-27416</t>
  </si>
  <si>
    <t>ANTEPROJETO DE EDIFICAÇÃO - 1.500 M2 &lt; ÁREA &lt;= 3.000 M2</t>
  </si>
  <si>
    <t>CO-27415</t>
  </si>
  <si>
    <t>ANTEPROJETO DE EDIFICAÇÃO - 600 M2 &lt; ÁREA &lt;= 1.500 M2</t>
  </si>
  <si>
    <t>CO-27418</t>
  </si>
  <si>
    <t>ANTEPROJETO DE IMPLANTAÇÃO DE EDIFICAÇÃO PADRÃO COM ÁREA DE PROJEÇÃO &lt; = 600 M2</t>
  </si>
  <si>
    <t>CO-27421</t>
  </si>
  <si>
    <t>ANTEPROJETO DE IMPLANTAÇÃO DE EDIFICAÇÃO PADRÃO COM ÁREA DE PROJEÇÃO &gt; 3.000 M2</t>
  </si>
  <si>
    <t>CO-27420</t>
  </si>
  <si>
    <t>ANTEPROJETO DE IMPLANTAÇÃO DE EDIFICAÇÃO PADRÃO COM 1.500 &lt; ÁREA DE PROJEÇÃO &lt;= 3.000 M2</t>
  </si>
  <si>
    <t>CO-27419</t>
  </si>
  <si>
    <t>ANTEPROJETO DE IMPLANTAÇÃO DE EDIFICAÇÃO PADRÃO COM 600 M2 &lt; ÁREA DE PROJEÇÃO = 1.500 M2</t>
  </si>
  <si>
    <t>CO-27493</t>
  </si>
  <si>
    <t>COMPATIBILIZAÇÃO DE PROJETOS COM ACIMA DE 100.000 M2</t>
  </si>
  <si>
    <t>CO-27487</t>
  </si>
  <si>
    <t>COMPATIBILIZAÇÃO DE PROJETOS COM ÁREA ATÉ 10.000 M2</t>
  </si>
  <si>
    <t>CO-27488</t>
  </si>
  <si>
    <t>COMPATIBILIZAÇÃO DE PROJETOS COM ÁREA DE 10.001 M2 ATÉ 20.000 M2</t>
  </si>
  <si>
    <t>CO-27489</t>
  </si>
  <si>
    <t>COMPATIBILIZAÇÃO DE PROJETOS COM ÁREA DE 20.001 M2 ATÉ 40.000 M2</t>
  </si>
  <si>
    <t>CO-27490</t>
  </si>
  <si>
    <t>COMPATIBILIZAÇÃO DE PROJETOS COM ÁREA DE 40.001 M2 ATÉ 60.000 M2</t>
  </si>
  <si>
    <t>CO-27491</t>
  </si>
  <si>
    <t>COMPATIBILIZAÇÃO DE PROJETOS COM ÁREA DE 60.001 M2 ATÉ 80.000 M2</t>
  </si>
  <si>
    <t>CO-27492</t>
  </si>
  <si>
    <t>COMPATIBILIZAÇÃO DE PROJETOS COM ÁREA DE 80.001 M2 ATÉ 100.000 M2</t>
  </si>
  <si>
    <t>CO-27494</t>
  </si>
  <si>
    <t>COORDENAÇÃO DE PROJETOS</t>
  </si>
  <si>
    <t>DESENHO DE CADASTRO DE CONSTRUÇÕES EXISTENTES</t>
  </si>
  <si>
    <t>CO-27470</t>
  </si>
  <si>
    <t>DESENHO E CÓPIA DE PROJETOS</t>
  </si>
  <si>
    <t>DESENVOLVIMENTO E DETALHAMENTO DE PROJETOS COMPLEMENTARES</t>
  </si>
  <si>
    <t>CO-27483</t>
  </si>
  <si>
    <t>PERSPECTIVA COLORIDA (50X70)CM</t>
  </si>
  <si>
    <t>CO-27485</t>
  </si>
  <si>
    <t>PLANTA HUMANIZADA COLORIDA (50X70)CM</t>
  </si>
  <si>
    <t>CO-27471</t>
  </si>
  <si>
    <t>PROJETO DE LAYOUT</t>
  </si>
  <si>
    <t>CO-27477</t>
  </si>
  <si>
    <t>PROJETO EXECUTIVO DE ACÚSTICA</t>
  </si>
  <si>
    <t>CO-27478</t>
  </si>
  <si>
    <t>PROJETO EXECUTIVO DE AQUECIMENTO SOLAR E REDE DE ÁGUA QUENTE</t>
  </si>
  <si>
    <t>CO-27429</t>
  </si>
  <si>
    <t>PROJETO EXECUTIVO DE AR CONDICIONADO/VENTILAÇÃO/CLIMATIZAÇÃO</t>
  </si>
  <si>
    <t>PROJETO EXECUTIVO DE ARQUITETURA</t>
  </si>
  <si>
    <t>CO-27432</t>
  </si>
  <si>
    <t>PROJETO EXECUTIVO DE CABEAMENTO ESTRUTURADO</t>
  </si>
  <si>
    <t>CO-27426</t>
  </si>
  <si>
    <t>PROJETO EXECUTIVO DE DRENAGEM PLUVIAL</t>
  </si>
  <si>
    <t>CO-27473</t>
  </si>
  <si>
    <t>PROJETO EXECUTIVO DE ENGRADAMENTO METÁLICO</t>
  </si>
  <si>
    <t>PROJETO EXECUTIVO DE ESTRUTURA DE CONCRETO</t>
  </si>
  <si>
    <t>CO-27428</t>
  </si>
  <si>
    <t>PROJETO EXECUTIVO DE ESTRUTURA METÁLICA</t>
  </si>
  <si>
    <t>CO-27480</t>
  </si>
  <si>
    <t>PROJETO EXECUTIVO DE GASES MEDICINAIS</t>
  </si>
  <si>
    <t>CO-27481</t>
  </si>
  <si>
    <t>PROJETO EXECUTIVO DE GLP</t>
  </si>
  <si>
    <t>PROJETO EXECUTIVO DE IMPERMEABILIZAÇÃO</t>
  </si>
  <si>
    <t>CO-27433</t>
  </si>
  <si>
    <t>PROJETO EXECUTIVO DE INFRAESTRUTURA DE CABEAMENTO ESTRUTURADO/CFTV/ALARME/SEGURANÇA/SONORIZAÇÃO</t>
  </si>
  <si>
    <t>CO-27431</t>
  </si>
  <si>
    <t>PROJETO EXECUTIVO DE INSTALAÇÕES ELÉTRICAS</t>
  </si>
  <si>
    <t>CO-27479</t>
  </si>
  <si>
    <t>PROJETO EXECUTIVO DE INSTALAÇÕES FLUIDO MECÂNICAS</t>
  </si>
  <si>
    <t>PROJETO EXECUTIVO DE INSTALAÇÕES HIDRO SANITÁRIAS</t>
  </si>
  <si>
    <t>CO-27474</t>
  </si>
  <si>
    <t>PROJETO EXECUTIVO DE IRRIGAÇÃO</t>
  </si>
  <si>
    <t>CO-27476</t>
  </si>
  <si>
    <t>PROJETO EXECUTIVO DE PAISAGISMO</t>
  </si>
  <si>
    <t>CO-27468</t>
  </si>
  <si>
    <t>PROJETO EXECUTIVO DE PREVENÇÃO E COMBATE A INCÊNDIO</t>
  </si>
  <si>
    <t>CO-27469</t>
  </si>
  <si>
    <t>PROJETO EXECUTIVO DE PROGRAMAÇÃO VISUAL</t>
  </si>
  <si>
    <t>PROJETO EXECUTIVO DE SPDA</t>
  </si>
  <si>
    <t>CO-27424</t>
  </si>
  <si>
    <t>PROJETO EXECUTIVO DE TERRAPLENAGEM - PLANTA</t>
  </si>
  <si>
    <t>CO-27425</t>
  </si>
  <si>
    <t>PROJETO EXECUTIVO DE TERRAPLENAGEM - SEÇÕES</t>
  </si>
  <si>
    <t>CO-27472</t>
  </si>
  <si>
    <t>PROJETO EXECUTIVO LUMINOTÉCNICO</t>
  </si>
  <si>
    <t>CO-27484</t>
  </si>
  <si>
    <t>VISTA TRATADA COLORIDA (50X70)CM</t>
  </si>
  <si>
    <t>VISTORIA E CADASTRO</t>
  </si>
  <si>
    <t>CO-27499</t>
  </si>
  <si>
    <t>DESLOCAMENTO INTERMUNICIPAL</t>
  </si>
  <si>
    <t>CO-27498</t>
  </si>
  <si>
    <t>TÉCNICO DE NÍVEL MÉDIO, INCLUSIVE ENCARGOS COMPLEMENTARES</t>
  </si>
  <si>
    <t>RELATÓRIO TÉCNICO</t>
  </si>
  <si>
    <t>COMO CONSTRUÍDO ("AS BUILT") DE PROJETOS COM  ACIMA DE 100.000 M2</t>
  </si>
  <si>
    <t>COMO CONSTRUÍDO ("AS BUILT") DE PROJETOS COM ÁREA DE 80.001 M2 ATÉ 100.000 M2</t>
  </si>
  <si>
    <t>CO-27439</t>
  </si>
  <si>
    <t>ESPECIFICAÇÃO DOS MATERIAIS COM MEMORIAL DESCRITIVO  PARA OBRAS DE INFRAESTRUTURA</t>
  </si>
  <si>
    <t>CO-27454</t>
  </si>
  <si>
    <t>ESPECIFICAÇÃO DOS MATERIAIS COM MEMORIAL DESCRITIVO DE CADA AMBIENTE E EQUIPAMENTOS PARA CONSTRUÇÕES NOVAS - ÁREA ACIMA DE 10.000 M2</t>
  </si>
  <si>
    <t>CO-27460</t>
  </si>
  <si>
    <t>ESPECIFICAÇÃO DOS MATERIAIS COM MEMORIAL DESCRITIVO DE CADA AMBIENTE E EQUIPAMENTOS PARA CONSTRUÇÕES NOVAS - ÁREA ATÉ 1.000 M2</t>
  </si>
  <si>
    <t>CO-27459</t>
  </si>
  <si>
    <t>ESPECIFICAÇÃO DOS MATERIAIS COM MEMORIAL DESCRITIVO DE CADA AMBIENTE E EQUIPAMENTOS PARA CONSTRUÇÕES NOVAS - ÁREA DE 1.001 M2 A 2.000 M2</t>
  </si>
  <si>
    <t>CO-27458</t>
  </si>
  <si>
    <t>ESPECIFICAÇÃO DOS MATERIAIS COM MEMORIAL DESCRITIVO DE CADA AMBIENTE E EQUIPAMENTOS PARA CONSTRUÇÕES NOVAS - ÁREA DE 2.001 M2 A 4.000 M2</t>
  </si>
  <si>
    <t>CO-27457</t>
  </si>
  <si>
    <t>ESPECIFICAÇÃO DOS MATERIAIS COM MEMORIAL DESCRITIVO DE CADA AMBIENTE E EQUIPAMENTOS PARA CONSTRUÇÕES NOVAS - ÁREA DE 4.001 M2 A 6.000 M2</t>
  </si>
  <si>
    <t>CO-27456</t>
  </si>
  <si>
    <t>ESPECIFICAÇÃO DOS MATERIAIS COM MEMORIAL DESCRITIVO DE CADA AMBIENTE E EQUIPAMENTOS PARA CONSTRUÇÕES NOVAS - ÁREA DE 6.001 M2 A 8.000 M2</t>
  </si>
  <si>
    <t>CO-27455</t>
  </si>
  <si>
    <t>ESPECIFICAÇÃO DOS MATERIAIS COM MEMORIAL DESCRITIVO DE CADA AMBIENTE E EQUIPAMENTOS PARA CONSTRUÇÕES NOVAS - ÁREA DE 8.001 M2 A 10.000 M2</t>
  </si>
  <si>
    <t>CO-27461</t>
  </si>
  <si>
    <t>ESPECIFICAÇÃO DOS MATERIAIS COM MEMORIAL DESCRITIVO DE CADA AMBIENTE E EQUIPAMENTOS PARA PROJETOS DE IMPLANTAÇÃO DE EDIFICAÇÃO - ÁREA ACIMA DE 16.000 M2</t>
  </si>
  <si>
    <t>CO-27463</t>
  </si>
  <si>
    <t>ESPECIFICAÇÃO DOS MATERIAIS COM MEMORIAL DESCRITIVO DE CADA AMBIENTE E EQUIPAMENTOS PARA PROJETOS DE IMPLANTAÇÃO DE EDIFICAÇÃO - ÁREA DE 11.001 M2 ATÉ 13.000 M2</t>
  </si>
  <si>
    <t>CO-27462</t>
  </si>
  <si>
    <t>ESPECIFICAÇÃO DOS MATERIAIS COM MEMORIAL DESCRITIVO DE CADA AMBIENTE E EQUIPAMENTOS PARA PROJETOS DE IMPLANTAÇÃO DE EDIFICAÇÃO - ÁREA DE 13.001 M2 ATÉ 16.000 M2</t>
  </si>
  <si>
    <t>CO-27466</t>
  </si>
  <si>
    <t>ESPECIFICAÇÃO DOS MATERIAIS COM MEMORIAL DESCRITIVO DE CADA AMBIENTE E EQUIPAMENTOS PARA PROJETOS DE IMPLANTAÇÃO DE EDIFICAÇÃO - ÁREA DE 6.001 M2 ATÉ 7.000 M2</t>
  </si>
  <si>
    <t>CO-27465</t>
  </si>
  <si>
    <t>ESPECIFICAÇÃO DOS MATERIAIS COM MEMORIAL DESCRITIVO DE CADA AMBIENTE E EQUIPAMENTOS PARA PROJETOS DE IMPLANTAÇÃO DE EDIFICAÇÃO - ÁREA DE 7.001 M2 ATÉ 9.000 M2</t>
  </si>
  <si>
    <t>CO-27464</t>
  </si>
  <si>
    <t>ESPECIFICAÇÃO DOS MATERIAIS COM MEMORIAL DESCRITIVO DE CADA AMBIENTE E EQUIPAMENTOS PARA PROJETOS DE IMPLANTAÇÃO DE EDIFICAÇÃO - ÁREA DE 9.001 M2 ATÉ 11.000 M2</t>
  </si>
  <si>
    <t>CO-27467</t>
  </si>
  <si>
    <t>ESPECIFICAÇÃO DOS MATERIAIS COM MEMORIAL DESCRITIVO DE CADA AMBIENTE E EQUIPAMENTOS PARA PROJETOS DE IMPLANTAÇÃO DE EDIFICAÇÃO ÁREA ATÉ 6.000 M2</t>
  </si>
  <si>
    <t>CO-27440</t>
  </si>
  <si>
    <t>ESPECIFICAÇÃO DOS MATERIAIS COM MEMORIAL DESCRITIVO DE CADA AMBIENTE E EQUIPAMENTOS PARA REFORMA E/OU AMPLIAÇÃO DE PATRIMÔNIOS HISTÓRICOS - ÁREA ACIMA DE 10.000 M2</t>
  </si>
  <si>
    <t>CO-27446</t>
  </si>
  <si>
    <t>ESPECIFICAÇÃO DOS MATERIAIS COM MEMORIAL DESCRITIVO DE CADA AMBIENTE E EQUIPAMENTOS PARA REFORMA E/OU AMPLIAÇÃO DE PATRIMÔNIOS HISTÓRICOS - ÁREA ATÉ 1.000 M2</t>
  </si>
  <si>
    <t>CO-27445</t>
  </si>
  <si>
    <t>ESPECIFICAÇÃO DOS MATERIAIS COM MEMORIAL DESCRITIVO DE CADA AMBIENTE E EQUIPAMENTOS PARA REFORMA E/OU AMPLIAÇÃO DE PATRIMÔNIOS HISTÓRICOS - ÁREA DE 1.001 M2 A 2.000 M2</t>
  </si>
  <si>
    <t>CO-27444</t>
  </si>
  <si>
    <t>ESPECIFICAÇÃO DOS MATERIAIS COM MEMORIAL DESCRITIVO DE CADA AMBIENTE E EQUIPAMENTOS PARA REFORMA E/OU AMPLIAÇÃO DE PATRIMÔNIOS HISTÓRICOS - ÁREA DE 2.001 M2 A 4.000 M2</t>
  </si>
  <si>
    <t>CO-27443</t>
  </si>
  <si>
    <t>ESPECIFICAÇÃO DOS MATERIAIS COM MEMORIAL DESCRITIVO DE CADA AMBIENTE E EQUIPAMENTOS PARA REFORMA E/OU AMPLIAÇÃO DE PATRIMÔNIOS HISTÓRICOS - ÁREA DE 4.001 M2 A 6.000 M2</t>
  </si>
  <si>
    <t>CO-27442</t>
  </si>
  <si>
    <t>ESPECIFICAÇÃO DOS MATERIAIS COM MEMORIAL DESCRITIVO DE CADA AMBIENTE E EQUIPAMENTOS PARA REFORMA E/OU AMPLIAÇÃO DE PATRIMÔNIOS HISTÓRICOS - ÁREA DE 6.001 M2 A 8.000 M2</t>
  </si>
  <si>
    <t>CO-27441</t>
  </si>
  <si>
    <t>ESPECIFICAÇÃO DOS MATERIAIS COM MEMORIAL DESCRITIVO DE CADA AMBIENTE E EQUIPAMENTOS PARA REFORMA E/OU AMPLIAÇÃO DE PATRIMÔNIOS HISTÓRICOS - ÁREA DE 8.001 M2 A 10.000 M2</t>
  </si>
  <si>
    <t>CO-27368</t>
  </si>
  <si>
    <t>MANUAL DE USO, OPERAÇÃO E MANUTENÇÃO DAS EDIFICAÇÕES PARA CONSTRUÇÕES NOVAS - ÁREA ACIMA DE 10.000 M2</t>
  </si>
  <si>
    <t>CO-27377</t>
  </si>
  <si>
    <t>MANUAL DE USO, OPERAÇÃO E MANUTENÇÃO DAS EDIFICAÇÕES PARA CONSTRUÇÕES NOVAS - ÁREA ATÉ 1.000 M2</t>
  </si>
  <si>
    <t>CO-27376</t>
  </si>
  <si>
    <t>MANUAL DE USO, OPERAÇÃO E MANUTENÇÃO DAS EDIFICAÇÕES PARA CONSTRUÇÕES NOVAS - ÁREA DE 1.001 M2 A 2.000 M2</t>
  </si>
  <si>
    <t>CO-27374</t>
  </si>
  <si>
    <t>MANUAL DE USO, OPERAÇÃO E MANUTENÇÃO DAS EDIFICAÇÕES PARA CONSTRUÇÕES NOVAS - ÁREA DE 2.001 M2 A 4.000 M2</t>
  </si>
  <si>
    <t>CO-27373</t>
  </si>
  <si>
    <t>MANUAL DE USO, OPERAÇÃO E MANUTENÇÃO DAS EDIFICAÇÕES PARA CONSTRUÇÕES NOVAS - ÁREA DE 4.001 M2 A 6.000 M2</t>
  </si>
  <si>
    <t>CO-27371</t>
  </si>
  <si>
    <t>MANUAL DE USO, OPERAÇÃO E MANUTENÇÃO DAS EDIFICAÇÕES PARA CONSTRUÇÕES NOVAS - ÁREA DE 6.001 M2 A 8.000 M2</t>
  </si>
  <si>
    <t>CO-27370</t>
  </si>
  <si>
    <t>MANUAL DE USO, OPERAÇÃO E MANUTENÇÃO DAS EDIFICAÇÕES PARA CONSTRUÇÕES NOVAS - ÁREA DE 8.001 M2 A 10.000 M2</t>
  </si>
  <si>
    <t>CO-27349</t>
  </si>
  <si>
    <t>MANUAL DE USO, OPERAÇÃO E MANUTENÇÃO DAS EDIFICAÇÕES PARA PARA REFORMA E/OU AMPLIAÇÃO DE EDIFICAÇÕES EXISTENTES - ÁREA ACIMA DE 10.000 M2</t>
  </si>
  <si>
    <t>CO-27365</t>
  </si>
  <si>
    <t>MANUAL DE USO, OPERAÇÃO E MANUTENÇÃO DAS EDIFICAÇÕES PARA PARA REFORMA E/OU AMPLIAÇÃO DE EDIFICAÇÕES EXISTENTES - ÁREA DE 1.001 M2 A 2.000 M2</t>
  </si>
  <si>
    <t>CO-27364</t>
  </si>
  <si>
    <t>MANUAL DE USO, OPERAÇÃO E MANUTENÇÃO DAS EDIFICAÇÕES PARA PARA REFORMA E/OU AMPLIAÇÃO DE EDIFICAÇÕES EXISTENTES - ÁREA DE 2.001 M2 A 4.000 M2</t>
  </si>
  <si>
    <t>CO-27362</t>
  </si>
  <si>
    <t>MANUAL DE USO, OPERAÇÃO E MANUTENÇÃO DAS EDIFICAÇÕES PARA PARA REFORMA E/OU AMPLIAÇÃO DE EDIFICAÇÕES EXISTENTES - ÁREA DE 4.001 M2 A 6.000 M2</t>
  </si>
  <si>
    <t>CO-27359</t>
  </si>
  <si>
    <t>MANUAL DE USO, OPERAÇÃO E MANUTENÇÃO DAS EDIFICAÇÕES PARA PARA REFORMA E/OU AMPLIAÇÃO DE EDIFICAÇÕES EXISTENTES - ÁREA DE 6.001 M2 A 8.000 M2</t>
  </si>
  <si>
    <t>CO-27353</t>
  </si>
  <si>
    <t>MANUAL DE USO, OPERAÇÃO E MANUTENÇÃO DAS EDIFICAÇÕES PARA PARA REFORMA E/OU AMPLIAÇÃO DE EDIFICAÇÕES EXISTENTES - ÁREA DE 8.001 M2 A 10.000 M2</t>
  </si>
  <si>
    <t>CO-27366</t>
  </si>
  <si>
    <t>MANUAL DE USO, OPERAÇÃO E MANUTENÇÃO DAS EDIFICAÇÕES PARA PARA REFORMA E/OU AMPLIAÇÃO DE EDIFICAÇÕES EXISTENTES- ÁREA ATÉ 1.000 M2</t>
  </si>
  <si>
    <t>CO-27336</t>
  </si>
  <si>
    <t>MANUAL DE USO, OPERAÇÃO E MANUTENÇÃO DAS EDIFICAÇÕES PARA REFORMA E/OU AMPLIAÇÃO DE PATRIMÔNIOS HISTÓRICOS - ÁREA ACIMA DE 10.000 M2</t>
  </si>
  <si>
    <t>CO-27345</t>
  </si>
  <si>
    <t>MANUAL DE USO, OPERAÇÃO E MANUTENÇÃO DAS EDIFICAÇÕES PARA REFORMA E/OU AMPLIAÇÃO DE PATRIMÔNIOS HISTÓRICOS - ÁREA DE 1.001 M2 A 2.000 M2</t>
  </si>
  <si>
    <t>CO-27341</t>
  </si>
  <si>
    <t>MANUAL DE USO, OPERAÇÃO E MANUTENÇÃO DAS EDIFICAÇÕES PARA REFORMA E/OU AMPLIAÇÃO DE PATRIMÔNIOS HISTÓRICOS - ÁREA DE 4.001 M2 A 6.000 M2</t>
  </si>
  <si>
    <t>CO-27340</t>
  </si>
  <si>
    <t>MANUAL DE USO, OPERAÇÃO E MANUTENÇÃO DAS EDIFICAÇÕES PARA REFORMA E/OU AMPLIAÇÃO DE PATRIMÔNIOS HISTÓRICOS - ÁREA DE 6.001 M2 A 8.000 M2</t>
  </si>
  <si>
    <t>CO-27338</t>
  </si>
  <si>
    <t>MANUAL DE USO, OPERAÇÃO E MANUTENÇÃO DAS EDIFICAÇÕES PARA REFORMA E/OU AMPLIAÇÃO DE PATRIMÔNIOS HISTÓRICOS - ÁREA DE 8.001 M2 A 10.000 M2</t>
  </si>
  <si>
    <t>CO-27346</t>
  </si>
  <si>
    <t>MANUAL DE USO, OPERAÇÃO E MANUTENÇÃO DAS EDIFICAÇÕES PARA REFORMA E/OU AMPLIAÇÃO DE PATRIMÔNIOS HISTÓRICOS- ÁREA ATÉ 1.000 M2</t>
  </si>
  <si>
    <t>CO-27343</t>
  </si>
  <si>
    <t>MANUAL DE USO, OPERAÇÃO E MANUTENÇÃO DAS EDIFICAÇÕES PARA REFORMA E/OU AMPLIAÇÃO DE PATRIMÔNIOS HISTÓRICOS- ÁREA DE 2.001 M2 A 4.000 M2</t>
  </si>
  <si>
    <t>CRITÉRIOS PARA PAGAMENTO DE PRANCHA</t>
  </si>
  <si>
    <t>CO-27352</t>
  </si>
  <si>
    <t>CRITÉRIOS P/ PAGAMENTO DE PRANCHAS - A0</t>
  </si>
  <si>
    <t>% A1</t>
  </si>
  <si>
    <t>CO-27355</t>
  </si>
  <si>
    <t>CRITÉRIOS P/ PAGAMENTO DE PRANCHAS - A1 ALONGADO</t>
  </si>
  <si>
    <t>CO-27356</t>
  </si>
  <si>
    <t>CRITÉRIOS P/ PAGAMENTO DE PRANCHAS - A2</t>
  </si>
  <si>
    <t>CO-27358</t>
  </si>
  <si>
    <t>CRITÉRIOS P/ PAGAMENTO DE PRANCHAS - A3</t>
  </si>
  <si>
    <t>SONDAGEM</t>
  </si>
  <si>
    <t>CO-28390</t>
  </si>
  <si>
    <t>MOBILIZAÇÃO E DESMOBILIZAÇÃO DE EQUIPAMENTO DE SONDAGEM A PERCUSSÃO COM ENSAIO DE PENETRAÇÃO PADRÃO (SPT) - (CUSTO FIXO)</t>
  </si>
  <si>
    <t>CO-28389</t>
  </si>
  <si>
    <t>MOBILIZAÇÃO E DESMOBILIZAÇÃO DE EQUIPAMENTO DE SONDAGEM A PERCUSSÃO COM ENSAIO DE PENETRAÇÃO PADRÃO (SPT) - (CUSTO VARIÁVEL), EXCLUSIVE CUSTO FIXO</t>
  </si>
  <si>
    <t>CO-28388</t>
  </si>
  <si>
    <t>SONDAGEM A PERCUSSÃO COM ENSAIO DE PENETRAÇÃO PADRÃO (SPT), DIÂMETRO 2.1/2", EXCLUSIVE MOBILIZAÇÃO E DESMOBILIZAÇÃO</t>
  </si>
  <si>
    <t>m</t>
  </si>
  <si>
    <t>SEINFRA</t>
  </si>
  <si>
    <t>DER-MG</t>
  </si>
  <si>
    <t>Rod. Papa João Paulo II, nº 4.143. Prédio Minas, 7º andar 
Serra Verde - CEP: 31630-901 - BH/MG 
Fone: (31) 3915-8309 | Fax: 3915-9352 
www.transportes.mg.gov.br</t>
  </si>
  <si>
    <t>Av. dos Andradas, 1.120 - Centro 
BH/MG - CEP: 30120-016 
Fone: (31) 3235-1272 
Email: custos@der.mg.gov.br</t>
  </si>
  <si>
    <t>ORIGEM</t>
  </si>
  <si>
    <t>DESCRICAO</t>
  </si>
  <si>
    <t>PREÇO DE VENDA</t>
  </si>
  <si>
    <t>FATOR MULTIPLICADOR</t>
  </si>
  <si>
    <t>61</t>
  </si>
  <si>
    <t>PESSOAL</t>
  </si>
  <si>
    <t>61.11</t>
  </si>
  <si>
    <t>ENGENHEIRO/ARQUITETO PARA ELABORACAO DE PROJETOS</t>
  </si>
  <si>
    <t>61.11.01</t>
  </si>
  <si>
    <t>ENGENHEIRO CONSULTOR ESPECIAL</t>
  </si>
  <si>
    <t>61.11.02</t>
  </si>
  <si>
    <t>ENGENHEIRO CONSULTOR</t>
  </si>
  <si>
    <t>61.11.03</t>
  </si>
  <si>
    <t>ENGENHEIRO COORDENADOR</t>
  </si>
  <si>
    <t>61.11.04</t>
  </si>
  <si>
    <t>ENGENHEIRO SENIOR</t>
  </si>
  <si>
    <t>61.11.05</t>
  </si>
  <si>
    <t>ENGENHEIRO INTERMEDIARIO</t>
  </si>
  <si>
    <t>61.11.06</t>
  </si>
  <si>
    <t>ENGENHEIRO JUNIOR</t>
  </si>
  <si>
    <t>61.11.07</t>
  </si>
  <si>
    <t>ENGENHEIRO TRAINEE</t>
  </si>
  <si>
    <t>61.11.08</t>
  </si>
  <si>
    <t>ARQUITETO CONSULTOR ESPECIAL</t>
  </si>
  <si>
    <t>61.11.09</t>
  </si>
  <si>
    <t>ARQUITETO CONSULTOR</t>
  </si>
  <si>
    <t>61.11.10</t>
  </si>
  <si>
    <t>ARQUITETO COORDENADOR</t>
  </si>
  <si>
    <t>61.11.11</t>
  </si>
  <si>
    <t>ARQUITETO SÊNIOR</t>
  </si>
  <si>
    <t>61.11.12</t>
  </si>
  <si>
    <t>ARQUITETO INTERMEDIÁRIO</t>
  </si>
  <si>
    <t>61.11.13</t>
  </si>
  <si>
    <t>ARQUITETO JÚNIOR</t>
  </si>
  <si>
    <t>61.11.14</t>
  </si>
  <si>
    <t>ARQUITETO TRAINEE</t>
  </si>
  <si>
    <t>61.11.15</t>
  </si>
  <si>
    <t>BIÓLOGO ATÉ 5 ANOS DE EXPERIÊNCIA</t>
  </si>
  <si>
    <t>61.11.16</t>
  </si>
  <si>
    <t>BIÓLOGO ACIMA DE 5 ANOS DE EXPERIÊNCIA</t>
  </si>
  <si>
    <t>61.11.17</t>
  </si>
  <si>
    <t>ESTAGIÁRIO DE NÍVEL SUPERIOR - 04 HORAS</t>
  </si>
  <si>
    <t>61.12</t>
  </si>
  <si>
    <t>AUXILIAR DE ENGENHARIA/ARQUITETURA</t>
  </si>
  <si>
    <t>61.12.01</t>
  </si>
  <si>
    <t>AUXILIAR DE ENGENHARIA PARA PROJETOS</t>
  </si>
  <si>
    <t>61.12.02</t>
  </si>
  <si>
    <t>AUXILIAR DE ARQUITETURA PARA PROJETOS</t>
  </si>
  <si>
    <t>61.13</t>
  </si>
  <si>
    <t>PROJETISTA PARA ELABORACAO DE PROJETOS</t>
  </si>
  <si>
    <t>61.13.01</t>
  </si>
  <si>
    <t>PROJETISTA SENIOR</t>
  </si>
  <si>
    <t>61.13.02</t>
  </si>
  <si>
    <t>PROJETISTA INTERMEDIARIO</t>
  </si>
  <si>
    <t>61.13.03</t>
  </si>
  <si>
    <t>PROJETISTA JUNIOR</t>
  </si>
  <si>
    <t>61.13.04</t>
  </si>
  <si>
    <t>PROJETISTA CADISTA</t>
  </si>
  <si>
    <t>61.14</t>
  </si>
  <si>
    <t>TECNICO PARA ELABORACAO DE PROJETOS</t>
  </si>
  <si>
    <t>61.14.01</t>
  </si>
  <si>
    <t>TECNICO SENIOR</t>
  </si>
  <si>
    <t>61.14.02</t>
  </si>
  <si>
    <t>TECNICO INTERMEDIARIO</t>
  </si>
  <si>
    <t>61.14.03</t>
  </si>
  <si>
    <t>TECNICO JUNIOR</t>
  </si>
  <si>
    <t>61.15</t>
  </si>
  <si>
    <t>DESENHISTA PARA ELABORACAO DE PROJETOS</t>
  </si>
  <si>
    <t>61.15.01</t>
  </si>
  <si>
    <t>DESENHISTA PROJETISTA</t>
  </si>
  <si>
    <t>61.15.02</t>
  </si>
  <si>
    <t>DESENHISTA TECNICO / CADISTA</t>
  </si>
  <si>
    <t>61.15.03</t>
  </si>
  <si>
    <t>DESENHISTA COPISTA</t>
  </si>
  <si>
    <t>61.16</t>
  </si>
  <si>
    <t>SERVICOS ADMINISTRATIVOS</t>
  </si>
  <si>
    <t>61.16.01</t>
  </si>
  <si>
    <t>AUXILIAR ADMINISTRATIVO SENIOR</t>
  </si>
  <si>
    <t>61.16.02</t>
  </si>
  <si>
    <t>AUXILIAR ADMINISTRATIVO INTERMEDIARIO</t>
  </si>
  <si>
    <t>61.16.03</t>
  </si>
  <si>
    <t>AUXILIAR ADMINISTRATIVO JUNIOR</t>
  </si>
  <si>
    <t>61.21</t>
  </si>
  <si>
    <t>ENGENHEIRO/ARQUITETO PARA SUPERVISAO DE OBRAS</t>
  </si>
  <si>
    <t>61.21.01</t>
  </si>
  <si>
    <t>61.21.02</t>
  </si>
  <si>
    <t>61.21.03</t>
  </si>
  <si>
    <t>61.21.04</t>
  </si>
  <si>
    <t>61.21.05</t>
  </si>
  <si>
    <t>61.21.06</t>
  </si>
  <si>
    <t>61.21.07</t>
  </si>
  <si>
    <t>61.21.08</t>
  </si>
  <si>
    <t>61.21.09</t>
  </si>
  <si>
    <t>61.21.10</t>
  </si>
  <si>
    <t>61.21.11</t>
  </si>
  <si>
    <t>61.21.12</t>
  </si>
  <si>
    <t>61.22</t>
  </si>
  <si>
    <t>61.22.01</t>
  </si>
  <si>
    <t>AUXILIAR DE ENGENHARIA PARA OBRAS</t>
  </si>
  <si>
    <t>61.22.02</t>
  </si>
  <si>
    <t>AUXILIAR DE ARQUITETURA PARA OBRAS</t>
  </si>
  <si>
    <t>61.23</t>
  </si>
  <si>
    <t>TECNICO PARA SUPERVISAO DE OBRAS</t>
  </si>
  <si>
    <t>61.23.01</t>
  </si>
  <si>
    <t>61.23.02</t>
  </si>
  <si>
    <t>61.23.03</t>
  </si>
  <si>
    <t>61.24</t>
  </si>
  <si>
    <t>DESENHISTA PARA SUPERVISAO DE OBRAS</t>
  </si>
  <si>
    <t>61.24.01</t>
  </si>
  <si>
    <t>61.24.02</t>
  </si>
  <si>
    <t>61.24.03</t>
  </si>
  <si>
    <t>61.31</t>
  </si>
  <si>
    <t>TOPOGRAFIA</t>
  </si>
  <si>
    <t>61.31.01</t>
  </si>
  <si>
    <t>TOPOGRAFO SENIOR</t>
  </si>
  <si>
    <t>61.31.02</t>
  </si>
  <si>
    <t>TOPOGRAFO INTERMEDIARIO</t>
  </si>
  <si>
    <t>61.31.03</t>
  </si>
  <si>
    <t>TOPOGRAFO JUNIOR</t>
  </si>
  <si>
    <t>61.31.04</t>
  </si>
  <si>
    <t>NIVELADOR</t>
  </si>
  <si>
    <t>61.31.05</t>
  </si>
  <si>
    <t>BALIZA</t>
  </si>
  <si>
    <t>61.31.06</t>
  </si>
  <si>
    <t>AJUDANTE DE TOPOGRAFIA</t>
  </si>
  <si>
    <t>61.32</t>
  </si>
  <si>
    <t>LABORATORIO</t>
  </si>
  <si>
    <t>61.32.01</t>
  </si>
  <si>
    <t>LABORATORISTA SENIOR</t>
  </si>
  <si>
    <t>61.32.02</t>
  </si>
  <si>
    <t>LABORATORISTA JUNIOR</t>
  </si>
  <si>
    <t>61.32.03</t>
  </si>
  <si>
    <t>AUXILIAR DE LABORATORIO</t>
  </si>
  <si>
    <t>61.34</t>
  </si>
  <si>
    <t>AUXILIARES DE APOIO</t>
  </si>
  <si>
    <t>61.34.01</t>
  </si>
  <si>
    <t>MOTORISTA</t>
  </si>
  <si>
    <t>61.34.02</t>
  </si>
  <si>
    <t>APONTADOR</t>
  </si>
  <si>
    <t>61.34.03</t>
  </si>
  <si>
    <t>SERVENTE</t>
  </si>
  <si>
    <t>62</t>
  </si>
  <si>
    <t>PROJETOS</t>
  </si>
  <si>
    <t>62.01</t>
  </si>
  <si>
    <t>PROJETOS DE EDIFICACOES</t>
  </si>
  <si>
    <t>62.01.04</t>
  </si>
  <si>
    <t>PROJETO ARQUITETONICO - EXECUTIVO EXCLUSIVE PAPEL VEGETAL</t>
  </si>
  <si>
    <t>62.01.10</t>
  </si>
  <si>
    <t>PROJETO DE TERRAPLENAGEM (PLANTA) EXCLUSIVE PAPEL VEGETAL</t>
  </si>
  <si>
    <t>62.01.11</t>
  </si>
  <si>
    <t>PROJETO DE TERRAPLENAGEM (SEÇOES) EXCLUSIVE PAPEL VEGETAL</t>
  </si>
  <si>
    <t>62.01.12</t>
  </si>
  <si>
    <t>PROJETO DE DRENAGEM PLUVIAL EXCLUSIVE PAPEL VEGETAL</t>
  </si>
  <si>
    <t>62.01.13</t>
  </si>
  <si>
    <t>PROJETO PAISAGISTICO PRAÇA, PARQUE E AREA DE LAZER EXCLUSIVE PAPEL VEGETAL</t>
  </si>
  <si>
    <t>62.01.14</t>
  </si>
  <si>
    <t>PROJETO PAISAGISTICO AREAS LIVRES OBRAS EDIFICAÇAO EXCLUSIVE PAPEL VEGETAL</t>
  </si>
  <si>
    <t>62.01.15</t>
  </si>
  <si>
    <t>PROJETO GEOMETRICO DE CONTENÇAO EXCLUSIVE PAPEL VEGETAL</t>
  </si>
  <si>
    <t>62.01.16</t>
  </si>
  <si>
    <t>PROJETO DE ESTRUTURA DE CONCRETO EXCLUSIVE PAPEL VEGETAL</t>
  </si>
  <si>
    <t>62.01.17</t>
  </si>
  <si>
    <t>PROJETO ESTRUTURAL DE CONTENÇAO / CANAL EXCLUSIVE PAPEL VEGETAL</t>
  </si>
  <si>
    <t>62.01.19</t>
  </si>
  <si>
    <t>PROJETO ELETRICO EXCLUSIVE PAPEL VEGETAL</t>
  </si>
  <si>
    <t>62.01.20</t>
  </si>
  <si>
    <t>PROJETO DE CABEAMENTO ESTRUTURADO EXCLUSIVE PAPEL VEGETAL</t>
  </si>
  <si>
    <t>62.01.21</t>
  </si>
  <si>
    <t>PROJETO DE ESTRUTURA METALICA EXCLUSIVE PAPEL VEGETAL</t>
  </si>
  <si>
    <t>62.01.22</t>
  </si>
  <si>
    <t>PROJETO HIDRAULICO / SANITARIO EXCLUSIVE PAPEL VEGETAL</t>
  </si>
  <si>
    <t>62.01.23</t>
  </si>
  <si>
    <t>PROJETO DE PREVENÇAO E COMBATE A INCENDIO EXCLUSIVE PAPEL VEGETAL</t>
  </si>
  <si>
    <t>62.01.24</t>
  </si>
  <si>
    <t>PROJETO DE COMUNICAÇAO VISUAL EXCLUSIVE PAPEL VEGETAL</t>
  </si>
  <si>
    <t>62.01.25</t>
  </si>
  <si>
    <t>PROJETO DE PROTEÇAO CONTRA DESCARGAS ATMOSFERICAS EXCLUSIVE PAPEL VEGETAL</t>
  </si>
  <si>
    <t>62.01.26</t>
  </si>
  <si>
    <t>PROJETO DE IRRIGAÇAO EXCLUSIVE PAPEL VEGETAL</t>
  </si>
  <si>
    <t>62.01.28</t>
  </si>
  <si>
    <t>PROJETO DE AR CONDICIONADO EXCLUSIVE PAPEL VEGETAL</t>
  </si>
  <si>
    <t>62.01.29</t>
  </si>
  <si>
    <t>DESENVOLVIMENTO E DETALH. PROJ. ARQUIT. E ESTRURAL EXCLUSIVE PAPEL VEGETAL</t>
  </si>
  <si>
    <t>62.01.30</t>
  </si>
  <si>
    <t>DESENVOLVIMENTO E DETALH.DE PROJETO COMPLEMENTARES EXCLUSIVE PAPEL VEGETAL</t>
  </si>
  <si>
    <t>62.01.31</t>
  </si>
  <si>
    <t>DESENHO E COPIA - ARQUITETURA/ESTRUTURAL/METALICA EXCLUSIVE PAPEL VEGETAL</t>
  </si>
  <si>
    <t>62.01.32</t>
  </si>
  <si>
    <t>DESENHO E COPIA - PROJETOS COMPLEMENTARES EXCLUSIVE PAPEL VEGETAL</t>
  </si>
  <si>
    <t>62.01.33</t>
  </si>
  <si>
    <t>PROJETO ELETRICO/TV A CABO/ANTENA EXTERNA EXCLUSIVE PAPEL VEGETAL</t>
  </si>
  <si>
    <t>62.01.34</t>
  </si>
  <si>
    <t>PROJETO DE SONORIZACAO/ALARME/CFTV EXCLUSIVE PAPEL VEGETAL</t>
  </si>
  <si>
    <t>62.01.35</t>
  </si>
  <si>
    <t>PROJETO DE AR CONDICIONADO MECANICO/ELETRICO EXCLUSIVE PAPEL VEGETAL</t>
  </si>
  <si>
    <t>62.01.38</t>
  </si>
  <si>
    <t>PROJETO LUMINOTECNICO EXCLUSIVE PAPEL VEGETAL</t>
  </si>
  <si>
    <t>62.01.40</t>
  </si>
  <si>
    <t>COMPATIBILIZACAO DE PROJETOS DE EDIFICACAO</t>
  </si>
  <si>
    <t>62.01.42</t>
  </si>
  <si>
    <t>PERSPECTIVA COLORIDA 50X70 CM EXCLUSIVE PAPEL VEGETAL</t>
  </si>
  <si>
    <t>62.01.43</t>
  </si>
  <si>
    <t>VISTA COLORIDA 50X70 CM EXCLUSIVE PAPEL VEGETAL</t>
  </si>
  <si>
    <t>62.01.44</t>
  </si>
  <si>
    <t>PLANTA HUMANIZADA COLORIDA 50X70 CM EXCLUSIVE PAPEL VEGETAL</t>
  </si>
  <si>
    <t>62.01.45</t>
  </si>
  <si>
    <t>PROJETO DE IMPERMEABILIZACAO EXCLUSIVE PAPEL VEGETAL</t>
  </si>
  <si>
    <t>62.01.46</t>
  </si>
  <si>
    <t>PROJETO DE ENGRADAMENTO METALICO EXCLUSIVE PAPEL VEGETAL</t>
  </si>
  <si>
    <t>62.01.47</t>
  </si>
  <si>
    <t>LEVANTAMENTO CADASTRAL DE EDIFICAÇÃO EXCLUSIVE PAPEL VEGETAL</t>
  </si>
  <si>
    <t>62.02</t>
  </si>
  <si>
    <t>ESTUDO PRELIMINAR</t>
  </si>
  <si>
    <t>62.02.01</t>
  </si>
  <si>
    <t>DE EDIFICACAO - AREA &lt;= 600M2 EXCLUSIVE PAPEL VEGETAL</t>
  </si>
  <si>
    <t>62.02.02</t>
  </si>
  <si>
    <t>DE EDIFICACAO - 600 M2 &lt; AREA &lt;= 1.500 M2 EXCLUSIVE PAPEL VEGETAL</t>
  </si>
  <si>
    <t>62.02.03</t>
  </si>
  <si>
    <t>DE EDIFICACAO - AREA &gt; 1500 M2 EXCLUSIVE PAPEL VEGETAL</t>
  </si>
  <si>
    <t>62.02.04</t>
  </si>
  <si>
    <t>DE IMPLANT. DE EDIFICACAO PADRAO COM AREA &lt;= 600M2 EXCLUSIVE PAPEL VEGETAL</t>
  </si>
  <si>
    <t>62.02.05</t>
  </si>
  <si>
    <t>DE IMPLAN. EDIFIC. PADRAO C/ AREA 600&lt;AREA&lt;=1500M2 EXCLUSIVE PAPEL VEGETAL</t>
  </si>
  <si>
    <t>62.02.06</t>
  </si>
  <si>
    <t>DE IMPLANTACAO EDIFICACAO PADRAO C/ AREA &gt; 1500M2 EXCLUSIVE PAPEL VEGETAL</t>
  </si>
  <si>
    <t>62.02.07</t>
  </si>
  <si>
    <t>DE IMPLAN. PRACA,PARQUE,AREA LAZER AREA&lt;=10.000M2 EXCLUSIVE PAPEL VEGETAL</t>
  </si>
  <si>
    <t>62.02.08</t>
  </si>
  <si>
    <t>DE IMPLAN. PRACA,PARQUE,AREA LAZER AREA &gt; 10.000M2 EXCLUSIVE PAPEL VEGETAL</t>
  </si>
  <si>
    <t>62.02.09</t>
  </si>
  <si>
    <t>ESTUDO PRELIMINAR DE URBANISMO</t>
  </si>
  <si>
    <t>62.03</t>
  </si>
  <si>
    <t>PROJETOS DE INFRA ESTRUTURA URBANA</t>
  </si>
  <si>
    <t>62.03.01</t>
  </si>
  <si>
    <t>PROJETO GEOMETRICO EXCLUSIVE PAPEL VEGETAL</t>
  </si>
  <si>
    <t>62.03.02</t>
  </si>
  <si>
    <t>PROJETO DE TERRAPLENAGEM</t>
  </si>
  <si>
    <t>62.03.03</t>
  </si>
  <si>
    <t>PROJETO DE CANALIZAÇAO EXCLUSIVE PAPEL VEGETAL</t>
  </si>
  <si>
    <t>62.03.04</t>
  </si>
  <si>
    <t>PROJETO DE DRENAGEM EXCLUSIVE PAPEL VEGETAL</t>
  </si>
  <si>
    <t>62.03.06</t>
  </si>
  <si>
    <t>62.03.07</t>
  </si>
  <si>
    <t>PROJETO ESTRUTURAL DE CONTENCAO / CANAL EXCLUSIVE PAPEL VEGETAL</t>
  </si>
  <si>
    <t>62.03.08</t>
  </si>
  <si>
    <t>PROJETO DE PAVIMENTAÇAO - VIA LOCAL EXCLUSIVE PAPEL VEGETAL</t>
  </si>
  <si>
    <t>62.03.09</t>
  </si>
  <si>
    <t>PROJETO DE PAVIMENTAÇAO - VIA COLETORA E PRIMARIA EXCLUSIVE PAPEL VEGETAL</t>
  </si>
  <si>
    <t>62.03.11</t>
  </si>
  <si>
    <t>PROJETO DE SINALIZAÇAO / DESVIO EXCLUSIVE PAPEL VEGETAL</t>
  </si>
  <si>
    <t>62.03.12</t>
  </si>
  <si>
    <t>PROJETO PAISAGISTICO EXCLUSIVE PAPEL VEGETAL</t>
  </si>
  <si>
    <t>62.03.13</t>
  </si>
  <si>
    <t>62.03.14</t>
  </si>
  <si>
    <t>PROJETO OBRAS ARTES ESPECIAIS-PONTES,VIADUTOS,ETC EXCLUSIVE PAPEL VEGETAL</t>
  </si>
  <si>
    <t>62.03.15</t>
  </si>
  <si>
    <t>62.03.16</t>
  </si>
  <si>
    <t>PROJETO ELETRICO / TELEFONIA / LOGICA EXCLUSIVE PAPEL VEGETAL</t>
  </si>
  <si>
    <t>62.03.17</t>
  </si>
  <si>
    <t>PROJETO DE INTERSEÇAO - SIMPLIFICADO EXCLUSIVE PAPEL VEGETAL</t>
  </si>
  <si>
    <t>62.03.18</t>
  </si>
  <si>
    <t>PROJETO DE INTERSEÇAO - ESPECIAL EXCLUSIVE PAPEL VEGETAL</t>
  </si>
  <si>
    <t>62.03.19</t>
  </si>
  <si>
    <t>COMPATIBILIZACAO DE PROJETOS DE INFRA ESTRUTURA</t>
  </si>
  <si>
    <t>62.03.20</t>
  </si>
  <si>
    <t>ESTUDO HIDRAULICO DE CANAL EXISTENTE</t>
  </si>
  <si>
    <t>62.04</t>
  </si>
  <si>
    <t>LAUDOS TECNICOS</t>
  </si>
  <si>
    <t>62.04.01</t>
  </si>
  <si>
    <t>LAUDO GEOTECNICO PARA FINS DE LICENCIAMENTO</t>
  </si>
  <si>
    <t>62.04.02</t>
  </si>
  <si>
    <t>PARECER  GEOTÉCNICO -  NÍVEL 1</t>
  </si>
  <si>
    <t>62.04.03</t>
  </si>
  <si>
    <t>PARECER  GEOTÉCNICO -  NÍVEL 2</t>
  </si>
  <si>
    <t>62.04.04</t>
  </si>
  <si>
    <t>PARECER  GEOTÉCNICO -  NÍVEL 3</t>
  </si>
  <si>
    <t>62.05</t>
  </si>
  <si>
    <t>SERVICOS DE TOPOGRAFIA</t>
  </si>
  <si>
    <t>62.05.12</t>
  </si>
  <si>
    <t>LEVANTAMENTO PLANIALTIMÉTRICO CADASTRAL &lt;= 10.000 M2 - INCLUSIVE DESENHO</t>
  </si>
  <si>
    <t>62.05.13</t>
  </si>
  <si>
    <t>LEVANTAMENTO PLANIALTIMÉTRICO CADASTRAL &gt; 10.000 M2 - INCLUSIVE DESENHO</t>
  </si>
  <si>
    <t>62.05.14</t>
  </si>
  <si>
    <t>EQUIPE TOPOGRÁFICA P/ APOIO A PROJETOS</t>
  </si>
  <si>
    <t>62.05.15</t>
  </si>
  <si>
    <t>EQUIPE TOPOGRÁFICA P/ APOIO A OBRAS</t>
  </si>
  <si>
    <t>62.05.20</t>
  </si>
  <si>
    <t>TRANSPORTE DE COORDENADAS  E ALTITUDE - ESTAÇÃO TOTAL</t>
  </si>
  <si>
    <t>62.05.21</t>
  </si>
  <si>
    <t>TRANSPORTE DE COORDENADAS E ALTITUDE  - RECEPTOR GNSS</t>
  </si>
  <si>
    <t>62.05.30</t>
  </si>
  <si>
    <t>LEVANTAMENTO PLANIMÉTRICO CADASTRAL &lt;= 10.000 M2- INCLUSIVE DESENHO</t>
  </si>
  <si>
    <t>62.05.31</t>
  </si>
  <si>
    <t>LEVANTAMENTO PLANIMÉTRICO CADASTRAL &gt; 10.000 M2- INCLUSIVE DESENHO</t>
  </si>
  <si>
    <t>62.05.32</t>
  </si>
  <si>
    <t>LEVANTAMENTO PLANIMÉTRICO - INCLUSIVE DESENHO</t>
  </si>
  <si>
    <t>62.05.33</t>
  </si>
  <si>
    <t>LEVANTAMENTO PLANIALTIMÉTRICO PARA ESTUDO E CADASTRO DE REDES SUBTERRÂNEAS - INCLUSIVE DESENHO EXCLUSIVE PAPEL VEGETAL</t>
  </si>
  <si>
    <t>62.05.37</t>
  </si>
  <si>
    <t>DESENHO DE LEVANTAMENTO TOPOGRÁFICO</t>
  </si>
  <si>
    <t>62.05.38</t>
  </si>
  <si>
    <t>RECONSTRUÇÃO DIGITAL DE CP PARA LANÇAMENTO E AMARRAÇÃO AO LEVANTAMENTO</t>
  </si>
  <si>
    <t>62.05.39</t>
  </si>
  <si>
    <t xml:space="preserve">PLANTA DE ISODECLIVIDADE </t>
  </si>
  <si>
    <t>62.06</t>
  </si>
  <si>
    <t>SPDA - GERENCIAMENTO DE RISCOS E ENSAIOS</t>
  </si>
  <si>
    <t>62.06.01</t>
  </si>
  <si>
    <t>MEDIÇÃO DE RESISTIVIDADE DO SOLO (NBR 7117-1:2020 E NBR 5419-3:2015) ÁREA DO TERRENO S &lt;= 1000 M2</t>
  </si>
  <si>
    <t>62.06.02</t>
  </si>
  <si>
    <t>MEDIÇÃO DE RESISTIVIDADE DO SOLO (NBR 7117-1:2020 E NBR 5419-3:2015) ÁREA DO TERRENO 1000 M2 &lt; S &lt;=  2500 M2</t>
  </si>
  <si>
    <t>62.06.03</t>
  </si>
  <si>
    <t>MEDIÇÃO DE RESISTIVIDADE DO SOLO (NBR 7117-1:2020 E NBR 5419-3:2015) ÁREA DO TERRENO 2500 M2 &lt; S &lt;= 10000 M2</t>
  </si>
  <si>
    <t>62.06.04</t>
  </si>
  <si>
    <t>MEDIÇÃO DE RESISTIVIDADE DO SOLO (NBR 7117-1:2020 E NBR 5419-3:2015) ÁREA DO TERRENO 10000 M2 &lt; S = 20000 M2</t>
  </si>
  <si>
    <t>62.06.05</t>
  </si>
  <si>
    <t>ANÁLISE DE GERENCIAMENTO DE RISCOS (SPDA) - (ABNT NBR 5419-2:2015)</t>
  </si>
  <si>
    <t>62.11</t>
  </si>
  <si>
    <t>CADASTRO</t>
  </si>
  <si>
    <t>62.11.06</t>
  </si>
  <si>
    <t>CADASTRO TECNICO FOTOGRAFICO PARA REMOCAO</t>
  </si>
  <si>
    <t>62.11.07</t>
  </si>
  <si>
    <t>CADASTRO TÉCNICO DE DESAPROPRIAÇÃO - LOTE</t>
  </si>
  <si>
    <t>62.11.08</t>
  </si>
  <si>
    <t>CADASTRO TÉCNICO DE DESAPROPRIAÇÃO - 1 A 10 BENFEITORIAS</t>
  </si>
  <si>
    <t>62.11.09</t>
  </si>
  <si>
    <t>CADASTRO TÉCNICO DE DESAPROPRIAÇÃO - 11 A 50 BENFEITORIAS</t>
  </si>
  <si>
    <t>62.11.10</t>
  </si>
  <si>
    <t>CADASTRO TÉCNICO DE DESAPROPRIAÇÃO - 51 A 100 BENFEITORIAS</t>
  </si>
  <si>
    <t>62.11.11</t>
  </si>
  <si>
    <t>CADASTRO TÉCNICO DE DESAPROPRIAÇÃO - 101 A 200 BENFEITORIAS</t>
  </si>
  <si>
    <t>62.11.12</t>
  </si>
  <si>
    <t>CADASTRO TÉCNICO DE DESAPROPRIAÇÃO - ACIMA DE 200 BENFEITORIAS</t>
  </si>
  <si>
    <t>62.11.13</t>
  </si>
  <si>
    <t>REVISÃO DE CADASTRO TECNICO DE DESAPROPRIAÇÃO - SEM CAMPO</t>
  </si>
  <si>
    <t>62.11.14</t>
  </si>
  <si>
    <t>REVISÃO DE CADASTRO TÉCNICO DE DESAPROPRIAÇÃO - COM CAMPO</t>
  </si>
  <si>
    <t>62.11.15</t>
  </si>
  <si>
    <t>BUSCA DE CERTIDÃO DE REGISTRO</t>
  </si>
  <si>
    <t>62.11.16</t>
  </si>
  <si>
    <t>BUSCA DE CERTIDÃO NEGATIVA REGISTRO</t>
  </si>
  <si>
    <t>62.11.17</t>
  </si>
  <si>
    <t>DESPESAS COM CARTÓRIO -  CERTIDÃO EM RELATÓRIO</t>
  </si>
  <si>
    <t>62.11.18</t>
  </si>
  <si>
    <t>DESPESAS COM CARTÓRIO -  CERTIDÃO</t>
  </si>
  <si>
    <t>62.20</t>
  </si>
  <si>
    <t>PROJETOS DE EDIFICACAO POR M2</t>
  </si>
  <si>
    <t>62.20.20</t>
  </si>
  <si>
    <t>CARACTERIZAÇÃO DE EDIFICAÇÕES E ÁREAS COBERTAS EXCLUSIVE PAPEL VEGETAL</t>
  </si>
  <si>
    <t>62.24</t>
  </si>
  <si>
    <t>PLANILHAS E RELATÓRIOS TÉCNICOS - EDIFICAÇÕES</t>
  </si>
  <si>
    <t>62.24.01</t>
  </si>
  <si>
    <t>MEMORIAL DESCRITIVO - CARACTERIZAÇÃO DAS APPS, RECURSOS HÍDRICOS, PERFIS TOPOGRÁFICOS.</t>
  </si>
  <si>
    <t>62.24.02</t>
  </si>
  <si>
    <t>CONFECÇÃO DE ARQUIVO NO FORMATO ".KMZ" PARA AUTORIZAÇÃO SMMA</t>
  </si>
  <si>
    <t>62.24.03</t>
  </si>
  <si>
    <t xml:space="preserve">IDENTIFICAÇÃO DE ESPÉCIMES ARBÓREOS - DE 01 ATÉ 20 EXEMPLARES </t>
  </si>
  <si>
    <t>62.24.04</t>
  </si>
  <si>
    <t xml:space="preserve">IDENTIFICAÇÃO DE ESPÉCIMES ARBÓREOS - A PARTIR DE 21 EXEMPLARES (PREÇO POR ESPÉCIME IDENTIFICADO - A PARTIR DO 21º EXEMPLAR) </t>
  </si>
  <si>
    <t>62.24.05</t>
  </si>
  <si>
    <t>ELABORAÇÃO DE DOCUMENTAÇÃO TÉCNICA, INCLUSIVE PROJETO ARQUITETÔNICO OU PROJETO BÁSICO DE RESTAURAÇÃO, PARA LICENCIAMENTO JUNTO AOS ÓRGÃOS DE PATRIMÔNIO</t>
  </si>
  <si>
    <t>62.24.06</t>
  </si>
  <si>
    <t>ELABORAÇÃO DE DOCUMENTAÇÃO TÉCNICA PARA LICENCIAMENTO JUNTO À SUREG (APROVAÇÃO DE EDIFICAÇÃO E/OU ALVARÁ DE OBRAS EM LOGRADOURO PÚBLICO) E JUNTO AO CINDACTA, INCLUSIVE PROJETOS, MEMORIAIS DESCRITIVOS E DE CÁLCULO</t>
  </si>
  <si>
    <t>62.24.07</t>
  </si>
  <si>
    <t>ESTIMATIVA DE CUSTO DO ANTEPROJETO - PEQUENO PORTE</t>
  </si>
  <si>
    <t>62.24.08</t>
  </si>
  <si>
    <t>ESTIMATIVA DE CUSTO DO ANTEPROJETO - MÉDIO PORTE</t>
  </si>
  <si>
    <t>62.24.09</t>
  </si>
  <si>
    <t>ESTIMATIVA DE CUSTO DO ANTEPROJETO - GRANDE PORTE</t>
  </si>
  <si>
    <t>62.24.10</t>
  </si>
  <si>
    <t>ORÇAMENTO ANALÍTICO DE PROJETO EXECUTIVO - PEQUENO PORTE</t>
  </si>
  <si>
    <t>62.24.11</t>
  </si>
  <si>
    <t>ORÇAMENTO ANALÍTICO DE PROJETO EXECUTIVO - MÉDIO PORTE</t>
  </si>
  <si>
    <t>62.24.12</t>
  </si>
  <si>
    <t>ORÇAMENTO ANALÍTICO DE PROJETO EXECUTIVO - GRANDE PORTE</t>
  </si>
  <si>
    <t>62.24.13</t>
  </si>
  <si>
    <t>RELATÓRIO TÉCNICO DE PLANEJAMENTO DE EXECUÇÃO DE OBRAS - PEQUENO PORTE</t>
  </si>
  <si>
    <t>62.24.14</t>
  </si>
  <si>
    <t>RELATÓRIO TÉCNICO DE PLANEJAMENTO DE EXECUÇÃO DE OBRAS - MÉDIO PORTE</t>
  </si>
  <si>
    <t>62.24.15</t>
  </si>
  <si>
    <t>RELATÓRIO TÉCNICO DE PLANEJAMENTO DE EXECUÇÃO DE OBRAS - GRANDE PORTE</t>
  </si>
  <si>
    <t>62.24.16</t>
  </si>
  <si>
    <t>PLANO DE GERENCIAMENTO DE RESIDUOS DE CONSTRUÇÃO CIVIL (PGRCC) - PONTUAÇÃO 04 OU 05</t>
  </si>
  <si>
    <t>62.24.17</t>
  </si>
  <si>
    <t>PLANO DE GERENCIAMENTO DE RESIDUOS DE CONSTRUÇÃO CIVIL (PGRCC) - PONTUAÇÃO 06 OU 07</t>
  </si>
  <si>
    <t>62.24.18</t>
  </si>
  <si>
    <t>PLANO DE GERENCIAMENTO DE RESIDUOS DE CONSTRUÇÃO CIVIL (PGRCC) - PONTUAÇÃO 08 OU 09</t>
  </si>
  <si>
    <t>64</t>
  </si>
  <si>
    <t>SERVICOS DE GRAFICA</t>
  </si>
  <si>
    <t>64.01</t>
  </si>
  <si>
    <t>COPIA XEROGRAFICA SULFITE</t>
  </si>
  <si>
    <t>64.01.03</t>
  </si>
  <si>
    <t>FORMATO A2</t>
  </si>
  <si>
    <t>64.01.04</t>
  </si>
  <si>
    <t>FORMATO A1</t>
  </si>
  <si>
    <t>64.01.05</t>
  </si>
  <si>
    <t>FORMATO A0</t>
  </si>
  <si>
    <t>64.07</t>
  </si>
  <si>
    <t>XEROX SIMPLES OPACO</t>
  </si>
  <si>
    <t>64.07.01</t>
  </si>
  <si>
    <t>FORMATO A4</t>
  </si>
  <si>
    <t>64.07.02</t>
  </si>
  <si>
    <t>FORMATO A3</t>
  </si>
  <si>
    <t>64.09</t>
  </si>
  <si>
    <t>XEROX COLORIDO SULFITE</t>
  </si>
  <si>
    <t>64.09.01</t>
  </si>
  <si>
    <t>64.09.02</t>
  </si>
  <si>
    <t>64.11</t>
  </si>
  <si>
    <t>ENCADERNACAO</t>
  </si>
  <si>
    <t>64.11.01</t>
  </si>
  <si>
    <t>EM CAPA A4 DE ACETATO, PVC/CROMICOTE, C/ ESPIRAL</t>
  </si>
  <si>
    <t>64.12</t>
  </si>
  <si>
    <t>PLOTAGEM PRETO E BRANCO SULFITE</t>
  </si>
  <si>
    <t>64.12.02</t>
  </si>
  <si>
    <t>64.12.03</t>
  </si>
  <si>
    <t>64.12.04</t>
  </si>
  <si>
    <t>64.12.05</t>
  </si>
  <si>
    <t>64.12.07</t>
  </si>
  <si>
    <t>FORMATO A1 EXTENDIDO</t>
  </si>
  <si>
    <t>64.12.08</t>
  </si>
  <si>
    <t>FORMATO A0 EXTENDIDO</t>
  </si>
  <si>
    <t>64.15</t>
  </si>
  <si>
    <t>PLOTAGEM COLORIDA SULFITE</t>
  </si>
  <si>
    <t>64.15.01</t>
  </si>
  <si>
    <t>64.15.02</t>
  </si>
  <si>
    <t>64.15.03</t>
  </si>
  <si>
    <t>64.15.04</t>
  </si>
  <si>
    <t>64.15.05</t>
  </si>
  <si>
    <t>64.15.07</t>
  </si>
  <si>
    <t>64.15.08</t>
  </si>
  <si>
    <t>64.18</t>
  </si>
  <si>
    <t>DIGITALIZAÇÃO DE FORMATOS</t>
  </si>
  <si>
    <t>64.18.01</t>
  </si>
  <si>
    <t>DIGITALIZAÇÃO DE FORMATOS A0 (PDF OU EQUIVALENTE)</t>
  </si>
  <si>
    <t>64.18.02</t>
  </si>
  <si>
    <t>64.18.03</t>
  </si>
  <si>
    <t>DIGITALIZAÇÃO DE FORMATOS A2 (PDF OU EQUIVALENTE)</t>
  </si>
  <si>
    <t>64.18.04</t>
  </si>
  <si>
    <t>DIGITALIZAÇÃO DE FORMATOS A3 (PDF OU EQUIVALENTE)</t>
  </si>
  <si>
    <t>64.18.05</t>
  </si>
  <si>
    <t>DIGITALIZAÇÃO DE FORMATOS A4 (PDF OU EQUIVALENTE)</t>
  </si>
  <si>
    <t>65</t>
  </si>
  <si>
    <t>INVESTIGACOES GEOTECNICAS</t>
  </si>
  <si>
    <t>65.01</t>
  </si>
  <si>
    <t>SONDAGEM A PERCUSSAO D= 2 1/2" (SPT)</t>
  </si>
  <si>
    <t>65.01.01</t>
  </si>
  <si>
    <t>MOBILIZAÇÃO, INST. E DESMOBILIZAÇÃO P/EXECUÇÃO DE SONDAGEM À PERCUSSÃO (NBR 6484:2020)</t>
  </si>
  <si>
    <t>65.01.02</t>
  </si>
  <si>
    <t>PERFURAÇÃO DE SOLO SONDAGEM À PERCUSSÃO (NBR 6484:2020)</t>
  </si>
  <si>
    <t>M</t>
  </si>
  <si>
    <t>65.01.03</t>
  </si>
  <si>
    <t>DESMONTAGEM, TRANSPORTE E MONTAGEM DE EQUIPAMENTOS DE SONDAGEM A PERCUSSÃO POR FURO</t>
  </si>
  <si>
    <t>65.02</t>
  </si>
  <si>
    <t>SONDAGEM A TRADO D= 20 CM</t>
  </si>
  <si>
    <t>65.02.01</t>
  </si>
  <si>
    <t>MOBILIZAÇÃO DE EQUIPAMENTOS DE SONDAGEM A TRADO (NBR 9603:2015) DN 20CM</t>
  </si>
  <si>
    <t>65.02.02</t>
  </si>
  <si>
    <t>PERFURAÇÃO DE SOLO SONDAGEM A TRADO (NBR 9603:2015) DN 20CM</t>
  </si>
  <si>
    <t>65.03</t>
  </si>
  <si>
    <t>SONDAGEM (OUTRAS)</t>
  </si>
  <si>
    <t>65.03.01</t>
  </si>
  <si>
    <t>POÇO DE INSPEÇÃO EM SOLO, SEÇÃO TRANSVERSAL MÍN. 100CM OU CIRCULAR 120CM (NBR 9604:2016)</t>
  </si>
  <si>
    <t>M3</t>
  </si>
  <si>
    <t>65.03.02</t>
  </si>
  <si>
    <t>SONDAGEM DE SOLO COM UTILIZAÇÃO DE PA E PICARETA</t>
  </si>
  <si>
    <t>65.06</t>
  </si>
  <si>
    <t>SONDAGEM ROTATIVA D= NW</t>
  </si>
  <si>
    <t>65.06.01</t>
  </si>
  <si>
    <t>MOBILIZACAO E DESMOBILIZACAO - SONDAGEM ROTATIVA NW</t>
  </si>
  <si>
    <t>65.06.02</t>
  </si>
  <si>
    <t>INSTALACAO DE SONDAGEM ROTATIVA NW POR FURO</t>
  </si>
  <si>
    <t>65.06.03</t>
  </si>
  <si>
    <t>PERFURACAO EM SOLO COM SONDAGEM ROTATIVA NW</t>
  </si>
  <si>
    <t>65.06.04</t>
  </si>
  <si>
    <t>PERFURACAO COM COROA DE WIDIA SONDAGEM ROTATIVA NW</t>
  </si>
  <si>
    <t>65.08</t>
  </si>
  <si>
    <t>RETIRADA DE AMOSTRA INDEFORMADA</t>
  </si>
  <si>
    <t>65.08.21</t>
  </si>
  <si>
    <t>RETIRADA DE AMOSTRA INDEFORMADA EM BLOCOS 30X30X30CM (NBR 9604:2016), PROF =  2 A 3 M</t>
  </si>
  <si>
    <t>65.08.22</t>
  </si>
  <si>
    <t>RETIRADA DE AMOSTRA INDEFORMADA EM BLOCOS 30X30X30CM (NBR 9604:2016), PROF =  1 A 2 M</t>
  </si>
  <si>
    <t>65.08.23</t>
  </si>
  <si>
    <t>RETIRADA DE AMOSTRA INDEFORMADA EM BLOCOS 30X30X30CM (NBR 9604:2016), PROF ATÉ 1 M</t>
  </si>
  <si>
    <t>66</t>
  </si>
  <si>
    <t>ENSAIOS DE ASFALTO</t>
  </si>
  <si>
    <t>66.01</t>
  </si>
  <si>
    <t>66.01.03</t>
  </si>
  <si>
    <t>DENSIDADE APARENTE E MASSA ESPECÍFICA APARENTE DE MISTURAS ASFALTICAS (NBR 15573:2012)</t>
  </si>
  <si>
    <t>66.01.05</t>
  </si>
  <si>
    <t>ADESIVIDADE DE AGREGADO MIUDO AO LIGANTE BETUMINOSO (NBR 12584:2017)</t>
  </si>
  <si>
    <t>66.01.06</t>
  </si>
  <si>
    <t>DOSAGEM DE MISTURAS BETUMINOSAS A QUENTE PELO MÉTODO MARSHALL (DNER-ME 043/95)</t>
  </si>
  <si>
    <t>66.01.07</t>
  </si>
  <si>
    <t>DOSAGEM DE LAMA ASFALTICA CONFORME RECOMENDAÇÕES ISSA (DNIT 150/2010-ES)</t>
  </si>
  <si>
    <t>66.01.16</t>
  </si>
  <si>
    <t>DETERMINAÇÃO DA PENETRAÇÃO EM MATERIAIS ASFÁLTICOS (NBR 6576:2007)</t>
  </si>
  <si>
    <t>66.01.21</t>
  </si>
  <si>
    <t>PONTO DE AMOLECIMENTO EM LIGANTES ASFÁLTICOS - MÉTODO DO ANEL E BOLA (NBR 6560:2016)</t>
  </si>
  <si>
    <t>66.01.28</t>
  </si>
  <si>
    <t>EQUIVALENTE DE AREIA EM AGREGADOS MIUDOS (DNER-ME 054/97) (OU NBR 12052:92)</t>
  </si>
  <si>
    <t>66.01.29</t>
  </si>
  <si>
    <t>VERIFICAÇÃO DA ADESIVIDADE DE AGREGADO GRAUDO AO LIGANTE BETUMINOSO (NBR 12583:2017)</t>
  </si>
  <si>
    <t>67</t>
  </si>
  <si>
    <t>ENSAIOS DE SOLO E AGREGADO</t>
  </si>
  <si>
    <t>67.01</t>
  </si>
  <si>
    <t>ENSAIOS DE SOLO</t>
  </si>
  <si>
    <t>67.01.01</t>
  </si>
  <si>
    <t>DETERMINAÇÃO DO TEOR DE UMIDADE DE SOLOS EM LABORATORIO (NBR 6457:2016 ANEXO A)</t>
  </si>
  <si>
    <t>67.01.03</t>
  </si>
  <si>
    <t>MASSA ESPECÍFICA,  MASSA ESPECÍFICA APARENTE E ABSORÇÃO DE ÁGUA (NBR 6458:2016)</t>
  </si>
  <si>
    <t>67.01.04</t>
  </si>
  <si>
    <t>ANÁLISE GRANULOMETRICA DE SOLOS POR PENEIRAMENTO (NBR 7181:2016)</t>
  </si>
  <si>
    <t>67.01.05</t>
  </si>
  <si>
    <t>ANÁLISE GRANULOMETRICA DE SOLOS POR PENEIRAMENTO E SEDIMENTAÇÃO (NBR 7181:2016)</t>
  </si>
  <si>
    <t>67.01.06</t>
  </si>
  <si>
    <t>DETERMINAÇÃO DO LIMITE DE LIQUIDEZ DE SOLOS (NBR 6459:2017)</t>
  </si>
  <si>
    <t>67.01.07</t>
  </si>
  <si>
    <t>DETERMINAÇÃO DO LIMITE DE PLASTICIDADE DE SOLOS (NBR 7180:2016)</t>
  </si>
  <si>
    <t>67.01.08</t>
  </si>
  <si>
    <t>DETERMINAÇÃO DOS FATORES DE CONTRAÇÃO DE SOLOS (DNER-ME 087/94)</t>
  </si>
  <si>
    <t>67.01.09</t>
  </si>
  <si>
    <t>COMPACTAÇÃO DO SOLO ENERGIA PROCTOR NORMAL (NBR 7182:2020) COM 05 CORPOS DE PROVA</t>
  </si>
  <si>
    <t>67.01.10</t>
  </si>
  <si>
    <t>COMPACTAÇÃO DO SOLO ENERGIA PROCTOR INTERMEDIÁRIO (NBR 7182:2020) COM 05 CORPOS DE PROVA</t>
  </si>
  <si>
    <t>67.01.11</t>
  </si>
  <si>
    <t>COMPACTAÇÃO DO SOLO ENERGIA PROCTOR MODIFICADO (NBR 7182:2020) COM 05 CORPOS DE PROVA</t>
  </si>
  <si>
    <t>67.01.12</t>
  </si>
  <si>
    <t>ÍNDICE DE SUPORTE CALIFÓRNIA DE SOLOS (ISC/CBR) C/1 CP (DNIT 172/016-ME / NBR 9895:2017)</t>
  </si>
  <si>
    <t>67.01.13</t>
  </si>
  <si>
    <t>ÍNDICE DE SUPORTE CALIFÓRNIA DE SOLOS (ISC/CBR) C/3 CP (DNIT 172/016-ME / NBR 9895:2017)</t>
  </si>
  <si>
    <t>67.01.14</t>
  </si>
  <si>
    <t>ÍNDICE DE SUPORTE CALIFÓRNIA DE SOLOS (ISC/CBR) C/5 CP (DNIT 172/016-ME / NBR 9895:2017)</t>
  </si>
  <si>
    <t>67.01.15</t>
  </si>
  <si>
    <t>DETERMINAÇÃO DO EQUIVALENTE DE AREIA EM SOLO (DNER-ME 054/97 / NBR 12052:92)</t>
  </si>
  <si>
    <t>67.01.17</t>
  </si>
  <si>
    <t>DETERMINAÇÃO COLORIMÉTRICA DE IMPUREZAS ORGÂNICAS EM SOLOS (NBR NM 49:2001)</t>
  </si>
  <si>
    <t>67.01.18</t>
  </si>
  <si>
    <t>ENSAIO DE ADENSAMENTO DE SOLOS (DNER-IE 005/94 - NBR 16853:2020)</t>
  </si>
  <si>
    <t>67.01.20</t>
  </si>
  <si>
    <t>COEFICIENTE DE PERMEABILIDADE DE SOLOS ARGILOSOS À CARGA VARIÁVEL (NBR 14545:2021)</t>
  </si>
  <si>
    <t>67.01.21</t>
  </si>
  <si>
    <t>COEFICIENTE DE PERMEABILIDADE DE SOLOS GRANULARES À CARGA CONSTANTE (NBR 13292:2021)</t>
  </si>
  <si>
    <t>67.01.22</t>
  </si>
  <si>
    <t>RESISTÊNCIA À COMPRESSÃO NÃO CONFINADA - SOLOS COESIVOS (NBR 12770:1992)</t>
  </si>
  <si>
    <t>67.01.23</t>
  </si>
  <si>
    <t>COMPRESSAO TRIAXIAL RAPIDO NÃO ADENSADO E NÃO DRENADO (Q/UU)</t>
  </si>
  <si>
    <t>67.01.24</t>
  </si>
  <si>
    <t>COMPRESSAO TRIAXIAL RAPIDO NÃO ADENSADO E NÃO DRENADO (Q/UU) C/MEDIDAS DE PRESSAO NEUTRA</t>
  </si>
  <si>
    <t>67.01.25</t>
  </si>
  <si>
    <t>COMPRESSAO TRIAXIAL RAPIDO PRE-ADENSADO E NÃO DRENADO (R/CIU)</t>
  </si>
  <si>
    <t>67.01.26</t>
  </si>
  <si>
    <t>COMPRESSAO TRIAXIAL RAPIDO PRE-ADENSADO (R/CIU) C/MEDIDAS DE PRESSÃO NEUTRA</t>
  </si>
  <si>
    <t>67.01.27</t>
  </si>
  <si>
    <t>COMPRESSAO TRIAXIAL RAPIDO PRE-ADENSADO SATURADO (R-SAT/CIU-SAT)</t>
  </si>
  <si>
    <t>67.01.28</t>
  </si>
  <si>
    <t>COMPRESSAO TRIAXIAL RAPIDO PRE-ADENSADO SATURADO (R-SAT/CIU-SAT) C/MEDIDAS PRESSÃO NEUTRA</t>
  </si>
  <si>
    <t>67.01.30</t>
  </si>
  <si>
    <t>COMPRESSAO TRIAXIAL LENTO SATURADO (CD)</t>
  </si>
  <si>
    <t>67.01.31</t>
  </si>
  <si>
    <t>ENSAIO DE CISALHAMENTO DIRETO RAPIDO EM SOLOS (NBR ISO 12957-1:2013)</t>
  </si>
  <si>
    <t>67.01.32</t>
  </si>
  <si>
    <t>ENSAIO DE SOLO - CISALHAMENTO DIRETO RAPIDO SATURADO</t>
  </si>
  <si>
    <t>67.01.33</t>
  </si>
  <si>
    <t>ENSAIO DE SOLO - CISALHAMENTO DIRETO RAPIDO PRE-ADENSADO</t>
  </si>
  <si>
    <t>67.01.34</t>
  </si>
  <si>
    <t>ENSAIOD E SOLO - CISALHAMENTO DIRETO RAPIDO SATURADO PRE-ADENSADO</t>
  </si>
  <si>
    <t>67.01.35</t>
  </si>
  <si>
    <t>ENSAIO DE SOLO - CISALHAMENTO DIRETO LENTO</t>
  </si>
  <si>
    <t>67.01.36</t>
  </si>
  <si>
    <t>ENSAIO DE SOLO - CISALHAMENTO DIRETO LENTO SATURADO</t>
  </si>
  <si>
    <t>67.02</t>
  </si>
  <si>
    <t>ENSAIOS DE AGREGADO</t>
  </si>
  <si>
    <t>67.02.01</t>
  </si>
  <si>
    <t>DETERMINAÇÃO DA COMPOSIÇÃO GRANULOMÉTRICA - AGREGADOS (NBR NM 248:2003)</t>
  </si>
  <si>
    <t>67.02.02</t>
  </si>
  <si>
    <t>DETERMINAÇÃO DO TEOR DE ARGILA EM TORRÕES - AGREGADOS (NBR 7218:2010)</t>
  </si>
  <si>
    <t>67.02.03</t>
  </si>
  <si>
    <t>DETERMINAÇÃO DO MATERIAL FINO QUE PASSA PELA PENEIRA 75 µm POR LAVAGEM (NBR 16973:2021)</t>
  </si>
  <si>
    <t>67.02.04</t>
  </si>
  <si>
    <t>DETERMINAÇÃO COLORIMÉTRICA DE IMPUREZAS ORGÂNICAS EM AGREGADO MIÚDO (NBR NM 49:2001)</t>
  </si>
  <si>
    <t>67.02.05</t>
  </si>
  <si>
    <t>DETERMINAÇÃO DA MASSA UNITÁRIA E DO VOLUME DE VAZIOS - AGREGADOS (NBR 16972:2021)</t>
  </si>
  <si>
    <t>67.02.06</t>
  </si>
  <si>
    <t>DETERMINAÇÃO MASSA ESPECÍFICA AGREGADOS MIUDOS FRASCO CHAPMAN (NBR 9775:2011)</t>
  </si>
  <si>
    <t>67.02.07</t>
  </si>
  <si>
    <t>INDICE DE DESEMPENHO DE AGREGADO MIÚDO CONTENDO IMPUREZAS ORGÂNICAS (NBR 7221:2012)</t>
  </si>
  <si>
    <t>67.02.08</t>
  </si>
  <si>
    <t>DETERMINAÇÃO DA CURVA DE INCHAMENTO DE AGREGADO MIUDO (NBR 6467:2009)</t>
  </si>
  <si>
    <t>67.02.09</t>
  </si>
  <si>
    <t>RESISTÊNCIA DE AGREGADO GRAÚDO AO DESGASTE POR ABRASÃO - LOS ANGELES (NBR 16974:2021)</t>
  </si>
  <si>
    <t>67.02.12</t>
  </si>
  <si>
    <t>DETERMINAÇÃO DO INDICE DE FORMA PELO MÉTODO DO PAQUÍMETRO (NBR 7809:2019)</t>
  </si>
  <si>
    <t>67.02.13</t>
  </si>
  <si>
    <t>DURABILIDADE DE AGREGADOS - SOLUÇÕES DE SULFATO DE SÓDIO OU DE MAGNÉSIO (DNER-ME 089/94)</t>
  </si>
  <si>
    <t>68</t>
  </si>
  <si>
    <t>ENSAIOS DE CIMENTO, CALDA, ARGAMASSA E CONCRETO</t>
  </si>
  <si>
    <t>68.01</t>
  </si>
  <si>
    <t>ENSAIOS DE CIMENTO PORTLAND</t>
  </si>
  <si>
    <t>68.01.01</t>
  </si>
  <si>
    <t>ÍNDICE DE FINURA DE CIMENTO PORTLAND POR MEIO DA PENEIRA 0,075MM (NBR 11579:2012)</t>
  </si>
  <si>
    <t>68.01.02</t>
  </si>
  <si>
    <t>TEMPO DE PEGA DA PASTA DE CIMENTO PORTLAND COM APARELHO VICAT (NBR 16.607:2018)</t>
  </si>
  <si>
    <t>68.01.03</t>
  </si>
  <si>
    <t>DETERMINAÇÃO DA EXPANSIBILIDADE DE LE CHATELIER - CIMENTO PORTLAND (NBR 11582:206)</t>
  </si>
  <si>
    <t>68.01.04</t>
  </si>
  <si>
    <t>RESISTÊNCIA À COMPRESSÃO CORPOS DE PROVA CILÍNDRICOS - CIMENTO PORTLAND (NBR 7215:2019)</t>
  </si>
  <si>
    <t>68.01.05</t>
  </si>
  <si>
    <t>SUPERFÍCIE ESPECÍFICA DO CIMENTO PORTLAND - MÉTODO DE BLAINE (NBR 16372:2015)</t>
  </si>
  <si>
    <t>68.01.06</t>
  </si>
  <si>
    <t>DETERMINAÇÃO DA MASSA ESPECÍFICA DE CIMENTO PORTLAND (NBR 16605:2017)</t>
  </si>
  <si>
    <t>68.01.07</t>
  </si>
  <si>
    <t>ANÁLISE QUÍMICA DE CIMENTO PORTLAND  (NBR NM 14:2012)</t>
  </si>
  <si>
    <t>68.02</t>
  </si>
  <si>
    <t>ENSAIOS DE CALDA DE CIMENTO</t>
  </si>
  <si>
    <t>68.02.01</t>
  </si>
  <si>
    <t>DETERMINAÇÃO DO ÍNDICE DE FLUIDEZ - CALDA DE CIMENTO PARA INJEÇÃO (NBR 7681-2:2013 )</t>
  </si>
  <si>
    <t>68.02.02</t>
  </si>
  <si>
    <t>ÍNDICES DE EXSUDAÇÃO E EXPANSÃO - CALDA DE CIMENTO PARA INJEÇÃO (NBR 7681-3:2013)</t>
  </si>
  <si>
    <t>68.02.03</t>
  </si>
  <si>
    <t>DETERMINAÇÃO DA VIDA ÚTIL - CALDA DE CIMENTO PARA INJEÇÃO (NBR 7681-2:2013 )</t>
  </si>
  <si>
    <t>68.02.04</t>
  </si>
  <si>
    <t>RESISTÊNCIA À COMPRESSÃO - CALDA DE CIMENTO PARA INJEÇÃO (NBR 7681-4:2013)</t>
  </si>
  <si>
    <t>68.03</t>
  </si>
  <si>
    <t>ENSAIOS DE ARGAMASSA</t>
  </si>
  <si>
    <t>68.03.01</t>
  </si>
  <si>
    <t>DETERMINAÇÃO DA RESISTÊNCIA À COMPRESSÃO DA ARGAMASSA (NBR 16868:2020)</t>
  </si>
  <si>
    <t>68.03.03</t>
  </si>
  <si>
    <t>DOSAGEM RACIONAL DE ARGAMASSA EM PESO E/OU VOLUME</t>
  </si>
  <si>
    <t>68.03.04</t>
  </si>
  <si>
    <t>RESISTÊNCIA À TRAÇÃO POR COMPRESSÃO DIAMETRAL DE CP CILÍNDRICO ARGAMASSA (NBR 7222:2011)</t>
  </si>
  <si>
    <t>68.04</t>
  </si>
  <si>
    <t>ENSAIOS DE CONCRETO</t>
  </si>
  <si>
    <t>68.04.01</t>
  </si>
  <si>
    <t>DOSAGEM RACIONAL DE CONCRETO EM PESO E/OU VOLUME</t>
  </si>
  <si>
    <t>68.04.02</t>
  </si>
  <si>
    <t>VERIFICAÇÃO E AJUSTE DO TRAÇO DE CONCRETO</t>
  </si>
  <si>
    <t>68.04.03</t>
  </si>
  <si>
    <t>RESIST. À COMPRESSÃO CP CILÍNDRICO CONCRETO CURA/FACEAMENTO/ROMPIMENTO (NBR 5739:2018)</t>
  </si>
  <si>
    <t>68.04.04</t>
  </si>
  <si>
    <t>RESIST. À COMPRESSÃO CP CILÍNDRICO CONCRETO MOLD/TRANSP/CURA/FACEAM/ROMP (NBR 5739:2018)</t>
  </si>
  <si>
    <t>68.04.05</t>
  </si>
  <si>
    <t>RESIST. A TRAÇÃO POR COMPRESSÃO DIAMETRAL CP CILÍNDRICOS CONCRETO (NBR 7222:2011)</t>
  </si>
  <si>
    <t>68.04.07</t>
  </si>
  <si>
    <t>CONSISTÊNCIA DO CONCRETO PELO ABATIMENTO DO TRONCO DE CONE - SLUMP TEST (NBR 16889:2020)</t>
  </si>
  <si>
    <t>68.04.08</t>
  </si>
  <si>
    <t>AVALIAÇÃO DA DUREZA SUPERFICIAL PELO ESCLERÔMETRO - CONCRETO ENDURECIDO (NBR 7584:2012)</t>
  </si>
  <si>
    <t>68.04.09</t>
  </si>
  <si>
    <t>EXTRAÇAO/PREPARO/ENSAIO/ANALISE DE TESTEMUNHO D=3" EM ESTRUT. CONCRETO (NBR 7680-1:2015)</t>
  </si>
  <si>
    <t>68.04.10</t>
  </si>
  <si>
    <t>EXTRAÇAO/PREPARO/ENSAIO/ANALISE DE TESTEMUNHO D=4" EM ESTRUT. CONCRETO (NBR 7680-1:2015)</t>
  </si>
  <si>
    <t>69</t>
  </si>
  <si>
    <t>ENSAIOS DE ACO, BLOCO, MADEIRA,TELHA,TIJOLO E TUBO</t>
  </si>
  <si>
    <t>69.01</t>
  </si>
  <si>
    <t>ENSAIOS DE ACO</t>
  </si>
  <si>
    <t>69.01.01</t>
  </si>
  <si>
    <t>TRAÇÃO/DESBITOLAMENTO BARRAS DE AÇO D &lt;= 16 MM, TEMP. AMBIENTE (NBR 6892-1:2013)</t>
  </si>
  <si>
    <t>CP</t>
  </si>
  <si>
    <t>69.01.02</t>
  </si>
  <si>
    <t>TRAÇÃO/DESBITOLAMENTO BARRAS DE AÇO 16 &lt; D &lt;= 25 MM, TEMP. AMBIENTE (NBR 6892-1:2013)</t>
  </si>
  <si>
    <t>69.01.03</t>
  </si>
  <si>
    <t>TRAÇÃO/DESBITOLAMENTO EM BARRAS DE AÇO D &gt; 25 MM, TEMP. AMBIENTE (NBR 6892-1:2013)</t>
  </si>
  <si>
    <t>69.01.04</t>
  </si>
  <si>
    <t>DOBRAMENTO SEMI-GUIADO EM BARRAS DE AÇO (NBR 7438:2016)</t>
  </si>
  <si>
    <t>69.01.05</t>
  </si>
  <si>
    <t>TRAÇÃO EM FIOS, BARRAS E CORDOALHAS DE AÇO PARA ARMADURA DE PROTENSÃO (NBR 6349:2008)</t>
  </si>
  <si>
    <t>69.02</t>
  </si>
  <si>
    <t>ENSAIOS DE BLOCOS DE CONCRETO</t>
  </si>
  <si>
    <t>69.02.01</t>
  </si>
  <si>
    <t>ENSAIO DE RESISTÊNCIA À COMPRESSÃO EM BLOCO DE CONCRETO (NBR 12118:2014)</t>
  </si>
  <si>
    <t>69.02.02</t>
  </si>
  <si>
    <t>ANÁLISE DIMENSIONAL, ABSORÇÃO E  ÁREA LIQUIDA EM BLOCO DE CONCRETO (NBR 12118:2014)</t>
  </si>
  <si>
    <t>69.03</t>
  </si>
  <si>
    <t>ENSAIOS DE BLOCOS CERAMICOS</t>
  </si>
  <si>
    <t>69.03.01</t>
  </si>
  <si>
    <t>RESISTÊNCIA À COMPRESSÃO EM BLOCOS CERÂMICOS ESTRUTURAIS E DE VEDAÇÃO (NBR 15270:2017)</t>
  </si>
  <si>
    <t>69.03.02</t>
  </si>
  <si>
    <t>CARACTERÍSTICAS GEOMÉTRICAS/ABSORÇÃO BLOCOS CERÂMICOS ESTRUT./VEDAÇÃO (NBR 15270:2017)</t>
  </si>
  <si>
    <t>TABELA DE INSUMOS UTILIZADOS NAS COMPOSIÇÕES DE CONSULTORIA</t>
  </si>
  <si>
    <t>50.05.10</t>
  </si>
  <si>
    <t>CHP/BETONEIRA 320 L, SEM CARREGADOR</t>
  </si>
  <si>
    <t>50.05.11</t>
  </si>
  <si>
    <t>CHI/BETONEIRA 320 L, SEM CARREGADOR</t>
  </si>
  <si>
    <t>50.20.18</t>
  </si>
  <si>
    <t>CHP/ESCAVADEIRA HIDRAULICA SOBRE ESTEIRAS, CACAMBA 0,98M3, PESO OPERACIONAL 17T, POTENCIA BRUTA 119HP, OU EQUIVALENTE</t>
  </si>
  <si>
    <t>50.20.19</t>
  </si>
  <si>
    <t>CHI/ESCAVADEIRA HIDRAULICA SOBRE ESTEIRAS, CACAMBA 0,98M3, PESO OPERACIONAL 17T, POTENCIA BRUTA 119HP, OU EQUIVALENTE</t>
  </si>
  <si>
    <t>50.41.15</t>
  </si>
  <si>
    <t>CHP DE IMPRESSORA MULTIFUNCIONAL A3</t>
  </si>
  <si>
    <t>50.43.01</t>
  </si>
  <si>
    <t xml:space="preserve">CHP - TERRÔMETRO 20 KO E RESISTIVIDADE DO SOLO </t>
  </si>
  <si>
    <t>50.43.02</t>
  </si>
  <si>
    <t xml:space="preserve">CHI - TERRÔMETRO 20 KO E RESISTIVIDADE DO SOLO </t>
  </si>
  <si>
    <t>54.40.04</t>
  </si>
  <si>
    <t>LOCAÇÃO VEÍCULO UTILITÁRIO 4 PORTAS E 7 LUGARES C/ SEGURO</t>
  </si>
  <si>
    <t>54.40.06</t>
  </si>
  <si>
    <t>LOCAÇÃO VEÍCULO POPULAR MOTOR 1.0 C/ AR E SEGURO</t>
  </si>
  <si>
    <t>55.05.21</t>
  </si>
  <si>
    <t>OPERADOR DE BETONEIRA</t>
  </si>
  <si>
    <t>55.05.35</t>
  </si>
  <si>
    <t>MOTORISTA DE VEICULO LEVE</t>
  </si>
  <si>
    <t>55.10.05</t>
  </si>
  <si>
    <t>AJUDANTE</t>
  </si>
  <si>
    <t>55.10.35</t>
  </si>
  <si>
    <t>ARMADOR</t>
  </si>
  <si>
    <t>55.10.50</t>
  </si>
  <si>
    <t>CARPINTEIRO</t>
  </si>
  <si>
    <t>55.10.88</t>
  </si>
  <si>
    <t>55.10.92</t>
  </si>
  <si>
    <t>AUXILIAR ADMINISTRATIVO</t>
  </si>
  <si>
    <t>55.10.94</t>
  </si>
  <si>
    <t>55.20.05</t>
  </si>
  <si>
    <t>ENGENHEIRO DE OBRA INTERMEDIARIO</t>
  </si>
  <si>
    <t>56.11.01</t>
  </si>
  <si>
    <t>ENGENHEIRO CONSULTOR ESPECIAL - PROJETO</t>
  </si>
  <si>
    <t>56.11.02</t>
  </si>
  <si>
    <t>ENGENHEIRO CONSULTOR - PROJETO</t>
  </si>
  <si>
    <t>56.11.03</t>
  </si>
  <si>
    <t>ENGENHEIRO COORDENADOR - PROJETO</t>
  </si>
  <si>
    <t>56.11.04</t>
  </si>
  <si>
    <t>ENGENHEIRO SENIOR - PROJETO</t>
  </si>
  <si>
    <t>56.11.05</t>
  </si>
  <si>
    <t>ENGENHEIRO INTERMEDIARIO - PROJETO</t>
  </si>
  <si>
    <t>56.11.06</t>
  </si>
  <si>
    <t>ENGENHEIRO JUNIOR - PROJETO</t>
  </si>
  <si>
    <t>56.11.07</t>
  </si>
  <si>
    <t>ENGENHEIRO TRAINEE PROJETO</t>
  </si>
  <si>
    <t>56.11.08</t>
  </si>
  <si>
    <t>ARQUITETO CONSULTOR ESPECIAL PROJETO</t>
  </si>
  <si>
    <t>56.11.09</t>
  </si>
  <si>
    <t>ARQUITETO CONSULTOR PROJETO</t>
  </si>
  <si>
    <t>56.11.10</t>
  </si>
  <si>
    <t>ARQUITETO COORDENADOR PROJETO</t>
  </si>
  <si>
    <t>56.11.11</t>
  </si>
  <si>
    <t>ARQUITETO SÊNIOR PROJETO</t>
  </si>
  <si>
    <t>56.11.12</t>
  </si>
  <si>
    <t>ARQUITETO INTERMEDIÁRIO PROJETO</t>
  </si>
  <si>
    <t>56.11.13</t>
  </si>
  <si>
    <t>ARQUITETO JÚNIOR PROJETO</t>
  </si>
  <si>
    <t>56.11.14</t>
  </si>
  <si>
    <t>ARQUITETO TRAINEE PROJETO</t>
  </si>
  <si>
    <t>56.11.15</t>
  </si>
  <si>
    <t>56.11.16</t>
  </si>
  <si>
    <t>56.11.17</t>
  </si>
  <si>
    <t>56.12.01</t>
  </si>
  <si>
    <t>AUXILIAR DE ENGENHARIA - PROJETO</t>
  </si>
  <si>
    <t>56.12.02</t>
  </si>
  <si>
    <t>AUX. ARQUITETURA P/ PROJETOS</t>
  </si>
  <si>
    <t>56.13.01</t>
  </si>
  <si>
    <t>PROJETISTA SENIOR - PROJETO</t>
  </si>
  <si>
    <t>56.13.02</t>
  </si>
  <si>
    <t>PROJETISTA INTERMEDIARIO - PROJETO</t>
  </si>
  <si>
    <t>56.13.03</t>
  </si>
  <si>
    <t>PROJETISTA JUNIOR - PROJETO</t>
  </si>
  <si>
    <t>56.13.04</t>
  </si>
  <si>
    <t>PROJETISTA CADISTA - PROJETO</t>
  </si>
  <si>
    <t>56.14.01</t>
  </si>
  <si>
    <t>TECNICO SENIOR - PROJETO</t>
  </si>
  <si>
    <t>56.14.02</t>
  </si>
  <si>
    <t>TECNICO INTERMEDIARIO - PROJETO</t>
  </si>
  <si>
    <t>56.14.03</t>
  </si>
  <si>
    <t>TECNICO JUNIOR - PROJETO</t>
  </si>
  <si>
    <t>56.15.01</t>
  </si>
  <si>
    <t>DESENHISTA PROJETISTA - PROJETO</t>
  </si>
  <si>
    <t>56.15.02</t>
  </si>
  <si>
    <t>DESENHISTA TECNICO / CADISTA - PROJETO</t>
  </si>
  <si>
    <t>56.15.03</t>
  </si>
  <si>
    <t>DESENHISTA COPISTA - PROJETO</t>
  </si>
  <si>
    <t>56.16.01</t>
  </si>
  <si>
    <t>AUXILIAR ADMINISTRATIVO SENIOR - PROJETO</t>
  </si>
  <si>
    <t>56.16.02</t>
  </si>
  <si>
    <t>AUXILIAR ADMINISTRATIVO INTERMEDIARIO - PROJETO</t>
  </si>
  <si>
    <t>56.16.03</t>
  </si>
  <si>
    <t>AUXILIAR ADMINISTRATIVO JUNIOR - PROJETO</t>
  </si>
  <si>
    <t>56.16.05</t>
  </si>
  <si>
    <t>ASSISTENTE SOCIAL - PROJETO</t>
  </si>
  <si>
    <t>57.21.01</t>
  </si>
  <si>
    <t>ENGENHEIRO CONSULTOR - SUPERVISAO</t>
  </si>
  <si>
    <t>57.21.02</t>
  </si>
  <si>
    <t>ENGENHEIRO COORDENADOR - SUPERVISAO</t>
  </si>
  <si>
    <t>57.21.03</t>
  </si>
  <si>
    <t>ENGENHEIRO SENIOR - SUPERVISAO</t>
  </si>
  <si>
    <t>57.21.04</t>
  </si>
  <si>
    <t>ENGENHEIRO INTERMEDIARIO - SUPERVISAO</t>
  </si>
  <si>
    <t>57.21.05</t>
  </si>
  <si>
    <t>ENGENHEIRO JUNIOR - SUPERVISAO</t>
  </si>
  <si>
    <t>57.21.06</t>
  </si>
  <si>
    <t>ENGENHEIRO TRAINEE SUPERVISÃO</t>
  </si>
  <si>
    <t>57.21.07</t>
  </si>
  <si>
    <t>ARQUITETO CONSULTOR SUPERVISÃO</t>
  </si>
  <si>
    <t>57.21.08</t>
  </si>
  <si>
    <t>ARQUITETO COORDENADOR SUPERVISÃO</t>
  </si>
  <si>
    <t>57.21.09</t>
  </si>
  <si>
    <t>ARQUITETO SÊNIOR SUPERVISÃO</t>
  </si>
  <si>
    <t>57.21.10</t>
  </si>
  <si>
    <t>ARQUITETO INTERMEDIÁRIO SUPERVISÃO</t>
  </si>
  <si>
    <t>57.21.11</t>
  </si>
  <si>
    <t>ARQUITETO JÚNIOR SUPERVISÃO</t>
  </si>
  <si>
    <t>57.21.12</t>
  </si>
  <si>
    <t>ARQUITETO TRAINEE SUPERVISÃO</t>
  </si>
  <si>
    <t>57.22.01</t>
  </si>
  <si>
    <t>AUXILIAR DE ENGENHARIA - SUPERVISAO</t>
  </si>
  <si>
    <t>57.22.02</t>
  </si>
  <si>
    <t>AUXILIAR DE ARQUITETURA P/ OBRAS</t>
  </si>
  <si>
    <t>57.23.01</t>
  </si>
  <si>
    <t>TECNICO SENIOR - SUPERVISAO</t>
  </si>
  <si>
    <t>57.23.02</t>
  </si>
  <si>
    <t>TECNICO INTERMEDIARIO - SUPERVISAO</t>
  </si>
  <si>
    <t>57.23.03</t>
  </si>
  <si>
    <t>TECNICO JUNIOR - SUPERVISAO</t>
  </si>
  <si>
    <t>57.24.01</t>
  </si>
  <si>
    <t>DESENHISTA PROJETISTA - SUPERVISAO</t>
  </si>
  <si>
    <t>57.24.02</t>
  </si>
  <si>
    <t>DESENHISTA TECNICO/CADISTA - SUPERVISAO</t>
  </si>
  <si>
    <t>57.24.03</t>
  </si>
  <si>
    <t>DESENHISTA COPISTA - SUPERVISAO</t>
  </si>
  <si>
    <t>57.31.01</t>
  </si>
  <si>
    <t>TOPOGRAFO SENIOR - SUPERVISAO</t>
  </si>
  <si>
    <t>57.31.02</t>
  </si>
  <si>
    <t>TOPOGRAFO INTERMEDIARIO - SUPERVISAO</t>
  </si>
  <si>
    <t>57.31.03</t>
  </si>
  <si>
    <t>TOPOGRAFO JUNIOR - SUPERVISAO</t>
  </si>
  <si>
    <t>57.31.04</t>
  </si>
  <si>
    <t>NIVELADOR - SUPERVISAO</t>
  </si>
  <si>
    <t>57.31.05</t>
  </si>
  <si>
    <t>BALIZA - SUPERVISAO</t>
  </si>
  <si>
    <t>57.31.06</t>
  </si>
  <si>
    <t>AJUDANTE DE TOPOGRAFIA - SUPERVISAO</t>
  </si>
  <si>
    <t>57.32.01</t>
  </si>
  <si>
    <t>LABORATORISTA SENIOR - SUPERVISAO</t>
  </si>
  <si>
    <t>57.32.02</t>
  </si>
  <si>
    <t>LABORATORISTA JUNIOR - SUPERVISAO</t>
  </si>
  <si>
    <t>57.32.03</t>
  </si>
  <si>
    <t>AUXILIAR DE LABORATORIO - SUPERVISAO</t>
  </si>
  <si>
    <t>57.34.01</t>
  </si>
  <si>
    <t>MOTORISTA - SUPERVISAO</t>
  </si>
  <si>
    <t>57.34.02</t>
  </si>
  <si>
    <t>APONTADOR - SUPERVISAO</t>
  </si>
  <si>
    <t>57.34.03</t>
  </si>
  <si>
    <t>SERVENTE - SUPERVISAO</t>
  </si>
  <si>
    <t>60.05.29</t>
  </si>
  <si>
    <t>ACO CA-50, 10,0 MM, VERGALHAO</t>
  </si>
  <si>
    <t>KG</t>
  </si>
  <si>
    <t>60.05.91</t>
  </si>
  <si>
    <t>ESPAÇADOR / DISTANCIADOR CIRCULAR COM ENTRADA LATERAL, EM PLASTICO, PARA VERGALHAO *4,2 A 12,5* MM, COBRIMENTO 20 MM</t>
  </si>
  <si>
    <t>60.35.44</t>
  </si>
  <si>
    <t xml:space="preserve">ARAME RECOZIDO (PG-7) 18 BWG, 1,24 MM (0,009 KG/M)          </t>
  </si>
  <si>
    <t>62.01.05</t>
  </si>
  <si>
    <t>CIMENTO PORTLAND COMUM    ( CPIII-40 )  SC 50KG</t>
  </si>
  <si>
    <t>CIMENTO PORTLAND BRANCO CP-32 (ESTRUTURAL) SC 50KG</t>
  </si>
  <si>
    <t>ARGAMASSA COLANTE AC-II</t>
  </si>
  <si>
    <t>62.03.22</t>
  </si>
  <si>
    <t xml:space="preserve">REJUNTE BRANCO, CIMENTICIO   </t>
  </si>
  <si>
    <t xml:space="preserve">CAL VIRGEM COMUM PARA ARGAMASSAS (NBR 6453)   </t>
  </si>
  <si>
    <t>63.01.03</t>
  </si>
  <si>
    <t>BRITAS 1, 2 OU 3, CALCÁRIA COM FRETE</t>
  </si>
  <si>
    <t>63.05.05</t>
  </si>
  <si>
    <t>AREIA LAVADA COM FRETE</t>
  </si>
  <si>
    <t>LAJE DE REDUCAO 1,30 METROS</t>
  </si>
  <si>
    <t>66.01.01</t>
  </si>
  <si>
    <t>LOCACAO DE ANDAIME METALICO TIPO FACHADEIRO, LARGURA DE 1,20 M, ALTURA POR PECA DE 2,0 M, INCLUINDO SAPATAS E ITENS NECESSARIOS A INSTALACAO</t>
  </si>
  <si>
    <t>M2MES</t>
  </si>
  <si>
    <t>66.01.02</t>
  </si>
  <si>
    <t>ANDAIME FACHADEIRO INCLUSIVE FORRO METALICO</t>
  </si>
  <si>
    <t>TELHA CERAMICA TIPO FRANCESA, COMPRIMENTO DE *40* CM, RENDIMENTO DE *16* TELHAS/M2</t>
  </si>
  <si>
    <t>TELHA CERAMICA TIPO PLAN, COMPRIMENTO DE *47* CM, RENDIMENTO DE *26* TELHAS/M2</t>
  </si>
  <si>
    <t>TELHA DE FIBROCIMENTO ONDULADA E = 4 MM, DE 1,22 X 0,50 M (SEM AMIANTO)</t>
  </si>
  <si>
    <t>TELHA DE FIBROCIMENTO ONDULADA E = 6 MM, DE 1,53 X 1,10 M (SEM AMIANTO)</t>
  </si>
  <si>
    <t>ETANOL</t>
  </si>
  <si>
    <t>L</t>
  </si>
  <si>
    <t>68.01.25</t>
  </si>
  <si>
    <t>GASOLINA COMUM</t>
  </si>
  <si>
    <t>71.01.07</t>
  </si>
  <si>
    <t>TABUA DE PINUS EXP.= 1" L=25 CM</t>
  </si>
  <si>
    <t>71.04.08</t>
  </si>
  <si>
    <t>PECA DE MADEIRA DE PINUS 5,5X5,5 CM</t>
  </si>
  <si>
    <t>77.05.51</t>
  </si>
  <si>
    <t>PREGO DE ACO POLIDO COM CABECA 18 X 30 (2 3/4 X 10)</t>
  </si>
  <si>
    <t>83.17.50</t>
  </si>
  <si>
    <t>CHAPINHA DE ALUMINIO/LATAO D=3CM C.NUMERO IMPRESSO</t>
  </si>
  <si>
    <t>83.25.51</t>
  </si>
  <si>
    <t>SMARTPHONE</t>
  </si>
  <si>
    <t>83.25.52</t>
  </si>
  <si>
    <t>TRENA A LASER COM ALCANCE DE 50 METROS</t>
  </si>
  <si>
    <t>83.25.53</t>
  </si>
  <si>
    <t>TRENA DE LONA DE 20 METROS</t>
  </si>
  <si>
    <t>83.25.54</t>
  </si>
  <si>
    <t>IMPRESSORA MULTIFUNCIONAL A3</t>
  </si>
  <si>
    <t>93.20.06</t>
  </si>
  <si>
    <t>NIVEL WILD N3 C/MICROMETRO (PRECISAO +/- 0,2 MM) OU EQUIVALENTE</t>
  </si>
  <si>
    <t>93.21.01</t>
  </si>
  <si>
    <t>ESTACAO TOTAL PRECISAO MINIMA 2MM ALCANCE &gt;=2500M</t>
  </si>
  <si>
    <t>93.21.03</t>
  </si>
  <si>
    <t>RECEPTOR GPS P/ SISTEMA GNSS L1/L2 - PAR</t>
  </si>
  <si>
    <t>93.21.04</t>
  </si>
  <si>
    <t xml:space="preserve">TERRÔMETRO 20 KO E RESISTIVIDADE DO SOLO </t>
  </si>
  <si>
    <t>93.22.02</t>
  </si>
  <si>
    <t>COMPUTADOR C/ PERIFÉRICOS - PROCESSADOR i5 (EQUIVALENTE OU SUPERIOR) 8GB, RAM, HD 1 TB, PLACA DE VIDEO 1 GB E WINDOWS 10</t>
  </si>
  <si>
    <t>PACOTE OFFICE 2019 (SIMILAR OU SUPERIOR)</t>
  </si>
  <si>
    <t>93.22.10</t>
  </si>
  <si>
    <t>AUTODESK AUTOCAD - 2016 (SIMILAR OU SUPERIOR)</t>
  </si>
  <si>
    <t>94.01.03</t>
  </si>
  <si>
    <t>COPIA XEROGRAFICA PRETO/BRANCO- FORMATO A2</t>
  </si>
  <si>
    <t>94.01.04</t>
  </si>
  <si>
    <t>COPIA XEROGRAFICA PRETO/BRANCO- FORMATO A1</t>
  </si>
  <si>
    <t>94.01.05</t>
  </si>
  <si>
    <t>COPIA XEROGRAFICA PRETO/BRANCO- FORMATO A0</t>
  </si>
  <si>
    <t>94.07.02</t>
  </si>
  <si>
    <t>XEROX PRETO/BRANCO - FORMATO A3</t>
  </si>
  <si>
    <t>94.09.11</t>
  </si>
  <si>
    <t>XEROX COLORIDO  FORMATO A4</t>
  </si>
  <si>
    <t>94.09.12</t>
  </si>
  <si>
    <t>XEROX COLORIDO  FORMATO A3</t>
  </si>
  <si>
    <t>94.12.02</t>
  </si>
  <si>
    <t>PLOTAGEM SULFITE - FORMATO A3</t>
  </si>
  <si>
    <t>94.12.03</t>
  </si>
  <si>
    <t>PLOTAGEM SULFITE - FORMATO A2</t>
  </si>
  <si>
    <t>94.12.05</t>
  </si>
  <si>
    <t>PLOTAGEM SULFITE - FORMATO A0</t>
  </si>
  <si>
    <t>94.12.07</t>
  </si>
  <si>
    <t>PLOTAGEM SULFITE -FORMATO A1 EXTENDIDO</t>
  </si>
  <si>
    <t>94.12.08</t>
  </si>
  <si>
    <t>PLOTAGEM SULFITE -FORMATO A0 EXTENDIDO</t>
  </si>
  <si>
    <t>94.15.01</t>
  </si>
  <si>
    <t>PLOTAGEM COLORIDA SULFITE FORMATO A4</t>
  </si>
  <si>
    <t>94.15.02</t>
  </si>
  <si>
    <t>PLOTAGEM COLORIDA SULFITE FORMATO A3</t>
  </si>
  <si>
    <t>94.15.03</t>
  </si>
  <si>
    <t>PLOTAGEM COLORIDA SULFITE FORMATO A2</t>
  </si>
  <si>
    <t>94.15.05</t>
  </si>
  <si>
    <t>PLOTAGEM COLORIDA SULFITE FORMATO A0</t>
  </si>
  <si>
    <t>94.15.07</t>
  </si>
  <si>
    <t>PLOTAGEM  COLORIDA SULFITE FORMATO A1 EXTENDIDO</t>
  </si>
  <si>
    <t>94.15.08</t>
  </si>
  <si>
    <t>PLOTAGEM  COLORIDA SULFITE FORMATO A0 EXTENDIDO</t>
  </si>
  <si>
    <t>94.18.01</t>
  </si>
  <si>
    <t>94.18.03</t>
  </si>
  <si>
    <t>94.18.04</t>
  </si>
  <si>
    <t xml:space="preserve">DIGITALIZAÇÃO DE FORMATO A4 (PDF OU EQUIVALENTE) </t>
  </si>
  <si>
    <t>94.18.05</t>
  </si>
  <si>
    <t>DVD 4,7 GB</t>
  </si>
  <si>
    <t>94.20.02</t>
  </si>
  <si>
    <t>ATOS COMUNS A REGISTRADORES E NOTÁRIOS - CERTIDÃO DE INTEIRO TEOR OU EM RESUMO, INDEPENDENTEMENTE DO NÚMERO DE FOLHAS, INCLUSIVE ISSQN DE 5% SOB OS EMOLUMENTOS</t>
  </si>
  <si>
    <t>94.20.03</t>
  </si>
  <si>
    <t>ATOS COMUNS A REGISTRADORES E NOTÁRIOS - CERTIDÃO EM RELATÓRIO CONFORME QUESITOS, INDEPENDENTEMENTE DO NÚMERO DE FOLHAS, INCLUSIVE ISSQN DE 5% SOB OS EMOLUMENTOS</t>
  </si>
  <si>
    <t>95.01.01</t>
  </si>
  <si>
    <t>MOBILIZAÇÃO, INSTALAÇÃO E DESMOBILIZAÇÃO, PARA EXECUÇÃO DE SONDAGEM À PERCUSSÃO (NBR 6484:2020)</t>
  </si>
  <si>
    <t>95.01.02</t>
  </si>
  <si>
    <t>95.01.03</t>
  </si>
  <si>
    <t>95.02.01</t>
  </si>
  <si>
    <t>95.02.02</t>
  </si>
  <si>
    <t>95.03.01</t>
  </si>
  <si>
    <t>POÇO DE INSPEÇÃO EM SOLO, SEÇÃO TRANSVERSAL MÍNIMA 100CM OU CIRCULAR 120CM (NBR 9604:2016)</t>
  </si>
  <si>
    <t>95.03.02</t>
  </si>
  <si>
    <t>95.06.01</t>
  </si>
  <si>
    <t>95.06.02</t>
  </si>
  <si>
    <t>95.06.03</t>
  </si>
  <si>
    <t>95.06.04</t>
  </si>
  <si>
    <t>PERFURACAO DE SOLO COM COROA DE WIDIA SONDAGEM ROTATIVA NW</t>
  </si>
  <si>
    <t>95.08.21</t>
  </si>
  <si>
    <t>RETIRADA DE AMOSTRA INDEFORMADA EM BLOCOS 30X30X30CM (NBR 9604:2016), PROFUNDIDADE = 2 A 3 M</t>
  </si>
  <si>
    <t>95.08.22</t>
  </si>
  <si>
    <t>RETIRADA DE AMOSTRA INDEFORMADA EM BLOCOS 30X30X30CM (NBR 9604:2016), PROFUNDIDADE = 1 A 2 M</t>
  </si>
  <si>
    <t>95.08.23</t>
  </si>
  <si>
    <t>RETIRADA DE AMOSTRA INDEFORMADA EM BLOCOS 30X30X30CM (NBR 9604:2016), PROFUNDIDADE ATÉ 1M</t>
  </si>
  <si>
    <t>96.01.03</t>
  </si>
  <si>
    <t>DETERMINAÇÃO DA DENSIDADE APARENTE E MASSA ESPECÍFICA APARENTE DE MISTURAS ASFALTICAS (NBR 15573:2012)</t>
  </si>
  <si>
    <t>96.01.05</t>
  </si>
  <si>
    <t>ENSAIO  PARA VERIFICAÇÃO DA ADESIVIDADE DE AGREGADO MIUDO AO LIGANTE BETUMINOSO (NBR 12584:2017)</t>
  </si>
  <si>
    <t>96.01.06</t>
  </si>
  <si>
    <t>96.01.07</t>
  </si>
  <si>
    <t>96.01.16</t>
  </si>
  <si>
    <t>96.01.21</t>
  </si>
  <si>
    <t>DETERMINAÇÃO DO PONTO DE AMOLECIMENTO EM LIGANTES ASFÁLTICOS - MÉTODO DO ANEL E BOLA (NBR 6560:2016)</t>
  </si>
  <si>
    <t>96.01.28</t>
  </si>
  <si>
    <t>DETERMINAÇÃO DO EQUIVALENTE DE AREIA EM AGREGADOS MIUDOS (DNER-ME 054/97) (OU NBR 12052:92)</t>
  </si>
  <si>
    <t>96.01.29</t>
  </si>
  <si>
    <t>ENSAIO  PARA VERIFICAÇÃO DA ADESIVIDADE DE AGREGADO GRAUDO AO LIGANTE BETUMINOSO (NBR 12583:2017)</t>
  </si>
  <si>
    <t>97.01.01</t>
  </si>
  <si>
    <t>97.01.03</t>
  </si>
  <si>
    <t>DETERMINAÇÃO DA MASSA ESPECÍFICA,  MASSA ESPECÍFICA APARENTE E ABSORÇÃO DE ÁGUA (NBR 6458:2016)</t>
  </si>
  <si>
    <t>97.01.04</t>
  </si>
  <si>
    <t>97.01.05</t>
  </si>
  <si>
    <t>97.01.06</t>
  </si>
  <si>
    <t>97.01.07</t>
  </si>
  <si>
    <t>97.01.08</t>
  </si>
  <si>
    <t>97.01.09</t>
  </si>
  <si>
    <t>VERIFICAÇÃO DA COMPACTAÇÃO DO SOLO ENERGIA PROCTOR NORMAL (NBR 7182:2020) COM 05 CORPOS DE PROVA</t>
  </si>
  <si>
    <t>97.01.10</t>
  </si>
  <si>
    <t>VERIFICAÇÃO DA COMPACTAÇÃO DO SOLO ENERGIA PROCTOR INTERMEDIÁRIO (NBR 7182:2020) COM 05 CORPOS DE PROVA</t>
  </si>
  <si>
    <t>97.01.11</t>
  </si>
  <si>
    <t>VERIFICAÇÃO DA COMPACTAÇÃO DO SOLO ENERGIA PROCTOR MODIFICADO (NBR 7182:2020) COM 05 CORPOS DE PROVA</t>
  </si>
  <si>
    <t>97.01.12</t>
  </si>
  <si>
    <t>DETERMINAÇÃO DO ÍNDICE DE SUPORTE CALIFÓRNIA DE SOLOS (ISC OU CBR) COM 1 CORPO DE PROVA (NORMA DNIT 172/016-ME / NBR 9895:2017)</t>
  </si>
  <si>
    <t>97.01.13</t>
  </si>
  <si>
    <t>DETERMINAÇÃO DO ÍNDICE DE SUPORTE CALIFÓRNIA DE SOLOS (ISC OU CBR) COM 3 CORPOS DE PROVA (NORMA DNIT 172/016-ME / NBR 9895:2017)</t>
  </si>
  <si>
    <t>97.01.14</t>
  </si>
  <si>
    <t>DETERMINAÇÃO DO ÍNDICE DE SUPORTE CALIFÓRNIA DE SOLOS (ISC OU CBR) COM 5 CORPOS DE PROVA (NORMA DNIT 172/016-ME / NBR 9895:2017)</t>
  </si>
  <si>
    <t>97.01.15</t>
  </si>
  <si>
    <t>97.01.17</t>
  </si>
  <si>
    <t>97.01.18</t>
  </si>
  <si>
    <t>97.01.20</t>
  </si>
  <si>
    <t>DETERMINAÇÃO DO COEFICIENTE DE PERMEABILIDADE DE SOLOS ARGILOSOS À CARGA VARIÁVEL (NBR 14545:2021)</t>
  </si>
  <si>
    <t>97.01.21</t>
  </si>
  <si>
    <t>DETERMINAÇÃO DO COEFICIENTE DE PERMEABILIDADE DE SOLOS GRANULARES À CARGA CONSTANTE (NBR 13292:2021)</t>
  </si>
  <si>
    <t>97.01.22</t>
  </si>
  <si>
    <t>DETERMINAÇÃO DA RESISTÊNCIA À COMPRESSÃO NÃO CONFINADA - SOLOS COESIVOS (NBR 12770:1992)</t>
  </si>
  <si>
    <t>97.01.23</t>
  </si>
  <si>
    <t>97.01.24</t>
  </si>
  <si>
    <t>97.01.25</t>
  </si>
  <si>
    <t>97.01.26</t>
  </si>
  <si>
    <t>97.01.27</t>
  </si>
  <si>
    <t>97.01.28</t>
  </si>
  <si>
    <t>97.01.30</t>
  </si>
  <si>
    <t>97.01.31</t>
  </si>
  <si>
    <t>97.01.32</t>
  </si>
  <si>
    <t>CISALHAMENTO DIRETO RAPIDO SATURADO</t>
  </si>
  <si>
    <t>97.01.33</t>
  </si>
  <si>
    <t>CISALHAMENTO DIRETO RAPIDO PRE-ADENSADO</t>
  </si>
  <si>
    <t>97.01.34</t>
  </si>
  <si>
    <t>CISALHAMENTO DIRETO RAPIDO SATURADO PRE-ADENSADO</t>
  </si>
  <si>
    <t>97.01.35</t>
  </si>
  <si>
    <t>CISALHAMENTO DIRETO LENTO</t>
  </si>
  <si>
    <t>97.01.36</t>
  </si>
  <si>
    <t>CISALHAMENTO DIRETO LENTO SATURADO</t>
  </si>
  <si>
    <t>97.02.01</t>
  </si>
  <si>
    <t>97.02.02</t>
  </si>
  <si>
    <t>97.02.03</t>
  </si>
  <si>
    <t>97.02.04</t>
  </si>
  <si>
    <t>97.02.05</t>
  </si>
  <si>
    <t>97.02.06</t>
  </si>
  <si>
    <t>DETERMINAÇÃO DA MASSA ESPECÍFICA DE AGREGADOS MIUDOS POR MEIO DO FRASCO CHAPMAN (DNER-ME 194/98)</t>
  </si>
  <si>
    <t>97.02.07</t>
  </si>
  <si>
    <t>DETERMINAÇÃO DO INDICE DE DESEMPENHO DE AGREGADO MIÚDO CONTENDO IMPUREZAS ORGÂNICAS (NBR 7221:2012)</t>
  </si>
  <si>
    <t>97.02.08</t>
  </si>
  <si>
    <t>97.02.09</t>
  </si>
  <si>
    <t>DETERMINAÇÃO DA RESISTÊNCIA DE AGREGADO GRAÚDO AO DESGASTE POR ABRASÃO - LOS ANGELES (NBR 16974:2021)</t>
  </si>
  <si>
    <t>97.02.12</t>
  </si>
  <si>
    <t>97.02.13</t>
  </si>
  <si>
    <t>AVALIAÇÃO DA DURABILIDADE DE AGREGADOS PELO EMPREGO DE SOLUÇÕES DE SULFATO DE SÓDIO OU DE MAGNÉSIO (DNER-ME 089/94)</t>
  </si>
  <si>
    <t>98.01.01</t>
  </si>
  <si>
    <t>DETERMINAÇÃO DO ÍNDICE DE FINURA DE CIMENTO PORTLAND POR MEIO DA PENEIRA 0,075MM (NBR 11579:2012)</t>
  </si>
  <si>
    <t>98.01.02</t>
  </si>
  <si>
    <t>DETERMINAÇÃO DO TEMPO DE PEGA DA PASTA DE CIMENTO PORTLAND COM APARELHO VICAT (NM 65:2002)</t>
  </si>
  <si>
    <t>98.01.03</t>
  </si>
  <si>
    <t>98.01.04</t>
  </si>
  <si>
    <t>DETERMINAÇÃO DA RESISTÊNCIA À COMPRESSÃO DE CORPOS DE PROVA CILÍNDRICOS - CIMENTO PORTLAND (NBR 7215:2019)</t>
  </si>
  <si>
    <t>98.01.05</t>
  </si>
  <si>
    <t>DETERMINAÇÃO DA SUPERFÍCIE ESPECÍFICA DO CIMENTO PORTLAND PELO MÉTODO DE PERMEABILIDADE AO AR - MÉTODO DE BLAINE (NBR 16372:2015)</t>
  </si>
  <si>
    <t>98.01.06</t>
  </si>
  <si>
    <t>98.01.07</t>
  </si>
  <si>
    <t>ANÁLISE QUÍMICA DE CIMENTO PORTLAND - MÉTODO DE ARBITRAGEM PARA DETERMINAÇÃO DE DIÓXIDO DE SILÍCIO, ÓXIDO FÉRRICO, ÓXIDO DE ALUMÍNIO, ÓXIDO DE CÁLCIO E ÓXIDO DE MAGNÉSIO (NBR NM 14:2012)</t>
  </si>
  <si>
    <t>98.02.01</t>
  </si>
  <si>
    <t>98.02.02</t>
  </si>
  <si>
    <t>DETERMINAÇÃO DOS ÍNDICES DE EXSUDAÇÃO E EXPANSÃO - CALDA DE CIMENTO PARA INJEÇÃO (NBR 7681-3:2013)</t>
  </si>
  <si>
    <t>98.02.03</t>
  </si>
  <si>
    <t>98.02.04</t>
  </si>
  <si>
    <t>DETERMINAÇÃO DA RESISTÊNCIA À COMPRESSÃO - CALDA DE CIMENTO PARA INJEÇÃO (NBR 7681-4:2013)</t>
  </si>
  <si>
    <t>98.03.01</t>
  </si>
  <si>
    <t>98.03.03</t>
  </si>
  <si>
    <t>98.03.04</t>
  </si>
  <si>
    <t>DETERMINAÇÃO DA RESISTÊNCIA À TRAÇÃO POR COMPRESSÃO DIAMETRAL DE CORPOS DE PROVA CILÍNDRICOS EM ARGAMASSA (NBR 7222:2011)</t>
  </si>
  <si>
    <t>98.04.01</t>
  </si>
  <si>
    <t>98.04.02</t>
  </si>
  <si>
    <t>98.04.03</t>
  </si>
  <si>
    <t>DETERMINAÇÃO DA RESISTÊNCIA À COMPRESSÃO DE CORPOS DE PROVA CILÍNDRICOS DE CONCRETO - CURA, FACEAMENTO E ROMPIMENTO (NBR 5739:2018)</t>
  </si>
  <si>
    <t>98.04.04</t>
  </si>
  <si>
    <t>DETERMINAÇÃO DA RESISTÊNCIA À COMPRESSÃO DE CORPOS DE PROVA CILÍNDRICOS DE CONCRETO - MOLDAGEM, TRANSPORTE, CURA, FACEAMENTO E ROMPIMENTO (NBR 5739:2018)</t>
  </si>
  <si>
    <t>98.04.05</t>
  </si>
  <si>
    <t>DETERMINAÇÃO DA RESISTÊNCIA TRAÇÃO POR COMPRESSÃO DIAMETRAL DE CORPOS DE PROVA CILÍNDRICOS EM CONCRETO (NBR 7222:2011)</t>
  </si>
  <si>
    <t>98.04.07</t>
  </si>
  <si>
    <t>DETERMINAÇÃO DA CONSISTÊNCIA DO CONCRETO PELO ABATIMENTO DO TRONCO DE CONE - SLUMP TEST (NBR 16889:2020)</t>
  </si>
  <si>
    <t>98.04.08</t>
  </si>
  <si>
    <t>98.04.09</t>
  </si>
  <si>
    <t>EXTRAÇAO, PREPARO, ENSAIO E ANALISE DE TESTEMUNHO D=3" EM ESTRUTURA DE CONCRETO (NBR 7680-1:2015)</t>
  </si>
  <si>
    <t>98.04.10</t>
  </si>
  <si>
    <t>EXTRAÇAO, PREPARO, ENSAIO E ANALISE DE TESTEMUNHO D=4" EM ESTRUTURA DE CONCRETO (NBR 7680-1:2015)</t>
  </si>
  <si>
    <t>99.01.01</t>
  </si>
  <si>
    <t>ENSAIO DE TRAÇÃO E DESBITOLAMENTO EM BARRAS DE AÇO D &lt;= 16 MM - TEMPERATURA AMBIENTE (NBR 6892-1:2013)</t>
  </si>
  <si>
    <t>99.01.02</t>
  </si>
  <si>
    <t>ENSAIO DE TRAÇÃO E DESBITOLAMENTO EM BARRAS DE AÇO 16 &lt; D &lt;= 25 MM - TEMPERATURA AMBIENTE (NBR 6892-1:2013)</t>
  </si>
  <si>
    <t>99.01.03</t>
  </si>
  <si>
    <t>ENSAIO DE TRAÇÃO E DESBITOLAMENTO EM BARRAS DE AÇO D &gt; 25 MM - TEMPERATURA AMBIENTE (NBR 6892-1:2013)</t>
  </si>
  <si>
    <t>99.01.04</t>
  </si>
  <si>
    <t>ENSAIO DE DOBRAMENTO SEMI-GUIADO EM BARRAS DE AÇO (NBR 7438:2016)</t>
  </si>
  <si>
    <t>99.01.05</t>
  </si>
  <si>
    <t>ENSAIO DE TRAÇÃO EM FIOS, BARRAS E CORDOALHAS DE AÇO PARA ARMADURA DE PROTENSÃO (NBR 6349:2008)</t>
  </si>
  <si>
    <t>99.02.01</t>
  </si>
  <si>
    <t>99.02.02</t>
  </si>
  <si>
    <t>ENSAIO DE ANÁLISE DIMENSIONAL, ABSORÇÃO E  ÁREA LIQUIDA EM BLOCO DE CONCRETO (NBR 12118:2014)</t>
  </si>
  <si>
    <t>99.03.01</t>
  </si>
  <si>
    <t>DETERMINAÇÃO DA RESISTÊNCIA À COMPRESSÃO EM BLOCOS CERÂMICOS ESTRUTURAIS E DE VEDAÇÃO (NBR 15270:2017)</t>
  </si>
  <si>
    <t>99.03.02</t>
  </si>
  <si>
    <t>DETERMINAÇÃO DAS CARACTERÍSTICAS GEOMÉTRICAS E ÍNDICE DE ABSORÇÃO EM BLOCOS CERÂMICOS ESTRUTURAIS E DE VEDAÇÃO (NBR 15270:2017)</t>
  </si>
  <si>
    <t>SINAPI (REF. 04/2025)</t>
  </si>
  <si>
    <t>VIGÊNCIA A PARTIR DE 01/2025</t>
  </si>
  <si>
    <t>Reincidência de Grupo A sobre Grupo B (sem considerar INSS sobre 13º, conforme Lei nº 14.973/2024)</t>
  </si>
  <si>
    <t>Reincidência de Grupo A sobre Aviso Prévio Trabalhado e Reincidência do FGTS sobre Aviso Prévio Indenizado</t>
  </si>
  <si>
    <t>K1: encargos sociais incidentes sobre a mão de obra mensalista - Sinapi</t>
  </si>
  <si>
    <t>DATA BASE: Abril / 2025</t>
  </si>
  <si>
    <r>
      <t xml:space="preserve">*² Os valores de K2 a K4 foram definidos conforme exemplo "Orientações para Elaboração de Planilhas Orçamentárias Obras Públicas" TCU. E o de K1 foi retirado do SINAPI, sendo os Encargos Sociais em </t>
    </r>
    <r>
      <rPr>
        <b/>
        <sz val="11"/>
        <color rgb="FF000000"/>
        <rFont val="Calibri"/>
        <charset val="1"/>
      </rPr>
      <t>Minas Gerais</t>
    </r>
    <r>
      <rPr>
        <sz val="11"/>
        <color rgb="FF000000"/>
        <rFont val="Calibri"/>
        <charset val="1"/>
      </rPr>
      <t xml:space="preserve"> a partir de </t>
    </r>
    <r>
      <rPr>
        <b/>
        <sz val="11"/>
        <color rgb="FF000000"/>
        <rFont val="Calibri"/>
        <family val="2"/>
      </rPr>
      <t>04/2025</t>
    </r>
    <r>
      <rPr>
        <sz val="11"/>
        <color rgb="FF000000"/>
        <rFont val="Calibri"/>
        <charset val="1"/>
      </rPr>
      <t>, sem a desoneração da folha de pagamentos, para profissionais mensalistas, igual a</t>
    </r>
    <r>
      <rPr>
        <b/>
        <sz val="11"/>
        <color rgb="FF000000"/>
        <rFont val="Calibri"/>
        <family val="2"/>
      </rPr>
      <t xml:space="preserve"> 73,93</t>
    </r>
    <r>
      <rPr>
        <sz val="11"/>
        <color rgb="FF000000"/>
        <rFont val="Calibri"/>
        <charset val="1"/>
      </rPr>
      <t>%.</t>
    </r>
  </si>
  <si>
    <t>04/2025</t>
  </si>
  <si>
    <t>CREA-MG</t>
  </si>
  <si>
    <t>1) Valores de ARTs – tabela conforme Decisão Plenária 0614/2024, do Confea (2025).</t>
  </si>
  <si>
    <t>2.02</t>
  </si>
  <si>
    <t>TABELA MENSAL DE PREÇO DE INSUMOS</t>
  </si>
  <si>
    <t>MÊS DE REFERÊNCIA: 01/25</t>
  </si>
  <si>
    <t>ONERADA</t>
  </si>
  <si>
    <t>54.01.01</t>
  </si>
  <si>
    <t>POLIDORA DE PISO, 100KG, D=450MM, MOTOR ELÉTRICO 4HP (LOCAÇÃO)</t>
  </si>
  <si>
    <t>54.01.08</t>
  </si>
  <si>
    <t>VIBROACABADORA DE ASFALTO SOBRE ESTEIRAS, LARGURA DE PAVIMENTO 2,13 M A 4,55 M POTÊNCIA. 74 KW/100 HP, CAPACIDADE 400 T/H OU EQUIVALENTE</t>
  </si>
  <si>
    <t>54.01.38</t>
  </si>
  <si>
    <t>MINI-CARREGADEIRA DE PNEUS 61HP COM VASSOURA DE 1500MM OU EQUIVALENTE</t>
  </si>
  <si>
    <t>54.01.40</t>
  </si>
  <si>
    <t>FRESADORA DE ASFALTO A FRIO SOBRE RODAS, LARGURA DE FRESAGEM 1,00 M, POTÊNCIA 155 KW/208 HP OU EQUIVALENTE</t>
  </si>
  <si>
    <t>54.01.70</t>
  </si>
  <si>
    <t>VASSOURA MECÂNICA REBOCÁVEL COM ESCOVA CILÍNDRICA LARGURA ÚTIL DE VARRIMENTO = 2,44M OU EQUIVALENTE</t>
  </si>
  <si>
    <t>54.04.12</t>
  </si>
  <si>
    <t>BATE ESTACA DE QUEDA SIMPLES, SOBRE ROLO, MOTOR A DIESEL, COM MARTELO DE 0,6 A 0,8T</t>
  </si>
  <si>
    <t>54.05.10</t>
  </si>
  <si>
    <t>BETONEIRA CAPACIDADE NOMINAL 400 L, CAPACIDADE DE MISTURA  280 L, MOTOR ELETRICO TRIFASICO 220/380 V POTENCIA 2 CV, SEM CARREGADOR</t>
  </si>
  <si>
    <t>54.06.02</t>
  </si>
  <si>
    <t>BOMBA HIDRÁULICA SUBMERSÍVEL 2" 36 M3/H COM 20M DE MANGUEIRA</t>
  </si>
  <si>
    <t>54.06.04</t>
  </si>
  <si>
    <t>BOMBA HIDRÁULICA SUBMERSÍVEL 3" 72 M3/H COM 20M DE MANGUEIRA</t>
  </si>
  <si>
    <t>54.10.10</t>
  </si>
  <si>
    <t>CAMINHÃO TOCO, PESO BRUTO TOTAL 10.000 KG, CARGA ÚTIL MÁXIMA 7.200 KG, DISTÂNCIA ENTRE EIXOS 4,50 M, POTÊNCIA 190 CV (INCLUI CABINE E CHASSI, NÃO INCLUI CARROCERIA) OU EQUIVALENTE</t>
  </si>
  <si>
    <t>54.10.12</t>
  </si>
  <si>
    <t>CAMINHÃO TOCO, PESO BRUTO TOTAL 15.000 KG, CARGA ÚTIL MÁXIMA 9.800 KG, DISTÂNCIA ENTRE EIXOS 5,00 M, POTÊNCIA 200 CV (INCLUI CABINE E CHASSI, NÃO INCLUI CARROCERIA) OU EQUIVALENTE</t>
  </si>
  <si>
    <t>54.10.80</t>
  </si>
  <si>
    <t>GUINDASTE ARTICULADO COM CAPACIDADE MÁXIMA DE 3300KG E ALCANCE MÁXIMO HORIZONTAL DE 9 METROS OU EQUIVALENTE</t>
  </si>
  <si>
    <t>54.11.10</t>
  </si>
  <si>
    <t>PÁ CARREGADEIRA 180HP CAPACIDADE CAÇAMBA 3M3 OU EQUIVALENTE</t>
  </si>
  <si>
    <t>54.11.28</t>
  </si>
  <si>
    <t>PÁ CARREGADEIRA 140HP CAPACIDADE CAÇAMBA 1,7M3 OU EQUIVALENTE</t>
  </si>
  <si>
    <t>54.13.22</t>
  </si>
  <si>
    <t>ROLO COMPACTADOR VIBRATÓRIO TANDEM, AÇO LISO, POTÊNCIA 57 HP, PESO SEM/COM LASTRO 6,5/9,4 T, LARGURA DE TRABALHO 1,20 M OU EQUIVALENTE</t>
  </si>
  <si>
    <t>54.13.40</t>
  </si>
  <si>
    <t>ROLO COMPACTADOR VIBRATÓRIO DE UM CILINDRO LISO DE AÇO, POTÊNCIA 125 HP, PESO SEM/COM LASTRO 10,75/12,92 T, IMPACTO DINÂMICO 31,5/18,5 T, LARGURA TRABALHO 2,15 M OU EQUIVALENTE</t>
  </si>
  <si>
    <t>54.13.42</t>
  </si>
  <si>
    <t>ROLO VIBRATÓRIO PÉ DE CARNEIRO 100HP PESO OPERACIONAL 11000KG OU EQUIVALENTE</t>
  </si>
  <si>
    <t>54.13.44</t>
  </si>
  <si>
    <t>ROLO VIBRATÓRIO LISO 80HP PESO OPERACIONAL 7000KG LARGURA 1,68M OU EQUIVALENTE</t>
  </si>
  <si>
    <t>54.13.46</t>
  </si>
  <si>
    <t>ROLO VIBRATÓRIO PÉ DE CARNEIRO 80HP PESO OPERACIONAL 7000KG OU EQUIVALENTE</t>
  </si>
  <si>
    <t>54.13.50</t>
  </si>
  <si>
    <t>ROLO VIBRATÓRIO DE TAMBOR DUPLO 24 HP, PESO OPERACIONAL 1700KG E TAMBOR 0,90M OU EQUIVALENTE</t>
  </si>
  <si>
    <t>54.13.54</t>
  </si>
  <si>
    <t>ROLO DE PNEUS MASSA OPERACIONAL 10000KG LARGURA ROLAMENTO 1,80M E 99HP OU EQUIVALENTE</t>
  </si>
  <si>
    <t>54.13.74</t>
  </si>
  <si>
    <t>COMPACTADOR VIBRATÓRIO DE PLACA 9,0 HP DIESEL OU EQUIVALENTE</t>
  </si>
  <si>
    <t>54.13.78</t>
  </si>
  <si>
    <t>COMPACTADOR VIBRATÓRIO DE PLACA 3,0 HP DIESEL OU EQUIVALENTE</t>
  </si>
  <si>
    <t>54.14.10</t>
  </si>
  <si>
    <t>COMPRESSOR PORTÁTIL, MOTOR DIESEL, 275 PCM, 7 BAR, 54,4KW, OU EQUIVALENTE</t>
  </si>
  <si>
    <t>54.16.50</t>
  </si>
  <si>
    <t>ESPARGIDOR DE ASFALTO 9,5HP, 6000L, 36 BICOS, VAZÃO POR BICO 12L/HORA, OU EQUIVALENTE</t>
  </si>
  <si>
    <t>54.19.62</t>
  </si>
  <si>
    <t>ROMPEDOR PNEUMÁTICO MANUAL, PADRÃO, PESO DE 30 KG, OU EQUIVALENTE</t>
  </si>
  <si>
    <t>54.19.66</t>
  </si>
  <si>
    <t>MARTELO DEMOLIDOR ELÉTRICO, 2.000 W,  1.000 IMPACTOS POR MINUTO, FORÇA DE IMPACTO ENTRE 62 E 69 J, PESO DE 30 KG, OU EQUIVALENTE</t>
  </si>
  <si>
    <t>54.19.67</t>
  </si>
  <si>
    <t>MARTELO DEMOLIDOR ELETRICO, 2.000 W,  1.000 IMPACTOS POR MINUTO, FORÇA DE IMPACTO ENTRE 62 E 69 J, PESO DE 30 KG, OU EQUIVALENTE</t>
  </si>
  <si>
    <t>54.20.06</t>
  </si>
  <si>
    <t>RETROESCAVADEIRA TRAÇÃO 4X2, 85HP, CAÇAMBA 610MM / 0,22M3 OU EQUIVALENTE</t>
  </si>
  <si>
    <t>54.20.09</t>
  </si>
  <si>
    <t>RETROESCAVADEIRA SOBRE RODAS COM CARREGADEIRA, TRAÇÃO 4X4, POTÊNCIA 88 HP, CAÇAMBA CARREGADEIRA CAPACIDADE MÍNIMA 1 M3, CAÇAMBA RETRO CAPACIDADE 0,26 M3, PESO OPERACIONAL MÍNIMO 6.674 KG, PROFUNDIDADE ESCAVAÇÃO MÁXIMA. 4,37 M REF 36531</t>
  </si>
  <si>
    <t>54.20.11</t>
  </si>
  <si>
    <t>MINIESCAVADEIRA SOBRE ESTEIRAS, POTÊNCIA LÍQUIDA DE *30* HP, PESO OPERACIONAL DE *3.500* KG REF 37520</t>
  </si>
  <si>
    <t>54.20.18</t>
  </si>
  <si>
    <t>ESCAVADEIRA HIDRÁULICA SOBRE ESTEIRAS, CAÇAMBA 0,98M3, PESO OPERACIONAL 17T, POTÊNCIA BRUTA 119HP, OU EQUIVALENTE</t>
  </si>
  <si>
    <t>54.20.20</t>
  </si>
  <si>
    <t>ESCAVADEIRA HIDRÁULICA SOBRE ESTEIRAS, CAÇAMBA 1,3M3, PESO OPERACIONAL 22T, POTÊNCIA BRUTA 156HP, OU EQUIVALENTE</t>
  </si>
  <si>
    <t>54.25.08</t>
  </si>
  <si>
    <t>GRADE DE DISCOS MECÂNICA 20X24" COM 20 DISCOS 24" X 6MM  COM PNEUS PARA TRANSPORTE</t>
  </si>
  <si>
    <t>54.27.16</t>
  </si>
  <si>
    <t>GUINDASTE HIDRÁULICO AUTOPROPELIDO, COM LANÇA TELESCÓPICA 28,80 M, CAPACIDADE MÁXIMA 30 T, POTÊNCIA 97 KW, TRAÇÃO 4 X 4</t>
  </si>
  <si>
    <t>54.31.10</t>
  </si>
  <si>
    <t>GRUPO DE SOLDAGEM COM GERADOR A DIESEL PARA SOLDA ELÉTRICA, SOBRE 02 RODAS, COM MOTOR 4 CILINDROS, 375A TN5 B/56 C/3 KVA, OU EQUIVALENTE</t>
  </si>
  <si>
    <t>54.32.08</t>
  </si>
  <si>
    <t>MOTONIVELADORA POTÊNCIA BASICA LÍQUIDA (PRIMEIRA MARCHA) 125HP/93KW , PESO BRUTO 16T, LARGURA DA LÂMINA DE 3,7 M, OU EQUIVALENTE</t>
  </si>
  <si>
    <t>54.34.01</t>
  </si>
  <si>
    <t>MOTOSSERRA PORTÁTIL COM MOTOR A GASOLINA DE 60 CILINDRADAS, OU EQUIVALENTE</t>
  </si>
  <si>
    <t>54.34.02</t>
  </si>
  <si>
    <t>ROÇADEIRA COSTAL COM MOTOR A GASOLINA DE *32* CC</t>
  </si>
  <si>
    <t>54.36.08</t>
  </si>
  <si>
    <t>TRATOR DE ESTEIRAS, POTÊNCIA DE 347 HP, PESO OPERACIONAL DE 38,5 T, COM LÂMINA COM CAPACIDADE DE 8,70M3</t>
  </si>
  <si>
    <t>54.36.10</t>
  </si>
  <si>
    <t>TRATOR DE ESTEIRAS, POTÊNCIA DE 177HP/132KW, PESO OPERACIONAL DE 16,5T, COM LÂMINA COM CAPACIDADE DE 3,18M3, OU EQUIVALENTE</t>
  </si>
  <si>
    <t>54.36.64</t>
  </si>
  <si>
    <t>TRATOR DE PNEUS COM POTÊNCIA DE 85 CV, TRAÇÃO 4X4, COM VASSOURA MECÂNICA ACOPLADA REF 7640</t>
  </si>
  <si>
    <t>54.36.66</t>
  </si>
  <si>
    <t>TRATOR DE PNEUS COM POTÊNCIA DE 105 CV, TRAÇÃO 4 X 4, PESO COM LASTRO DE 5500 KG, OU EQUIVALENTE</t>
  </si>
  <si>
    <t>54.39.10</t>
  </si>
  <si>
    <t>MANGOTE PARA VIBRADOR DE IMERSÃO PENDULAR D= 45MM x 5M, OU EQUIVALENTE</t>
  </si>
  <si>
    <t>54.39.11</t>
  </si>
  <si>
    <t>MOTOR PAPA VIBRADOR DE IMERSÃO TRIFÁSICO 220/380V 2CV, OU EQUIVALENTE</t>
  </si>
  <si>
    <t>54.39.20</t>
  </si>
  <si>
    <t>RÉGUA VIBRATÓRIA PARA CONCRETO COMPRIMENTO 4 METROS A GASOLINA REF 13897</t>
  </si>
  <si>
    <t>54.40.01</t>
  </si>
  <si>
    <t>LOCAÇÃO VEÍCULO TIPO PICAPE LEVE COM SEGURO</t>
  </si>
  <si>
    <t>LOCAÇÃO VEÍCULO UTILITÁRIO 4 PORTAS E 7 LUGARES COM SEGURO</t>
  </si>
  <si>
    <t>LOCAÇÃO VEÍCULO POPULAR MOTOR 1.0 COM AR E SEGURO</t>
  </si>
  <si>
    <t>54.40.20</t>
  </si>
  <si>
    <t>DENTE PARA FRESADORA DE ASFALTO COMPACTA</t>
  </si>
  <si>
    <t>54.40.22</t>
  </si>
  <si>
    <t>PORTA DENTE PARA FRESADORA DE ASFALTO COMPACTA</t>
  </si>
  <si>
    <t>54.40.24</t>
  </si>
  <si>
    <t>APOIO PARA PORTA DENTE FRESADORA DE ASFALTO COMPACTA</t>
  </si>
  <si>
    <t>54.40.30</t>
  </si>
  <si>
    <t>MÁQUINA CORTADORA DE PISO (SERRA CLIPPER), À GASOLINA, 13HP, ÚMIDO OU À SECO, OU EQUIVALENTE</t>
  </si>
  <si>
    <t>54.40.31</t>
  </si>
  <si>
    <t>REBOQUE PARA BANHEIRO QUÍMICO EM ESTRUTURA DE AÇO, COM INSTALAÇÃO ELÉTRICA DE ACORDO COM NORMAS DE TRÂNSITO, ENGATE RÁPIDO, ESCADA DE ACESSO, PINTURA ANTICORROSIVA, DUAS RODAS COM PNEUS, ESTEPE, MACACO MECÂNICO COM SUPORTE E CAPACIDADE 500KG (OU EQUIVALE</t>
  </si>
  <si>
    <t>54.41.17</t>
  </si>
  <si>
    <t>MÁQUINA DE SOLDA - LOCAÇÃO</t>
  </si>
  <si>
    <t>54.41.18</t>
  </si>
  <si>
    <t>GERADOR DIESEL MONOCILÍNDRICO SOBRE 2 RODAS, COM 6KVA TDG7000EXP OU EQUIVALENTE - LOCAÇÃO</t>
  </si>
  <si>
    <t>54.41.19</t>
  </si>
  <si>
    <t>SOPRADOR A GASOLINA</t>
  </si>
  <si>
    <t>54.41.20</t>
  </si>
  <si>
    <t>PULVERIZADOR TIPO COSTAL</t>
  </si>
  <si>
    <t>54.41.21</t>
  </si>
  <si>
    <t>EQUIPAMENTO PARA SELAGEM COM MATERIAL ASFÁLTICO REBOCÁVEL COM CAPACIDADE DE 370 L - 35 KW</t>
  </si>
  <si>
    <t>54.42.01</t>
  </si>
  <si>
    <t>SERRA CIRCULAR DE BANCADA, MOTOR ELÉTRICO 1800W, COIFA PARA DISCO 10", OU EQUIVALENTE</t>
  </si>
  <si>
    <t>54.50.01</t>
  </si>
  <si>
    <t>EQUIPE DE REDE LIGAÇÃO ESGOTO COPASA</t>
  </si>
  <si>
    <t>55.05.15</t>
  </si>
  <si>
    <t>OPERADOR 1</t>
  </si>
  <si>
    <t>OPERADOR DE BETONEIRA ESTACIONÁRIA / MISTURADOR</t>
  </si>
  <si>
    <t>55.05.32</t>
  </si>
  <si>
    <t>OPERADOR DE MARTELETE OU MARTELETEIRO</t>
  </si>
  <si>
    <t>MOTORISTA DE VEÍCULO LEVE</t>
  </si>
  <si>
    <t>55.05.36</t>
  </si>
  <si>
    <t>MOTORISTA DE VEÍCULO PESADO</t>
  </si>
  <si>
    <t>55.05.45</t>
  </si>
  <si>
    <t>OPERADOR DE PAVIMENTADORA / MESA VIBROACABADORA</t>
  </si>
  <si>
    <t>55.05.49</t>
  </si>
  <si>
    <t>OPERADOR DE CARREGADEIRA</t>
  </si>
  <si>
    <t>55.05.51</t>
  </si>
  <si>
    <t>OPERADOR DE COMPRESSOR DE AR OU COMPRESSORISTA</t>
  </si>
  <si>
    <t>55.05.57</t>
  </si>
  <si>
    <t>OPERADOR DE GUINDASTE</t>
  </si>
  <si>
    <t>55.05.59</t>
  </si>
  <si>
    <t>OPERADOR DE TRATOR DE PNEUS</t>
  </si>
  <si>
    <t>55.05.61</t>
  </si>
  <si>
    <t>OPERADOR DE MOTONIVELADORA</t>
  </si>
  <si>
    <t>55.05.64</t>
  </si>
  <si>
    <t>OPERADOR DE ESCAVADEIRA</t>
  </si>
  <si>
    <t>55.05.65</t>
  </si>
  <si>
    <t>OPERADOR DE RETRO ESCAVADEIRA</t>
  </si>
  <si>
    <t>55.05.66</t>
  </si>
  <si>
    <t>OPERADOR DE ROÇADEIRA</t>
  </si>
  <si>
    <t>55.05.67</t>
  </si>
  <si>
    <t>OPERADOR DE ROLO COMPACTADOR</t>
  </si>
  <si>
    <t>55.05.70</t>
  </si>
  <si>
    <t xml:space="preserve">OPERADOR DE MÁQUINAS E TRATORES DIVERSOS - TERRAPLANAGEM </t>
  </si>
  <si>
    <t>55.05.71</t>
  </si>
  <si>
    <t xml:space="preserve">OPERADOR DE USINA DE ASFALTO, DE SOLOS OU DE CONCRETO </t>
  </si>
  <si>
    <t>55.10.06</t>
  </si>
  <si>
    <t>CHEFE DE SETOR ADMINISTRATIVO (NÍVEL SUPERIOR)</t>
  </si>
  <si>
    <t>55.10.07</t>
  </si>
  <si>
    <t>ALMOXARIFE</t>
  </si>
  <si>
    <t>55.10.09</t>
  </si>
  <si>
    <t>APONTADOR OU APROPRIADOR DE MÃO DE OBRA</t>
  </si>
  <si>
    <t>55.10.10</t>
  </si>
  <si>
    <t>AUXILIAR DE ENCANADOR OU BOMBEIRO HIDRÁULICO</t>
  </si>
  <si>
    <t>55.10.15</t>
  </si>
  <si>
    <t>AUXILIAR DE TOPÓGRAFO</t>
  </si>
  <si>
    <t>55.10.16</t>
  </si>
  <si>
    <t>AUXILIAR DE SERVIÇOS GERAIS</t>
  </si>
  <si>
    <t>55.10.33</t>
  </si>
  <si>
    <t>ENCARREGADO GERAL DE OBRAS</t>
  </si>
  <si>
    <t>55.10.34</t>
  </si>
  <si>
    <t>ENCARREGADO DE TURMA</t>
  </si>
  <si>
    <t>55.10.39</t>
  </si>
  <si>
    <t xml:space="preserve">ENCANADOR OU BOMBEIRO HIDRÁULICO </t>
  </si>
  <si>
    <t>55.10.45</t>
  </si>
  <si>
    <t>CALCETEIRO</t>
  </si>
  <si>
    <t>55.10.51</t>
  </si>
  <si>
    <t xml:space="preserve">POCEIRO / ESCAVADOR DE VALAS E TUBULÕES </t>
  </si>
  <si>
    <t>55.10.55</t>
  </si>
  <si>
    <t>ELETRICISTA</t>
  </si>
  <si>
    <t>55.10.60</t>
  </si>
  <si>
    <t>JARDINEIRO</t>
  </si>
  <si>
    <t>55.10.65</t>
  </si>
  <si>
    <t>MARCENEIRO</t>
  </si>
  <si>
    <t>55.10.67</t>
  </si>
  <si>
    <t>MONTADOR</t>
  </si>
  <si>
    <t>55.10.75</t>
  </si>
  <si>
    <t>PEDREIRO</t>
  </si>
  <si>
    <t>55.10.76</t>
  </si>
  <si>
    <t>IMPERMEABILIZADOR</t>
  </si>
  <si>
    <t>55.10.77</t>
  </si>
  <si>
    <t>PEDREIRO DE ACABAMENTO</t>
  </si>
  <si>
    <t>55.10.81</t>
  </si>
  <si>
    <t>PINTOR</t>
  </si>
  <si>
    <t>55.10.82</t>
  </si>
  <si>
    <t>RASTELEIRO</t>
  </si>
  <si>
    <t>55.10.84</t>
  </si>
  <si>
    <t>MESTRE DE OBRAS</t>
  </si>
  <si>
    <t>55.10.86</t>
  </si>
  <si>
    <t>SERRALHEIRO</t>
  </si>
  <si>
    <t>55.10.87</t>
  </si>
  <si>
    <t>VIDRACEIRO</t>
  </si>
  <si>
    <t>SERVENTE DE OBRAS</t>
  </si>
  <si>
    <t>55.10.90</t>
  </si>
  <si>
    <t>SOLDADOR</t>
  </si>
  <si>
    <t>TOPÓGRAFO INTERMEDIÁRIO</t>
  </si>
  <si>
    <t>55.10.95</t>
  </si>
  <si>
    <t>VIGIA DIURNO</t>
  </si>
  <si>
    <t>55.10.96</t>
  </si>
  <si>
    <t>VIGIA NOTURNO</t>
  </si>
  <si>
    <t>55.15.05</t>
  </si>
  <si>
    <t>TÉCNICO EM SEGURANÇA DO TRABALHO</t>
  </si>
  <si>
    <t>55.15.06</t>
  </si>
  <si>
    <t>TÉCNICO SÊNIOR</t>
  </si>
  <si>
    <t>55.15.07</t>
  </si>
  <si>
    <t>TÉCNICO INTERMEDIÁRIO</t>
  </si>
  <si>
    <t>55.15.08</t>
  </si>
  <si>
    <t>TÉCNICO JÚNIOR</t>
  </si>
  <si>
    <t>55.20.03</t>
  </si>
  <si>
    <t>ENGENHEIRO JÚNIOR (CARGA HORÁRIA 8H/DIA)</t>
  </si>
  <si>
    <t>55.20.04</t>
  </si>
  <si>
    <t>ENGENHEIRO SÊNIOR (CARGA HORÁRIA 8H/DIA)</t>
  </si>
  <si>
    <t>ENGENHEIRO INTERMEDIÁRIO (CARGA HORÁRIA 8H/DIA)</t>
  </si>
  <si>
    <t>55.20.06</t>
  </si>
  <si>
    <t>ENGENHEIRO TRAINEE (CARGA HORÁRIA 8H/DIA)</t>
  </si>
  <si>
    <t>55.20.07</t>
  </si>
  <si>
    <t>ENGENHEIRO TRAINEE (CARGA HORÁRIA 6H/DIA)</t>
  </si>
  <si>
    <t>55.20.08</t>
  </si>
  <si>
    <t>ENGENHEIRO TRAINEE (CARGA HORÁRIA 7H/DIA)</t>
  </si>
  <si>
    <t>55.20.09</t>
  </si>
  <si>
    <t>ENGENHEIRO JÚNIOR (CARGA HORÁRIA 6H/DIA)</t>
  </si>
  <si>
    <t>55.20.10</t>
  </si>
  <si>
    <t>ENGENHEIRO JÚNIOR (CARGA HORÁRIA 7H/DIA)</t>
  </si>
  <si>
    <t>55.20.11</t>
  </si>
  <si>
    <t>ENGENHEIRO INTERMEDIÁRIO (CARGA HORÁRIA 6H/DIA)</t>
  </si>
  <si>
    <t>55.20.12</t>
  </si>
  <si>
    <t>ENGENHEIRO INTERMEDIÁRIO (CARGA HORÁRIA 7H/DIA)</t>
  </si>
  <si>
    <t>55.20.13</t>
  </si>
  <si>
    <t>ENGENHEIRO SÊNIOR (CARGA HORÁRIA 6H/DIA)</t>
  </si>
  <si>
    <t>55.20.14</t>
  </si>
  <si>
    <t>ENGENHEIRO SÊNIOR (CARGA HORÁRIA 7H/DIA)</t>
  </si>
  <si>
    <t>ENGENHEIRO SÊNIOR - PROJETO</t>
  </si>
  <si>
    <t>ENGENHEIRO INTERMEDIÁRIO - PROJETO</t>
  </si>
  <si>
    <t>ENGENHEIRO JÚNIOR - PROJETO</t>
  </si>
  <si>
    <t>PROJETISTA SÊNIOR - PROJETO</t>
  </si>
  <si>
    <t>PROJETISTA INTERMEDIÁRIO - PROJETO</t>
  </si>
  <si>
    <t>PROJETISTA JÚNIOR - PROJETO</t>
  </si>
  <si>
    <t>TÉCNICO SÊNIOR - PROJETO</t>
  </si>
  <si>
    <t>TÉCNICO INTERMEDIÁRIO - PROJETO</t>
  </si>
  <si>
    <t>TÉCNICO JÚNIOR - PROJETO</t>
  </si>
  <si>
    <t>DESENHISTA TÉCNICO / CADISTA - PROJETO</t>
  </si>
  <si>
    <t>AUXILIAR ADMINISTRATIVO SÊNIOR - PROJETO</t>
  </si>
  <si>
    <t>AUXILIAR ADMINISTRATIVO INTERMEDIÁRIO - PROJETO</t>
  </si>
  <si>
    <t>AUXILIAR ADMINISTRATIVO JÚNIOR - PROJETO</t>
  </si>
  <si>
    <t>ENGENHEIRO CONSULTOR - SUPERVISÃO</t>
  </si>
  <si>
    <t>ENGENHEIRO COORDENADOR - SUPERVISÃO</t>
  </si>
  <si>
    <t>ENGENHEIRO SÊNIOR - SUPERVISÃO</t>
  </si>
  <si>
    <t>ENGENHEIRO INTERMEDIÁRIO - SUPERVISÃO</t>
  </si>
  <si>
    <t>ENGENHEIRO JÚNIOR - SUPERVISÃO</t>
  </si>
  <si>
    <t>AUXILIAR DE ENGENHARIA - SUPERVISÃO</t>
  </si>
  <si>
    <t>TÉCNICO SÊNIOR - SUPERVISÃO</t>
  </si>
  <si>
    <t>TÉCNICO INTERMEDIÁRIO - SUPERVISÃO</t>
  </si>
  <si>
    <t>TÉCNICO JÚNIOR - SUPERVISÃO</t>
  </si>
  <si>
    <t>DESENHISTA PROJETISTA - SUPERVISÃO</t>
  </si>
  <si>
    <t>DESENHISTA TÉCNICO/CADISTA - SUPERVISÃO</t>
  </si>
  <si>
    <t>DESENHISTA COPISTA - SUPERVISÃO</t>
  </si>
  <si>
    <t>TOPÓGRAFO SÊNIOR - SUPERVISÃO</t>
  </si>
  <si>
    <t>TOPÓGRAFO INTERMEDIÁRIO - SUPERVISÃO</t>
  </si>
  <si>
    <t>TOPÓGRAFO JÚNIOR - SUPERVISÃO</t>
  </si>
  <si>
    <t>NIVELADOR - SUPERVISÃO</t>
  </si>
  <si>
    <t>BALIZA - SUPERVISÃO</t>
  </si>
  <si>
    <t>AJUDANTE DE TOPOGRAFIA - SUPERVISÃO</t>
  </si>
  <si>
    <t>LABORATORISTA SÊNIOR - SUPERVISÃO</t>
  </si>
  <si>
    <t>LABORATORISTA JÚNIOR - SUPERVISÃO</t>
  </si>
  <si>
    <t>AUXILIAR DE LABORATÓRIO - SUPERVISÃO</t>
  </si>
  <si>
    <t>MOTORISTA - SUPERVISÃO</t>
  </si>
  <si>
    <t>APONTADOR - SUPERVISÃO</t>
  </si>
  <si>
    <t>SERVENTE - SUPERVISÃO</t>
  </si>
  <si>
    <t>60.05.09</t>
  </si>
  <si>
    <t>AÇO CA-25, 12,5MM, VERGALHÃO REF 43054</t>
  </si>
  <si>
    <t>60.05.10</t>
  </si>
  <si>
    <t>AÇO CA-25 25,0 MM, BARRA DE TRANSFERÊNCIA REF 42404</t>
  </si>
  <si>
    <t>60.05.27</t>
  </si>
  <si>
    <t>AÇO CA-50, 6,3MM, VERGALHÃO REF 32</t>
  </si>
  <si>
    <t>60.05.28</t>
  </si>
  <si>
    <t>AÇO CA-50, 8,0MM, VERGALHÃO REF 33</t>
  </si>
  <si>
    <t>AÇO CA-50, 10,0MM, VERGALHÃO REF 34</t>
  </si>
  <si>
    <t>60.05.30</t>
  </si>
  <si>
    <t>AÇO CA-50, 12,5MM, VERGALHÃO REF 43055</t>
  </si>
  <si>
    <t>60.05.31</t>
  </si>
  <si>
    <t>AÇO CA-50, 16,0MM, VERGALHÃO REF 43055</t>
  </si>
  <si>
    <t>60.05.32</t>
  </si>
  <si>
    <t>AÇO CA-50, 20,0MM, VERGALHÃO REF 43056</t>
  </si>
  <si>
    <t>60.05.34</t>
  </si>
  <si>
    <t>AÇO CA-50, 25,0MM, VERGALHÃO REF 43056</t>
  </si>
  <si>
    <t>60.05.35</t>
  </si>
  <si>
    <t>AÇO CA-50, 32,0MM, VERGALHÃO REF 43057</t>
  </si>
  <si>
    <t>60.05.48</t>
  </si>
  <si>
    <t>AÇO CA-60, 4,2MM, VERGALHÃO REF 43059</t>
  </si>
  <si>
    <t>60.05.50</t>
  </si>
  <si>
    <t>AÇO CA-60, 5,0MM, VERGALHÃO REF 43059</t>
  </si>
  <si>
    <t>60.05.52</t>
  </si>
  <si>
    <t>AÇO CA-60, 6,0MM, VERGALHÃO REF 43059</t>
  </si>
  <si>
    <t>60.05.65</t>
  </si>
  <si>
    <t>AÇO CA-50, 6,3MM, CORTADO E DOBRADO REF 34449</t>
  </si>
  <si>
    <t>60.05.66</t>
  </si>
  <si>
    <t>AÇO CA-50, 8,0MM, CORTADO E DOBRADO</t>
  </si>
  <si>
    <t>60.05.67</t>
  </si>
  <si>
    <t>AÇO CA-50, 10,0MM, CORTADO E DOBRADO REF 43058</t>
  </si>
  <si>
    <t>60.05.68</t>
  </si>
  <si>
    <t>AÇO CA-50, 12,5MM, CORTADO E DOBRADO REF 43058</t>
  </si>
  <si>
    <t>60.05.69</t>
  </si>
  <si>
    <t>AÇO CA-50, 16,0MM, CORTADO E DOBRADO REF 43058</t>
  </si>
  <si>
    <t>60.05.70</t>
  </si>
  <si>
    <t>AÇO CA-50, 20,0MM, CORTADO E DOBRADO REF 43058</t>
  </si>
  <si>
    <t>60.05.72</t>
  </si>
  <si>
    <t>AÇO CA-50, 25,0MM, CORTADO E DOBRADO</t>
  </si>
  <si>
    <t>60.05.73</t>
  </si>
  <si>
    <t>AÇO CA-50, 32,0MM, CORTADO E DOBRADO</t>
  </si>
  <si>
    <t>60.05.82</t>
  </si>
  <si>
    <t>AÇO CA-60, 4,2MM, CORTADO E DOBRADO REF 43061</t>
  </si>
  <si>
    <t>60.05.83</t>
  </si>
  <si>
    <t>AÇO CA-60, 5,0MM, CORTADO E DOBRADO REF 43061</t>
  </si>
  <si>
    <t>60.05.84</t>
  </si>
  <si>
    <t>AÇO CA-60, 6,0MM, CORTADO E DOBRADO REF 43062</t>
  </si>
  <si>
    <t>ESPAÇADOR / DISTANCIADOR CIRCULAR COM ENTRADA LATERAL, EM PLÁSTICO, PARA VERGALHÃO 4,2 A 12,5MM, COBRIMENTO 20MM REF 39017</t>
  </si>
  <si>
    <t>60.06.10</t>
  </si>
  <si>
    <t>BARRA DE APOIO EM AÇO INOX RETA D=32MM L=40CM E=1,5MM</t>
  </si>
  <si>
    <t>60.06.24</t>
  </si>
  <si>
    <t>BARRA DE APOIO EM AÇO INOX PARA LAVATÓRIO RETANGULAR D= 32MM L= 49 X 64 X 49CM E= 1,5MM</t>
  </si>
  <si>
    <t>60.06.91</t>
  </si>
  <si>
    <t>BARRA DE APOIO EM AÇO INOX RETA D=32MM L=80CM E=1,5MM</t>
  </si>
  <si>
    <t>60.06.92</t>
  </si>
  <si>
    <t>BARRA DE APOIO EM AÇO INOX LATERAL COM REFORÇO D=32MM L= 80CM E=1,5MM</t>
  </si>
  <si>
    <t>60.06.93</t>
  </si>
  <si>
    <t>BARRA DE APOIO EM AÇO INOX PARA LAVATÓRIO DE CANTO D= 32MM E= 1,5MM</t>
  </si>
  <si>
    <t>60.06.95</t>
  </si>
  <si>
    <t>BARRA DE APOIO EM AÇO INOX EM "L" D=32MM 70X70CM E=1,5MM</t>
  </si>
  <si>
    <t>60.11.15</t>
  </si>
  <si>
    <t>FERRO REDONDO MECÂNICO SAE 1020 D= 1/2"</t>
  </si>
  <si>
    <t>60.11.16</t>
  </si>
  <si>
    <t>FERRO REDONDO 3/4" (19,5MM)</t>
  </si>
  <si>
    <t>60.15.14</t>
  </si>
  <si>
    <t>BARRA DE FERRO RETANGULAR, BARRA CHATA 2" X 1/4" (L X E), REF 559</t>
  </si>
  <si>
    <t>60.15.15</t>
  </si>
  <si>
    <t>BARRA DE FERRO RETANGULAR, BARRA CHATA, 1" X 1/4" (L X E), 1,2265 KG/M</t>
  </si>
  <si>
    <t>60.15.16</t>
  </si>
  <si>
    <t>BARRA CHATA AÇO 1" X 1/8 (L X E), 0,63 KG/M</t>
  </si>
  <si>
    <t>60.15.18</t>
  </si>
  <si>
    <t>BARRA DE FERRO RETANGULAR, BARRA CHATA, 1 1/2" X 1/4" (L X E), 1,89 KG/M</t>
  </si>
  <si>
    <t>60.15.19</t>
  </si>
  <si>
    <t>BARRA CHATA AÇO 1/8" X 3/8" (0,24KG/M)</t>
  </si>
  <si>
    <t>60.15.20</t>
  </si>
  <si>
    <t>BARRA REDONDA CA-25 1/4"</t>
  </si>
  <si>
    <t>60.15.21</t>
  </si>
  <si>
    <t>BARRA REDONDA CA-25 3/8"</t>
  </si>
  <si>
    <t>60.15.22</t>
  </si>
  <si>
    <t>BARRA CHATA DE AÇO 3/4" X 1/8" (L X E), 0,47KG/M REF 566</t>
  </si>
  <si>
    <t>60.17.14</t>
  </si>
  <si>
    <t>CANTONEIRA FERRO DE ABAS IGUAIS, 1" X 1/8" (L X E), 1,20KG/M</t>
  </si>
  <si>
    <t>60.17.15</t>
  </si>
  <si>
    <t>CANTONEIRA FERRO GALVANIZADO DE ABAS IGUAIS, 1" X 1/8" (L X E) , 1,20KG/M</t>
  </si>
  <si>
    <t>60.17.17</t>
  </si>
  <si>
    <t>CANTONEIRA AÇO ABAS IGUAIS 2" X 1/4" REF 4777</t>
  </si>
  <si>
    <t>60.17.18</t>
  </si>
  <si>
    <t>CANTONEIRA DE FERRO 1  3/4" X 1/8"</t>
  </si>
  <si>
    <t>60.17.20</t>
  </si>
  <si>
    <t>CANTONEIRA DE FERRO 2" X 1/8"</t>
  </si>
  <si>
    <t>60.19.15</t>
  </si>
  <si>
    <t>FERRO TE 3/4"x1/8"</t>
  </si>
  <si>
    <t>60.21.15</t>
  </si>
  <si>
    <t>METALON CHAPA 18 - 30 X 20MM / (50 X 30MM)</t>
  </si>
  <si>
    <t>60.28.08</t>
  </si>
  <si>
    <t>GABIÃO CAIXA MALHA HEXAGONAL 8 X 10CM FIO 2,7MM 3,0 X 1,0 X 0,5M ZN/AL + PVC</t>
  </si>
  <si>
    <t>60.28.09</t>
  </si>
  <si>
    <t>GABIÃO CAIXA MALHA HEXAGONAL 8 X 10CM FIO 2,7MM 3,0 X 1,0 X 0,5M ZN/AL</t>
  </si>
  <si>
    <t>60.28.10</t>
  </si>
  <si>
    <t>GABIÃO CAIXA MALHA HEXAGONAL 8 X 10CM FIO 2,7MM 3,0 X 1,0 X 1,0M ZN/AL + PVC</t>
  </si>
  <si>
    <t>60.28.11</t>
  </si>
  <si>
    <t>GABIÃO CAIXA MALHA HEXAGONAL 8 X 10CM FIO 2,7MM 3,0 X 1,0 X 1,0M ZN/AL</t>
  </si>
  <si>
    <t>60.28.12</t>
  </si>
  <si>
    <t>GABIÃO MANTA (COLCHÃO) MALHA HEXAGONAL 6 X 8CM FIO 2MM 4,0 X 2,0 X 0,17M ZN/AL + PVC REF 34802</t>
  </si>
  <si>
    <t>60.28.13</t>
  </si>
  <si>
    <t>GABIÃO MANTA (COLCHÃO) MALHA HEXAGONAL 6 X 8CM FIO 2MM 4,0 X 2,0 X 0,23M ZN/AL + PVC REF 11588</t>
  </si>
  <si>
    <t>60.28.14</t>
  </si>
  <si>
    <t>GABIÃO MANTA (COLCHÃO) MALHA HEXAGONAL 6 X 8CM FIO 2MM 4,0 X 2,0 X 0,30M ZN/AL + PVC REF 34383</t>
  </si>
  <si>
    <t>60.28.15</t>
  </si>
  <si>
    <t>GABIÃO SACO MALHA HEXAGONAL 8 X 10CM FIO 2,4MM DIMENSÕES: 3,0 X 0,65M ZN/AL + PVC REF 11594</t>
  </si>
  <si>
    <t>60.30.10</t>
  </si>
  <si>
    <t>TELA ARAME GALVANIZADO Nº 22 MALHA 1" (PINTEIRO)</t>
  </si>
  <si>
    <t>60.30.27</t>
  </si>
  <si>
    <t>TELA DE ARAME GALVANIZADO QUADRANGULAR / LOSANGULAR, FIO 2,11 MM (14 BWG), MALHA 5 X 5 CM, H= 2 M REF 7167</t>
  </si>
  <si>
    <t>60.30.35</t>
  </si>
  <si>
    <t>TELA DE ARAME GALVANIZADO QUADRANGULAR / LOSANGULAR, FIO 2,77 MM (12 BWG), MALHA 5 X 5 CM, H= 2 M REF 7164</t>
  </si>
  <si>
    <t>60.30.40</t>
  </si>
  <si>
    <t>TELA DE ARAME GALVANIZADA, HEXAGONAL, FIO 0,56 MM (24 BWG), MALHA 1/2", H = 1 M REF 10931</t>
  </si>
  <si>
    <t>60.32.23</t>
  </si>
  <si>
    <t>TELA ARTÍSTICA GALVANIZADA FIO 12 MALHA = 1"</t>
  </si>
  <si>
    <t>60.32.34</t>
  </si>
  <si>
    <t>TELA DE REFORÇO PARA ALVENARIA DE FACHADA, FIO D=1,24 MALHA 25 X 25 MM REF 37411</t>
  </si>
  <si>
    <t>60.33.02</t>
  </si>
  <si>
    <t>TELA DE AÇO SOLDADA NERVURADA, CA-60, Q-196, (3,11 KG/M2), DIÂMETRO DO FIO = 5,0MM, PAINEL 2,45 X 6,00 M, ESPAÇAMENTO DA MALHA = 10 X 10 CM</t>
  </si>
  <si>
    <t>60.33.03</t>
  </si>
  <si>
    <t>TELA DE AÇO SOLDADA NERVURADA, CA-60, Q-61, (0,97 KG/M2), DIÂMETRO DO FIO = 3,4MM, PAINEL 2,45x6,00 M, ESPAÇAMENTO DA MALHA = 15 X 15 CM</t>
  </si>
  <si>
    <t>60.33.04</t>
  </si>
  <si>
    <t>TELA DE AÇO SOLDADA NERVURADA, CA-60, Q-75, (1,21 KG/M2), DIÂMETRO DO FIO = 3,8MM, PAINEL 2,45x6,00 M, ESPAÇAMENTO DA MALHA = 15 X 15 CM</t>
  </si>
  <si>
    <t>60.33.05</t>
  </si>
  <si>
    <t>TELA DE AÇO SOLDADA NERVURADA CA-60, Q-113, (1,80 KG/M2), DIÂMETRO DO FIO = 3,8MM, PAINEL 2,45 X 6,00 M, ESPAÇAMENTO DA MALHA = 10 X 10 CM</t>
  </si>
  <si>
    <t>60.33.07</t>
  </si>
  <si>
    <t>TELA DE AÇO SOLDADA NERVURADA CA-60, Q-138, (2,20 KG/M2), DIÂMETRO DO FIO = 4,2MM, PAINEL 2,45 X 6,00 M, ESPAÇAMENTO DA MALHA = 10 X 10 CM</t>
  </si>
  <si>
    <t>60.33.10</t>
  </si>
  <si>
    <t>TELA DE AÇO SOLDADA NERVURADA, CA-60, Q-283, (4,48 KG/M2), DIÂMETRO DO FIO = 6,0MM, PAINEL 2,45 X 6,00 M, ESPAÇAMENTO DA MALHA 10 X 10 CM</t>
  </si>
  <si>
    <t>60.33.11</t>
  </si>
  <si>
    <t>TELA DE AÇO SOLDADA NERVURADA, CA-60, Q-335, (5,37 KG/M2), DIÂMETRO DO FIO = 8,0MM, PAINEL 2,45 X 6,00 M, ESPAÇAMENTO DA MALHA 15 X 15 CM</t>
  </si>
  <si>
    <t>60.33.13</t>
  </si>
  <si>
    <t>TELA DE AÇO SOLDADA NERVURADA, CA-60, Q-503, (7,97 KG/M2), DIÂMETRO DO FIO = 8,0MM, PAINEL 2,45 X 6,00 M, ESPAÇAMENTO DA MALHA 10 X 10 CM</t>
  </si>
  <si>
    <t>60.33.15</t>
  </si>
  <si>
    <t>TELA DE AÇO SOLDADA NERVURADA, CA-60, Q-785, (12,45 KG/M2), DIÂMETRO DO FIO = 10,0MM, PAINEL 2,45 X 6,00 M, ESPAÇAMENTO DA MALHA 10 X 10 CM</t>
  </si>
  <si>
    <t>60.33.16</t>
  </si>
  <si>
    <t>TELA DE AÇO SOLDADA NERVURADA, CA-60, Q-166, (2,63 KG/M2), DIÂMETRO DO FIO = 4,6MM, PAINEL 2,45 X 6,00 M, ESPAÇAMENTO DA MALHA 10 X 10 CM</t>
  </si>
  <si>
    <t>60.33.17</t>
  </si>
  <si>
    <t>TELA DE AÇO SOLDADA NERVURADA, CA-60, Q-238, (3,77 KG/M2), DIÂMETRO DO FIO = 5,5MM, PAINEL 2,45 X 6,00 M, ESPAÇAMENTO DA MALHA 10 X 10 CM</t>
  </si>
  <si>
    <t>60.33.18</t>
  </si>
  <si>
    <t>TELA DE AÇO SOLDADA NERVURADA, CA-60, Q-385, (6,10 KG/M2), DIÂMETRO DO FIO = 7,0MM, PAINEL 2,45 X 6,00 M, ESPAÇAMENTO DA MALHA 10 X 10 CM</t>
  </si>
  <si>
    <t>60.33.19</t>
  </si>
  <si>
    <t>TELA DE AÇO SOLDADA NERVURADA, CA-60, Q-709, (11,23 KG/M2), DIÂMETRO DO FIO = 9,5MM, PAINEL 2,45 X 6,00 M, ESPAÇAMENTO DA MALHA 10 X 10 CM</t>
  </si>
  <si>
    <t>60.33.36</t>
  </si>
  <si>
    <t>TELA DE AÇO SOLDADA NERVURADA CA-60, Q-92, (1,48 KG/M2), DIÂMETRO DO FIO = 4,2MM, PAINEL 2,45 X 6,00 M, ESPAÇAMENTO DA MALHA = 15 X 15 CM REF 21141</t>
  </si>
  <si>
    <t>60.35.10</t>
  </si>
  <si>
    <t>ARAME GALVANIZADO 10 BWG, 3,40 MM (0,0713 KG/M) REF 43131</t>
  </si>
  <si>
    <t>60.35.12</t>
  </si>
  <si>
    <t>ARAME GALVANIZADO 12 BWG, 2,76 MM (0,048 KG/M) REF 43130</t>
  </si>
  <si>
    <t>60.35.14</t>
  </si>
  <si>
    <t>ARAME GALVANIZADO 14 BWG, 2,11 MM (0,026 KG/M) REF 43130</t>
  </si>
  <si>
    <t>60.35.16</t>
  </si>
  <si>
    <t>ARAME GALVANIZADO 16 BWG, 1,65MM (0,0166 KG/M) REF 344</t>
  </si>
  <si>
    <t>60.35.17</t>
  </si>
  <si>
    <t>ARAME DE AÇO OVALADO 15 X 17 ( 45,7 KG, 700 KGF), ROLO 1000 M</t>
  </si>
  <si>
    <t xml:space="preserve">ARAME RECOZIDO (PG-7) 18 BWG, 1,24 MM (0,009 KG/M) REF 43132 </t>
  </si>
  <si>
    <t>60.35.51</t>
  </si>
  <si>
    <t>ARAME FARPADO GALVANIZADO, 16 BWG (1,65 MM), CLASSE 250</t>
  </si>
  <si>
    <t>60.35.61</t>
  </si>
  <si>
    <t>ARAME DE AÇO ZN/AL + PVC FIO 2,2MM</t>
  </si>
  <si>
    <t>60.35.71</t>
  </si>
  <si>
    <t>ARAME DE AÇO ZN/AL FIO 2,2MM</t>
  </si>
  <si>
    <t>60.40.01</t>
  </si>
  <si>
    <t>TUBO AÇO GALVANIZADO INDUSTRIAL REDONDO DN 1 1/4" (31,75 MM)  E=2,00MM, NBR 6591</t>
  </si>
  <si>
    <t>60.40.03</t>
  </si>
  <si>
    <t>TUBO AÇO CARBONO INDUSTRIAL REDONDO DN 1 1/4" (31,75 MM)  E=1,50MM, NBR 6591</t>
  </si>
  <si>
    <t>60.40.07</t>
  </si>
  <si>
    <t>TUBO AÇO GALVANIZADO INDUSTRIAL REDONDO DN 1 1/4" (31,75 MM)  E=1,50MM, NBR 6591</t>
  </si>
  <si>
    <t>60.40.08</t>
  </si>
  <si>
    <t>TUBO AÇO GALVANIZADO INDUSTRIAL REDONDO DN 1 1/2" (38 MM)  E=1,50MM, NBR 6591</t>
  </si>
  <si>
    <t>60.40.09</t>
  </si>
  <si>
    <t>TUBO AÇO GALVANIZADO INDUSTRIAL REDONDO DN 2" (50.80 MM)  E=1,50MM, NBR 6591</t>
  </si>
  <si>
    <t>60.40.10</t>
  </si>
  <si>
    <t>TELA PLÁSTICA LARANJA, TIPO TAPUME PARA SINALIZAÇÃO, MALHA RETANGULAR, ROLO 1.20 X 50 M (L X C)</t>
  </si>
  <si>
    <t>60.40.11</t>
  </si>
  <si>
    <t>TUBO AÇO GALVANIZADO INDUSTRIAL REDONDO DN 2" (50.80 MM)  E=2,00MM, NBR 6591</t>
  </si>
  <si>
    <t>60.40.12</t>
  </si>
  <si>
    <t>TUBO AÇO GALVANIZADO INDUSTRIAL REDONDO DN 2 1/4" (57,15 MM)  E=2,00MM, NBR 6591</t>
  </si>
  <si>
    <t>60.40.13</t>
  </si>
  <si>
    <t>TUBO AÇO GALVANIZADO INDUSTRIAL REDONDO DN 3" (76,20 MM)  E=2,00MM, NBR 6591</t>
  </si>
  <si>
    <t>60.40.30</t>
  </si>
  <si>
    <t>TUBO METALON AÇO QUADRADO 25 X 25 X 1,2 MM</t>
  </si>
  <si>
    <t>61.02.06</t>
  </si>
  <si>
    <t>ADITIVO IMPERMEABILIZANTE DE PEGA NORMAL PARA ARGAMASSAS E CONCRETOS SEM ARMAÇÃO REF 123</t>
  </si>
  <si>
    <t>61.15.05</t>
  </si>
  <si>
    <t>JUNTA DILATAÇÃO ELÁSTICA PARA CONCRETO (FUGENBAND OU EQUIVALENTE) O-12, ATÉ 5MCA</t>
  </si>
  <si>
    <t>61.15.07</t>
  </si>
  <si>
    <t>JUNTA DILATAÇÃO ELÁSTICA PARA CONCRETO (FUGENBAND OU EQUIVALENTE) O-22, ATÉ 30MCA</t>
  </si>
  <si>
    <t>61.15.08</t>
  </si>
  <si>
    <t>DELIMITADOR DE PROFUNDIDADE TIPO TARUCEL 6 MM</t>
  </si>
  <si>
    <t>61.20.01</t>
  </si>
  <si>
    <t>CAMADA SEPARADORA DE FILME DE POLIETILENO 20 A 25 MICRA REF 38365</t>
  </si>
  <si>
    <t>61.20.07</t>
  </si>
  <si>
    <t>MANTA GEOTÊXTIL RESISTÊNCIA TRAÇÃO 16KN/M (300G/M2) REF 4019</t>
  </si>
  <si>
    <t>61.20.08</t>
  </si>
  <si>
    <t>MANTA GEOTÊXTIL RESISTÊNCIA TRAÇÃO 9KN/M (180G/M2) REF 4013</t>
  </si>
  <si>
    <t>61.20.20</t>
  </si>
  <si>
    <t>GEOGRELHA TECIDA COM FILAMENTOS DE POLIÉSTER + PVC, RESISTÊNCIA LONGITUDINAL: 90KN/M, RESISTÊNCIA TRANSVERSAL: 30KN/M, ALONGAMENTO = 12 POR CENTO REF 34804</t>
  </si>
  <si>
    <t>CIMENTO PORTLAND COMUM (CPIII-40) SC 50KG</t>
  </si>
  <si>
    <t>62.03.10</t>
  </si>
  <si>
    <t>ARGAMASSA COLANTE AC I PARA CERÂMICAS</t>
  </si>
  <si>
    <t>ARGAMASSA COLANTE AC-III</t>
  </si>
  <si>
    <t xml:space="preserve">REJUNTE BRANCO, CIMENTÍCIO </t>
  </si>
  <si>
    <t>62.05.01</t>
  </si>
  <si>
    <t>BARITA PARA REVESTIMENTO</t>
  </si>
  <si>
    <t>GESSO EM PÓ PARA REVESTIMENTOS / MOLDURAS / SANCAS</t>
  </si>
  <si>
    <t>COLA RODOPAX/BIANCO KG OU EQUIVALENTE</t>
  </si>
  <si>
    <t>62.07.01</t>
  </si>
  <si>
    <t>ÁGUA PARA FURAÇÃO DE ESTACA</t>
  </si>
  <si>
    <t>63.01.04</t>
  </si>
  <si>
    <t>BRITAS 1, 2 OU 3, GNAISSE COM FRETE</t>
  </si>
  <si>
    <t>63.01.26</t>
  </si>
  <si>
    <t>CALÇAMENTO POLIÉDRICO DE GNAISSE COM FRETE (PARA BH)</t>
  </si>
  <si>
    <t>63.01.30</t>
  </si>
  <si>
    <t>PARALELEPÍPEDO GRANÍTICO OU BASÁLTICO, PARA PAVIMENTAÇÃO</t>
  </si>
  <si>
    <t>MIL</t>
  </si>
  <si>
    <t>63.02.05</t>
  </si>
  <si>
    <t>PÓ DE GNAISSE COM FRETE</t>
  </si>
  <si>
    <t>63.02.06</t>
  </si>
  <si>
    <t>PEDRISCO CALCÁRIO COM FRETE</t>
  </si>
  <si>
    <t>63.02.18</t>
  </si>
  <si>
    <t>PEDRA DE MÃO (CALÇADÃO) DE CALCÁRIO COM FRETE</t>
  </si>
  <si>
    <t>63.02.19</t>
  </si>
  <si>
    <t>PEDRA DE MÃO (CALÇADÃO) DE GNAISSE COM FRETE</t>
  </si>
  <si>
    <t>63.02.21</t>
  </si>
  <si>
    <t>AGREGADO DE PEDREIRA PARA BASE / SUB-BASE (BICA CORRIDA), INCLUSIVE FRETE</t>
  </si>
  <si>
    <t>T</t>
  </si>
  <si>
    <t>63.02.22</t>
  </si>
  <si>
    <t>AGREGADO DE PEDREIRA PARA BASE (BRITA GRADUADA SIMPLES), INCLUSIVE FRETE</t>
  </si>
  <si>
    <t>63.04.02</t>
  </si>
  <si>
    <t>AREIA/CASCALHO PARA DRENO</t>
  </si>
  <si>
    <t>LAJE DE REDUÇAO 1,30 METROS</t>
  </si>
  <si>
    <t>65.01.15</t>
  </si>
  <si>
    <t>PORTA DE MADEIRA, FOLHA MÉDIA DE 60 X 210CM, E= 35 MM, NÚCLEO SARRAFEADO, CAPA LISA EM HDF, ACABAMENTO EM PRIMER PARA PINTURA REF 10553</t>
  </si>
  <si>
    <t>65.01.16</t>
  </si>
  <si>
    <t>PORTA DE MADEIRA, FOLHA MÉDIA DE 70 X 210CM, E= 35 MM, NÚCLEO SARRAFEADO, CAPA LISA EM HDF, ACABAMENTO EM PRIMER PARA PINTURA REF 10554</t>
  </si>
  <si>
    <t>65.01.17</t>
  </si>
  <si>
    <t>PORTA DE MADEIRA, FOLHA MÉDIA DE 80 X 210CM, E= 35 MM, NÚCLEO SARRAFEADO, CAPA LISA EM HDF, ACABAMENTO EM PRIMER PARA PINTURA REF10555</t>
  </si>
  <si>
    <t>65.01.18</t>
  </si>
  <si>
    <t>PORTA DE MADEIRA, FOLHA MÉDIA DE 90 X 210CM, E= 35 MM, NÚCLEO SARRAFEADO, CAPA LISA EM HDF, ACABAMENTO EM PRIMER PARA PINTURA REF 10556</t>
  </si>
  <si>
    <t>KIT PORTA PRONTA DE MADEIRA, FOLHA MÉDIA, 60 X 210CM, E= 35 MM, NÚCLEO SARRAFEADO, (INCLUI MARCO, ALIZARES DOBRADIÇAS E FECHADURAS) REF 39482</t>
  </si>
  <si>
    <t>KIT PORTA PRONTA DE MADEIRA, FOLHA MÉDIA, 70 X 210CM, E= 35 MM, NÚCLEO SARRAFEADO, (INCLUI MARCO, ALIZARES DOBRADIÇAS E FECHADURAS) REF 39482</t>
  </si>
  <si>
    <t>65.02.03</t>
  </si>
  <si>
    <t>KIT PORTA PRONTA DE MADEIRA, FOLHA MÉDIA, 80 X 210CM, E= 35 MM, NÚCLEO SARRAFEADO, (INCLUI MARCO, ALIZARES DOBRADIÇAS E FECHADURAS) REF 39484</t>
  </si>
  <si>
    <t>65.02.04</t>
  </si>
  <si>
    <t>KIT PORTA PRONTA DE MADEIRA, FOLHA MÉDIA, 90 X 210CM, E= 35 MM, NÚCLEO SARRAFEADO, (INCLUI MARCO, ALIZARES DOBRADIÇAS E FECHADURAS) REF 39485</t>
  </si>
  <si>
    <t>65.14.07</t>
  </si>
  <si>
    <t>MARCO L=14CM, PARA VÃOS ATÉ 100X210CM(LXH), EM MADEIRA ANGELIM OU EQUIVALENTE REF 183</t>
  </si>
  <si>
    <t>65.15.01</t>
  </si>
  <si>
    <t>ALIZAR L=7CM, PARA PINTURA, EM MADEIRA ANGELIM OU EQUIVALENTE</t>
  </si>
  <si>
    <t>65.41.02</t>
  </si>
  <si>
    <t>DIVISÓRIA CEGA, ESPESSURA 35MM, COM MIOLO COLMÉIA, REVESTIDA EM EUCAPLAC, OU EQUIVALENTE, COM PERFIS DE AÇO GALVANIZADO, INCLUSIVE INSTALAÇÃO</t>
  </si>
  <si>
    <t>65.41.03</t>
  </si>
  <si>
    <t>FECHADURA TUBULAR PARA PORTA DE DIVISÓRIA ESPESSURA 35MM, BROCA 90MM, EM RESINA DE ABS CROMADA, OU EQUIVALENTE</t>
  </si>
  <si>
    <t>65.70.10</t>
  </si>
  <si>
    <t>FECHADURA CROMADA, COMPLETA, COM MAÇANETA EM ZAMAC, ESPELHO E CILINDRO EM LATÃO/AÇO INOX, DIMENSÕES DA MÁQUINA 55MM - 146X20X40MM (A/L/P) REF. 323 E22 MZ33 OU EQUIVALENTE</t>
  </si>
  <si>
    <t>65.70.15</t>
  </si>
  <si>
    <t>FECHADURA CROMADA, COMPLETA, COM MAÇANETA E ROSETA EM AÇO INOX, CILINDRO EM LATÃO, DIMENSÕES DA MÁQUINA 55MM - 135X83X22MM (AXLXP) REF. 357 E172 MZ340 OU EQUIVALENTE</t>
  </si>
  <si>
    <t>65.70.18</t>
  </si>
  <si>
    <t>FECHADURA CROMADA, COMPLETA, COM MAÇANETA E ROSETA EM AÇO INOX, CILINDRO EM LATÃO, DIMENSÕES DA MÁQUINA 55MM - 135X83X22MM (AXLXP) REF. 457 R184 MZ340 OU EQUIVALENTE</t>
  </si>
  <si>
    <t>65.70.19</t>
  </si>
  <si>
    <t>FECHADURA CROMADA, COMPLETA, COM MAÇANETA E ROSETA EM AÇO INOX, CILINDRO EM LATÃO, DIMENSÕES DA MÁQUINA 55MM - 135X83X22MM (AXLXP) REF. 557 R 170 MZ340 OU EQUIVALENTE</t>
  </si>
  <si>
    <t>65.72.80</t>
  </si>
  <si>
    <t>TRINCO TARJETA ZINCADO 76MM (3") OU EQUIVALENTE</t>
  </si>
  <si>
    <t>65.72.84</t>
  </si>
  <si>
    <t>TARJETA LIVRE-OCUPADO EM METAL CROMADO</t>
  </si>
  <si>
    <t>65.78.09</t>
  </si>
  <si>
    <t>DOBRADIÇA CONVENCIONAL EM METAL CROMADO 3 1/2" X 2 1/4", SEM ANEL, COM PARAFUSOS, LINHA LEVE (NBR 7178) E=1,5MM, OU EQUIVALENTE</t>
  </si>
  <si>
    <t>65.78.20</t>
  </si>
  <si>
    <t>DOBRADIÇA CONVENCIONAL EM METAL CROMADO 3" X 2 1/2", COM ANEL E PARAFUSOS, LINHA MÉDIA (NBR 7178) E=2MM, OU EQUIVALENTE</t>
  </si>
  <si>
    <t>65.78.32</t>
  </si>
  <si>
    <t>DOBRADIÇA EM LATÃO CROMADO COM MOLA, PARA PORTA DE BANHEIRO, FIXAÇÃO EM MÁRMORE/GRANITO E=3CM, 101,5X70MM OU EQUIVALENTE</t>
  </si>
  <si>
    <t>65.78.90</t>
  </si>
  <si>
    <t>DOBRADIÇA GONZO COM ABA D=1/2"</t>
  </si>
  <si>
    <t>65.80.11</t>
  </si>
  <si>
    <t>PUXADOR CENTRAL, TIPO ALÇA, EM ZAMAC CROMADO, COM ROSETAS, COMPRIMENTO 100 MM, PARA PORTA / JANELA EM MADEIRA OU METÁLICA - INCLUI PARAFUSOS</t>
  </si>
  <si>
    <t>65.81.06</t>
  </si>
  <si>
    <t>TRINCO FERROLHO CHATO 45MM</t>
  </si>
  <si>
    <t>65.82.10</t>
  </si>
  <si>
    <t>ALAVANCA DE ARGOLA, RETA COM CAVALETE, METAL CROMADO L=133MM OU EQUIVALENTE</t>
  </si>
  <si>
    <t>65.84.05</t>
  </si>
  <si>
    <t>RODÍZIO TORNEADO DE 1" COM PINO, PARA PORTAS E VENEZIANAS</t>
  </si>
  <si>
    <t>65.85.05</t>
  </si>
  <si>
    <t>CADEADO EM AÇO INOX, LARGURA DE 50 MM, COM HASTE EM AÇO TEMPERADO, SEM MOLA - CHAVES INCLUÍDAS (REF. 43603)</t>
  </si>
  <si>
    <t>65.85.06</t>
  </si>
  <si>
    <t>PORTA CADEADO, 3 1/2", EM AÇO ZINCADO, PARA PORTÃO E JANELA, PARAFUSOS INCLUÍDOS (REF. 5088)</t>
  </si>
  <si>
    <t>65.85.12</t>
  </si>
  <si>
    <t>SUPORTE EM LATÃO CROMADO PARA FIXAÇÃO DE PLACAS DE MÁRMORE/GRANITO 40,5X50X31,5MM OU EQUIVALENTE</t>
  </si>
  <si>
    <t>65.85.30</t>
  </si>
  <si>
    <t>PARAFUSO EM LATÃO CROMADO PARA LINHA MÁRMORE 30MM</t>
  </si>
  <si>
    <t>65.85.35</t>
  </si>
  <si>
    <t>CHAPA EM LATÃO CROMADO PARA FIXAÇÃO DE PLACAS DE MÁRMORE/GRANITO 111,5X50MM ESP=4MM OU EQUIVALENTE</t>
  </si>
  <si>
    <t>65.85.42</t>
  </si>
  <si>
    <t>CANTONEIRA PARA FIXAÇÃO DE PLACAS DE MÁRMORE/GRANITO, EM LATÃO CROMADO 76,5X50MM OU EQUIVALENTE</t>
  </si>
  <si>
    <t>65.87.01</t>
  </si>
  <si>
    <t>CANTONEIRA DE ALUMÍNIO SEXTAVADO PARA ARREMATES 17,6 X 14,2MM OU EQUIVALENTE</t>
  </si>
  <si>
    <t>LOCAÇÃO DE ANDAIME METÁLICO TIPO FACHADEIRO, LARGURA DE 1,20 M, ALTURA POR PEÇA DE 2,0M, INCLUINDO SAPATAS AJUSTÁVEIS, PISO METÁLICO E ESCADA</t>
  </si>
  <si>
    <t>LOCAÇÃO DE ANDAIME METÁLICO TUBULAR TIPO TORRE, LARGURA DE 1 ATÉ 1,5M, INCLUINDO ITENS NECESSÁRIOS A INSTALAÇÃO</t>
  </si>
  <si>
    <t>MXMES</t>
  </si>
  <si>
    <t>66.05.03</t>
  </si>
  <si>
    <t>CHAPA DE AÇO FINA LAMINADA A QUENTE E = 3,00 MM, 23,55 KG / M2</t>
  </si>
  <si>
    <t>66.05.04</t>
  </si>
  <si>
    <t>CHAPA DE AÇO FINA A FRIO BITOLA MSG 24, E= 0,60 MM (4,80KG/M2) REF 1327</t>
  </si>
  <si>
    <t>66.05.05</t>
  </si>
  <si>
    <t>CHAPA DE AÇO FINA A QUENTE BITOLA MSG 18, E= 1,20 MM (9,60KG/M2)</t>
  </si>
  <si>
    <t>66.05.06</t>
  </si>
  <si>
    <t>LOCAÇÃO DE ESCORA METÁLICA TELESCÓPICA, COM ALTURA REGULÁVEL DE 1,80 A 3,20 M, COM CAPACIDADE DE CARGA DE NO MÍNIMO 1000KGF (10 KN), INCLUSO TRIPÉ E FORCADO</t>
  </si>
  <si>
    <t>UNMES</t>
  </si>
  <si>
    <t>66.05.07</t>
  </si>
  <si>
    <t>LOCAÇÃO DE APRUMADOR METÁLICO DE PILAR, COM ALTURA E ÂNGULOS REGULÁVEIS, EXTENSÃO DE 1,50 A 2,80 M</t>
  </si>
  <si>
    <t>66.05.08</t>
  </si>
  <si>
    <t xml:space="preserve">LOCAÇÃO DE BARRA DE ANCORAGEM DE 0,80 A 1,20 M DE EXTENSÃO COM ROSCA DE 5/8”, INCLUINDO PORCA E FLANGE </t>
  </si>
  <si>
    <t>66.05.09</t>
  </si>
  <si>
    <t>LOCAÇÃO DE VIGA SANDUÍCHE METÁLICA VAZADA PARA TRAVAMENTO DE PILARES, ALTURA DE 8 CM, LARGURA DE 6 CM E EXTENSÃO DE 2 M</t>
  </si>
  <si>
    <t>66.05.10</t>
  </si>
  <si>
    <t>LOCAÇÃO DE CRUZETA PARA ESCORA METÁLICA</t>
  </si>
  <si>
    <t>66.05.11</t>
  </si>
  <si>
    <t>VIGA DE ESCORAMENTO H20, DE MADEIRA, PESO DE 5,0 A 5,20 KG/M, COM EXTREMIDADES PLÁSTICAS</t>
  </si>
  <si>
    <t>66.05.55</t>
  </si>
  <si>
    <t>CHAPA DE AÇO GALVANIZADA BITOLA GSG 18, E= 1,25 MM (10,00KG/M2)</t>
  </si>
  <si>
    <t>66.06.05</t>
  </si>
  <si>
    <t>CHAPA METÁLICA DOBRADA / TRAPEZOIDAL NÚMERO 18</t>
  </si>
  <si>
    <t>66.35.08</t>
  </si>
  <si>
    <t>PERFIL "I" DE AÇO LAMINADO, "I" 152 X 22</t>
  </si>
  <si>
    <t>66.35.10</t>
  </si>
  <si>
    <t>PERFIL "I" DE AÇO LAMINADO, "I" 203 X 34,3</t>
  </si>
  <si>
    <t>TELHA CERÂMICA TIPO FRANCESA, COMPRIMENTO DE 40 CM, RENDIMENTO DE 16 TELHAS / M2 REF 7175</t>
  </si>
  <si>
    <t>67.01.02</t>
  </si>
  <si>
    <t>TELHA CERÂMICA TIPO PAULISTA, COMPRIMENTO DE 48 CM, RENDIMENTO DE 26 TELHAS / M2</t>
  </si>
  <si>
    <t>TELHA CERÂMICA TIPO PLAN, COMPRIMENTO DE 47 CM, RENDIMENTO DE 26 TELHAS / M2</t>
  </si>
  <si>
    <t>67.02.11</t>
  </si>
  <si>
    <t>TELHA ONDULADA DE FIBROCIMENTO E=6MM (2,44 X 1,10 OU OUTRA DIMENSÃO) REF 7194</t>
  </si>
  <si>
    <t>67.02.14</t>
  </si>
  <si>
    <t>TELHA ONDULADA DE FIBROCIMENTO E=5MM (2,44 X 1,10 OU OUTRA DIMENSÃO)</t>
  </si>
  <si>
    <t>67.02.23</t>
  </si>
  <si>
    <t>TELHA ONDULADA DE FIBROCIMENTO E=8MM (2,44 X 1,10 OU OUTRA DIMENSÃO)</t>
  </si>
  <si>
    <t>67.04.03</t>
  </si>
  <si>
    <t>TELHA DE AÇO ZINCADO TRAPEZOIDAL, A= 40MM, E= 0,5 MM, SEM PINTURA REF 7243</t>
  </si>
  <si>
    <t>67.08.01</t>
  </si>
  <si>
    <t>FORRO EM PVC LARG= 20CM COR BRANCA COLOCADO</t>
  </si>
  <si>
    <t>67.15.01</t>
  </si>
  <si>
    <t>CUMEEIRA PARA TELHA CERÂMICA, COMPRIMENTO DE 41CM, RENDIMENTO DE 3 TELHAS / M REF 7181</t>
  </si>
  <si>
    <t>67.15.06</t>
  </si>
  <si>
    <t>CUMEEIRA UNIVERSAL PARA TELHA ONDULADA DE FIBROCIMENTO, E = 6 MM, ABA 210 MM, COMPRIMENTO 1100 MM (SEM AMIANTO) REF 7219</t>
  </si>
  <si>
    <t>67.15.40</t>
  </si>
  <si>
    <t>CUMEEIRA NORMAL PARA KALHETÃO 9%</t>
  </si>
  <si>
    <t>67.16.01</t>
  </si>
  <si>
    <t>CUMEEIRA GALVANIZADA TRAPEZOIDAL E=0,5MM</t>
  </si>
  <si>
    <t>67.20.18</t>
  </si>
  <si>
    <t>GANCHO 1/4"x250 MM</t>
  </si>
  <si>
    <t>CJ</t>
  </si>
  <si>
    <t>67.20.24</t>
  </si>
  <si>
    <t>PARAFUSO COM ROSCA SOBERBA 4,8 X 75MM</t>
  </si>
  <si>
    <t>67.20.25</t>
  </si>
  <si>
    <t>PARAFUSO ZINCADO, SEXTAVADO, COM ROSCA SOBERBA, DIAMETRO 5/16", COMPRIMENTO 80 MM</t>
  </si>
  <si>
    <t>67.20.26</t>
  </si>
  <si>
    <t>PARAFUSO ZINCADO ROSCA SOBERBA, CABEÇA SEXTAVADA, 5/16 " X 110MM, PARA FIXAÇÃO DE TELHA EM MADEIRA</t>
  </si>
  <si>
    <t>67.20.75</t>
  </si>
  <si>
    <t>CONJUNTO DE VEDAÇÃO ELÁSTICA PARA TELHA ONDULADA</t>
  </si>
  <si>
    <t>67.20.95</t>
  </si>
  <si>
    <t>MASSA DE VEDAÇÃO</t>
  </si>
  <si>
    <t>67.61.01</t>
  </si>
  <si>
    <t>FORRO DE GESSO LISO 60X60CM COLOCADO (ACIMA 100M2), EXCLUSIVE TABICA</t>
  </si>
  <si>
    <t>67.61.03</t>
  </si>
  <si>
    <t>FORRO DE GESSO ACARTONADO 60X200CM COLOCADO&gt;=100M2, EXCLUSIVE TABICA</t>
  </si>
  <si>
    <t>67.85.10</t>
  </si>
  <si>
    <t>CALHA / RUFO DE CHAPA GALVANIZADA 22 GSG, DESENVOLVIMENTO = 1,0M</t>
  </si>
  <si>
    <t>67.85.20</t>
  </si>
  <si>
    <t>CALHA / RUFO DE CHAPA GALVANIZADA 24 GSG, DESENVOLVIMENTO = 1,0M</t>
  </si>
  <si>
    <t>67.85.30</t>
  </si>
  <si>
    <t>CALHA / RUFO DE CHAPA GALVANIZADA 26 GSG, DESENVOLVIMENTO = 1,0M</t>
  </si>
  <si>
    <t>67.85.90</t>
  </si>
  <si>
    <t>REBITE NÚMERO 10</t>
  </si>
  <si>
    <t>67.85.95</t>
  </si>
  <si>
    <t>SOLDA BRANCA 50x50</t>
  </si>
  <si>
    <t>GÁS DE COZINHA - GLP REF 4226</t>
  </si>
  <si>
    <t>68.01.30</t>
  </si>
  <si>
    <t>ÓLEO DIESEL COMBUSTÍVEL COMUM</t>
  </si>
  <si>
    <t>68.07.06</t>
  </si>
  <si>
    <t>CIMENTO ASFÁLTICO DE PETRÓLEO A GRANEL (CAP) 50/70 (COLETADO NA ANP ACRESCIDO DE ICMS)</t>
  </si>
  <si>
    <t>68.09.10</t>
  </si>
  <si>
    <t>EMULSÃO ASFÁLTICA PARA IMPRIMAÇÃO - EAI</t>
  </si>
  <si>
    <t>68.09.14</t>
  </si>
  <si>
    <t>EMULSAO ASFALTICA CATIONICA RL-1C PARA USO EM PAVIMENTACAO ASFALTICA (COLETADO NA ANP ACRESCIDO DE ICMS)</t>
  </si>
  <si>
    <t>68.09.20</t>
  </si>
  <si>
    <t>EMULSÃO ASFÁLTICA CATIÔNICA RR-1C PARA USO EM PAVIMENTAÇÃO ASFÁLTICA (COLETADO NA ANP ACRESCIDO DE ICMS)</t>
  </si>
  <si>
    <t>68.09.21</t>
  </si>
  <si>
    <t>EMULSÃO ASFÁLTICA CATIÔNICA RR-2C PARA USO EM PAVIMENTAÇÃO ASFÁLTICA (COLETADO NA ANP ACRESCIDO DE ICMS)</t>
  </si>
  <si>
    <t>68.10.02</t>
  </si>
  <si>
    <t>FORNECIMENTO DE CBUQ FAIXA B COM CAP 50/70</t>
  </si>
  <si>
    <t>68.10.03</t>
  </si>
  <si>
    <t>FORNECIMENTO DE CBUQ FAIXA C COM CAP 50/70</t>
  </si>
  <si>
    <t>68.10.04</t>
  </si>
  <si>
    <t>FORNECIMENTO DE CBUQ FAIXA C COM ASFALTO BORRACHA</t>
  </si>
  <si>
    <t>68.10.05</t>
  </si>
  <si>
    <t>FORNECIMENTO DE CBUQ FAIXA D COM CAP 50/70</t>
  </si>
  <si>
    <t>68.10.10</t>
  </si>
  <si>
    <t>FORNECIMENTO DE CBUQ S.M.A. PRONTO</t>
  </si>
  <si>
    <t>68.20.01</t>
  </si>
  <si>
    <t>TRANSPORTE DE EQUIPAMENTOS EM CAMINHÃO TRUCADO</t>
  </si>
  <si>
    <t>VG</t>
  </si>
  <si>
    <t>68.20.02</t>
  </si>
  <si>
    <t>TRANSPORTE DE EQUIPAMENTOS EM CARRETA SEMI REBOQUE 2 EIXOS</t>
  </si>
  <si>
    <t>71.01.05</t>
  </si>
  <si>
    <t>TÁBUA DE MADEIRA APARELHADA 2,5 X 25CM REF 3990</t>
  </si>
  <si>
    <t>71.01.08</t>
  </si>
  <si>
    <t>SARRAFO DE PINUS 2,5CM X 7,5 CM REF 4517</t>
  </si>
  <si>
    <t>71.01.09</t>
  </si>
  <si>
    <t>TÁBUA DE PINUS 2,5CM X 20 CM REF 6193</t>
  </si>
  <si>
    <t>71.01.10</t>
  </si>
  <si>
    <t>TÁBUA DE MADEIRA DE REFLORESTAMENTO APARELHADA E=2,5 L=30 CM (1"X12")</t>
  </si>
  <si>
    <t>71.01.11</t>
  </si>
  <si>
    <t>TÁBUA DE MADEIRA DE REFLORESTAMENTO APARELHADA E=2,5 L=20 CM (1"X12")</t>
  </si>
  <si>
    <t>71.01.12</t>
  </si>
  <si>
    <t>TÁBUA DE MADEIRA DE REFLORESTAMENTO APARELHADA E=2,5 L=30 CM (1"X12") REF 6212</t>
  </si>
  <si>
    <t>71.02.20</t>
  </si>
  <si>
    <t>PRANCHÃO DE PARAJU</t>
  </si>
  <si>
    <t>71.04.01</t>
  </si>
  <si>
    <t>PECA DE PARAJU BRUTA 13,5X5,5 CM</t>
  </si>
  <si>
    <t>71.04.02</t>
  </si>
  <si>
    <t>PECA DE PARAJU BRUTA 10,5X5,5 CM</t>
  </si>
  <si>
    <t>71.04.03</t>
  </si>
  <si>
    <t>PECA DE PARAJU BRUTO  6X5,5 CM</t>
  </si>
  <si>
    <t>71.04.04</t>
  </si>
  <si>
    <t>CAIBRO DE PARAJU BRUTO 5,5X4 CM</t>
  </si>
  <si>
    <t>71.04.05</t>
  </si>
  <si>
    <t>RIPA DE MADEIRA APARELHADA 1,5 X 5 CM REF 20205</t>
  </si>
  <si>
    <t>PEÇA DE MADEIRA DE PINUS 5,5 X 5,5CM REF 4513</t>
  </si>
  <si>
    <t>71.04.09</t>
  </si>
  <si>
    <t>PEÇA DE MADEIRA DE REFLORESTAMENTO 7,5X7,5 CM</t>
  </si>
  <si>
    <t>71.04.10</t>
  </si>
  <si>
    <t>PEÇA DE MADEIRA DE REFLORESTAMENTO 2,5X7,5 CM</t>
  </si>
  <si>
    <t>71.14.06</t>
  </si>
  <si>
    <t xml:space="preserve">CHAPA DE MADEIRA COMPENSADA RESINADA PARA FORMA DE CONCRETO, DE *2,2 X 1,1* M, E = 10 MM REF 43681                                                                                                                          </t>
  </si>
  <si>
    <t>71.14.08</t>
  </si>
  <si>
    <t>CHAPA DE MADEIRA COMPENSADA RESINADA PARA FORMA DE CONCRETO, DE *2,2 X 1,1* M, E = 12 MM REF 43681</t>
  </si>
  <si>
    <t>71.14.14</t>
  </si>
  <si>
    <t xml:space="preserve">CHAPA DE MADEIRA COMPENSADA RESINADA PARA FORMA DE CONCRETO, DE *2,2 X 1,1* M, E = 20 MM REF 43677                                                                                                                                               </t>
  </si>
  <si>
    <t>71.14.15</t>
  </si>
  <si>
    <t>CHAPA DE MADEIRA COMPENSADA RESINADA PARA FORMA DE CONCRETO, DE *2,2 X 1,1* M, E = 18 MM</t>
  </si>
  <si>
    <t>71.15.03</t>
  </si>
  <si>
    <t>CHAPA DE MADEIRA COMPENSADA PLASTIFICADA PARA FORMA DE CONCRETO, DE 2,20 X 1,10 M, E = 12 MM REF 1347</t>
  </si>
  <si>
    <t>71.15.06</t>
  </si>
  <si>
    <t>CHAPA DE MADEIRA COMPENSADA PLASTIFICADA PARA FORMA DE CONCRETO, DE 2,20 X 1,10 M, E = 18 MM</t>
  </si>
  <si>
    <t>71.30.04</t>
  </si>
  <si>
    <t>MADEIRA ROLIÇA D= 6 A 10 CM COMPRIMENTO 6 METROS</t>
  </si>
  <si>
    <t>71.30.06</t>
  </si>
  <si>
    <t>MADEIRA ROLIÇA D= 11 A 15 CM COMPRIMENTO 6 METROS</t>
  </si>
  <si>
    <t>71.50.01</t>
  </si>
  <si>
    <t>FORRO DE ANGELIM L=10 E=1,0CM</t>
  </si>
  <si>
    <t>71.50.05</t>
  </si>
  <si>
    <t>FORRO DE MADEIRA PINUS OU EQUIVALENTE DA REGIÃO, ENCAIXE MACHO / FÊMEA COM FRISO, 10 X 1CM (SEM COLOCAÇÃO) REF 3283</t>
  </si>
  <si>
    <t>72.10.01</t>
  </si>
  <si>
    <t>DISCO DIAMANTADO D=14" PRECISION OU EQUIVALENTE</t>
  </si>
  <si>
    <t>73.02.01</t>
  </si>
  <si>
    <t>TUBO PVC SOLDÁVEL MARROM D= 20MM (1/2") REF 9867</t>
  </si>
  <si>
    <t>73.02.02</t>
  </si>
  <si>
    <t>TUBO PVC SOLDÁVEL MARROM D= 25MM (3/4") REF 9868</t>
  </si>
  <si>
    <t>73.02.03</t>
  </si>
  <si>
    <t>TUBO PVC SOLDÁVEL MARROM D= 32MM (1") REF 9869</t>
  </si>
  <si>
    <t>73.02.04</t>
  </si>
  <si>
    <t>TUBO PVC SOLDÁVEL MARROM D= 40MM (1 1/4") REF 9874</t>
  </si>
  <si>
    <t>73.02.05</t>
  </si>
  <si>
    <t>TUBO PVC SOLDÁVEL MARROM D= 50MM (1 1/2") REF 9875</t>
  </si>
  <si>
    <t>73.02.06</t>
  </si>
  <si>
    <t>TUBO PVC SOLDÁVEL MARROM D= 60MM (2 1/4") 5649 REF 9873</t>
  </si>
  <si>
    <t>73.02.07</t>
  </si>
  <si>
    <t>TUBO PVC SOLDÁVEL MARROM D= 75MM (2 1/2") REF 9871</t>
  </si>
  <si>
    <t>73.02.08</t>
  </si>
  <si>
    <t>TUBO PVC SOLDÁVEL MARROM D= 85MM (3") REF 9872</t>
  </si>
  <si>
    <t>73.02.09</t>
  </si>
  <si>
    <t>TUBO PVC SOLDÁVEL MARROM D= 110MM (4") REF 9870</t>
  </si>
  <si>
    <t>73.03.03</t>
  </si>
  <si>
    <t>TUBO AÇO GALVANIZADO DIN 2440 E= 2,65MM DN 1/2" COM COSTURA REF 7691</t>
  </si>
  <si>
    <t>73.03.04</t>
  </si>
  <si>
    <t>TUBO AÇO GALVANIZADO DIN 2440 E= 2,65MM DN 3/4" COM COSTURA REF 7700</t>
  </si>
  <si>
    <t>73.03.05</t>
  </si>
  <si>
    <t>TUBO AÇO GALVANIZADO DIN 2440 E= 3,35MM DN 1" COM COSTURA</t>
  </si>
  <si>
    <t>73.03.06</t>
  </si>
  <si>
    <t>TUBO AÇO GALVANIZADO DIN 2440 E= 3,35MM DN 1 1/4" COM COSTURA REF 7698</t>
  </si>
  <si>
    <t>73.03.07</t>
  </si>
  <si>
    <t>TUBO AÇO GALVANIZADO DIN 2440 E= 3,35MM DN 1 1/2" COM COSTURA REF 7697</t>
  </si>
  <si>
    <t>73.03.08</t>
  </si>
  <si>
    <t>TUBO AÇO GALVANIZADO DIN 2440 E= 3,75MM DN 2" COM COSTURA REF 7696</t>
  </si>
  <si>
    <t>73.03.09</t>
  </si>
  <si>
    <t>TUBO AÇO GALVANIZADO DIN 2440 E= 3,75MM DN 2 1/2" COM COSTURA REF 7701</t>
  </si>
  <si>
    <t>73.03.10</t>
  </si>
  <si>
    <t>TUBO AÇO GALVANIZADO DIN 2440 E= 4,00MM DN 3" COM COSTURA REF 7694</t>
  </si>
  <si>
    <t>73.03.11</t>
  </si>
  <si>
    <t>TUBO AÇO GALVANIZADO DIN 2440 E= 4,50MM DN 4" COM COSTURA REF 7693</t>
  </si>
  <si>
    <t>73.03.57</t>
  </si>
  <si>
    <t>TUBO ACO PRETO SCH-40 E= 2,77MM DN 1/2" S/COSTURA REF 13127</t>
  </si>
  <si>
    <t>73.03.58</t>
  </si>
  <si>
    <t>TUBO ACO PRETO SCH-40 E= 2,87MM DN 3/4" S/COSTURA REF 21150</t>
  </si>
  <si>
    <t>73.05.50</t>
  </si>
  <si>
    <t>ADAPTADOR SOLDÁVEL LONGO COM FLANGES LIVRES PARA CAIXA D´ÁGUA D= 75MM (2 1/2")</t>
  </si>
  <si>
    <t>73.05.51</t>
  </si>
  <si>
    <t>ADAPTADOR SOLDÁVEL CURTO COM FLANGES LIVRES PARA CAIXA D´ÁGUA D= 20MM (1/2")</t>
  </si>
  <si>
    <t>73.05.52</t>
  </si>
  <si>
    <t>ADAPTADOR SOLDÁVEL CURTO COM FLANGES LIVRES PARA CAIXA D´ÁGUA D= 25MM (3/4")</t>
  </si>
  <si>
    <t>73.05.53</t>
  </si>
  <si>
    <t>ADAPTADOR SOLDÁVEL CURTO COM FLANGES LIVRES PARA CAIXA D´ÁGUA D= 32MM (1")</t>
  </si>
  <si>
    <t>73.05.54</t>
  </si>
  <si>
    <t>ADAPTADOR SOLDÁVEL CURTO COM FLANGES LIVRES PARA CAIXA D´ÁGUA D= 40MM (1 1/4")</t>
  </si>
  <si>
    <t>73.05.55</t>
  </si>
  <si>
    <t>ADAPTADOR SOLDÁVEL CURTO COM FLANGES LIVRES PARA CAIXA D´ÁGUA D= 50MM (1 1/2")</t>
  </si>
  <si>
    <t>73.05.56</t>
  </si>
  <si>
    <t>ADAPTADOR SOLDÁVEL CURTO COM FLANGES LIVRES PARA CAIXA D´ÁGUA D= 60MM (2")</t>
  </si>
  <si>
    <t>73.07.12</t>
  </si>
  <si>
    <t>TUBO DE COBRE CLASSE E DN 15MM (1/2")</t>
  </si>
  <si>
    <t>73.07.13</t>
  </si>
  <si>
    <t>TUBO DE COBRE CLASSE E DN 22MM (3/4")</t>
  </si>
  <si>
    <t>73.07.14</t>
  </si>
  <si>
    <t>TUBO DE COBRE CLASSE E DN 28MM (1")</t>
  </si>
  <si>
    <t>73.07.15</t>
  </si>
  <si>
    <t>TUBO DE COBRE CLASSE E DN 35MM (1 1/4")</t>
  </si>
  <si>
    <t>73.07.18</t>
  </si>
  <si>
    <t>TUBO DE COBRE CLASSE E DN 42MM (1 1/2")</t>
  </si>
  <si>
    <t>73.07.19</t>
  </si>
  <si>
    <t>TUBO DE COBRE CLASSE A DN 15MM (1/2") REF 39747</t>
  </si>
  <si>
    <t>73.07.20</t>
  </si>
  <si>
    <t>TUBO DE COBRE CLASSE A DN 22MM (3/4") REF 39748</t>
  </si>
  <si>
    <t>73.07.21</t>
  </si>
  <si>
    <t>TUBO DE COBRE CLASSE A DN 28MM (1") REF 39749</t>
  </si>
  <si>
    <t>73.20.05</t>
  </si>
  <si>
    <t>TUBO EM PVC PERFURADO CORRUGADO PARA DRENAGEM DN 6" 160MM</t>
  </si>
  <si>
    <t>73.20.06</t>
  </si>
  <si>
    <t>TUBO EM PVC PERFURADO CORRUGADO PARA DRENAGEM DN 8" 200MM</t>
  </si>
  <si>
    <t>73.23.01</t>
  </si>
  <si>
    <t>TUBO CORRUGADO PEAD NÃO PERFURADO, PAREDE DUPLA, INTERNA LISA, DN 300MM (NBR 21138-3) SN-4 OU EQUIVALENTE</t>
  </si>
  <si>
    <t>73.23.04</t>
  </si>
  <si>
    <t xml:space="preserve">TUBO CORRUGADO PEAD NÃO PERFURADO, PAREDE DUPLA, INTERNA LISA, DN 600MM (NBR 21138-3) SN-4 OU EQUIVALENTE </t>
  </si>
  <si>
    <t>73.23.08</t>
  </si>
  <si>
    <t xml:space="preserve">TUBO CORRUGADO PEAD NÃO PERFURADO, PAREDE DUPLA, INTERNA LISA, DN 1200MM (NBR 21138-3) SN-4 OU EQUIVALENTE </t>
  </si>
  <si>
    <t>73.23.10</t>
  </si>
  <si>
    <t>TUBO CORRUGADO PEAD NÃO PERFURADO, PAREDE DUPLA, INTERNA LISA, DN 400MM (NBR 21138-3) SN-4 OU EQUIVALENTE</t>
  </si>
  <si>
    <t>73.23.11</t>
  </si>
  <si>
    <t>TUBO CORRUGADO PEAD NÃO PERFURADO, PAREDE DUPLA, INTERNA LISA, DN 800MM (NBR 21138-3) SN-4 OU EQUIVALENTE</t>
  </si>
  <si>
    <t>73.24.02</t>
  </si>
  <si>
    <t>TUBO PVC ESGOTO PONTA E BOLSA SERIE NORMAL D= 50MM X 6M</t>
  </si>
  <si>
    <t>73.24.03</t>
  </si>
  <si>
    <t>TUBO PVC ESGOTO PONTA E BOLSA SERIE NORMAL D= 75MM X 6M</t>
  </si>
  <si>
    <t>73.24.04</t>
  </si>
  <si>
    <t>TUBO PVC ESGOTO PONTA E BOLSA SERIE NORMAL D= 100MM X 6M</t>
  </si>
  <si>
    <t>73.24.05</t>
  </si>
  <si>
    <t>TUBO PVC ESGOTO PONTA E BOLSA SERIE NORMAL D= 150MM X 6M</t>
  </si>
  <si>
    <t>73.24.06</t>
  </si>
  <si>
    <t>TUBO PVC ESGOTO PONTA E BOLSA SERIE NORMAL D= 200MM X 6M</t>
  </si>
  <si>
    <t>73.24.07</t>
  </si>
  <si>
    <t>TUBO PVC ESGOTO P/B SERIE LEVE D= 250MM X 6M</t>
  </si>
  <si>
    <t>73.24.25</t>
  </si>
  <si>
    <t>TUBO PVC ESGOTO PONTA E BOLSA SOLDÁVEL SERIE NORMAL D= 40MM X 6M</t>
  </si>
  <si>
    <t>73.24.33</t>
  </si>
  <si>
    <t>TUBO PVC ESGOTO P/B SERIE REFORÇADA (NBR 5688) D= 75MM X 6M</t>
  </si>
  <si>
    <t>73.24.34</t>
  </si>
  <si>
    <t>TUBO PVC ESGOTO P/B SERIE REFORÇADA (NBR 5688) D= 100MM X 6M</t>
  </si>
  <si>
    <t>73.24.35</t>
  </si>
  <si>
    <t>TUBO PVC ESGOTO P/B SERIE REFORÇADA (NBR 5688) D= 150MM X 6M</t>
  </si>
  <si>
    <t>73.24.63</t>
  </si>
  <si>
    <t>TUBO PVC COLETOR ESGOTO COR OCRE LISO JE NBR-7362 D= 100MM X 6M</t>
  </si>
  <si>
    <t>73.24.64</t>
  </si>
  <si>
    <t>TUBO PVC COLETOR ESGOTO COR OCRE LISO JE NBR-7362 D= 150MM X 6M</t>
  </si>
  <si>
    <t>73.24.65</t>
  </si>
  <si>
    <t>TUBO PVC COLETOR ESGOTO COR OCRE LISO JE NBR-7362 D= 200MM X 6M</t>
  </si>
  <si>
    <t>73.24.66</t>
  </si>
  <si>
    <t>TUBO PVC COLETOR ESGOTO COR OCRE LISO JE NBR-7362 D= 250MM X 6M</t>
  </si>
  <si>
    <t>73.24.67</t>
  </si>
  <si>
    <t>TUBO PVC COLETOR ESGOTO COR OCRE LISO JE NBR-7362 D= 300MM X 6M</t>
  </si>
  <si>
    <t>73.24.69</t>
  </si>
  <si>
    <t>TUBO PVC COLETOR ESGOTO COR OCRE LISO JE NBR-7362 D= 400MM X 6M</t>
  </si>
  <si>
    <t>73.27.02</t>
  </si>
  <si>
    <t>ANEL DE BORRACHA PARA TUBO PVC ESGOTO SÉRIE NORMAL DN 50MM</t>
  </si>
  <si>
    <t>73.27.03</t>
  </si>
  <si>
    <t>ANEL DE BORRACHA PARA TUBO PVC ESGOTO SÉRIE NORMAL DN 75MM</t>
  </si>
  <si>
    <t>73.27.04</t>
  </si>
  <si>
    <t>ANEL DE BORRACHA PARA TUBO PVC ESGOTO SÉRIE NORMAL DN 100MM</t>
  </si>
  <si>
    <t>73.27.11</t>
  </si>
  <si>
    <t>ANEL DE BORRACHA PARA TUBO PVC ESGOTO SÉRIE NORMAL DN 150MM</t>
  </si>
  <si>
    <t>73.27.12</t>
  </si>
  <si>
    <t>ANEL DE BORRACHA PARA TUBO PVC ESGOTO SÉRIE NORMAL DN 200MM</t>
  </si>
  <si>
    <t>73.33.02</t>
  </si>
  <si>
    <t>CAIXA D'ÁGUA DE POLIETILENO COM TAMPA 310 L</t>
  </si>
  <si>
    <t>73.33.03</t>
  </si>
  <si>
    <t>CAIXA D'ÁGUA DE POLIETILENO COM TAMPA 500 L</t>
  </si>
  <si>
    <t>73.33.04</t>
  </si>
  <si>
    <t>CAIXA D'ÁGUA DE POLIETILENO COM TAMPA 1000 L</t>
  </si>
  <si>
    <t>73.34.16</t>
  </si>
  <si>
    <t>CAIXA D'ÁGUA EM FIBRA DE VIDRO COM TAMPA 8000L</t>
  </si>
  <si>
    <t>73.40.02</t>
  </si>
  <si>
    <t>BRAÇO PARA CHUVEIRO 1/2" X 40 CM CROMADO</t>
  </si>
  <si>
    <t>73.40.03</t>
  </si>
  <si>
    <t>BRAÇO PARA CHUVEIRO PVC 1/2" 40 CM</t>
  </si>
  <si>
    <t>73.40.07</t>
  </si>
  <si>
    <t>CHUVEIRO ARTICULADO PICCOLO 1991 CROMADO FABRIMAR OU EQUIVALENTE REF 38189</t>
  </si>
  <si>
    <t>73.40.29</t>
  </si>
  <si>
    <t>CHUVEIRO MAXI DUCHA ULTRA LORENZETTI 5500 W OU EQUIVALENTE REF 1368</t>
  </si>
  <si>
    <t>73.40.30</t>
  </si>
  <si>
    <t>CHUVEIRO LORENZETTI TRADIÇÃO CROMADO OU EQUIVALENTE REF 1367</t>
  </si>
  <si>
    <t>73.40.32</t>
  </si>
  <si>
    <t>DUCHINHA HIGIÊNICA ACQUA-JET 2195 DL FABRIMAR OU EQUIVALENTE</t>
  </si>
  <si>
    <t>73.41.03</t>
  </si>
  <si>
    <t>ENGATE / RABICHO FLEXÍVEL INOX 1/2" X 40CM REF 11684</t>
  </si>
  <si>
    <t>73.41.43</t>
  </si>
  <si>
    <t>TORNEIRA METÁLICA CROMADA, CANO CURTO, COM AREJADOR, SEM BICO PLÁSTICO, DE PAREDE, PARA USO GERAL, 1/2" OU 3/4" (1152 / 1154) REF 13984</t>
  </si>
  <si>
    <t>73.41.62</t>
  </si>
  <si>
    <t>TUBO PARA VÁLVULA DE DESCARGA NÚMERO 18 COM ADAPTADOR 1 1/2", CIPLA/EQUIVALENTE</t>
  </si>
  <si>
    <t>73.41.64</t>
  </si>
  <si>
    <t>TUBO LONGO PARA CAIXA DE DESCARGA SOBREPOR 40 MM X 1,60 METROS REF 12613</t>
  </si>
  <si>
    <t>73.41.71</t>
  </si>
  <si>
    <t>TUBO LIGAÇÃO ÁGUA - VASO METAL CROMADO COM SOBRECANOPLA</t>
  </si>
  <si>
    <t>73.41.73</t>
  </si>
  <si>
    <t>TUBO LIGAÇÃO ÁGUA - VASO PVC CROMADO COM SOBRECANOPLA</t>
  </si>
  <si>
    <t>73.41.81</t>
  </si>
  <si>
    <t>BOLSA DE LIGAÇÃO EM PVC FLEXÍVEL PARA VASO SANITÁRIO 40 MM (1 1/2") REF 6140</t>
  </si>
  <si>
    <t>73.42.25</t>
  </si>
  <si>
    <t>GRELHA/PORTA GRELHA AÇO INOX FECHO GIRATÓRIO 150 X 150MM</t>
  </si>
  <si>
    <t>73.42.26</t>
  </si>
  <si>
    <t>GRELHA/PORTA GRELHA AÇO INOX FECHO GIRATÓRIO 100 X 100MM</t>
  </si>
  <si>
    <t>73.42.31</t>
  </si>
  <si>
    <t>RALO GRELHA CROMADA 0,10X0,10M MOLDENOX 118 A OU EQUIVALENTE</t>
  </si>
  <si>
    <t>73.42.32</t>
  </si>
  <si>
    <t>RALO GRELHA CROMADA 0,15X0,15M MOLDENOX 118 A OU EQUIVALENTE</t>
  </si>
  <si>
    <t>73.42.33</t>
  </si>
  <si>
    <t>TAMPA CEGA EM INOX PARA CAIXA SIFONADA 150X150MM</t>
  </si>
  <si>
    <t>73.45.11</t>
  </si>
  <si>
    <t>REGISTRO PRESSÃO COM ACABAMENTO E CANOPLA CROMADA, SIMPLES, BITOLA 1/2" REF 6021</t>
  </si>
  <si>
    <t>73.45.12</t>
  </si>
  <si>
    <t>REGISTRO PRESSÃO COM ACABAMENTO E CANOPLA CROMADA, SIMPLES, BITOLA 3/4" REF 6024</t>
  </si>
  <si>
    <t>73.45.15</t>
  </si>
  <si>
    <t>REGISTRO PARA GÁS D= 1/2" NTP X 3/8" BM REF 11756</t>
  </si>
  <si>
    <t>73.45.16</t>
  </si>
  <si>
    <t>REGISTRO DE ESFERA PVC ROSCÁVEL D=1/2" REF 11670</t>
  </si>
  <si>
    <t>73.46.01</t>
  </si>
  <si>
    <t>REGISTRO GAVETA BRUTO 1510-B 1/2" FABRIMAR OU EQUIVALENTE REF 6020</t>
  </si>
  <si>
    <t>73.46.02</t>
  </si>
  <si>
    <t>REGISTRO DE GAVETA BRUTO 1510-B 3/4" FABRIMAR/EQUIVALENTE</t>
  </si>
  <si>
    <t>73.46.03</t>
  </si>
  <si>
    <t>REGISTRO GAVETA BRUTO 1510-B 1" FABRIMAR OU EQUIVALENTE REF 6019</t>
  </si>
  <si>
    <t>73.46.04</t>
  </si>
  <si>
    <t>REGISTRO GAVETA BRUTO 1510-B 1 1/4" FABRIMAR OU EQUIVALENTE REF 6017</t>
  </si>
  <si>
    <t>73.46.05</t>
  </si>
  <si>
    <t>REGISTRO GAVETA BRUTO 1510-B 1 1/2" FABRIMAR OU EQUIVALENTE REF 6010</t>
  </si>
  <si>
    <t>73.46.06</t>
  </si>
  <si>
    <t>REGISTRO GAVETA BRUTO 1510-B 2" FABRIMAR OU EQUIVALENTE REF 6028</t>
  </si>
  <si>
    <t>73.46.07</t>
  </si>
  <si>
    <t>REGISTRO GAVETA BRUTO 1502-B 2 1/2" DECA OU EQUIVALENTE REF 6011</t>
  </si>
  <si>
    <t>73.46.08</t>
  </si>
  <si>
    <t>REGISTRO GAVETA BRUTO 1502-B 3" DECA OU EQUIVALENTE REF 6012</t>
  </si>
  <si>
    <t>73.46.09</t>
  </si>
  <si>
    <t>REGISTRO GAVETA BRUTO 1502-B 4" DECA OU EQUIVALENTE REF 6027</t>
  </si>
  <si>
    <t>73.46.40</t>
  </si>
  <si>
    <t>REGISTRO GAVETA COM ACABAMENTO C-1509-DL D=1/2" FABRIMAR OU EQUIVALENTE REF 6006</t>
  </si>
  <si>
    <t>73.46.41</t>
  </si>
  <si>
    <t>REGISTRO GAVETA COM ACABAMENTO C-1509 DL D=3/4 FABRIMAR OU EQUIVALENTE REF 6005</t>
  </si>
  <si>
    <t>73.46.42</t>
  </si>
  <si>
    <t>REGISTRO GAVETA COM ACABAMENTO C-1509-DL D=1" FABRIMAR OU EQUIVALENTE REF 6013</t>
  </si>
  <si>
    <t>73.46.44</t>
  </si>
  <si>
    <t>REGISTRO GAVETA COM ACABAMENTO C-1509-DL D=1 1/2" FABRIMAR OU EQUIVALENTE REF 6015</t>
  </si>
  <si>
    <t>73.49.04</t>
  </si>
  <si>
    <t>REGISTRO DE GÁS D=1/2" PARA FOGÃO INDUSTRIAL</t>
  </si>
  <si>
    <t>73.49.10</t>
  </si>
  <si>
    <t>REGISTRO GLOBO COMUM RETO D= 13 MM (1/2")</t>
  </si>
  <si>
    <t>73.49.12</t>
  </si>
  <si>
    <t>REGISTRO GLOBO COMUM RETO D= 25 MM (1")</t>
  </si>
  <si>
    <t>73.49.20</t>
  </si>
  <si>
    <t>REGISTRO GLOBO ANGULAR D= 63 MM (2 1/2")</t>
  </si>
  <si>
    <t>73.50.03</t>
  </si>
  <si>
    <t>SIFÃO PARA LAVATÓRIO DE COPO REGULÁVEL 1X1 1/2" SIGMA/EQUIVALENTE REF 6136</t>
  </si>
  <si>
    <t>73.50.04</t>
  </si>
  <si>
    <t>SIFÃO PARA PIA DE COPO REGULÁVEL 1 1/2X1 1/2" SIGMA/EQUIVALENTE</t>
  </si>
  <si>
    <t>73.50.05</t>
  </si>
  <si>
    <t>SIFÃO / TUBO SINFONADO EXTENSÍVEL/SANFONADO, UNIVERSAL/SIMPLES, ENTRE 50 A 70 CM, DE PLÁSTICO BRANCO REF 44945</t>
  </si>
  <si>
    <t>73.51.01</t>
  </si>
  <si>
    <t>TORNEIRA COZINHA BANCA SAÍDA LATERAL 1167-P 1/2" FABRIMAR/EQUIVALENTE</t>
  </si>
  <si>
    <t>73.51.02</t>
  </si>
  <si>
    <t>TORNEIRA MISTURADOR PARA LAVATÓRIO REF217406 DOCOL/EQUIVALENTE</t>
  </si>
  <si>
    <t>73.51.04</t>
  </si>
  <si>
    <t>TORNEIRA COZINHA BANCA SAIDA LATERAL 1167-DL 1/2" FABRIMAR/EQUIVALENTE</t>
  </si>
  <si>
    <t>73.51.05</t>
  </si>
  <si>
    <t>TORNEIRA COZINHA PAREDE SAIDA LATERAL 1168-DL 1/2" FABRIMAR/EQUIVALENTE</t>
  </si>
  <si>
    <t>73.51.07</t>
  </si>
  <si>
    <t>TORNEIRA COZINHA PAREDE 1157-P 1/2"FABRI OU EQUIVALENTE</t>
  </si>
  <si>
    <t>73.51.08</t>
  </si>
  <si>
    <t>TORNEIRA COZINHA MISTURADOR BANCA 1256-DL FABRIMAR/EQUIVALENTE</t>
  </si>
  <si>
    <t>73.51.09</t>
  </si>
  <si>
    <t>TORNEIRA COZINHA MISTURADOR PAREDE 1258-DL FABRIM. OU EQUIVALENTE</t>
  </si>
  <si>
    <t>73.51.10</t>
  </si>
  <si>
    <t>TORNEIRA COZINHA PAREDE TOP JET 1171-DL 1/2" FABRI OU EQUIVALENTE</t>
  </si>
  <si>
    <t>73.51.11</t>
  </si>
  <si>
    <t>TORNEIRA PARA PIA COZINHA LINHA PERTUTTI DOCOL/EQUIVALENTE</t>
  </si>
  <si>
    <t>73.51.12</t>
  </si>
  <si>
    <t>TORNEIRA TANQUE 1153-MY D= 1/2" FABRIMAR OU EQUIVALENTE</t>
  </si>
  <si>
    <t>73.51.15</t>
  </si>
  <si>
    <t>TORNEIRA PRESSÃO PRESMATIC REF.17160606 DOCOL/EQUIVALENTE</t>
  </si>
  <si>
    <t>73.51.16</t>
  </si>
  <si>
    <t>TORNEIRA PRESSÃO PRESMATIC BENEFIT REF.490706 DOCOL/EQUIVALENTE</t>
  </si>
  <si>
    <t>73.51.17</t>
  </si>
  <si>
    <t>TORNEIRA PARA LAVATÓRIO LINHA PERTUTTI DOCOL/EQUIVALENTE</t>
  </si>
  <si>
    <t>73.51.19</t>
  </si>
  <si>
    <t>TORNEIRA LAVATORIO 1190-DL 1/2" FABRIMAR OU EQUIVALENTE</t>
  </si>
  <si>
    <t>73.51.20</t>
  </si>
  <si>
    <t>TORNEIRA AQUAPRESS ANTIVANDALISMO 1180-AV FABRIMAR OU EQUIVALENTE</t>
  </si>
  <si>
    <t>73.51.22</t>
  </si>
  <si>
    <t>TORNEIRA DE BÓIA 1350 D= 1/2" DECA OU EQUIVALENTE</t>
  </si>
  <si>
    <t>73.51.23</t>
  </si>
  <si>
    <t>TORNEIRA DE BÓIA 1350 D= 3/4" DECA OU EQUIVALENTE</t>
  </si>
  <si>
    <t>73.51.24</t>
  </si>
  <si>
    <t>ORNEIRA DE BÓIA 1350 D= 1" DECA OU EQUIVALENTE</t>
  </si>
  <si>
    <t>73.51.28</t>
  </si>
  <si>
    <t>TORNEIRA JARDIM 1128-MY 1/2" FABRIMAR OU EQUIVALENTE</t>
  </si>
  <si>
    <t>73.51.29</t>
  </si>
  <si>
    <t>TORNEIRA JARDIM 1128-MY 3/4" FABRIMAR OU EQUIVALENTE</t>
  </si>
  <si>
    <t>73.51.38</t>
  </si>
  <si>
    <t>CHAVE BÓIA AUTOMÁTICA 20A PARA RESERVATÓRIO LENZ/EQUIVALENTE</t>
  </si>
  <si>
    <t>73.51.41</t>
  </si>
  <si>
    <t>TORNEIRA BÓIA PARA CAIXA D´ÁGUA 3/4", PLENA/EQUIVALENTE</t>
  </si>
  <si>
    <t>73.51.42</t>
  </si>
  <si>
    <t>TORNEIRA DE LIMPEZA 1128 JR D=1/2" FABRIMAR OU EQUIVALENTE</t>
  </si>
  <si>
    <t>73.51.44</t>
  </si>
  <si>
    <t>TORNEIRA PARA TANQUE 1153-JR 1/2" FABRIMAR/EQUIVALENTE</t>
  </si>
  <si>
    <t>73.51.52</t>
  </si>
  <si>
    <t>TORNEIRA PARA LAVATÓRIO REF1194-AS 1/2" FABRIMAR/EQUIVALENTE</t>
  </si>
  <si>
    <t>73.51.53</t>
  </si>
  <si>
    <t>TORNEIRA PARA LAVATÓRIO REF1194- 1/2" INNOVARE FABRIMAR/EQUIVALENTE</t>
  </si>
  <si>
    <t>73.52.01</t>
  </si>
  <si>
    <t>ACABAMENTO PARA VÁLVULA DE DESCARGA ANTIVANDALISMO DOCOL 11/2 OU EQUIVALENTE</t>
  </si>
  <si>
    <t>73.52.02</t>
  </si>
  <si>
    <t>VÁLVULA PARA PIA 3 1/2 X 1 1/2" 1623 CROMADO DARLIFLEX/EQUIVALENTE</t>
  </si>
  <si>
    <t>73.52.04</t>
  </si>
  <si>
    <t>VÁLVULA PARA LAVATÓRIO COM LADRÃO 1603 7/8 DARLIFLEX/EQUIVALENTE</t>
  </si>
  <si>
    <t>73.52.05</t>
  </si>
  <si>
    <t>VÁLVULA PARA LAVATÓRIO 1601 FABRIMAR/EQUIVALENTE</t>
  </si>
  <si>
    <t>73.52.07</t>
  </si>
  <si>
    <t>VÁLVULA PARA TANQUE 1 1/4" 1606 CROMADA DARLIFLEX/EQUIVALENTE</t>
  </si>
  <si>
    <t>73.52.09</t>
  </si>
  <si>
    <t>VÁLVULA PARA MICTÓRIO PRESMATIC SIMPLES D= 1/2" DOCOL/EQUIVALENTE</t>
  </si>
  <si>
    <t>73.52.11</t>
  </si>
  <si>
    <t>VÁLVULA DE RETENÇÃO PÉ COM CRIVO D= 3/4" FABRIMAR/EQUIVALENTE</t>
  </si>
  <si>
    <t>73.52.12</t>
  </si>
  <si>
    <t>VÁLVULA DE RETENÇÃO PÉ COM CRIVO D= 1" FABRIMAR/EQUIVALENTE</t>
  </si>
  <si>
    <t>73.52.13</t>
  </si>
  <si>
    <t>VÁLVULA DE RETENÇÃO PÉ COM CRIVO D= 1 1/2" FABRIMAR/EQUIVALENTE</t>
  </si>
  <si>
    <t>73.52.14</t>
  </si>
  <si>
    <t>VÁLVULA DE RETENÇÃO PÉ COM CRIVO D= 2" FABRIMAR/EQUIVALENTE</t>
  </si>
  <si>
    <t>73.52.15</t>
  </si>
  <si>
    <t>VÁLVULA DE RETENÇÃO UNIVERSAL D= 3/4" FABRIMAR/EQUIVALENTE</t>
  </si>
  <si>
    <t>73.52.16</t>
  </si>
  <si>
    <t>VÁLVULA DE RETENÇÃO UNIVERSAL D= 1" FABRIMAR/EQUIVALENTE</t>
  </si>
  <si>
    <t>73.52.17</t>
  </si>
  <si>
    <t>VÁLVULA DE RETENÇÃO UNIVERSAL D= 1 1/2" FABRIMAR/EQUIVALENTE</t>
  </si>
  <si>
    <t>73.52.18</t>
  </si>
  <si>
    <t>VÁLVULA DE RETENÇÃO UNIVERSAL D= 2" FABRIMAR/EQUIVALENTE</t>
  </si>
  <si>
    <t>73.52.20</t>
  </si>
  <si>
    <t>VÁLVULA DESGARGA 3650 CR, COM ACABAMENTO D=1 1/2" FABRIMAR/EQUIVALENTE REF 10228</t>
  </si>
  <si>
    <t>73.52.30</t>
  </si>
  <si>
    <t>VÁLVULA DE ESFERA EM LATÃO D=1/2" BSP (ÁGUA)</t>
  </si>
  <si>
    <t>73.52.40</t>
  </si>
  <si>
    <t>VÁLVULA RETENÇÃO HORIZONTAL PORTINHOLA 13MM - 1/2"</t>
  </si>
  <si>
    <t>73.52.44</t>
  </si>
  <si>
    <t>ACABAMENTO NECESSÁRIO PARA VÁLVULA DE DESCARGA BENEFIT DOCOL/EQUIVALENTE</t>
  </si>
  <si>
    <t>73.52.45</t>
  </si>
  <si>
    <t>VÁLVULA DE DESCARGA 1 1/2" DOCOL/EQUIVALENTE REF 10228</t>
  </si>
  <si>
    <t>73.52.46</t>
  </si>
  <si>
    <t>VÁLVULA RETENÇÃO HORIZONTAL PORTINHOLA 63MM - 2 1/2"</t>
  </si>
  <si>
    <t>73.52.74</t>
  </si>
  <si>
    <t>VÁLVULA PVC PARA LAVATÓRIO SEM UNHO NÚMERO 11</t>
  </si>
  <si>
    <t>73.52.80</t>
  </si>
  <si>
    <t>VÁLVULA REGULADORA GÁS PARA FOGÃO INDUSTRIAL 1 ESTÁGIO 20KG</t>
  </si>
  <si>
    <t>73.52.81</t>
  </si>
  <si>
    <t>TÊ REVERSÍVEL PARA 2 BOTIJÕES ALIANÇA OU EQUIVALENTE</t>
  </si>
  <si>
    <t>73.54.01</t>
  </si>
  <si>
    <t>KIT PADRÃO COPASA 1/2" DE METAL OU EQUIVALENTE</t>
  </si>
  <si>
    <t>73.54.02</t>
  </si>
  <si>
    <t>KIT PADRÃO COPASA 3/4" DE METAL OU EQUIVALENTE</t>
  </si>
  <si>
    <t>73.54.03</t>
  </si>
  <si>
    <t>KIT PADRÃO COPASA 1" DE METAL OU EQUIVALENTE</t>
  </si>
  <si>
    <t>73.55.01</t>
  </si>
  <si>
    <t>EXTINTOR DE ÁGUA PRESSURIZADA CAPACIDADE= 10 L</t>
  </si>
  <si>
    <t>73.55.02</t>
  </si>
  <si>
    <t>EXTINTOR DE GÁS CARBÔNICO (CO2) CAPACIDADE= 6KG</t>
  </si>
  <si>
    <t>73.55.03</t>
  </si>
  <si>
    <t>EXTINTOR DE INCÊNDIO PO QUÍMICO CAPACIDADE= 6KG</t>
  </si>
  <si>
    <t>73.55.10</t>
  </si>
  <si>
    <t>ADAPTADOR DE ROSCA 5 FIOS EM LATÃO, D= 63 X 38 MM (2.1/2 X 1.1/2) PARA HIDRANTE</t>
  </si>
  <si>
    <t>73.55.15</t>
  </si>
  <si>
    <t>ESGUICHO TIPO AGULHETA D= 38MM (1 1/2")</t>
  </si>
  <si>
    <t>73.55.16</t>
  </si>
  <si>
    <t>CHAVE STORZ EM ALUMÍNIO 1 1/2" PARA ABRIGO HIDRANTE</t>
  </si>
  <si>
    <t>73.55.20</t>
  </si>
  <si>
    <t>ABRIGO PARA HIDRANTE INTERNO 90X60X17 CM</t>
  </si>
  <si>
    <t>73.55.22</t>
  </si>
  <si>
    <t>ABRIGO PARA HIDRANTE INTERNO 75X45X17 CM</t>
  </si>
  <si>
    <t>73.55.26</t>
  </si>
  <si>
    <t>ABRIGO PARA EXTINTOR INCÊNDIO 75 X 30 X 25 CM</t>
  </si>
  <si>
    <t>73.55.30</t>
  </si>
  <si>
    <t>HIDRANTE DE RECALQUE COMPLETO</t>
  </si>
  <si>
    <t>73.55.32</t>
  </si>
  <si>
    <t>PRESSOSTATO DANFOS REGULÁVEL 0 A 10 KGS OU EQUIVALENTE</t>
  </si>
  <si>
    <t>73.55.33</t>
  </si>
  <si>
    <t>EXTINTOR PÓ QUÍMICO SECO ABC 4KG CAPACIDADE 2-A : 20-B : C</t>
  </si>
  <si>
    <t>73.55.34</t>
  </si>
  <si>
    <t>MANÔMETRO WILLY COM ESCALA DE LEITURA 0 A 100 PSI OU EQUIVALENTE</t>
  </si>
  <si>
    <t>73.55.35</t>
  </si>
  <si>
    <t>EXTINTOR PÓ QUÍMICO SECO BC 20B : C</t>
  </si>
  <si>
    <t>73.55.36</t>
  </si>
  <si>
    <t>CILINDRO DE PRESSÃO OU MOLA PNEUMÁTICA 520 X 152 MM 9L</t>
  </si>
  <si>
    <t>73.55.37</t>
  </si>
  <si>
    <t>LUMINÁRIA DE EMERGÊNCIA FARÓIS DUPLOS HALOGÊNIO 55W WETZEL/EQUIVALENTE</t>
  </si>
  <si>
    <t>73.55.40</t>
  </si>
  <si>
    <t>MANGUEIRA FIBRA SINTÉTICA TIPO 2 D= 38MM - 15 M</t>
  </si>
  <si>
    <t>73.55.42</t>
  </si>
  <si>
    <t>MANGUEIRA FIBRA SINTÉTICA TIPO 2 D= 38MM - 20 M</t>
  </si>
  <si>
    <t>73.55.48</t>
  </si>
  <si>
    <t>BOTOEIRA COMANDO MANUAL TIPO LIGA/DESLIGA</t>
  </si>
  <si>
    <t>73.55.51</t>
  </si>
  <si>
    <t>BICO BUNSEN JACKWAL OU EQUIVALENTE</t>
  </si>
  <si>
    <t>73.55.66</t>
  </si>
  <si>
    <t>SINALIZADOR EM PVC PARA EXTINTOR DE INCÊNDIO</t>
  </si>
  <si>
    <t>73.55.85</t>
  </si>
  <si>
    <t>AVISADOR SONORO E VISUAL MW  CONVENCIONAL OU EQUIVALENTE</t>
  </si>
  <si>
    <t>73.57.01</t>
  </si>
  <si>
    <t>CAIXA SIFONADA PVC COM GRELHA E PORTA GRELHA QUADRADA OU REDONDA BRANCA 150 X 150 X 50MM (DIÂMETRO X H X DIÂMETRO SAÍDA)</t>
  </si>
  <si>
    <t>73.57.04</t>
  </si>
  <si>
    <t>CAIXA SIFONADA PVC COM GRELHA E PORTA GRELHA QUADRADA OU REDONDA BRANCA 150 X 185 X 75MM (DIÂMETRO X H X DIÂMETRO SAÍDA)</t>
  </si>
  <si>
    <t>73.57.11</t>
  </si>
  <si>
    <t>CAIXA SIFONADA PVC COM GRELHA E PORTA GRELHA REDONDA BRANCA 100 X 100 X 50MM (DIÂMETRO X H X DIÂMETRO SAÍDA)</t>
  </si>
  <si>
    <t>73.57.12</t>
  </si>
  <si>
    <t>CAIXA SIFONADA PVC SEM GRELHA E PORTA GRELHA 100 X 150 X 50MM (DIÂMETRO X H X DIÂMETRO SAÍDA)</t>
  </si>
  <si>
    <t>73.57.13</t>
  </si>
  <si>
    <t>CAIXA SIFONADA 250 X 230 X 75MM COM TAMPA CEGA (DIÂMETRO X H X DIÂMETRO SAÍDA)</t>
  </si>
  <si>
    <t>73.57.14</t>
  </si>
  <si>
    <t>CAIXA SIFONADA 250 X 172 X 50MM COM TAMPA CEGA (DIÂMETRO X H X DIÂMETRO SAÍDA)</t>
  </si>
  <si>
    <t>73.57.15</t>
  </si>
  <si>
    <t>RALO PVC COM SAÍDA ARTICULADA COM GRELHA E PORTA GRELHA BRANCA 100 X 40MM</t>
  </si>
  <si>
    <t>73.57.21</t>
  </si>
  <si>
    <t>RALO SECO QUADRADO PVC COM GRELHA BRANCA 100 X 53 X 40MM</t>
  </si>
  <si>
    <t>73.57.30</t>
  </si>
  <si>
    <t>RALO SEMI-HEMISFÉRICO TIPO ABACAXI EM FERRO FUNDIDO DN 50MM</t>
  </si>
  <si>
    <t>73.57.31</t>
  </si>
  <si>
    <t>RALO SEMI-HEMISFÉRICO TIPO ABACAXI EM FERRO FUNDIDO DN 75MM</t>
  </si>
  <si>
    <t>73.57.32</t>
  </si>
  <si>
    <t>RALO SEMI-HEMISFÉRICO TIPO ABACAXI EM FERRO FUNDIDO DN 100MM</t>
  </si>
  <si>
    <t>73.57.40</t>
  </si>
  <si>
    <t>TERMINAL DE VENTILAÇÃO PVC D= 50 MM</t>
  </si>
  <si>
    <t>73.57.42</t>
  </si>
  <si>
    <t>TERMINAL DE VENTILAÇÃO PVC D= 75 MM</t>
  </si>
  <si>
    <t>73.57.50</t>
  </si>
  <si>
    <t>CAIXA DE DESCARGA EXTERNA ALTA CIFLEX 6L CIPLA OU EQUIVALENTE</t>
  </si>
  <si>
    <t>73.58.01</t>
  </si>
  <si>
    <t>BOMBA 1/2HP D= 1 1/4" DANCOR MODELO CAM W-9 TRIFÁSICA OU EQUIVALENTE</t>
  </si>
  <si>
    <t>73.58.02</t>
  </si>
  <si>
    <t>BOMBA 1 HP D= 1" DANCOR MODELO CAM W-6 OU EQUIVALENTE</t>
  </si>
  <si>
    <t>73.58.04</t>
  </si>
  <si>
    <t>CONJUNTO MOTOBOMBA 3CV 220V TRIFÁSICO MODELO CAM W-16 OU EQUIVALENTE</t>
  </si>
  <si>
    <t>73.58.18</t>
  </si>
  <si>
    <t>BOMBA LEVE 1,5CV - 220V - TRIFÁSICO VAZÃO = 250L/MINUTO</t>
  </si>
  <si>
    <t>73.65.01</t>
  </si>
  <si>
    <t>CUBA DE EMBUTIR OVAL (49 X 32,5 CM) CELITE/EQUIVALENTE</t>
  </si>
  <si>
    <t>73.65.05</t>
  </si>
  <si>
    <t>LAVATÓRIO BRANCO PEQUENO L915 LINHA RAVENA DECA/EQUIVALENTE</t>
  </si>
  <si>
    <t>73.65.07</t>
  </si>
  <si>
    <t>LAVATÓRIO SUSPENSO (46,5 X 34 CM) GUARAPARI LOGASA/EQUIVALENTE</t>
  </si>
  <si>
    <t>73.65.09</t>
  </si>
  <si>
    <t>CUBA SOBREPOR OVAL (52 X 44,5 CM) CELITE / EQUIVALENTE</t>
  </si>
  <si>
    <t>73.65.11</t>
  </si>
  <si>
    <t>LAVATORIO SUSPENSO (41 X 29,5 CM) CELITE / EQUIVALENTE</t>
  </si>
  <si>
    <t>73.65.12</t>
  </si>
  <si>
    <t>LAVATÓRIO DE PAREDE CELITE 02007 SAVEIRO/EQUIVALENTE</t>
  </si>
  <si>
    <t>73.65.15</t>
  </si>
  <si>
    <t>LAVATÓRIO DE CANTO LINHA IZY L101 DECA/EQUIVALENTE</t>
  </si>
  <si>
    <t>73.65.40</t>
  </si>
  <si>
    <t>LAVATÓRIO DE LOUÇA SOBRE COLUNA LINHA VOGUE PLUS/EQUIVALENTE</t>
  </si>
  <si>
    <t>73.65.41</t>
  </si>
  <si>
    <t>COLUNA SUSPENSA MÉDIA UNIVERSAL REFCS117 DECA/EQUIVALENTE</t>
  </si>
  <si>
    <t>73.65.42</t>
  </si>
  <si>
    <t>COLUNA SUSPENSA REF66201 PARA LAVATÓRIO LINHA FIT CELITE/EQUIVALENTE</t>
  </si>
  <si>
    <t>73.65.45</t>
  </si>
  <si>
    <t>LAVATÓRIO REF66006 LINHA FIT CELITE/EQUIVALENTE</t>
  </si>
  <si>
    <t>73.65.55</t>
  </si>
  <si>
    <t>LAVATÓRIO DE CANTO COR BRANCA L76 MASTER DECA/EQUIVALENTE</t>
  </si>
  <si>
    <t>73.66.01</t>
  </si>
  <si>
    <t>VASO SANITÁRIO CONVENCIONAL BRANCA, AZALEA CELITE/EQUIVALENTE</t>
  </si>
  <si>
    <t>73.66.02</t>
  </si>
  <si>
    <t>VASO SANITÁRIO BRANCA INFANTIL CELITE / EQUIVALENTE</t>
  </si>
  <si>
    <t>73.66.03</t>
  </si>
  <si>
    <t>VASO SANITÁRIO COM CAIXA ACOPLADA BRANCO CELITE ECO/EQUIVALENTE</t>
  </si>
  <si>
    <t>73.66.04</t>
  </si>
  <si>
    <t>VASO SANITÁRIO ESPECIAL DECA P510 SEM ABERTURA/EQUIVALENTE</t>
  </si>
  <si>
    <t>73.66.06</t>
  </si>
  <si>
    <t>ASSENTO SANITÁRIO TONDO VOGUE PLUS/EQUIVALENTE</t>
  </si>
  <si>
    <t>73.68.01</t>
  </si>
  <si>
    <t>MICTÓRIO SIFONADO LOUÇA BRANCA CELITE/EQUIVALENTE</t>
  </si>
  <si>
    <t>73.68.10</t>
  </si>
  <si>
    <t>MICTÓRIO AÇO INOX DESENVOLVIMENTO= 1,00M CHAPA 22</t>
  </si>
  <si>
    <t>73.68.11</t>
  </si>
  <si>
    <t>MICTÓRIO AÇO INOX DESENVOLVIMENTO= 1,40M CHAPA 22</t>
  </si>
  <si>
    <t>73.70.01</t>
  </si>
  <si>
    <t>CUBA PARA PIA AÇO INOX NÚMERO 1 METALPRESS/EQUIVALENTE</t>
  </si>
  <si>
    <t>73.70.02</t>
  </si>
  <si>
    <t>CUBA PARA PIA AÇO INOX NÚMERO 2 METALPRESS/EQUIVALENTE</t>
  </si>
  <si>
    <t>73.71.02</t>
  </si>
  <si>
    <t>TANQUE LOUÇA BRANCA 22L COM COLUNA CELITE/EQUIVALENTE</t>
  </si>
  <si>
    <t>73.71.04</t>
  </si>
  <si>
    <t>COLUNA PARA TANQUE GRANDE/MÉDIO CELITE/EQUIVALENTE</t>
  </si>
  <si>
    <t>73.71.10</t>
  </si>
  <si>
    <t>TANQUE DE AÇO INOXIDÁVEL 1 BOJO 63 X 51CM</t>
  </si>
  <si>
    <t>73.72.03</t>
  </si>
  <si>
    <t>BEBEDOURO INOX H= 1,00M A 1,12M ATENDE 80 PESSOAS</t>
  </si>
  <si>
    <t>73.72.06</t>
  </si>
  <si>
    <t>BEBEDOURO CONJUGADO EM INOX  ATENDE A 40 PESSOAS</t>
  </si>
  <si>
    <t>73.72.07</t>
  </si>
  <si>
    <t>BEBEDOURO INDUSTRIAL 50L</t>
  </si>
  <si>
    <t>73.72.50</t>
  </si>
  <si>
    <t>FILTRO RAVENA WP-200E 200C OU AP 200 AQUALAR</t>
  </si>
  <si>
    <t>73.72.51</t>
  </si>
  <si>
    <t>FILTRO POU230, CARVÃO ATIVADO, VAZÃO NOMINAL 200 L/H</t>
  </si>
  <si>
    <t>73.72.75</t>
  </si>
  <si>
    <t>BEBEDOURO, ATENDE 300 PESSOAS, BDF 300 IBBL/EQUIVALENTE</t>
  </si>
  <si>
    <t>73.73.01</t>
  </si>
  <si>
    <t>PAPELEIRA DE LOUÇA BRANCA REF602 CELITE/EQUIVALENTE</t>
  </si>
  <si>
    <t>73.73.02</t>
  </si>
  <si>
    <t>PORTA TOALHA PARA PAPEL LUXO AURIMAR CROMADO/EQUIVALENTE</t>
  </si>
  <si>
    <t>73.73.05</t>
  </si>
  <si>
    <t>SABONETEIRA DE LOUCA BRANCA SEM ALÇA REF604 CELITE/EQUIVALENTE</t>
  </si>
  <si>
    <t>73.73.07</t>
  </si>
  <si>
    <t>MEIA SABONETEIRA LOUÇA BRANCA REF604 CELITE/EQUIVALENTE</t>
  </si>
  <si>
    <t>73.73.08</t>
  </si>
  <si>
    <t>PORTA SABÃO LÍQUIDO REFSG4001 COLUMBUS/EQUIVALENTE</t>
  </si>
  <si>
    <t>73.73.10</t>
  </si>
  <si>
    <t>CABIDE DE LOUÇA BRANCA, DOIS GANCHOS, REF610 CELITE/EQUIVALENTE</t>
  </si>
  <si>
    <t>73.73.15</t>
  </si>
  <si>
    <t>ASSENTO PLÁSTICO BRANCO SIMPLES REF 377</t>
  </si>
  <si>
    <t>73.73.16</t>
  </si>
  <si>
    <t>CABIDE/GANCHO DE BANHEIRO SIMPLES EM METAL CROMADO REF 37399</t>
  </si>
  <si>
    <t>73.73.17</t>
  </si>
  <si>
    <t>PAPELEIRA EM GANCHO CROMADO</t>
  </si>
  <si>
    <t>73.73.20</t>
  </si>
  <si>
    <t>ASSENTO PLÁSTICO BRANCO MACIO</t>
  </si>
  <si>
    <t>73.73.34</t>
  </si>
  <si>
    <t>BANCO ARTICULADO EM AÇO INOX 70 X 45CM - PNE OU EQUIVALENTE REF 36215</t>
  </si>
  <si>
    <t>73.73.35</t>
  </si>
  <si>
    <t>BANCO ARTICULADO EM AÇO INOX E PLÁSTICO 70X45CM OU EQUIVALENTE</t>
  </si>
  <si>
    <t>73.80.10</t>
  </si>
  <si>
    <t>DESMOLDANTE PARA FORMA DE MADEIRA REF 2692</t>
  </si>
  <si>
    <t>73.80.12</t>
  </si>
  <si>
    <t>FITA VEDA ROSCA 1/2" ROLO 50 M</t>
  </si>
  <si>
    <t>73.80.20</t>
  </si>
  <si>
    <t>ADESIVO PARA TUBOS DE PVC</t>
  </si>
  <si>
    <t>73.80.21</t>
  </si>
  <si>
    <t>SOLUÇÃO LIMPADORA PARA PVC REF 20083</t>
  </si>
  <si>
    <t>73.80.22</t>
  </si>
  <si>
    <t>PASTA LUBRIFICANTE PARA TUBOS E CONEXÕES (PACOTE 1 KG)</t>
  </si>
  <si>
    <t>PC</t>
  </si>
  <si>
    <t>73.80.23</t>
  </si>
  <si>
    <t>GRAXA LUBRIFICANTE REF 4229</t>
  </si>
  <si>
    <t>73.80.31</t>
  </si>
  <si>
    <t>MANGUEIRA DE 15M PARA JARDIM COM BICO,TIGRE OU EQUIVALENTE</t>
  </si>
  <si>
    <t>73.80.35</t>
  </si>
  <si>
    <t>MANGOTE ESPIRAFLEX PARA BOMBA D= 2" COR LARANJA</t>
  </si>
  <si>
    <t>73.80.36</t>
  </si>
  <si>
    <t>MANGOTE ESPIRAFLEX PARA BOMBA D= 3" COR LARANJA</t>
  </si>
  <si>
    <t>73.80.40</t>
  </si>
  <si>
    <t>MANGUEIRA PLÁSTICA PARA GAS D= 3/8" X 1,20M</t>
  </si>
  <si>
    <t>74.01.01</t>
  </si>
  <si>
    <t>ELETRODUTO DE PVC RÍGIDO ROSCÁVEL DE 1/2 ", SEM LUVA REF 2673</t>
  </si>
  <si>
    <t>74.01.02</t>
  </si>
  <si>
    <t>ELETRODUTO DE PVC RÍGIDO ROSCÁVEL DE 3/4 ", SEM LUVA REF 2674</t>
  </si>
  <si>
    <t>74.01.03</t>
  </si>
  <si>
    <t>ELETRODUTO DE PVC RÍGIDO ROSCÁVEL DE 1 ", SEM LUVA REF 2685</t>
  </si>
  <si>
    <t>74.01.04</t>
  </si>
  <si>
    <t>ELETRODUTO DE PVC RÍGIDO ROSCÁVEL DE 1 1/4 ", SEM LUVA REF 2684</t>
  </si>
  <si>
    <t>74.01.13</t>
  </si>
  <si>
    <t>ELETRODUTO PVC FLEXÍVEL CORRUGADO, COR AMARELA, DE 20 MM (1/2") REF 2689</t>
  </si>
  <si>
    <t>74.01.14</t>
  </si>
  <si>
    <t>ELETRODUTO PVC FLEXÍVEL CORRUGADO, COR AMARELA, DE 25 MM (3/4") REF 2688</t>
  </si>
  <si>
    <t>74.01.15</t>
  </si>
  <si>
    <t>ELETRODUTO PVC FLEXÍVEL CORRUGADO, COR AMARELA, DE 32 MM (1") REF 2690</t>
  </si>
  <si>
    <t>74.01.20</t>
  </si>
  <si>
    <t>ELETRODUTO PVC FLEXÍVEL CORRUGADO, REFORÇADO, COR LARANJA, DE 20 MM (1/2") REF 39243</t>
  </si>
  <si>
    <t>74.01.21</t>
  </si>
  <si>
    <t>ELETRODUTO PVC FLEXÍVEL CORRUGADO, REFORÇADO, COR LARANJA, DE 25 MM (3/4") REF 39244</t>
  </si>
  <si>
    <t>74.01.22</t>
  </si>
  <si>
    <t>ELETRODUTO PVC FLEXÍVEL CORRUGADO, REFORÇADO, COR LARANJA, DE 32 MM (1") REF 39245</t>
  </si>
  <si>
    <t>74.01.23</t>
  </si>
  <si>
    <t>ELETRODUTO PEAD FLEXÍVEL CORRUGADO, 32 MM (1") REF 44090</t>
  </si>
  <si>
    <t>74.01.24</t>
  </si>
  <si>
    <t>ELETRODUTO PEAD FLEXÍVEL CORRUGADO, 40MM (1 1/4") REF 39247</t>
  </si>
  <si>
    <t>74.01.25</t>
  </si>
  <si>
    <t>ELETRODUTO PEAD FLEXÍVEL PAREDE SIMPLES, CORRUGAÇÃO HELICOIDAL, COR PRETA, COM SONDA, DE 1 1/2", PARA CABEAMENTO SUBTERRÂNEO REF 39246</t>
  </si>
  <si>
    <t>74.01.26</t>
  </si>
  <si>
    <t>ELETRODUTO PEAD FLEXÍVEL PAREDE SIMPLES, CORRUGAÇÃO HELICOIDAL, COR PRETA, COM SONDA, DE 2", PARA CABEAMENTO SUBTERRÂNEO REF 2446</t>
  </si>
  <si>
    <t>74.01.27</t>
  </si>
  <si>
    <t>ELETRODUTO PEAD FLEXÍVEL PAREDE SIMPLES, CORRUGAÇÃO HELICOIDAL, COR PRETA, COM SONDA, DE 3", PARA CABEAMENTO SUBTERRÂNEO REF 2442</t>
  </si>
  <si>
    <t>74.01.28</t>
  </si>
  <si>
    <t>ELETRODUTO PEAD FLEXÍVEL PAREDE SIMPLES, CORRUGAÇÃO HELICOIDAL, COR PRETA, COM SONDA, DE 4", PARA CABEAMENTO SUBTERRÂNEO REF 39248</t>
  </si>
  <si>
    <t>74.02.12</t>
  </si>
  <si>
    <t>ELETRODUTO GALVANIZADO À QUENTE, PESADO, PAREDE 2,65MM, 1"</t>
  </si>
  <si>
    <t>74.02.13</t>
  </si>
  <si>
    <t>ELETRODUTO GALVANIZADO À QUENTE, PESADO, PAREDE 2,65MM, 1 1/4"</t>
  </si>
  <si>
    <t>74.02.14</t>
  </si>
  <si>
    <t>ELETRODUTO GALVANIZADO À QUENTE, PESADO, PAREDE 3,00MM, 1 1/2"</t>
  </si>
  <si>
    <t>74.02.15</t>
  </si>
  <si>
    <t>ELETRODUTO GALVANIZADO À QUENTE, PESADO, PAREDE 3,00MM, 2"</t>
  </si>
  <si>
    <t>74.02.16</t>
  </si>
  <si>
    <t>ELETRODUTO GALVANIZADO À QUENTE, PESADO, PAREDE 3,35MM, 2 1/2"</t>
  </si>
  <si>
    <t>74.02.18</t>
  </si>
  <si>
    <t>ELETRODUTO DE PVC RÍGIDO SOLDÁVEL, CLASSE B, DE 20 MM (1/2") REF 2676</t>
  </si>
  <si>
    <t>74.02.19</t>
  </si>
  <si>
    <t>ELETRODUTO DE PVC RÍGIDO SOLDÁVEL, CLASSE B, DE 25 MM (3/4") REF 2678</t>
  </si>
  <si>
    <t>74.02.20</t>
  </si>
  <si>
    <t>ELETRODUTO DE PVC RÍGIDO SOLDÁVEL, CLASSE B, DE 32 MM (1") REF 2679</t>
  </si>
  <si>
    <t>74.02.21</t>
  </si>
  <si>
    <t>ELETRODUTO RÍGIDO EM AÇO ZINCADO OU GALVANIZADO, PESADO, DN 3/4" REF 41493</t>
  </si>
  <si>
    <t>74.02.22</t>
  </si>
  <si>
    <t>ELETRODUTO RÍGIDO EM AÇO ZINCADO OU GALVANIZADO, PESADO, DN 1" REF 41494</t>
  </si>
  <si>
    <t>74.02.23</t>
  </si>
  <si>
    <t>ELETRODUTO RÍGIDO EM AÇO ZINCADO OU GALVANIZADO, PESADO, DN 1 1/4" REF 41495</t>
  </si>
  <si>
    <t>74.02.24</t>
  </si>
  <si>
    <t>ELETRODUTO RÍGIDO EM AÇO ZINCADO OU GALVANIZADO, PESADO, DN 1 1/2"REF 41496</t>
  </si>
  <si>
    <t>74.03.01</t>
  </si>
  <si>
    <t>ELETROCALHA GALVANIZADA PERFURADA CH.24 SEM TAMPA 100X50 MM</t>
  </si>
  <si>
    <t>74.03.07</t>
  </si>
  <si>
    <t>ELETROCALHA GALVANIZADA PERFURADA CH.24 SEM TAMPA 200X50 MM</t>
  </si>
  <si>
    <t>74.03.08</t>
  </si>
  <si>
    <t>ELETROCALHA GALVANIZADA PERFURADA CH.24 SEM TAMPA 400X50 MM</t>
  </si>
  <si>
    <t>74.03.11</t>
  </si>
  <si>
    <t>PERFILADO PERFURADO DUPLO 38 X 76 MM, CHAPA 22 REF 39029</t>
  </si>
  <si>
    <t>74.04.01</t>
  </si>
  <si>
    <t>TAMPA DE ENCAIXE PARA ELETROCALHA DE 100MM</t>
  </si>
  <si>
    <t>74.04.05</t>
  </si>
  <si>
    <t>TAMPA DE ENCAIXE PARA ELETROCALHA DE 200MM</t>
  </si>
  <si>
    <t>74.04.06</t>
  </si>
  <si>
    <t>TAMPA DE ENCAIXE PARA ELETROCALHA DE 400MM</t>
  </si>
  <si>
    <t>74.04.11</t>
  </si>
  <si>
    <t>TAMPA PARA CURVA HORIZONTAL 90° PARA ELETROCALHA DE 100 MM</t>
  </si>
  <si>
    <t>74.04.15</t>
  </si>
  <si>
    <t>TAMPA PARA CURVA HORIZONTAL 90° PARA ELETROCALHA DE 200MM</t>
  </si>
  <si>
    <t>74.04.16</t>
  </si>
  <si>
    <t>TAMPA PARA CURVA HORIZONTAL 90° PARA ELETROCALHA DE 400MM</t>
  </si>
  <si>
    <t>74.04.23</t>
  </si>
  <si>
    <t>TAMPA PARA DERIVAÇÃO EM TÊ HORIZONTAL 90° PARA  ELETROCALHA DE 100MM</t>
  </si>
  <si>
    <t>74.04.27</t>
  </si>
  <si>
    <t>TAMPA PARA DERIVAÇÃO EM TÊ HORIZONTAL 90° PARA  ELETROCALHA DE 200MM</t>
  </si>
  <si>
    <t>74.04.28</t>
  </si>
  <si>
    <t>TAMPA PARA DERIVAÇÃO EM TÊ HORIZONTAL 90° PARA  ELETROCALHA DE 400MM</t>
  </si>
  <si>
    <t>74.04.30</t>
  </si>
  <si>
    <t>VERGALHÃO DE AÇO ROSCA TOTAL D=1/4" L=3000MM REF 39996</t>
  </si>
  <si>
    <t>74.04.40</t>
  </si>
  <si>
    <t>CURVA HORIZONTAL 90° GALVANIZADA PARA ELETROCALHA 100X50MM REF 43920</t>
  </si>
  <si>
    <t>74.04.46</t>
  </si>
  <si>
    <t>CURVA OU COTOVELO HORIZONTAL OU VERTICAL 90° GALVANIZADA PARA ELETROCALHA 200X50MM</t>
  </si>
  <si>
    <t>74.04.47</t>
  </si>
  <si>
    <t>CURVA OU COTOVELO HORIZONTAL OU VERTICAL 90° GALVANIZADA PARA ELETROCALHA 400X50MM</t>
  </si>
  <si>
    <t>74.04.56</t>
  </si>
  <si>
    <t>DERIVAÇÃO EM TÊ HORIZONTAL 90º GALVANIZADA PARA ELETROCALHA 100X50 MM</t>
  </si>
  <si>
    <t>74.04.62</t>
  </si>
  <si>
    <t>DERIVAÇÃO EM TÊ HORIZONTAL 90º GALVANIZADA PARA ELETROCALHA 200X50 MM</t>
  </si>
  <si>
    <t>74.04.63</t>
  </si>
  <si>
    <t>DERIVAÇÃO EM TÊ HORIZONTAL 90º GALVANIZADA PARA ELETROCALHA 400X50 MM</t>
  </si>
  <si>
    <t>74.04.85</t>
  </si>
  <si>
    <t>TALA RETA PARA EMENDA DE ELETROCALHA 50MM</t>
  </si>
  <si>
    <t>74.04.88</t>
  </si>
  <si>
    <t>EMENDA LISA PARA ELETROCALHA, 100X50MM (LXH)</t>
  </si>
  <si>
    <t>74.04.89</t>
  </si>
  <si>
    <t>EMENDA LISA PARA ELETROCALHA, 200X50MM (LXH)</t>
  </si>
  <si>
    <t>74.04.91</t>
  </si>
  <si>
    <t>EMENDA LISA PARA ELETROCALHA, 400X50MM (LXH)</t>
  </si>
  <si>
    <t>74.05.30</t>
  </si>
  <si>
    <t>PARAFUSO CABEÇA LENTILHA AUTOTRAVANTE 5/16"X1/2"</t>
  </si>
  <si>
    <t>74.05.31</t>
  </si>
  <si>
    <t>ARRUELA LISA 5/16"</t>
  </si>
  <si>
    <t>74.05.32</t>
  </si>
  <si>
    <t>PORCA SEXTAVADA 5/16"</t>
  </si>
  <si>
    <t>74.05.39</t>
  </si>
  <si>
    <t>PORCA SEXTAVADA 1/4" REF 39997</t>
  </si>
  <si>
    <t>74.05.42</t>
  </si>
  <si>
    <t>ARRUELA LISA 5/8" REF 11267</t>
  </si>
  <si>
    <t>74.08.04</t>
  </si>
  <si>
    <t>CAIXA DE LUZ 4" X 2" EM AÇO ESMALTADA</t>
  </si>
  <si>
    <t>74.08.06</t>
  </si>
  <si>
    <t>CAIXA DE LUZ 4" X 4" EM AÇO ESMALTADA</t>
  </si>
  <si>
    <t>74.08.08</t>
  </si>
  <si>
    <t>CAIXA DE PASSAGEM OCTOGONAL 4" X 4", EM AÇO ESMALTADA, COM FUNDO MÓVEL SIMPLES REF 10569</t>
  </si>
  <si>
    <t>74.08.14</t>
  </si>
  <si>
    <t>CAIXA DE PASSAGEM NÚMERO 2, DE EMBUTIR, PADRÃO TELEBRÁS, DIMENSÕES 20 X 20 X 12 CM, EM CHAPA DE AÇO GALVANIZADO</t>
  </si>
  <si>
    <t>74.08.16</t>
  </si>
  <si>
    <t>CAIXA DE PASSAGEM NÚMERO 3, DE EMBUTIR, PADRÃO TELEBRÁS, DIMENSÕES 40 X 40 X 12 CM, EM CHAPA DE AÇO GALVANIZADO</t>
  </si>
  <si>
    <t>74.08.17</t>
  </si>
  <si>
    <t>CAIXA DE PASSAGEM NÚMERO 4, DE SOBREPOR, PADRÃO TELEBRÁS, DIMENSÕES 60 X 60 X 12 CM, EM CHAPA DE AÇO GALVANIZADO</t>
  </si>
  <si>
    <t>74.08.18</t>
  </si>
  <si>
    <t>CAIXA DE PASSAGEM NÚMERO 5, DE SOBREPOR, PADRÃO TELEBRÁS, DIMENSÕES 80 X 80 X 12 CM, EM CHAPA DE AÇO GALVANIZADO</t>
  </si>
  <si>
    <t>74.08.19</t>
  </si>
  <si>
    <t>TAMPÃO FOFO SIMPLES, CLASSE A15 CARGA MÁXIMA 1,5 T, 550 X 1100MM, REDE TELEFONE REF 11299</t>
  </si>
  <si>
    <t>74.08.20</t>
  </si>
  <si>
    <t>TAMPÃO FOFO SIMPLES COM BASE, CLASSE A15 CARGA MÁXIMA 1,5 T, 400 X 600MM, REDE TELEFONE REF 14112</t>
  </si>
  <si>
    <t>74.08.21</t>
  </si>
  <si>
    <t>CAIXA OCTOGONAL FUNDO MÓVEL EM PVC 4" X 4" AMARELA PARA ELETRODUTO FLEXÍVEL CORRUGADO REF 12001</t>
  </si>
  <si>
    <t>74.08.23</t>
  </si>
  <si>
    <t>CAIXA DE PASSAGEM EM PVC 4" X 2" AMARELA PARA ELETRODUTO FLEXÍVEL CORRUGADO</t>
  </si>
  <si>
    <t>74.08.26</t>
  </si>
  <si>
    <t>CAIXA DE PASSAGEM EM PVC 4" X 4" AMARELA PARA ELETRODUTO FLEXÍVEL CORRUGADO</t>
  </si>
  <si>
    <t>74.08.29</t>
  </si>
  <si>
    <t>CAIXA ZC PRÉ-MOLDADA DE CONCRETO - CEMIG</t>
  </si>
  <si>
    <t>74.08.31</t>
  </si>
  <si>
    <t>CAIXA PADRÃO CEMIG PARA MEDIDOR POLIFÁSICO E DISJUNTOR 46 X 35 X 21 CM-2 OU EQUIVALENTE REF 39809</t>
  </si>
  <si>
    <t>74.08.33</t>
  </si>
  <si>
    <t>CAIXA P20(20X20cm) DE FERRO FUNDIDO COM TAMPA PARA TELEFONE REF 11250</t>
  </si>
  <si>
    <t>74.08.35</t>
  </si>
  <si>
    <t>CAIXA DE PASSAGEM, EMBUTIR 20X20X09CM CPE-20 OU EQUIVALENTE</t>
  </si>
  <si>
    <t>74.08.36</t>
  </si>
  <si>
    <t>CAIXA DE PASSAGEM, EMBUTIR 30X30X12CM CPE-30 OU EQUIVALENTE</t>
  </si>
  <si>
    <t>74.08.40</t>
  </si>
  <si>
    <t>CAIXA PADRÃO CEMIG PARA MEDIDOR POLIFÁSICO E DISJUNTOR 55 X 60 X 24 CM-3 OU EQUIVALENTE</t>
  </si>
  <si>
    <t>74.08.43</t>
  </si>
  <si>
    <t>CAIXA DE PASSAGEM EM ALUMÍNIO PARA PISO 200X200X100mm</t>
  </si>
  <si>
    <t>74.08.44</t>
  </si>
  <si>
    <t>CAIXA DE PASSAGEM EM ALUMÍNIO PARA PISO 300 X 300 X 120MM</t>
  </si>
  <si>
    <t>74.08.50</t>
  </si>
  <si>
    <t>TAMPA E ARO DE FERRO FUNDIDO LEVE PARA CAIXA ZA (PASSEIO) - CEMIG</t>
  </si>
  <si>
    <t>74.08.51</t>
  </si>
  <si>
    <t>TAMPA E ARO DE FERRO FUNDIDO LEVE PARA CAIXA ZB (PASSEIO) - CEMIG</t>
  </si>
  <si>
    <t>74.08.52</t>
  </si>
  <si>
    <t>TAMPA E ARO DE FERRO FUNDIDO LEVE PARA CAIXA ZC (PASSEIO) - CEMIG</t>
  </si>
  <si>
    <t>74.08.76</t>
  </si>
  <si>
    <t>CAIXA PARA TELEFONE NÚMERO 6 EM AÇO 120 X 120 X 12CM</t>
  </si>
  <si>
    <t>74.09.02</t>
  </si>
  <si>
    <t>QUADRO DE DISTRIBUIÇÃO EMBUTIR 6UL/8DIN PVC SEM BARRAMENTO REF 39800</t>
  </si>
  <si>
    <t>74.09.03</t>
  </si>
  <si>
    <t>QUADRO DE DISTRIBUIÇÃO EMBUTIR 12UL/16DIN PVC SEM BARRAMENTO REF 39796</t>
  </si>
  <si>
    <t>74.09.22</t>
  </si>
  <si>
    <t>QUADRO DE FORÇA PARA MOTOR DE 1,5CV 220V TRIFÁSICO</t>
  </si>
  <si>
    <t>74.09.23</t>
  </si>
  <si>
    <t>QUADRO DE DISTRIBUIÇÃO COM BARRAMENTO TRIFÁSICO, DE EMBUTIR, EM CHAPA DE AÇO GALVANIZADO, PARA 18 DISJUNTORES DIN, 100 A REF 13395</t>
  </si>
  <si>
    <t>74.09.51</t>
  </si>
  <si>
    <t>QUADRO DE FORÇA PARA MOTOR 3CV 220V TRIFÁSICO</t>
  </si>
  <si>
    <t>74.10.22</t>
  </si>
  <si>
    <t>DISJUNTOR TERMOMAGNÉTICO TIPO NEMA, MONOPOLAR 40A, TENSÃO MÁXIMA DE 240V REF 2386</t>
  </si>
  <si>
    <t>74.10.23</t>
  </si>
  <si>
    <t>DISJUNTOR TERMOMAGNÉTICO TIPO NEMA, MONOPOLAR 70A, TENSÃO MÁXIMA DE 240V REF 34689</t>
  </si>
  <si>
    <t>74.10.24</t>
  </si>
  <si>
    <t>DISJUNTOR TERMOMAGNÉTICO TIPO NEMA, BIPOLAR 40A, TENSÃO MÁXIMA DE 240V</t>
  </si>
  <si>
    <t>74.10.25</t>
  </si>
  <si>
    <t>DISJUNTOR TERMOMAGNÉTICO TIPO NEMA, BIPOLAR 60A, TENSÃO MÁXIMA DE 240V</t>
  </si>
  <si>
    <t>74.10.26</t>
  </si>
  <si>
    <t>DISJUNTOR TERMOMAGNÉTICO TIPO NEMA, TRIPOLAR 40A, TENSÃO MÁXIMA DE 240V</t>
  </si>
  <si>
    <t>74.10.27</t>
  </si>
  <si>
    <t>DISJUNTOR TERMOMAGNÉTICO TIPO NEMA, TRIPOLAR 60A, TENSÃO MÁXIMA DE 240V</t>
  </si>
  <si>
    <t>74.10.28</t>
  </si>
  <si>
    <t>DISJUNTOR TERMOMAGNÉTICO TIPO NEMA, TRIPOLAR 70A, TENSÃO MÁXIMA DE 240V</t>
  </si>
  <si>
    <t>74.10.29</t>
  </si>
  <si>
    <t>DISJUNTOR TERMOMAGNÉTICO TIPO NEMA, TRIPOLAR 100A, TENSÃO MÁXIMA DE 240V</t>
  </si>
  <si>
    <t>74.10.30</t>
  </si>
  <si>
    <t>DISJUNTOR TERMOMAGNÉTICO TIPO NEMA, TRIPOLAR 120A, TENSÃO MÁXIMA DE 240V</t>
  </si>
  <si>
    <t>74.10.31</t>
  </si>
  <si>
    <t>DISJUNTOR TERMOMAGNÉTICO TIPO NEMA, TRIPOLAR 150A, TENSÃO MÁXIMA DE 240V</t>
  </si>
  <si>
    <t>74.10.32</t>
  </si>
  <si>
    <t>DISJUNTOR TERMOMAGNÉTICO TIPO NEMA, TRIPOLAR 175A, TENSÃO MÁXIMA DE 240V</t>
  </si>
  <si>
    <t>74.10.33</t>
  </si>
  <si>
    <t>DISJUNTOR TERMOMAGNÉTICO TIPO NEMA, TRIPOLAR 200A, TENSÃO MÁXIMA DE 240V</t>
  </si>
  <si>
    <t>74.10.34</t>
  </si>
  <si>
    <t>DISJUNTOR TERMOMAGNÉTICO TIPO DIN, MONOPOLAR 10A, CURVA B, TENSÃO MÁXIMA DE 240V REF 34653</t>
  </si>
  <si>
    <t>74.10.35</t>
  </si>
  <si>
    <t>DISJUNTOR TERMOMAGNÉTICO TIPO DIN, MONOPOLAR 16A, CURVA B, TENSÃO MÁXIMA DE 240V REF 34653</t>
  </si>
  <si>
    <t>74.10.36</t>
  </si>
  <si>
    <t>DISJUNTOR TERMOMAGNÉTICO TIPO DIN, MONOPOLAR 20A, CURVA B, TENSÃO MÁXIMA DE 240V REF 34653</t>
  </si>
  <si>
    <t>74.10.37</t>
  </si>
  <si>
    <t>DISJUNTOR TERMOMAGNÉTICO TIPO DIN, MONOPOLAR 25A, CURVA B, TENSÃO MÁXIMA DE 240V REF 34653</t>
  </si>
  <si>
    <t>74.10.38</t>
  </si>
  <si>
    <t>DISJUNTOR TERMOMAGNÉTICO TIPO DIN, MONOPOLAR 32A, CURVA B, TENSÃO MÁXIMA DE 240V REF 34653</t>
  </si>
  <si>
    <t>74.10.39</t>
  </si>
  <si>
    <t>DISJUNTOR TERMOMAGNÉTICO TIPO DIN, MONOPOLAR 40A, CURVA B, TENSÃO MÁXIMA DE 240V REF 34686</t>
  </si>
  <si>
    <t>74.10.40</t>
  </si>
  <si>
    <t>DISJUNTOR TERMOMAGNÉTICO TIPO DIN, MONOPOLAR 50A, CURVA B, TENSÃO MÁXIMA DE 240V REF 34686</t>
  </si>
  <si>
    <t>74.10.41</t>
  </si>
  <si>
    <t>DISJUNTOR TERMOMAGNÉTICO TIPO DIN, MONOPOLAR 63A, CURVA B, TENSÃO MÁXIMA DE 240V REF 34688</t>
  </si>
  <si>
    <t>74.10.42</t>
  </si>
  <si>
    <t>DISJUNTOR TERMOMAGNÉTICO TIPO DIN, BIPOLAR 10A, CURVA B, TENSÃO MÁXIMA DE 240V REF 34616</t>
  </si>
  <si>
    <t>74.10.43</t>
  </si>
  <si>
    <t>DISJUNTOR TERMOMAGNÉTICO TIPO DIN, BIPOLAR 16A, CURVA B, TENSÃO MÁXIMA DE 240V REF 34616</t>
  </si>
  <si>
    <t>74.10.44</t>
  </si>
  <si>
    <t>DISJUNTOR TERMOMAGNÉTICO TIPO DIN, BIPOLAR 20A, CURVA B, TENSÃO MÁXIMA DE 240V REF 34616</t>
  </si>
  <si>
    <t>74.10.45</t>
  </si>
  <si>
    <t>DISJUNTOR TERMOMAGNÉTICO TIPO DIN, BIPOLAR 25A, CURVA B, TENSÃO MÁXIMA DE 240V REF 34616</t>
  </si>
  <si>
    <t>74.10.46</t>
  </si>
  <si>
    <t>DISJUNTOR TERMOMAGNÉTICO TIPO DIN, BIPOLAR 32A, CURVA B, TENSÃO MÁXIMA DE 240V REF 34616</t>
  </si>
  <si>
    <t>74.10.47</t>
  </si>
  <si>
    <t>DISJUNTOR TERMOMAGNÉTICO TIPO DIN, BIPOLAR 40A, CURVA B, TENSÃO MÁXIMA DE 240V REF 34623</t>
  </si>
  <si>
    <t>74.10.48</t>
  </si>
  <si>
    <t>DISJUNTOR TERMOMAGNÉTICO TIPO DIN, BIPOLAR 50A, CURVA B, TENSÃO MÁXIMA DE 240V REF 34623</t>
  </si>
  <si>
    <t>74.10.49</t>
  </si>
  <si>
    <t>DISJUNTOR TERMOMAGNÉTICO TIPO DIN, BIPOLAR 63A, CURVA B, TENSÃO MÁXIMA DE 240V REF 34628</t>
  </si>
  <si>
    <t>74.10.54</t>
  </si>
  <si>
    <t>INTERRUPTOR DIFERENCIAL RESIDUAL 25A-30mA, BIPOLAR</t>
  </si>
  <si>
    <t>74.10.55</t>
  </si>
  <si>
    <t>INTERRUPTOR DIFERENCIAL RESIDUAL 40A-30mA, BIPOLAR</t>
  </si>
  <si>
    <t>74.10.56</t>
  </si>
  <si>
    <t>DISJUNTOR TERMOMAGNÉTICO TIPO DIN, TRIPOLAR 10A, CURVA B, TENSÃO MÁXIMA DE 240V  REF 34709</t>
  </si>
  <si>
    <t>74.10.57</t>
  </si>
  <si>
    <t>DISJUNTOR TERMOMAGNÉTICO TIPO DIN, TRIPOLAR 16A, CURVA B, TENSÃO MÁXIMA DE 240V  REF 34709</t>
  </si>
  <si>
    <t>74.10.58</t>
  </si>
  <si>
    <t>DISJUNTOR TERMOMAGNÉTICO TIPO DIN, TRIPOLAR 20A, CURVA B, TENSÃO MÁXIMA DE 240V  REF 34709</t>
  </si>
  <si>
    <t>74.10.59</t>
  </si>
  <si>
    <t>DISJUNTOR TERMOMAGNÉTICO TIPO DIN, TRIPOLAR 25A, CURVA B, TENSÃO MÁXIMA DE 240V  REF 34709</t>
  </si>
  <si>
    <t>74.10.60</t>
  </si>
  <si>
    <t>DISJUNTOR TERMOMAGNÉTICO TIPO DIN, TRIPOLAR 32A, CURVA B, TENSÃO MÁXIMA DE 240V  REF 34709</t>
  </si>
  <si>
    <t>74.10.61</t>
  </si>
  <si>
    <t>DISJUNTOR TERMOMAGNÉTICO TIPO DIN, TRIPOLAR 40A, CURVA B, TENSÃO MÁXIMA DE 240V  REF 34709</t>
  </si>
  <si>
    <t>74.10.62</t>
  </si>
  <si>
    <t>DISJUNTOR TERMOMAGNÉTICO TIPO DIN, TRIPOLAR 50A, CURVA B, TENSÃO MÁXIMA DE 240V  REF 34709</t>
  </si>
  <si>
    <t>74.10.63</t>
  </si>
  <si>
    <t>DISJUNTOR TERMOMAGNÉTICO TIPO DIN, TRIPOLAR 63A, CURVA B, TENSÃO MÁXIMA DE 240V  REF 34714</t>
  </si>
  <si>
    <t>74.12.39</t>
  </si>
  <si>
    <t>CHAVE MAGNÉTICA EXTERNA 1 X 30 A MODELO6904 TECNOWATT/EQUIVALENTE</t>
  </si>
  <si>
    <t>74.12.40</t>
  </si>
  <si>
    <t>CHAVE MAGNÉTICA EXTERNA 1 X 50A MODELO6905 TECNOWATT/EQUIVALENTE</t>
  </si>
  <si>
    <t>74.12.41</t>
  </si>
  <si>
    <t>CHAVE MAGNÉTICA EXTERNA 2 X 30A MODELO6906 TECNOWATT/EQUIVALENTE</t>
  </si>
  <si>
    <t>74.13.26</t>
  </si>
  <si>
    <t>RELÉ FOTOELÉTRICO INTERNO E EXTERNO BIVOLT 1000 W, DE CONECTOR, SEM BASE</t>
  </si>
  <si>
    <t>74.13.27</t>
  </si>
  <si>
    <t>RELÉ FOTOELÉTRICO 1800VA RM-10 220V</t>
  </si>
  <si>
    <t>74.13.28</t>
  </si>
  <si>
    <t>BASE PARA RELÉ COM SUPORTE METÁLICO</t>
  </si>
  <si>
    <t>74.13.49</t>
  </si>
  <si>
    <t>CABO DE COBRE, RÍGIDO, CLASSE 2, ISOLAÇÃO EM PVC/A, ANTICHAMA BWF-B, 1 CONDUTOR, 450/750V, SEÇÃO NOMINAL 150MM2 REF 990</t>
  </si>
  <si>
    <t>74.13.50</t>
  </si>
  <si>
    <t>CABO DE COBRE, RÍGIDO, CLASSE 2, ISOLAÇÃO EM PVC/A, ANTICHAMA BWF-B, 1 CONDUTOR, 450/750V, SEÇÃO NOMINAL 185MM2</t>
  </si>
  <si>
    <t>74.13.51</t>
  </si>
  <si>
    <t>CABO DE COBRE, RÍGIDO, CLASSE 2, ISOLAÇÃO EM PVC/A, ANTICHAMA BWF-B, 1 CONDUTOR, 450/750V, SEÇÃO NOMINAL 240MM2 REF 991</t>
  </si>
  <si>
    <t>74.14.04</t>
  </si>
  <si>
    <t>FIO DE COBRE, SÓLIDO, CLASSE 1, ISOLAÇÃO EM PVC/A, ANTICHAMA BWF-B, 450/750V, SEÇÃO NOMINAL 1,5MM2 REF 938</t>
  </si>
  <si>
    <t>74.14.05</t>
  </si>
  <si>
    <t>FIO DE COBRE, SÓLIDO, CLASSE 1, ISOLAÇÃO EM PVC/A, ANTICHAMA BWF-B, 450/750V, SEÇÃO NOMINAL 2,5MM2 REF 939</t>
  </si>
  <si>
    <t>74.14.06</t>
  </si>
  <si>
    <t>FIO DE COBRE, SÓLIDO, CLASSE 1, ISOLAÇÃO EM PVC/A, ANTICHAMA BWF-B, 450/750V, SEÇÃO NOMINAL 4MM2 REF 944</t>
  </si>
  <si>
    <t>74.14.07</t>
  </si>
  <si>
    <t>FIO DE COBRE, SÓLIDO, CLASSE 1, ISOLAÇÃO EM PVC/A, ANTICHAMA BWF-B, 450/750V, SEÇÃO NOMINAL 6MM2 REF 940</t>
  </si>
  <si>
    <t>74.14.08</t>
  </si>
  <si>
    <t>FIO DE COBRE, SÓLIDO, CLASSE 1, ISOLAÇÃO EM PVC/A, ANTICHAMA BWF-B, 450/750V, SEÇÃO NOMINAL 10MM2 REF 937</t>
  </si>
  <si>
    <t>74.14.11</t>
  </si>
  <si>
    <t>FIO TELEFÔNICO INTERNO (FI) EM COBRE ESTANHADO, ISOLAÇÃO EM PVC ANTICHAMA, 2 CONDUTORES DE 0,6MM</t>
  </si>
  <si>
    <t>74.16.01</t>
  </si>
  <si>
    <t>CABO DE COBRE, FLEXÍVEL, CLASSE 4 OU 5, ISOLAÇÃO EM PVC/A, ANTICHAMA BWF-B, 1 CONDUTOR, 450/750V, SEÇÃO NOMINAL 1,5MM2 REF 1013</t>
  </si>
  <si>
    <t>74.16.02</t>
  </si>
  <si>
    <t>CABO DE COBRE, FLEXÍVEL, CLASSE 4 OU 5, ISOLAÇÃO EM PVC/A, ANTICHAMA BWF-B, 1 CONDUTOR, 450/750V, SEÇÃO NOMINAL 2,5MM2 REF 1014</t>
  </si>
  <si>
    <t>74.16.03</t>
  </si>
  <si>
    <t>CABO DE COBRE, FLEXÍVEL, CLASSE 4 OU 5, ISOLAÇÃO EM PVC/A, ANTICHAMA BWF-B, 1 CONDUTOR, 450/750V, SEÇÃO NOMINAL 4MM2 REF 981</t>
  </si>
  <si>
    <t>74.16.04</t>
  </si>
  <si>
    <t>CABO DE COBRE, FLEXÍVEL, CLASSE 4 OU 5, ISOLAÇÃO EM PVC/A, ANTICHAMA BWF-B, 1 CONDUTOR, 450/750V, SEÇÃO NOMINAL 6MM2 REF 982</t>
  </si>
  <si>
    <t>74.16.05</t>
  </si>
  <si>
    <t>CABO DE COBRE, FLEXÍVEL, CLASSE 4 OU 5, ISOLAÇÃO EM PVC/A, ANTICHAMA BWF-B, 1 CONDUTOR, 450/750V, SEÇÃO NOMINAL 10MM2 REF 980</t>
  </si>
  <si>
    <t>74.16.06</t>
  </si>
  <si>
    <t>CABO DE COBRE, FLEXÍVEL, CLASSE 4 OU 5, ISOLAÇÃO EM PVC/A, ANTICHAMA BWF-B, 1 CONDUTOR, 450/750V, SEÇÃO NOMINAL 16MM2 REF 979</t>
  </si>
  <si>
    <t>74.16.07</t>
  </si>
  <si>
    <t>CABO DE COBRE, FLEXÍVEL, CLASSE 4 OU 5, ISOLAÇÃO EM PVC/A, ANTICHAMA BWF-B, 1 CONDUTOR, 450/750V, SEÇÃO NOMINAL 25MM2 REF 39232</t>
  </si>
  <si>
    <t>74.16.08</t>
  </si>
  <si>
    <t>CABO DE COBRE, FLEXÍVEL, CLASSE 4 OU 5, ISOLAÇÃO EM PVC/A, ANTICHAMA BWF-B, 1 CONDUTOR, 450/750V, SEÇÃO NOMINAL 35MM2 REF 39233</t>
  </si>
  <si>
    <t>74.16.09</t>
  </si>
  <si>
    <t>CABO DE COBRE, FLEXÍVEL, CLASSE 4 OU 5, ISOLAÇÃO EM PVC/A, ANTICHAMA BWF-B, 1 CONDUTOR, 450/750V, SEÇÃO NOMINAL 50MM2 REF 39234</t>
  </si>
  <si>
    <t>74.16.10</t>
  </si>
  <si>
    <t>CABO DE COBRE, FLEXÍVEL, CLASSE 4 OU 5, ISOLAÇÃO EM PVC/A, ANTICHAMA BWF-B, 1 CONDUTOR, 450/750V, SEÇÃO NOMINAL 70MM2 REF 39235</t>
  </si>
  <si>
    <t>74.16.11</t>
  </si>
  <si>
    <t>CABO DE COBRE, FLEXÍVEL, CLASSE 4 OU 5, ISOLAÇÃO EM PVC/A, ANTICHAMA BWF-B, 1 CONDUTOR, 450/750V, SEÇÃO NOMINAL 95MM2 REF 39236</t>
  </si>
  <si>
    <t>74.16.12</t>
  </si>
  <si>
    <t>CABO DE COBRE, FLEXÍVEL, CLASSE 4 OU 5, ISOLAÇÃO EM PVC/A, ANTICHAMA BWF-B, 1 CONDUTOR, 450/750V, SEÇÃO NOMINAL 120MM2 REF 39237</t>
  </si>
  <si>
    <t>74.16.37</t>
  </si>
  <si>
    <t>CABO DE COBRE, FLEXÍVEL, CLASSE 4 OU 5, ISOLAÇÃO EM PVC/A, ANTICHAMA BWF-B, COBERTURA PVC-ST1, ANTICHAMA BWF-B, 1 CONDUTOR, 0,6/1 KV, SEÇÃO NOMINAL 1,5MM2 REF 993</t>
  </si>
  <si>
    <t>74.16.38</t>
  </si>
  <si>
    <t>CABO DE COBRE, FLEXÍVEL, CLASSE 4 OU 5, ISOLAÇÃO EM PVC/A, ANTICHAMA BWF-B, COBERTURA PVC-ST1, ANTICHAMA BWF-B, 1 CONDUTOR, 0,6/1 KV, SEÇÃO NOMINAL 2,5MM2 REF 1022</t>
  </si>
  <si>
    <t>74.16.39</t>
  </si>
  <si>
    <t>CABO DE COBRE, FLEXÍVEL, CLASSE 4 OU 5, ISOLAÇÃO EM PVC/A, ANTICHAMA BWF-B, COBERTURA PVC-ST1, ANTICHAMA BWF-B, 1 CONDUTOR, 0,6/1 KV, SEÇÃO NOMINAL 4MM2 REF 1021</t>
  </si>
  <si>
    <t>74.16.40</t>
  </si>
  <si>
    <t>CABO DE COBRE, FLEXÍVEL, CLASSE 4 OU 5, ISOLAÇÃO EM PVC/A, ANTICHAMA BWF-B, COBERTURA PVC-ST1, ANTICHAMA BWF-B, 1 CONDUTOR, 0,6/1 KV, SEÇÃO NOMINAL 6MM2 REF 994</t>
  </si>
  <si>
    <t>74.16.41</t>
  </si>
  <si>
    <t>CABO DE COBRE, FLEXÍVEL, CLASSE 4 OU 5, ISOLAÇÃO EM PVC/A, ANTICHAMA BWF-B, COBERTURA PVC-ST1, ANTICHAMA BWF-B, 1 CONDUTOR, 0,6/1 KV, SEÇÃO NOMINAL 10MM2 REF 1020</t>
  </si>
  <si>
    <t>74.16.42</t>
  </si>
  <si>
    <t>CABO DE COBRE, FLEXÍVEL, CLASSE 4 OU 5, ISOLAÇÃO EM PVC/A, ANTICHAMA BWF-B, COBERTURA PVC-ST1, ANTICHAMA BWF-B, 1 CONDUTOR, 0,6/1 KV, SEÇÃO NOMINAL 16MM2 REF 995</t>
  </si>
  <si>
    <t>74.16.43</t>
  </si>
  <si>
    <t>CABO DE COBRE, FLEXÍVEL, CLASSE 4 OU 5, ISOLAÇÃO EM PVC/A, ANTICHAMA BWF-B, COBERTURA PVC-ST1, ANTICHAMA BWF-B, 1 CONDUTOR, 0,6/1 KV, SEÇÃO NOMINAL 25MM2 REF 996</t>
  </si>
  <si>
    <t>74.16.44</t>
  </si>
  <si>
    <t>CABO DE COBRE, FLEXÍVEL, CLASSE 4 OU 5, ISOLAÇÃO EM PVC/A, ANTICHAMA BWF-B, COBERTURA PVC-ST1, ANTICHAMA BWF-B, 1 CONDUTOR, 0,6/1 KV, SEÇÃO NOMINAL 35MM2 REF 1019</t>
  </si>
  <si>
    <t>74.16.45</t>
  </si>
  <si>
    <t>CABO DE COBRE, FLEXÍVEL, CLASSE 4 OU 5, ISOLAÇÃO EM PVC/A, ANTICHAMA BWF-B, COBERTURA PVC-ST1, ANTICHAMA BWF-B, 1 CONDUTOR, 0,6/1 KV, SEÇÃO NOMINAL 50MM2 REF 1018</t>
  </si>
  <si>
    <t>74.16.46</t>
  </si>
  <si>
    <t>CABO DE COBRE, FLEXÍVEL, CLASSE 4 OU 5, ISOLAÇÃO EM PVC/A, ANTICHAMA BWF-B, COBERTURA PVC-ST1, ANTICHAMA BWF-B, 1 CONDUTOR, 0,6/1 KV, SEÇÃO NOMINAL 70MM2 REF 977</t>
  </si>
  <si>
    <t>74.16.47</t>
  </si>
  <si>
    <t>CABO DE COBRE, FLEXÍVEL, CLASSE 4 OU 5, ISOLAÇÃO EM PVC/A, ANTICHAMA BWF-B, COBERTURA PVC-ST1, ANTICHAMA BWF-B, 1 CONDUTOR, 0,6/1 KV, SEÇÃO NOMINAL 95MM2 REF 998</t>
  </si>
  <si>
    <t>74.16.48</t>
  </si>
  <si>
    <t>CABO DE COBRE, FLEXÍVEL, CLASSE 4 OU 5, ISOLAÇÃO EM PVC/A, ANTICHAMA BWF-B, COBERTURA PVC-ST1, ANTICHAMA BWF-B, 1 CONDUTOR, 0,6/1 KV, SEÇÃO NOMINAL 120MM2 REF 1017</t>
  </si>
  <si>
    <t>74.17.11</t>
  </si>
  <si>
    <t>CABO DE COBRE NU (CORDOALHA) 10,0MM2 REF 862</t>
  </si>
  <si>
    <t>74.17.12</t>
  </si>
  <si>
    <t>CABO DE COBRE NU (CORDOALHA) 16,0MM2 REF 857</t>
  </si>
  <si>
    <t>74.17.13</t>
  </si>
  <si>
    <t>CABO DE COBRE NU (CORDOALHA) 25,0MM2 REF 868</t>
  </si>
  <si>
    <t>74.17.14</t>
  </si>
  <si>
    <t>CABO DE COBRE NU (CORDOALHA) 35,0MM2 REF 863</t>
  </si>
  <si>
    <t>74.17.15</t>
  </si>
  <si>
    <t>CABO DE COBRE NU (CORDOALHA) 50,0MM2 REF 867</t>
  </si>
  <si>
    <t>74.17.16</t>
  </si>
  <si>
    <t>CABO DE COBRE NU (CORDOALHA) 70,0MM2 REF 864</t>
  </si>
  <si>
    <t>74.17.54</t>
  </si>
  <si>
    <t>CONDULETE PVC UNIVERSAL 1/2" OU 3/4" TIGRE OU EQUIVALENTE REF 12010</t>
  </si>
  <si>
    <t>74.17.55</t>
  </si>
  <si>
    <t>CONDULETE PVC 1"</t>
  </si>
  <si>
    <t>74.17.64</t>
  </si>
  <si>
    <t>TAMPA CEGA PARA CONDULETE DE PVC 3/4" TIGRE OU EQUIVALENTE REF 7543</t>
  </si>
  <si>
    <t>74.17.66</t>
  </si>
  <si>
    <t>TAMPA 1 MÓDULO PARA CONDULETE 3/4" 94,5X50MM TIGRE OU EQUIVALENTE REF 39346</t>
  </si>
  <si>
    <t>74.19.02</t>
  </si>
  <si>
    <t>CABO TELEFÔNICO CI 50, 10 PARES, USO INTERNO REF 11919</t>
  </si>
  <si>
    <t>74.19.03</t>
  </si>
  <si>
    <t>CABO TELEFÔNICO CI 50, 20 PARES, USO INTERNO REF 11920</t>
  </si>
  <si>
    <t>74.19.04</t>
  </si>
  <si>
    <t>CABO TELEFÔNICO CI 50, 30 PARES, USO INTERNO REF 11921</t>
  </si>
  <si>
    <t>74.19.05</t>
  </si>
  <si>
    <t>CABO TELEFÔNICO CI 50, 50 PARES, USO INTERNO REF 11922</t>
  </si>
  <si>
    <t>74.19.06</t>
  </si>
  <si>
    <t>CABO COAXIAL PARA ANTENA OU EQUIVALENTE</t>
  </si>
  <si>
    <t>74.19.20</t>
  </si>
  <si>
    <t>CABO TELEFÔNICO CCI 50, 2 PARES, USO INTERNO, SEM BLINDAGEM REF 11902</t>
  </si>
  <si>
    <t>74.19.22</t>
  </si>
  <si>
    <t>CABO TELEFÔNICO CCI 50, 4 PARES, USO INTERNO, SEM BLINDAGEM REF 11904</t>
  </si>
  <si>
    <t>74.19.24</t>
  </si>
  <si>
    <t>CABO TELEFÔNICO CCI 50, 6 PARES, USO INTERNO, SEM BLINDAGEM REF 11906</t>
  </si>
  <si>
    <t>74.19.30</t>
  </si>
  <si>
    <t>CABO TELEFÔNICO CTP - APL - 50, 10 PARES, USO EXTERNO REF 11916</t>
  </si>
  <si>
    <t>74.19.31</t>
  </si>
  <si>
    <t>CABO TELEFÔNICO CTP - APL - 50, 20 PARES, USO EXTERNO REF 11917</t>
  </si>
  <si>
    <t>74.19.32</t>
  </si>
  <si>
    <t>CABO TELEFÔNICO CTP - APL - 50, 30 PARES, USO EXTERNO REF 11918</t>
  </si>
  <si>
    <t>74.19.33</t>
  </si>
  <si>
    <t>CABO TELEFÔNICO CTP - APL - 50, 50 PARES, USO EXTERNO</t>
  </si>
  <si>
    <t>74.19.35</t>
  </si>
  <si>
    <t>CABO DE PAR TRANCADO UTP, 4 PARES, CATEGORIA 5E REF 43972</t>
  </si>
  <si>
    <t>74.19.36</t>
  </si>
  <si>
    <t>CABO ÓPTICO CFOA 4 FIBRAS OU EQUIVALENTE</t>
  </si>
  <si>
    <t>74.21.15</t>
  </si>
  <si>
    <t>CONDULETE DE ALUMÍNIO TIPO C D= 3/4"</t>
  </si>
  <si>
    <t>74.21.53</t>
  </si>
  <si>
    <t>CONDULETE DE ALUMÍNIO TIPO C D= 1"</t>
  </si>
  <si>
    <t>74.21.55</t>
  </si>
  <si>
    <t>CONDULETE DE ALUMÍNIO TIPO C D= 1 1/4"</t>
  </si>
  <si>
    <t>74.24.01</t>
  </si>
  <si>
    <t>INTERRUPTOR SIMPLES 10A, 250V, CONJUNTO MONTADO PARA EMBUTIR 4" X 2" (PLACA + SUPORTE + MÓDULO) REF 38062</t>
  </si>
  <si>
    <t>74.24.02</t>
  </si>
  <si>
    <t>INTERRUPTOR PARALELO 10A, 250V, CONJUNTO MONTADO PARA EMBUTIR 4" X 2" (PLACA + SUPORTE + MÓDULO) REF 38063</t>
  </si>
  <si>
    <t>74.24.03</t>
  </si>
  <si>
    <t>INTERRUPTOR BIPOLAR 10A, 250V, CONJUNTO MONTADO PARA EMBUTIR 4" X 2" (PLACA + SUPORTE + MÓDULO) REF 38064</t>
  </si>
  <si>
    <t>74.24.04</t>
  </si>
  <si>
    <t>INTERRUPTOR INTERMEDIÁRIO 10A, 250V, CONJUNTO MONTADO PARA EMBUTIR 4" X 2" (PLACA + SUPORTE + MÓDULO) REF 38065</t>
  </si>
  <si>
    <t>74.24.05</t>
  </si>
  <si>
    <t>INTERRUPTOR SIMPLES 10A, 250V, SEM PLACA OU EQUIVALENTE REF 38112</t>
  </si>
  <si>
    <t>74.24.07</t>
  </si>
  <si>
    <t>INTERRUPTOR PARALELO 10A, 250V (APENAS MÓDULO) REF 38113</t>
  </si>
  <si>
    <t>74.24.12</t>
  </si>
  <si>
    <t>INTERRUPTORES SIMPLES (2 MÓDULOS) 10A, 250V, CONJUNTO MONTADO PARA EMBUTIR 4" X 2" (PLACA + SUPORTE + MÓDULOS) REF 38068</t>
  </si>
  <si>
    <t>74.24.14</t>
  </si>
  <si>
    <t>INTERRUPTOR SIMPLES + INTERRUPTOR PARALELO 10A, 250V, CONJUNTO MONTADO PARA EMBUTIR 4" X 2" (PLACA + SUPORTE + MÓDULOS) REF 38069</t>
  </si>
  <si>
    <t>74.24.18</t>
  </si>
  <si>
    <t>INTERRUPTORES PARALELOS (2 MÓDULOS) 10A, 250V, CONJUNTO MONTADO PARA EMBUTIR 4" X 2" (PLACA + SUPORTE + MÓDULOS) REF 38070</t>
  </si>
  <si>
    <t>74.24.19</t>
  </si>
  <si>
    <t>INTERRUPTORES SIMPLES (2 MÓDULOS) + 1 INTERRUPTOR PARALELO 10A, 250V, CONJUNTO MONTADO PARA EMBUTIR 4" X 2" (PLACA + SUPORTE + MÓDULOS) REF 38072</t>
  </si>
  <si>
    <t>74.24.20</t>
  </si>
  <si>
    <t>INTERRUPTOR SIMPLES + 2 INTERRUPTORES PARALELOS 10A, 250V, CONJUNTO MONTADO PARA EMBUTIR 4" X 2" (PLACA + SUPORTE + MÓDULOS) REF 38073</t>
  </si>
  <si>
    <t>74.24.26</t>
  </si>
  <si>
    <t>INTERRUPTORES SIMPLES (3 MÓDULOS) 10A, 250V, CONJUNTO MONTADO PARA EMBUTIR 4" X 2" (PLACA + SUPORTE + MÓDULOS) REF 38071</t>
  </si>
  <si>
    <t>74.24.31</t>
  </si>
  <si>
    <t>TOMADA 2P+T 10A, 250V, CONJUNTO MONTADO PARA SOBREPOR 4" X 2" (CAIXA + MÓDULO) REF 12147</t>
  </si>
  <si>
    <t>74.24.46</t>
  </si>
  <si>
    <t>TOMADA 2P+T 10A, 250V, CONJUNTO MONTADO PARA EMBUTIR 4" X 2" (PLACA + SUPORTE + MÓDULO) REF 7528</t>
  </si>
  <si>
    <t>74.24.48</t>
  </si>
  <si>
    <t>TOMADA 2P+T 20A, 250V, CONJUNTO MONTADO PARA EMBUTIR 4" X 2" (PLACA + SUPORTE + MÓDULO) REF 38075</t>
  </si>
  <si>
    <t>74.24.49</t>
  </si>
  <si>
    <t>TOMADA 2P+T 20A, 250V (APENAS MÓDULO) REF 38102</t>
  </si>
  <si>
    <t>74.24.50</t>
  </si>
  <si>
    <t>TOMADA UNIVERSAL 2P+T 10A-250V NBR 14136</t>
  </si>
  <si>
    <t>74.24.57</t>
  </si>
  <si>
    <t xml:space="preserve">TOMADA DE EMBUTIR PARA TELEFONE SEM PLACA 4 POLOS </t>
  </si>
  <si>
    <t>74.24.62</t>
  </si>
  <si>
    <t>CANALETA PARA FIXAÇÃO 5 BLOCOS BLI-10/BLI-20</t>
  </si>
  <si>
    <t>74.24.63</t>
  </si>
  <si>
    <t>ABRACADEIRA BC-1</t>
  </si>
  <si>
    <t>74.24.64</t>
  </si>
  <si>
    <t>ABRACADEIRA BC-2</t>
  </si>
  <si>
    <t>74.24.65</t>
  </si>
  <si>
    <t>ABRACADEIRA BC-3</t>
  </si>
  <si>
    <t>74.24.66</t>
  </si>
  <si>
    <t>ABRACADEIRA BC-4</t>
  </si>
  <si>
    <t>74.24.68</t>
  </si>
  <si>
    <t>BORNE FEMEA PARA PINO BANANA</t>
  </si>
  <si>
    <t>74.24.70</t>
  </si>
  <si>
    <t>BLOCO DE LIGAÇÃO INTERNA BLI-10 (PADRÃO TELEBRÁS)</t>
  </si>
  <si>
    <t>74.24.71</t>
  </si>
  <si>
    <t>ANEL GUIA COM ROSCA SOBERBA AGS-1 - 25MM</t>
  </si>
  <si>
    <t>74.24.75</t>
  </si>
  <si>
    <t>CAMPAINHA CIGARRA 127 V / 220 V, CONJUNTO MONTADO PARA EMBUTIR 4" X 2" (PLACA + SUPORTE + MÓDULO) REF 38085</t>
  </si>
  <si>
    <t>74.24.76</t>
  </si>
  <si>
    <t>MÓDULO SAÍDA DE FIO D=11mm</t>
  </si>
  <si>
    <t>74.24.77</t>
  </si>
  <si>
    <t>PULSADOR PARA CAMPAINHA SEM PLACA 10A, 250V REF 38116</t>
  </si>
  <si>
    <t>74.24.78</t>
  </si>
  <si>
    <t>SUPORTE PARA CAIXA 2X4" 1 MÓDULO DE INTERRUPTOR</t>
  </si>
  <si>
    <t>74.24.79</t>
  </si>
  <si>
    <t>SUPORTE DE FIXAÇÃO PARA ESPELHO / PLACA 4" X 2", PARA 3 MÓDULOS, PARA INSTALAÇÃO DE TOMADAS E INTERRUPTORES (SOMENTE SUPORTE) REF 38099</t>
  </si>
  <si>
    <t>74.24.80</t>
  </si>
  <si>
    <t>SUPORTE DE FIXAÇÃO PARA ESPELHO / PLACA 4" X 4", PARA 6 MÓDULOS, PARA INSTALAÇÃO DE TOMADAS E INTERRUPTORES (SOMENTE SUPORTE) REF 38100</t>
  </si>
  <si>
    <t>74.25.01</t>
  </si>
  <si>
    <t>PLACA TERMOPLÁSTICA PARA CAIXA 2" X 4" REF8501 PIAL/EQUIVALENTE</t>
  </si>
  <si>
    <t>74.25.02</t>
  </si>
  <si>
    <t>PLACA 2X4" PARA 1 TOMADA REDONDA</t>
  </si>
  <si>
    <t>74.25.03</t>
  </si>
  <si>
    <t>PLACA 2X4" PARA CABO COAXIAL (FURO PARA PINO JACK)</t>
  </si>
  <si>
    <t>74.25.04</t>
  </si>
  <si>
    <t>ESPELHO / PLACA CEGA 4" X 4", PARA INSTALAÇÃO DE TOMADAS E INTERRUPTORES REF 38095</t>
  </si>
  <si>
    <t>74.25.10</t>
  </si>
  <si>
    <t>PLACA TERMOPLÁSTICA CEGA PARA CAIXA 4X4" REF 38095</t>
  </si>
  <si>
    <t>74.25.11</t>
  </si>
  <si>
    <t>PLACA CEGA PARA CAIXA 2X4"</t>
  </si>
  <si>
    <t>74.25.12</t>
  </si>
  <si>
    <t>PLACA CEGA PARA CAIXA 4X4" REF 38095</t>
  </si>
  <si>
    <t>74.26.03</t>
  </si>
  <si>
    <t>GUIA DE CABOS PARA RACK 1U</t>
  </si>
  <si>
    <t>74.26.04</t>
  </si>
  <si>
    <t>BLOCO PARA 50 PARES K110-50 SS PARA LIGAÇÃO OU EQUIVALENTE</t>
  </si>
  <si>
    <t>74.26.05</t>
  </si>
  <si>
    <t>CALHA COM 8 TOMADAS 19"</t>
  </si>
  <si>
    <t>74.26.06</t>
  </si>
  <si>
    <t>CALHA COM 4 TOMADAS 19"</t>
  </si>
  <si>
    <t>74.26.07</t>
  </si>
  <si>
    <t>PATCH CORD, CATEGORIA 5 E, EXTENSAO DE 1,50 M</t>
  </si>
  <si>
    <t>74.26.08</t>
  </si>
  <si>
    <t>PATCH CORD, CATEGORIA 5 E, EXTENSAO DE 2,50 M</t>
  </si>
  <si>
    <t>74.26.09</t>
  </si>
  <si>
    <t>MODULO HITOP (GARRA), 19" 16U OU EQUIVALENTE</t>
  </si>
  <si>
    <t>74.26.11</t>
  </si>
  <si>
    <t>PAINEL CEGO, REFERÊNCIA KN-BLIND DA PLP OU EQUIVALENTE</t>
  </si>
  <si>
    <t>74.26.13</t>
  </si>
  <si>
    <t>ORGANIZADOR DE CABOS 1U</t>
  </si>
  <si>
    <t>74.26.15</t>
  </si>
  <si>
    <t>PATCH PANEL, 24 PORTAS, CATEGORIA 5E, COM RACKS DE 19" E 1 U DE ALTURA</t>
  </si>
  <si>
    <t>74.26.16</t>
  </si>
  <si>
    <t>PATCH PANEL, 48 PORTAS, CATEGORIA 5E, COM RACKS DE 19" E 2 U DE ALTURA</t>
  </si>
  <si>
    <t>74.26.23</t>
  </si>
  <si>
    <t>IDENTIFICAÇÃO E TESTE E CERTIFICAÇÃO DE PONTOS DE REDE LÓGICA OU EQUIVALENTE</t>
  </si>
  <si>
    <t>74.28.01</t>
  </si>
  <si>
    <t>TERMINAL DE PRESSÃO 16,0MM2 DE COBRE OU BRONZE PARA ATERRAMENTO</t>
  </si>
  <si>
    <t>74.28.02</t>
  </si>
  <si>
    <t>CONECTOR METÁLICO TIPO PARAFUSO FENDIDO (SPLIT BOLT), PARA CABOS 10MM2</t>
  </si>
  <si>
    <t>74.28.03</t>
  </si>
  <si>
    <t>CONECTOR METÁLICO TIPO PARAFUSO FENDIDO (SPLIT BOLT), PARA CABOS ATÉ 6MM2</t>
  </si>
  <si>
    <t>74.28.04</t>
  </si>
  <si>
    <t>CONECTOR METÁLICO TIPO PARAFUSO FENDIDO (SPLIT BOLT), PARA CABOS 16MM2</t>
  </si>
  <si>
    <t>74.28.05</t>
  </si>
  <si>
    <t>CONECTOR METÁLICO TIPO PARAFUSO FENDIDO (SPLIT BOLT), PARA CABOS 25MM2</t>
  </si>
  <si>
    <t>74.28.06</t>
  </si>
  <si>
    <t>CONECTOR METÁLICO TIPO PARAFUSO FENDIDO (SPLIT BOLT), PARA CABOS 35MM2</t>
  </si>
  <si>
    <t>74.28.07</t>
  </si>
  <si>
    <t>CONECTOR METÁLICO TIPO PARAFUSO FENDIDO (SPLIT BOLT), PARA CABOS 50MM2</t>
  </si>
  <si>
    <t>74.28.08</t>
  </si>
  <si>
    <t>CONECTOR METÁLICO TIPO PARAFUSO FENDIDO (SPLIT BOLT), PARA CABOS 70MM2</t>
  </si>
  <si>
    <t>74.28.09</t>
  </si>
  <si>
    <t>CONECTOR METÁLICO TIPO PARAFUSO FENDIDO (SPLIT BOLT), PARA CABOS 95MM2</t>
  </si>
  <si>
    <t>74.28.10</t>
  </si>
  <si>
    <t>TOMADA RJ11, 2 FIOS, CONJUNTO MONTADO PARA EMBUTIR 4" X 2" (PLACA + SUPORTE + MÓDULO)</t>
  </si>
  <si>
    <t>74.28.11</t>
  </si>
  <si>
    <t>TOMADA RJ45, 8 FIOS, CATEGORIA 5E (APENAS MÓDULO)</t>
  </si>
  <si>
    <t>74.30.12</t>
  </si>
  <si>
    <t>LUMINÁRIA DE EMERGÊNCIA 30 LEDS, POTÊNCIA 2W, BATERIA DE LÍTIO, AUTONOMIA DE 6 HORAS REF 38774</t>
  </si>
  <si>
    <t>74.31.10</t>
  </si>
  <si>
    <t>LUMINÁRIA SOBREPOR PARA LÂMPADA 2 X 32W REFERÊNCIA LPT-22 ITAIM/EQUIVALENTE</t>
  </si>
  <si>
    <t>74.31.15</t>
  </si>
  <si>
    <t>LUMINÁRIA SOBREP PARA 2 X 32W / 127V REFERÊNCIA OCT1369 INDELPA/EQUIVALENTE</t>
  </si>
  <si>
    <t>74.31.18</t>
  </si>
  <si>
    <t>LUMINÁRIA DE SOBREPOR EM CHAPA DE AÇO PARA 2 LÂMPADAS FLUORESCENTES DE 18 W, PERFIL COMERCIAL (NÃO INCLUI REATOR E LÂMPADAS)</t>
  </si>
  <si>
    <t>74.31.21</t>
  </si>
  <si>
    <t>LUMINÁRIA SOBREPOR 1 X 16W COM SOQUETE REF3540 ITAIM/EQUIVALENTE</t>
  </si>
  <si>
    <t>74.31.24</t>
  </si>
  <si>
    <t>LUMINÁRIA SOBREPOR 2 X 14W COM SOQUETE REF3007 ITAIM/EQUIVALENTE</t>
  </si>
  <si>
    <t>74.31.25</t>
  </si>
  <si>
    <t>LUMINÁRIA SOBREPOR 2 X 16W COM SOQUETE REF3540 ITAIM/EQUIVALENTE</t>
  </si>
  <si>
    <t>74.31.26</t>
  </si>
  <si>
    <t>LUMINÁRIA SOBREPOR 2 X 28W COM SOQUETE REF3007 ITAIM/EQUIVALENTE</t>
  </si>
  <si>
    <t>74.31.27</t>
  </si>
  <si>
    <t>LUMINÁRIA SOBREPOR 2 X 32W COM SOQUETE REF3540 ITAIM/EQUIVALENTE</t>
  </si>
  <si>
    <t>74.31.29</t>
  </si>
  <si>
    <t>LUMINÁRIA EMBUTIR 1 X 16W COM SOQUETE REF2540 ITAIM/EQUIVALENTE</t>
  </si>
  <si>
    <t>74.31.30</t>
  </si>
  <si>
    <t>LUMINÁRIA EMBUTIR 1 X 28W COM SOQUETE REF2837 ITAIM/EQUIVALENTE</t>
  </si>
  <si>
    <t>74.31.31</t>
  </si>
  <si>
    <t>LUMINÁRIA EMBUTIR 1 X 32W COM SOQUETE REF2540 ITAIM/EQUIVALENTE</t>
  </si>
  <si>
    <t>74.31.32</t>
  </si>
  <si>
    <t>LUMINÁRIA EMBUTIR 2 X 14W COM SOQUETE REF2007 ITAIM/EQUIVALENTE</t>
  </si>
  <si>
    <t>74.31.33</t>
  </si>
  <si>
    <t>LUMINÁRIA EMBUTIR 2 X 16W COM SOQUETE REF2540 ITAIM/EQUIVALENTE</t>
  </si>
  <si>
    <t>74.31.34</t>
  </si>
  <si>
    <t>LUMINÁRIA EMBUTIR 2 X 28W COM SOQUETE REF2007 ITAIM/EQUIVALENTE</t>
  </si>
  <si>
    <t>74.31.35</t>
  </si>
  <si>
    <t>LUMINÁRIA EMBUTIR 2 X 32W COM SOQUETE REF2540 ITAIM/EQUIVALENTE</t>
  </si>
  <si>
    <t>74.31.45</t>
  </si>
  <si>
    <t>GLOBO VIDRO ESFÉRICO LEITOSO 10 X 20CM</t>
  </si>
  <si>
    <t>74.32.01</t>
  </si>
  <si>
    <t>ARANDELA EXTERNA DECORATIVA COMPACTA 20W WETZEL/EQUIVALENTE</t>
  </si>
  <si>
    <t>74.32.03</t>
  </si>
  <si>
    <t>LUMINÁRIA TIPO TARTARUGA PARA ÁREA EXTERNA EM ALUMÍNIO, COM GRADE, PARA 1 LÂMPADA, BASE E27, POTÊNCIA MÁXIMA 40 / 60W (NÃO INCLUI LÂMPADA) REF 38775</t>
  </si>
  <si>
    <t>74.32.05</t>
  </si>
  <si>
    <t>LUMINÁRIA ARANDELA TIPO MEIA-LUA COM VIDRO FOSCO 30 X 15CM, PARA 1 LÂMPADA, BASE E27, POTÊNCIA MÁXIMA 40 / 60W (NÃO INCLUI LÂMPADA) REF 38769</t>
  </si>
  <si>
    <t>74.35.03</t>
  </si>
  <si>
    <t>SOQUETE DE PORCELANA BASE E27, FIXO DE TETO, PARA LÂMPADAS 12296</t>
  </si>
  <si>
    <t>74.35.04</t>
  </si>
  <si>
    <t>RECEPTÁCULO DE PORCELANA E40</t>
  </si>
  <si>
    <t>74.35.20</t>
  </si>
  <si>
    <t>SOQUETE DE PVC / TERMOPLÁSTICO BASE E27, COM RABICHO, PARA LÂMPADAS REF 13329</t>
  </si>
  <si>
    <t>74.37.04</t>
  </si>
  <si>
    <t>LÂMPADA LED 6 W BIVOLT BRANCA, FORMATO TRADICIONAL (BASE E27) REF 38193</t>
  </si>
  <si>
    <t>74.37.05</t>
  </si>
  <si>
    <t>LÂMPADA LED 10 W BIVOLT BRANCA, FORMATO TRADICIONAL (BASE E27) REF 38194</t>
  </si>
  <si>
    <t>74.37.06</t>
  </si>
  <si>
    <t>LÂMPADA TUBULAR LED 10W 1000 LUMENS SOQUETE G13 60CM T10 OU EQUIVALENTE</t>
  </si>
  <si>
    <t>74.38.01</t>
  </si>
  <si>
    <t>LÂMPADA TUBULAR LED 18W 1800 LUMENS SOQUETE G13 120CM T10 OU EQUIVALENTE</t>
  </si>
  <si>
    <t>74.38.02</t>
  </si>
  <si>
    <t>LÂMPADA TUBULAR LED 10W 1000 LUMENS SOQUETE G13 60CM T5 OU EQUIVALENTE</t>
  </si>
  <si>
    <t>74.38.03</t>
  </si>
  <si>
    <t>LÂMPADA TUBULAR LED 18W 1350 LUMENS SOQUETE G13 60CM T8 OU EQUIVALENTE</t>
  </si>
  <si>
    <t>74.38.05</t>
  </si>
  <si>
    <t>LÂMPADA TUBULAR LED 18W 2100 LUMENS SOQUETE G13 120CM T8 OU EQUIVALENTE</t>
  </si>
  <si>
    <t>74.38.06</t>
  </si>
  <si>
    <t>LÂMPADA BULBO LED 5W 400 LUMENS BASE E27 OU EQUIVALENTE</t>
  </si>
  <si>
    <t>74.38.07</t>
  </si>
  <si>
    <t>LÂMPADA BULBO LED 7W 600 LUMENS BASE E27 OU EQUIVALENTE</t>
  </si>
  <si>
    <t>74.38.08</t>
  </si>
  <si>
    <t>LÂMPADA BULBO LED 9W 800 LUMENS BASE E27 OU EQUIVALENTE</t>
  </si>
  <si>
    <t>74.38.09</t>
  </si>
  <si>
    <t>LÂMPADA BULBO LED 13W 1500 LUMENS BASE E27 OU EQUIVALENTE</t>
  </si>
  <si>
    <t>74.38.20</t>
  </si>
  <si>
    <t>LÂMPADA MILHO LED 9W 800 LUMENS BASE E27 OU EQUIVALENTE</t>
  </si>
  <si>
    <t>74.38.21</t>
  </si>
  <si>
    <t>LÂMPADA MILHO LED 12W 1000 LUMENS BASE E27 OU EQUIVALENTE</t>
  </si>
  <si>
    <t>74.38.22</t>
  </si>
  <si>
    <t>LÂMPADA MILHO LED 16W 1400 LUMENS BASE E27 OU EQUIVALENTE</t>
  </si>
  <si>
    <t>74.38.23</t>
  </si>
  <si>
    <t>LÂMPADA MILHO LED 24W 2200 LUMENS BASE E27 OU EQUIVALENTE</t>
  </si>
  <si>
    <t>74.38.27</t>
  </si>
  <si>
    <t>LÂMPADA MILHO LED 36W 3300 LUMENS BASE E27 OU EQUIVALENTE</t>
  </si>
  <si>
    <t>74.38.29</t>
  </si>
  <si>
    <t>LÂMPADA MILHO LED 50W 4800 LUMENS BASE E27 OU EQUIVALENTE</t>
  </si>
  <si>
    <t>74.44.15</t>
  </si>
  <si>
    <t>GRAMPO METÁLICO TIPO OLHAL PARA HASTE DE ATERRAMENTO DE 3/4'', CONDUTOR DE 10 A 50MM2 REF 416</t>
  </si>
  <si>
    <t>74.44.21</t>
  </si>
  <si>
    <t>ARMAÇÃO VERTICAL COM HASTE E CONTRA-PINO, EM CHAPA DE AÇO GALVANIZADO 3/16", COM 1 ESTRIBO, SEM ISOLADOR REF 1094</t>
  </si>
  <si>
    <t>74.44.25</t>
  </si>
  <si>
    <t>ISOLADOR DE PORCELANA, TIPO ROLDANA, DIMENSÕES DE 72 X 72MM, PARA USO EM BAIXA TENSÃO REF 3398</t>
  </si>
  <si>
    <t>74.44.29</t>
  </si>
  <si>
    <t>HASTE DE ATERRAMENTO EM AÇO COM 2,40M DE COMPRIMENTO E DN= 5/8", REVESTIDA COM BAIXA CAMADA DE COBRE, SEM CONECTOR REF 3379</t>
  </si>
  <si>
    <t>74.44.31</t>
  </si>
  <si>
    <t>HASTE DE ATERRAMENTO 17,00MM X 2,40 COPPERWELD(3/4)/EQUIVALENTE</t>
  </si>
  <si>
    <t>74.44.32</t>
  </si>
  <si>
    <t>HASTE DE ATERRAMENTO EM AÇO COM 3,00M DE COMPRIMENTO E DN= 3/4", REVESTIDA COM BAIXA CAMADA DE COBRE, COM CONECTOR TIPO GRAMPO</t>
  </si>
  <si>
    <t>74.44.35</t>
  </si>
  <si>
    <t>HASTE ATERRAMENTO ZINCADO 25 X 25 X 2400MM PADRÃO CEMIG</t>
  </si>
  <si>
    <t>74.44.40</t>
  </si>
  <si>
    <t>ABRAÇADEIRA, GALVANIZADA / ZINCADA, ROSCA SEM FIM, PARAFUSO INOX, LARGURA FITA 12,6 A 14 MM, D= 4" A 4 3/4" REF 11929</t>
  </si>
  <si>
    <t>74.44.41</t>
  </si>
  <si>
    <t>ABRAÇADEIRA EM AÇO PARA AMARRAÇÃO DE ELETRODUTOS, TIPO D, COM 1/2" E PARAFUSO DE FIXAÇÃO REF 392</t>
  </si>
  <si>
    <t>74.44.42</t>
  </si>
  <si>
    <t>ABRAÇADEIRA EM AÇO, TIPO U 3/4"</t>
  </si>
  <si>
    <t>74.44.85</t>
  </si>
  <si>
    <t>TAMPÃO DE ALUMÍNIO 76MM</t>
  </si>
  <si>
    <t>74.44.86</t>
  </si>
  <si>
    <t>TAMPÃO DE ALUMÍNIO 102MM</t>
  </si>
  <si>
    <t>74.44.87</t>
  </si>
  <si>
    <t>TAMPÃO DE ALUMÍNIO 127MM</t>
  </si>
  <si>
    <t>74.44.94</t>
  </si>
  <si>
    <t>CABEÇOTE DE ALUMÍNIO 1" REF 1050</t>
  </si>
  <si>
    <t>74.44.95</t>
  </si>
  <si>
    <t>CABEÇOTE DE ALUMÍNIO 1 1/4" REF 1099</t>
  </si>
  <si>
    <t>74.44.96</t>
  </si>
  <si>
    <t>CABEÇOTE DE ALUMÍNIO 1 1/2" REF 1049</t>
  </si>
  <si>
    <t>74.44.97</t>
  </si>
  <si>
    <t>CABEÇOTE DE ALUMÍNIO 2" REF 1100</t>
  </si>
  <si>
    <t>74.44.98</t>
  </si>
  <si>
    <t>CABEÇOTE DE ALUMÍNIO 2 1/2" REF 1101</t>
  </si>
  <si>
    <t>74.46.03</t>
  </si>
  <si>
    <t>POSTE ESCALONADO RETO ENGASTADO GALVANIZADO HT=4,5m HL=3,8m B=89/60,3mm</t>
  </si>
  <si>
    <t>74.46.11</t>
  </si>
  <si>
    <t>POSTE ESCALONADO RETO ENGASTADO GALVANIZADO HT=8m HL=7m,B=115/80mm</t>
  </si>
  <si>
    <t>74.46.13</t>
  </si>
  <si>
    <t>POSTE ESCALONADO RETO ENGASTADO GALVANIZADO HT=12m HL= 9,8m B=139/89mm</t>
  </si>
  <si>
    <t>74.46.66</t>
  </si>
  <si>
    <t>POSTE AÇO GALVANIZADO TIPO PA4 - D=102MM / H=7,OM  / E=2MM</t>
  </si>
  <si>
    <t>74.46.67</t>
  </si>
  <si>
    <t>POSTE AÇO GALVANIZADO TIPO PA5 - D=102MM / H=7,OM  / E=5MM</t>
  </si>
  <si>
    <t>74.46.68</t>
  </si>
  <si>
    <t>POSTE AÇO GALVANIZADO TIPO PA6 - D=127MM / H=7,OM  / E=5MM</t>
  </si>
  <si>
    <t>74.46.69</t>
  </si>
  <si>
    <t>POSTE AÇO GALVANIZADO TIPO PA1 - D=76MM / H=4,5M  / E=2MM</t>
  </si>
  <si>
    <t>74.46.70</t>
  </si>
  <si>
    <t>POSTE AÇO GALVANIZADO TIPO PA2 - D=102MM / H=4,5M  / E=2MM</t>
  </si>
  <si>
    <t>74.46.71</t>
  </si>
  <si>
    <t>POSTE AÇO GALVANIZADO TIPO PA3 - D=102MM / H=4,5M  / E=5MM</t>
  </si>
  <si>
    <t>74.51.01</t>
  </si>
  <si>
    <t>CAPTOR / TERMINAL AÉREO EM AÇO GALVANIZADO SEM BANDEIRA COM HASTE 3/8" X 250MM E FIXAÇÃO HORIZONTAL POR 1 FURO DE 3/8"</t>
  </si>
  <si>
    <t>74.51.02</t>
  </si>
  <si>
    <t>CONECTOR DE PRESSÃO EM LATÃO ESTANHADO COM FURO Ø10MM PARA CABOS DE 35 - 70MM² (SPLIT-BOLT) REF 11855</t>
  </si>
  <si>
    <t>74.51.03</t>
  </si>
  <si>
    <t>CAIXA DE EQUALIZAÇÃO EM POLIPROPILENO 180 X 145MM COM BARRAMENTO DE COBRE 6MM, 4 TERMINAIS 16MM2 E 1 TERMINAL 50MM2</t>
  </si>
  <si>
    <t>74.51.04</t>
  </si>
  <si>
    <t>MOLDE PARA SOLDA EXOTÉRMICA HCL 5/8" 50-5 CLASSE 5 OU EQUIVALENTE</t>
  </si>
  <si>
    <t>74.51.05</t>
  </si>
  <si>
    <t>ESPUMA EXPANSIVA DE POLIURETANO, APLICAÇÃO MANUAL - 500 ML REF 38124</t>
  </si>
  <si>
    <t>74.51.06</t>
  </si>
  <si>
    <t>PRESILHA DE LATÃO PARA CABO DE 35 - 50MM2 + BUCHA S6</t>
  </si>
  <si>
    <t>74.51.07</t>
  </si>
  <si>
    <t>CONECTOR MINI-GAR PARA CABOS DE 16 - 50MM2</t>
  </si>
  <si>
    <t>74.51.08</t>
  </si>
  <si>
    <t>CAIXA DE EQUALIZAÇÃO 380 X 320 X 175 MM COM BARRAMENTO DE COBRE, 8 TERMINAIS 16MM2 E 1 TERMINAL 50MM2 USO INTERNO E EXTERNO</t>
  </si>
  <si>
    <t>74.51.10</t>
  </si>
  <si>
    <t>FIXADOR OMEGA EM LATÃO PARA CABO 35MM2</t>
  </si>
  <si>
    <t>74.51.11</t>
  </si>
  <si>
    <t>GRAMPO TIPO "X" EM COBRE DE 35MM2 - 50MM2</t>
  </si>
  <si>
    <t>74.51.12</t>
  </si>
  <si>
    <t>PRESILHA DE LATÃO PARA CABO DE 16 - 25MM2 + BUCHA S6</t>
  </si>
  <si>
    <t>74.51.13</t>
  </si>
  <si>
    <t>FIXADOR OMEGA EM LATÃO PARA CABO DE 16 - 25MM2</t>
  </si>
  <si>
    <t>74.51.14</t>
  </si>
  <si>
    <t>CONECTOR DE MEDIÇÃO EM BRONZE ESTANHADO COM 1 PARAFUSO PARA CABOS DE 16 - 70MM2</t>
  </si>
  <si>
    <t>74.51.15</t>
  </si>
  <si>
    <t>TERMINAL DE COMPRESSAO 1 FURO 16MM2 REF 1575</t>
  </si>
  <si>
    <t>74.51.16</t>
  </si>
  <si>
    <t>CAIXA EQUALIZAÇÃO 210 X 210 X 90MM COM 9 TERMINAIS PARA USO INTERNO</t>
  </si>
  <si>
    <t>74.51.17</t>
  </si>
  <si>
    <t>HASTE COBREADA ALTA CAMADA Ø5/8" X 2,40M (Ø14,3MM – EFETIVO)</t>
  </si>
  <si>
    <t>74.51.18</t>
  </si>
  <si>
    <t>TERMINAL DE COMPRESSÃO 1 FURO 35MM2 REF 1577</t>
  </si>
  <si>
    <t>74.51.20</t>
  </si>
  <si>
    <t>BARRA CHATA DE ALUMÍNIO 7/8" X 1/8" X 3000MM (70MM2) COM FUROS Ø7MM</t>
  </si>
  <si>
    <t>74.51.21</t>
  </si>
  <si>
    <t>MASTRO SIMPLES GALVANIZADO DIAMETRO NOMINAL 1 1/2", COMPRIMENTO 3 M REF 41387</t>
  </si>
  <si>
    <t>74.51.22</t>
  </si>
  <si>
    <t>PARAFUSO FENDA AUTOTARRAXANTE INOX Ø4,2 X 32MM</t>
  </si>
  <si>
    <t>74.51.23</t>
  </si>
  <si>
    <t>ABRAÇADEIRA PVC TIPO COLAR 1"</t>
  </si>
  <si>
    <t>74.51.24</t>
  </si>
  <si>
    <t>TERMINAL AÉREO EM AÇO GALVANIZADO DN 5/16", COMPRIMENTO DE 350MM, COM BASE DE FIXAÇÃO HORIZONTAL</t>
  </si>
  <si>
    <t>74.51.25</t>
  </si>
  <si>
    <t>PARA RAIO FRANKLIN 4 PONTAS EM LATÃO CROMADO ROSCA 3/4" X 350MM REF 4274</t>
  </si>
  <si>
    <t>74.51.26</t>
  </si>
  <si>
    <t>SUPRESSOR DE SURTO VCL V 45KA CLAMPER/EQUIVALENTE</t>
  </si>
  <si>
    <t>74.51.27</t>
  </si>
  <si>
    <t>TERMINAL A COMPRESSÃO EM COBRE ESTANHADO PARA CABO 35MM2, 1 FURO E 1 COMPRESSÃO, PARA PARAFUSO DE FIXAÇÃO M8 REF 1577</t>
  </si>
  <si>
    <t>74.51.28</t>
  </si>
  <si>
    <t>PARAFUSO SEXTAVADO ROSCA SOBERBA EM INOX ØM6 X 45MM</t>
  </si>
  <si>
    <t>74.51.29</t>
  </si>
  <si>
    <t>PORCA SEXTAVADA EM  AÇO INOX Ø1/4" REF 39997</t>
  </si>
  <si>
    <t>74.51.30</t>
  </si>
  <si>
    <t>ARRUELA DE PRESSÃO EM AÇO INOX Ø1/4"</t>
  </si>
  <si>
    <t>74.51.32</t>
  </si>
  <si>
    <t>CONECTOR DE PRESSÃO 35MM2 (SPLIT-BOLT) REF 11854</t>
  </si>
  <si>
    <t>74.51.34</t>
  </si>
  <si>
    <t>TERMINAL TIPO CRUZ EM LATÃO PARA CABOS DE COBRE DE 16 - 50MM2</t>
  </si>
  <si>
    <t>74.51.35</t>
  </si>
  <si>
    <t>SELANTE ELÁSTICO MONOCOMPONENTE A BASE DE POLIURETANO PARA JUNTAS DIVERSAS 310ML REF 142</t>
  </si>
  <si>
    <t>74.51.37</t>
  </si>
  <si>
    <t>TERMINAL A COMPRESSÃO EM COBRE ESTANHADO PARA CABO 50MM2, 1 FURO E 1 COMPRESSÃO, PARA PARAFUSO DE FIXAÇÃO M8 REF 1578</t>
  </si>
  <si>
    <t>74.51.39</t>
  </si>
  <si>
    <t>CARTUCHO PARA SOLDA (PÓ EXOTÉRMICO) Nº115</t>
  </si>
  <si>
    <t>74.51.51</t>
  </si>
  <si>
    <t>CAIXA DE EQUALIZAÇÃO EM AÇO 4000 X 400 X 155MM COM 11 TERMINAIS, USO INTERNO</t>
  </si>
  <si>
    <t>74.51.52</t>
  </si>
  <si>
    <t>MOLDE PPS 35-2 PARA SOLDA EXOTÉRMICA CLASSE 2 OU EQUIVALENTE</t>
  </si>
  <si>
    <t>74.51.53</t>
  </si>
  <si>
    <t>CARTUCHO PARA SOLDA (PÓ EXOTÉRMICO) Nº45</t>
  </si>
  <si>
    <t>74.51.54</t>
  </si>
  <si>
    <t>ALICATE PARA MANUSEIO DE MOLDES DE SOLDA EXOTÉRMICA Nº 2</t>
  </si>
  <si>
    <t>74.51.60</t>
  </si>
  <si>
    <t>CAIXA DE INSPEÇÃO PVC Ø300 X 300MM COM TAMPA DE FERRO FUNDIDO</t>
  </si>
  <si>
    <t>74.51.67</t>
  </si>
  <si>
    <t>SUPORTE EM LATÃO Ø1/4" X 200MM COM 2 PORCAS PARA FIXAÇÃO DE PRESILHAS</t>
  </si>
  <si>
    <t>74.51.81</t>
  </si>
  <si>
    <t>RE-BAR Ø3/8" X 3,40M GALVANIZADA A FOGO (70MM2)</t>
  </si>
  <si>
    <t>74.51.85</t>
  </si>
  <si>
    <t>TRANSFORMADOR DE CORRENTE 200/5</t>
  </si>
  <si>
    <t>75.01.04</t>
  </si>
  <si>
    <t>TINTA ACRÍLICA STANDARD, COR BRANCO FOSCO</t>
  </si>
  <si>
    <t>75.01.06</t>
  </si>
  <si>
    <t>TINTA ACRÍLICA PREMIUM PARA PISO REF 7348</t>
  </si>
  <si>
    <t>75.01.11</t>
  </si>
  <si>
    <t>TINTA ACRÍLICA PREMIUM, COR BRANCO FOSCO REF 7356</t>
  </si>
  <si>
    <t>75.01.12</t>
  </si>
  <si>
    <t>TINTA ACRÍLICA PREMIUM, COR BRANCO SEMI BRILHO</t>
  </si>
  <si>
    <t>75.03.01</t>
  </si>
  <si>
    <t>TINTA ESMALTE SINTÉTICO PREMIUM FOSCO REF 7288</t>
  </si>
  <si>
    <t>75.03.04</t>
  </si>
  <si>
    <t>TINTA ESMALTE SINTÉTICO PREMIUM ALTO BRILHO REF 7292</t>
  </si>
  <si>
    <t>75.03.26</t>
  </si>
  <si>
    <t>TINTA ESMALTE SINTÉTICO PREMIUM ACETINADO REF 7311</t>
  </si>
  <si>
    <t>75.05.01</t>
  </si>
  <si>
    <t>ESMALTE SINTÉTICO 2 EM 1 (FUNDO E ACABAMENTO) PARA SUPERFÍCIES METÁLICAS REF 7293</t>
  </si>
  <si>
    <t>75.07.23</t>
  </si>
  <si>
    <t>VERNIZ SINTÉTICO BRILHANTE PARA MADEIRA, USO INTERNO E EXTERNO REF 10481</t>
  </si>
  <si>
    <t>75.07.24</t>
  </si>
  <si>
    <t>VERNIZ POLIURETANO BRILHANTE PARA MADEIRA, USO INTERNO E EXTERNO REF 10478</t>
  </si>
  <si>
    <t>75.07.26</t>
  </si>
  <si>
    <t>IMUNIZANTE PARA MADEIRA, INCOLOR REF 7340</t>
  </si>
  <si>
    <t>75.07.46</t>
  </si>
  <si>
    <t>SILICONE SUVINIL OU EQUIVALENTE</t>
  </si>
  <si>
    <t>75.13.08</t>
  </si>
  <si>
    <t>TINTA ASFÁLTICA IMPERMEABILIZANTE DILUÍDA EM SOLVENTE, PARA MATERIAIS CIMENTÍCIOS, METAL E MADEIRA</t>
  </si>
  <si>
    <t>75.14.02</t>
  </si>
  <si>
    <t>TINTA EPÓXI BRANCA REF 7304</t>
  </si>
  <si>
    <t>75.14.03</t>
  </si>
  <si>
    <t>PRIMER EPÓXI / EPOXÍDICO REF 44072</t>
  </si>
  <si>
    <t>75.14.04</t>
  </si>
  <si>
    <t>DILUENTE EPÓXI REF 5330</t>
  </si>
  <si>
    <t>75.15.06</t>
  </si>
  <si>
    <t>MASSA PLÁSTICA (LATA COM 400 GRAMAS)</t>
  </si>
  <si>
    <t>75.15.08</t>
  </si>
  <si>
    <t>MASSA LÁTEX PARA PAREDES INTERNAS REF 43626</t>
  </si>
  <si>
    <t>75.15.09</t>
  </si>
  <si>
    <t>MASSA ACRÍLICA PARA MADEIRA</t>
  </si>
  <si>
    <t>75.15.11</t>
  </si>
  <si>
    <t>MASSA ACRÍLICA PARA PAREDES EXTERNAS/INTERNAS</t>
  </si>
  <si>
    <t>75.18.09</t>
  </si>
  <si>
    <t>FUNDO PREPARADOR ACRILICO BASE AGUA</t>
  </si>
  <si>
    <t>75.18.10</t>
  </si>
  <si>
    <t>FUNDO NIVELADOR BRANCO PARA MADEIRA</t>
  </si>
  <si>
    <t>75.18.12</t>
  </si>
  <si>
    <t>SELADOR ACRÍLICO PAREDES INTERNAS/EXTERNAS REF 6085</t>
  </si>
  <si>
    <t>75.18.16</t>
  </si>
  <si>
    <t>FUNDO ANTICORROSIVO PARA MATERIAIS FERROSOS (TIPO ZARCÃO) REF 7307</t>
  </si>
  <si>
    <t>75.25.06</t>
  </si>
  <si>
    <t>DILUENTE AGUARRÁS REF 5318</t>
  </si>
  <si>
    <t>75.50.05</t>
  </si>
  <si>
    <t>LIXA D'ÁGUA EM FOLHA, GRÃO 100</t>
  </si>
  <si>
    <t>75.50.20</t>
  </si>
  <si>
    <t>LIXA EM FOLHA PARA PAREDE OU MADEIRA, NÚMERO 120 (COR VERMELHA)</t>
  </si>
  <si>
    <t>75.50.21</t>
  </si>
  <si>
    <t>LIXA EM FOLHA PARA FERRO, NÚMERO 150 REF 3768</t>
  </si>
  <si>
    <t>75.50.22</t>
  </si>
  <si>
    <t>FITA CREPE ROLO DE 25MM X 50M REF 12815</t>
  </si>
  <si>
    <t>76.08.03</t>
  </si>
  <si>
    <t>LAJE PRÉ-MOLDADA TRELIÇADA, UNIDIRECIONAL, BI-APOIADA, COM TRELIÇA METÁLICA TR08 E ENCHIMENTO EM EPS, SC=300KGF/M2, VÃO ATÉ 4 METROS, SEM COLOCAÇÃO</t>
  </si>
  <si>
    <t>76.08.13</t>
  </si>
  <si>
    <t>LAJE PRÉ-MOLDADA TRELIÇADA, UNIDIRECIONAL, BI-APOIADA, COM TRELIÇA METÁLICA TR12 E ENCHIMENTO EM EPS, SC=300KGF/M2, VÃO ATÉ 5 METROS, SEM COLOCAÇÃO</t>
  </si>
  <si>
    <t>76.08.23</t>
  </si>
  <si>
    <t>LAJE PRÉ-MOLDADA TRELIÇADA, UNIDIRECIONAL, BI-APOIADA, COM TRELIÇA METÁLICA TR16 E ENCHIMENTO EM EPS, SC=300KGF/M2, VÃO ATÉ 6 METROS, SEM COLOCAÇÃO</t>
  </si>
  <si>
    <t>76.08.33</t>
  </si>
  <si>
    <t>LAJE PRÉ-MOLDADA TRELIÇADA, UNIDIRECIONAL, BI-APOIADA, COM TRELIÇA METÁLICA TR20 E ENCHIMENTO EM EPS, SC=300KGF/M2, VÃO ATÉ 8 METROS, SEM COLOCAÇÃO</t>
  </si>
  <si>
    <t>76.10.01</t>
  </si>
  <si>
    <t>CHAPÉU DE MURO TRIANGULAR PRÉ-MOLDADO 20 X 100CM</t>
  </si>
  <si>
    <t>76.10.06</t>
  </si>
  <si>
    <t>MEIO FIO EM CONCRETO PRÉ-MOLDADO FCK&gt;=20MPA, PADRÃO SUDECAP TIPO A, 30 X 14,2/12 (H X L1/L2), COMPRIMENTO 80 CM</t>
  </si>
  <si>
    <t>76.10.08</t>
  </si>
  <si>
    <t>MEIO FIO EM CONCRETO PRÉ-MOLDADO FCK&gt;=20MPA, PADRÃO SUDECAP TIPO B, 40 X 15/12 (H X L1/L2), COMPRIMENTO 80CM REF 4061</t>
  </si>
  <si>
    <t>76.10.09</t>
  </si>
  <si>
    <t>CORDÃO DE CONCRETO BOLEADO PRÉ-FABRICADO FCK&gt;=20 MPA, PADRÃO SUDECAP, COMPRIMENTO 1M</t>
  </si>
  <si>
    <t>76.10.10</t>
  </si>
  <si>
    <t>DELIMITADOR FÍSICO DE CONCRETO FCK&gt;=20MPA, PADRÃO SUDECAP, 80CM</t>
  </si>
  <si>
    <t>76.12.05</t>
  </si>
  <si>
    <t>MOURÃO CONCRETO CURVO, SEÇÃO "T", H= 2,80 M + CURVA COM 0,45M, COM FUROS PARA FIOS</t>
  </si>
  <si>
    <t>76.12.07</t>
  </si>
  <si>
    <t>MOURÃO DE CONCRETO PONTA VIRADA SEÇÃO T, 3,2M, COM ESTICADOR</t>
  </si>
  <si>
    <t>76.12.09</t>
  </si>
  <si>
    <t>MOURÃO DE CONCRETO RETO SEÇÃO T, 2,45M</t>
  </si>
  <si>
    <t>76.14.07</t>
  </si>
  <si>
    <t>MOURÃO TIPO V, PRÉ-MOLDADO EM CONCRETO 20MPA, H= 3,0M OU EQUIVALENTE</t>
  </si>
  <si>
    <t>76.15.11</t>
  </si>
  <si>
    <t>BLOQUETE / PISO INTERTRAVADO DE CONCRETO - MODELO RETANGULAR / TIJOLINHO / PAVER / HOLANDÊS / PARALELEPÍPEDO, 20 CM X 10 CM, E= 6 CM, RESISTÊNCIA DE 35 MPA, COR NATURAL REF 36155</t>
  </si>
  <si>
    <t>76.15.12</t>
  </si>
  <si>
    <t>BLOQUETE / PISO INTERTRAVADO DE CONCRETO - MODELO ONDA / 16 FACES / RETANGULAR / TIJOLINHO / PAVER / HOLANDÊS / PARALELEPÍPEDO, 20 X 10 CM, E= 8 CM, RESISTÊNCIA DE 35 MPA, COLORIDO REF 36154</t>
  </si>
  <si>
    <t>76.15.13</t>
  </si>
  <si>
    <t>BLOQUETE / PISO INTERTRAVADO DE CONCRETO - MODELO ONDA / 16 FACES / RETANGULAR / TIJOLINHO / PAVER / HOLANDÊS / PARALELEPÍPEDO, 20 X 10 CM, E= 8 CM, RESISTÊNCIA DE 35 MPA, COR NATURAL REF 36170</t>
  </si>
  <si>
    <t>76.15.15</t>
  </si>
  <si>
    <t>BLOQUETE / PISO INTERTRAVADO DE CONCRETO - MODELO ONDA / 16 FACES / RETANGULAR / TIJOLINHO / PAVER / HOLANDÊS / PARALELEPÍPEDO, 20 X 10 CM, E= 10 CM, RESISTÊNCIA DE 35 MPA, COLORIDO</t>
  </si>
  <si>
    <t>76.15.16</t>
  </si>
  <si>
    <t>BLOQUETE / PISO INTERTRAVADO DE CONCRETO - MODELO ONDA / 16 FACES / RETANGULAR / TIJOLINHO / PAVER / HOLANDÊS / PARALELEPÍPEDO, 20 X 10 CM, E= 10 CM, RESISTÊNCIA DE 50 MPA, COR NATURAL REF 40529</t>
  </si>
  <si>
    <t>76.20.01</t>
  </si>
  <si>
    <t>BANCO PRÉ-MOLDADO DE CONCRETO 45 X 150 X 45CM</t>
  </si>
  <si>
    <t>76.20.02</t>
  </si>
  <si>
    <t>CONJUNTO MESA E BANCOS DE CONCRETO PRÉ-FABRICADO FCK&gt;=20MPA, PADRÃO SUDECAP</t>
  </si>
  <si>
    <t>76.20.03</t>
  </si>
  <si>
    <t>CONJUNTO ACESSÍVEL DE MESA E BANCOS DE CONCRETO PRÉ-FABRICADO FCK&gt;=20MPA, PADRÃO SUDECAP</t>
  </si>
  <si>
    <t>76.30.01</t>
  </si>
  <si>
    <t>CAIXA GORDURA, SIMPLES, CONCRETO PRÉ-MOLDADO, CIRCULAR, COM TAMPA, D= 40 CM REF 11881</t>
  </si>
  <si>
    <t>76.30.02</t>
  </si>
  <si>
    <t>CAIXA GORDURA DUPLA, CONCRETO PRÉ-MOLDADO, CIRCULAR, COM TAMPA, D= 60 CM</t>
  </si>
  <si>
    <t>76.31.01</t>
  </si>
  <si>
    <t>CAIXA PRÉ-FABRICADA DE CONCRETO ARMADO 0,3X0,3X0,3 (CXLXH), COM TAMPA, REF 41627</t>
  </si>
  <si>
    <t>76.31.02</t>
  </si>
  <si>
    <t>CAIXA PRÉ-FABRICADA DE CONCRETO ARMADO 0,4X0,4X0,4 (CXLXH), COM TAMPA, REF 41628</t>
  </si>
  <si>
    <t>76.31.03</t>
  </si>
  <si>
    <t>CAIXA PRÉ-FABRICADA DE CONCRETO ARMADO 0,6X0,6X0,5 (CXLXH), COM TAMPA, REF 41629</t>
  </si>
  <si>
    <t>76.31.04</t>
  </si>
  <si>
    <t>CAIXA PRÉ-FABRICADA DE CONCRETO ARMADO 0,3X0,3X0,3 (CXLXH), SEM TAMPA REF 43434</t>
  </si>
  <si>
    <t>76.31.05</t>
  </si>
  <si>
    <t>CAIXA PRÉ-FABRICADA DE CONCRETO ARMADO 0,4X0,4X0,4 (CXLXH), SEM TAMPA REF 43435</t>
  </si>
  <si>
    <t>76.31.06</t>
  </si>
  <si>
    <t>CAIXA PRÉ-FABRICADA DE CONCRETO ARMADO 0,6X0,6X0,5 (CXLXH), SEM TAMPA REF 43436</t>
  </si>
  <si>
    <t>76.31.07</t>
  </si>
  <si>
    <t>CAIXA PRÉ-FABRICADA DE CONCRETO ARMADO 0,8X0,8X0,5 (CXLXH), SEM TAMPA, REF 43437</t>
  </si>
  <si>
    <t>76.31.08</t>
  </si>
  <si>
    <t>CAIXA PRÉ-FABRICADA DE CONCRETO ARMADO 1,0X1,0X0,5 (CXLXH), SEM TAMPA, REF 44230</t>
  </si>
  <si>
    <t>76.31.09</t>
  </si>
  <si>
    <t>CAIXA PRÉ-FABRICADA DE CONCRETO ARMADO 30X30X30CM (CXLXH), SEM FUNDO, COM TAMPA</t>
  </si>
  <si>
    <t>76.31.11</t>
  </si>
  <si>
    <t>TAMPA PRÉ FABRICADA DE CONCRETO ARMADO 0,5X0,5X0,07 FCK 30MPA ADPT REF 97734</t>
  </si>
  <si>
    <t>76.31.12</t>
  </si>
  <si>
    <t>TAMPA PRÉ FABRICADA DE CONCRETO ARMADO 0,6X0,6X0,07 FCK 30MPA ADPT REF 97734</t>
  </si>
  <si>
    <t>76.31.13</t>
  </si>
  <si>
    <t>TAMPA PRÉ FABRICADA DE CONCRETO ARMADO 0,8X0,8X0,07 FCK 30MPA ADPT REF 97735</t>
  </si>
  <si>
    <t>76.31.14</t>
  </si>
  <si>
    <t>TAMPA PRÉ FABRICADA DE CONCRETO ARMADO 1,0X1,0X0,07 FCK 30MPA ADPT REF 97735</t>
  </si>
  <si>
    <t>76.31.15</t>
  </si>
  <si>
    <t>TAMPA PRÉ FABRICADA DE CONCRETO ARMADO 1,2X1,2X0,07 FCK 30MPA ADPT REF 97736</t>
  </si>
  <si>
    <t>76.35.15</t>
  </si>
  <si>
    <t>FOSSA SÉPTICA D= 1,20M H= 4,0M</t>
  </si>
  <si>
    <t>76.35.55</t>
  </si>
  <si>
    <t>SUMIDOURO CONCRETO PRÉ-MOLDADO, COMPLETO, PARA 10 CONTRIBUINTES</t>
  </si>
  <si>
    <t>76.46.01</t>
  </si>
  <si>
    <t>POSTE PARA GRADIL NYLOFOR 3D H= 1.50 M OU EQUIVALENTE</t>
  </si>
  <si>
    <t>76.46.02</t>
  </si>
  <si>
    <t>POSTE PARA GRADIL NYLOFOR 3D H= 2.00 M OU EQUIVALENTE</t>
  </si>
  <si>
    <t>76.46.03</t>
  </si>
  <si>
    <t>POSTE PARA GRADIL NYLOFOR 3D H= 2.60 M OU EQUIVALENTE</t>
  </si>
  <si>
    <t>76.46.04</t>
  </si>
  <si>
    <t>POSTE PARA GRADIL NYLOFOR 3D H= 3.20 M OU EQUIVALENTE</t>
  </si>
  <si>
    <t>PREGO DE AÇO POLIDO COM CABEÇA 18 X 30 (2 3/4 X 10) REF 5075</t>
  </si>
  <si>
    <t>77.05.52</t>
  </si>
  <si>
    <t>PREGO DE AÇO POLIDO SEM CABEÇA 15 X 15 REF 39026</t>
  </si>
  <si>
    <t>77.05.53</t>
  </si>
  <si>
    <t>PREGO DE AÇO POLIDO COM CABEÇA 15 X 18 (1 1/2 X 13) REF 5074</t>
  </si>
  <si>
    <t>77.05.54</t>
  </si>
  <si>
    <t>CHUMBADOR, 1/4" COM PARAFUSO 1/4" X 40 MM REF 11976</t>
  </si>
  <si>
    <t>77.05.55</t>
  </si>
  <si>
    <t>PREGO DE AÇO POLIDO COM CABEÇA DUPLA 17 X 27 (2 1/2 X 11) REF 40304</t>
  </si>
  <si>
    <t>77.05.56</t>
  </si>
  <si>
    <t>PREGO DE AÇO POLIDO COM CABEÇA 15 X 15 (1 1/4 X 13) REF 20247</t>
  </si>
  <si>
    <t>77.05.57</t>
  </si>
  <si>
    <t>PREGO DE AÇO POLIDO COM CABEÇA 17 X 24 (2 1/4 X 11) REF 5073</t>
  </si>
  <si>
    <t>77.05.82</t>
  </si>
  <si>
    <t>PREGO PARA TACO 15X10</t>
  </si>
  <si>
    <t>77.09.10</t>
  </si>
  <si>
    <t>GRAMPO DE AÇO POLIDO 1 " X 9MM REF 5076</t>
  </si>
  <si>
    <t>77.10.01</t>
  </si>
  <si>
    <t>PARAFUSO PARABOLT DE 1/4"</t>
  </si>
  <si>
    <t>77.10.02</t>
  </si>
  <si>
    <t>PARAFUSO DE 4,20 X 38MM EM AÇO ZINCADO COM ROSCA SOBERBA, CABEÇA CHATA E FENDA PHILLIPS</t>
  </si>
  <si>
    <t>77.10.03</t>
  </si>
  <si>
    <t>BUCHA DE NYLON S6 REF 4375</t>
  </si>
  <si>
    <t>77.10.04</t>
  </si>
  <si>
    <t>BOTÃO ROSCA INTERNA CABEÇA CHATA MACIÇA, FORMATO REDONDO, METAL, 19MM, INCLUSO ARRUELA E PARAFUSO REF 44121</t>
  </si>
  <si>
    <t>77.10.05</t>
  </si>
  <si>
    <t>PARAFUSO ALLEN AUTOATARRAXANTE MA 6 X 20 INOX</t>
  </si>
  <si>
    <t>77.10.90</t>
  </si>
  <si>
    <t>PARAFUSO PARA VASO SANITÁRIO E MICTÓRIO S8 COM BUCHA E ARRUELA</t>
  </si>
  <si>
    <t>77.50.35</t>
  </si>
  <si>
    <t>ELETRODO REVESTIDO AWS - E7018, DIÂMETRO IGUAL A 4,00MM REF 10997</t>
  </si>
  <si>
    <t>77.50.36</t>
  </si>
  <si>
    <t>ELETRODO REVESTIDO AWS - E6013, DIÂMETRO IGUAL A 2,50MM REF 11002</t>
  </si>
  <si>
    <t>77.90.34</t>
  </si>
  <si>
    <t>BUCHA FISCHER S8 COM PARAFUSO OU EQUIVALENTE REF 7583</t>
  </si>
  <si>
    <t>78.05.02</t>
  </si>
  <si>
    <t>BASCULANTE EM CHAPA COM 3 BÁSCULAS 80 X 80CM</t>
  </si>
  <si>
    <t>78.05.03</t>
  </si>
  <si>
    <t>PERFIL DE ALUMÍNIO ANODIZADO REF 34360</t>
  </si>
  <si>
    <t>78.05.04</t>
  </si>
  <si>
    <t>JANELA MÁXIMO AR EM ALÚMINIO, 60X80 CM, COM VIDRO, SEM GUARNIÇÃO/ALIZAR REF 34381</t>
  </si>
  <si>
    <t>78.05.05</t>
  </si>
  <si>
    <t>JANELA DE CORRER, EM ALUMÍNIO, 100 X 120CM, 2 FOLHAS MÓVEIS, COM VIDRO, SEM GUARNIÇÃO REF 36986</t>
  </si>
  <si>
    <t>78.05.06</t>
  </si>
  <si>
    <t>JANELA DE CORRER, EM ALUMÍNIO, 100 X 120CM, 3 FOLHASS (2 VENEZIANAS E 1 VIDRO), COM VIDRO, SEM GUARNIÇÃO REF 44054</t>
  </si>
  <si>
    <t>78.05.07</t>
  </si>
  <si>
    <t>JANELA DE CORRER, EM ALUMÍNIO, 120 X 150CM, 4 FOLHASS, COM VIDRO, SEM GUARNIÇÃO REF 34364</t>
  </si>
  <si>
    <t>78.05.08</t>
  </si>
  <si>
    <t>JANELA DE CORRER, EM ALUMÍNIO, 100 X 150CM, 6 FOLHAS (2 VENEZIANAS FIXAS, 2 MÓVEIS E 2 VIDRO), COM VIDRO, SEM GUARNIÇÃO REF 44399</t>
  </si>
  <si>
    <t>78.05.20</t>
  </si>
  <si>
    <t>CONTRAMARCO DE ALUMÍNIO PERFIL 25, PARA ESQUADRIAS CONVENCIONAIS, 60MM, INCLUSO CONEXÕES, GRAPAS E TRAVAMENTOS REF 43657</t>
  </si>
  <si>
    <t>78.05.30</t>
  </si>
  <si>
    <t>PORTA DE ABRIR EM ALUMÍNIO COM LAMBRI HORIZONTAL / LAMINADA 80 X 210CM</t>
  </si>
  <si>
    <t>78.05.40</t>
  </si>
  <si>
    <t>MOLDURA DE ACABAMENTO PARA ESQUADRIA DE ALUMÍNIO REF 36888</t>
  </si>
  <si>
    <t>78.13.01</t>
  </si>
  <si>
    <t>GRADIL NYLOFOR 3D H= 2.03 M OU EQUIVALENTE</t>
  </si>
  <si>
    <t>78.13.09</t>
  </si>
  <si>
    <t>GRADIL NYLOFOR 3D H= 1.53 M OU EQUIVALENTE</t>
  </si>
  <si>
    <t>78.13.15</t>
  </si>
  <si>
    <t>GRADIL NYLOFOR 3D H= 1.03 M OU EQUIVALENTE</t>
  </si>
  <si>
    <t>78.13.53</t>
  </si>
  <si>
    <t>GRADIL NYLOFOR 3D H= 2.43 M OU EQUIVALENTE</t>
  </si>
  <si>
    <t>78.50.01</t>
  </si>
  <si>
    <t>BARRA APOIO DEFICIENTE FÍSICO TUBO D= 1 1/2" - CROMADA</t>
  </si>
  <si>
    <t>79.02.05</t>
  </si>
  <si>
    <t>TIJOLO CERÂMICO MACIÇO REQUEIMADO 20 X 10 X 5CM COM FRETE REF 7258</t>
  </si>
  <si>
    <t>79.02.08</t>
  </si>
  <si>
    <t>TIJOLO CERÂMICO FURADO 9 FUROS 29 X 19 X 14CM COM FRETE</t>
  </si>
  <si>
    <t>79.02.12</t>
  </si>
  <si>
    <t>TIJOLO CERÂMICO FURADO 8 FUROS 29 X 19 X 9CM COM FRETE REF 7268</t>
  </si>
  <si>
    <t>79.10.03</t>
  </si>
  <si>
    <t>BLOCO CONCRETO VAZADO 9 X 19 X 39CM COM FRETE 4,5MPA</t>
  </si>
  <si>
    <t>79.10.04</t>
  </si>
  <si>
    <t>BLOCO CONCRETO VAZADO 14 X 19 X 39CM COM FRETE 4,5MPA</t>
  </si>
  <si>
    <t>79.10.05</t>
  </si>
  <si>
    <t>BLOCO CONCRETO VAZADO 19 X 19 X 39CM COM FRETE 4,5MPA</t>
  </si>
  <si>
    <t>79.10.06</t>
  </si>
  <si>
    <t>BLOCO DE CONCRETO VAZADO 3,0MPA DE VEDAÇÃO 09 X 19 X 39CM COM FRETE REF 650</t>
  </si>
  <si>
    <t>79.10.07</t>
  </si>
  <si>
    <t>BLOCO DE CONCRETO VAZADO 3,0MPA DE VEDAÇÃO 14 X 19 X 39CM COM FRETE REF 651</t>
  </si>
  <si>
    <t>79.10.08</t>
  </si>
  <si>
    <t>BLOCO DE CONCRETO VAZADO 3,0MPA DE VEDAÇÃO 19 X 19 X 39CM COM FRETE REF 654</t>
  </si>
  <si>
    <t>79.22.05</t>
  </si>
  <si>
    <t>DIVISÓRIA EM MÁRMORE, COM DUAS FACES POLIDAS, BRANCO COMUM, E= 3,0CM REF 10629</t>
  </si>
  <si>
    <t>79.22.07</t>
  </si>
  <si>
    <t>DIVISÓRIA EM GRANITO, COM DUAS FACES POLIDAS, TIPO ANDORINHA / QUARTZ / CASTELO / CORUMBÁ OU OUTROS EQUIVALENTES DA REGIÃO, E= 3,0CM REF 44476</t>
  </si>
  <si>
    <t>79.22.11</t>
  </si>
  <si>
    <t>DIVISÓRIA DE ARDÓSIA E= 2CM (SEM POLIMENTO)</t>
  </si>
  <si>
    <t>79.22.20</t>
  </si>
  <si>
    <t>PRATELEIRA GRANITO CINZA CORUMBÁ E= 2CM</t>
  </si>
  <si>
    <t>80.04.53</t>
  </si>
  <si>
    <t>TUBO CONCRETO ARMADO, CLASSE PA-1, PONTA E BOLSA, DN 400MM REF 7745</t>
  </si>
  <si>
    <t>80.04.54</t>
  </si>
  <si>
    <t>TUBO CONCRETO ARMADO, CLASSE PA-1, PONTA E BOLSA, DN 500MM REF 7714</t>
  </si>
  <si>
    <t>80.04.55</t>
  </si>
  <si>
    <t>TUBO CONCRETO ARMADO, CLASSE PA-1, PONTA E BOLSA, DN 600MM REF 7725</t>
  </si>
  <si>
    <t>80.04.57</t>
  </si>
  <si>
    <t>TUBO CONCRETO ARMADO, CLASSE PA-1, PONTA E BOLSA, DN 800MM REF 7750</t>
  </si>
  <si>
    <t>80.04.59</t>
  </si>
  <si>
    <t>TUBO CONCRETO ARMADO, CLASSE PA-1, PONTA E BOLSA, DN 1000MM REF 7753</t>
  </si>
  <si>
    <t>80.04.61</t>
  </si>
  <si>
    <t>TUBO CONCRETO ARMADO, CLASSE PA-1, PONTA E BOLSA, DN 1200MM REF 7757</t>
  </si>
  <si>
    <t>80.04.64</t>
  </si>
  <si>
    <t>TUBO CONCRETO ARMADO, CLASSE PA-1, PONTA E BOLSA, DN 1500MM REF 7758</t>
  </si>
  <si>
    <t>80.04.73</t>
  </si>
  <si>
    <t>TUBO CONCRETO ARMADO, CLASSE PA-2, PONTA E BOLSA, DN 400MM REF 7761</t>
  </si>
  <si>
    <t>80.04.74</t>
  </si>
  <si>
    <t>TUBO CONCRETO ARMADO, CLASSE PA-2, PONTA E BOLSA, DN 500MM REF 7752</t>
  </si>
  <si>
    <t>80.04.75</t>
  </si>
  <si>
    <t>TUBO CONCRETO ARMADO, CLASSE PA-2, PONTA E BOLSA, DN 600MM REF 7762</t>
  </si>
  <si>
    <t>80.04.77</t>
  </si>
  <si>
    <t>TUBO CONCRETO ARMADO, CLASSE PA-2, PONTA E BOLSA, DN 800MM REF 7763</t>
  </si>
  <si>
    <t>80.04.79</t>
  </si>
  <si>
    <t>TUBO CONCRETO ARMADO, CLASSE PA-2, PONTA E BOLSA, DN 1000MM REF 7765</t>
  </si>
  <si>
    <t>80.04.81</t>
  </si>
  <si>
    <t>TUBO CONCRETO ARMADO, CLASSE PA-2, PONTA E BOLSA, DN 1200MM REF 7766</t>
  </si>
  <si>
    <t>80.04.84</t>
  </si>
  <si>
    <t>TUBO CONCRETO ARMADO, CLASSE PA-2, PONTA E BOLSA, DN 1500MM REF 7767</t>
  </si>
  <si>
    <t>80.04.91</t>
  </si>
  <si>
    <t>TUBO CONCRETO ARMADO, CLASSE PA-3, PONTA E BOLSA, DN 600MM REF 12578</t>
  </si>
  <si>
    <t>80.04.93</t>
  </si>
  <si>
    <t>TUBO CONCRETO ARMADO, CLASSE PA-3, PONTA E BOLSA, DN 800MM REF 12580</t>
  </si>
  <si>
    <t>80.04.95</t>
  </si>
  <si>
    <t>TUBO CONCRETO ARMADO, CLASSE PA-3, PONTA E BOLSA, DN 1000MM REF 12572</t>
  </si>
  <si>
    <t>80.04.97</t>
  </si>
  <si>
    <t>TUBO CONCRETO ARMADO, CLASSE PA-3, PONTA E BOLSA, DN 1200MM REF 12574</t>
  </si>
  <si>
    <t>80.04.99</t>
  </si>
  <si>
    <t>TUBO CONCRETO ARMADO, CLASSE PA-3, PONTA E BOLSA, DN 1500MM REF 12575</t>
  </si>
  <si>
    <t>80.05.14</t>
  </si>
  <si>
    <t>TUBO CONCRETO ARMADO, CLASSE EA-2, PONTA E BOLSA, JUNTA ELÁSTICA, DN 400MM REF 7740</t>
  </si>
  <si>
    <t>80.05.15</t>
  </si>
  <si>
    <t>TUBO CONCRETO ARMADO, CLASSE EA-2, PONTA E BOLSA, JUNTA ELÁSTICA, DN 500MM REF 7741</t>
  </si>
  <si>
    <t>80.05.16</t>
  </si>
  <si>
    <t>TUBO CONCRETO ARMADO, CLASSE EA-2, PONTA E BOLSA, JUNTA ELÁSTICA, DN 600MM REF 7774</t>
  </si>
  <si>
    <t>80.05.18</t>
  </si>
  <si>
    <t>TUBO CONCRETO ARMADO, CLASSE EA-2, PONTA E BOLSA, JUNTA ELÁSTICA, DN 800MM REF 7773</t>
  </si>
  <si>
    <t>80.05.20</t>
  </si>
  <si>
    <t>TUBO CONCRETO ARMADO, CLASSE EA-2, PONTA E BOLSA, JUNTA ELÁSTICA, DN 1000MM REF 7720</t>
  </si>
  <si>
    <t>80.05.25</t>
  </si>
  <si>
    <t>TUBO CONCRETO ARMADO, CLASSE EA-2, PONTA E BOLSA, JUNTA ELÁSTICA, DN 1500MM</t>
  </si>
  <si>
    <t>80.06.07</t>
  </si>
  <si>
    <t>TUBO DE CONCRETO MF CA-1 D= 800 MM</t>
  </si>
  <si>
    <t>80.10.04</t>
  </si>
  <si>
    <t>CALHA/CANALETA DE CONCRETO SIMPLES, TIPO MEIA CANA, D= 20 CM, PARA ÁGUA PLUVIAL REF 13115</t>
  </si>
  <si>
    <t>80.10.05</t>
  </si>
  <si>
    <t>CALHA/CANALETA DE CONCRETO SIMPLES, TIPO MEIA CANA, D= 30 CM, PARA ÁGUA PLUVIAL REF 10541</t>
  </si>
  <si>
    <t>80.10.06</t>
  </si>
  <si>
    <t>CALHA/CANALETA DE CONCRETO SIMPLES, TIPO MEIA CANA, D= 40 CM, PARA ÁGUA PLUVIAL REF 10542</t>
  </si>
  <si>
    <t>80.10.07</t>
  </si>
  <si>
    <t>CALHA/CANALETA DE CONCRETO SIMPLES, TIPO MEIA CANA, D= 50 CM, PARA ÁGUA PLUVIAL REF 10543</t>
  </si>
  <si>
    <t>80.10.08</t>
  </si>
  <si>
    <t>CALHA/CANALETA DE CONCRETO SIMPLES, TIPO MEIA CANA, D= 60 CM, PARA ÁGUA PLUVIAL REF 10544</t>
  </si>
  <si>
    <t>80.35.29</t>
  </si>
  <si>
    <t>TAMPÃO FOFO ARTICULADO, CLASSE D400 CARGA MÁXIMA 40 T, REDONDO TAMPA 600 MM, REDE PLUVIAL/ESGOTO REF 6240</t>
  </si>
  <si>
    <t>80.35.35</t>
  </si>
  <si>
    <t>TAMPÃO EM FERRO FUNDIDO T-19</t>
  </si>
  <si>
    <t>80.35.40</t>
  </si>
  <si>
    <t>TAMPÃO FOFO ARTICULADO PARA REGISTRO, CLASSE A15 CARGA MÁXIMA 1,5T, 200 X 200MM REF 11289</t>
  </si>
  <si>
    <t>80.35.50</t>
  </si>
  <si>
    <t>TAMPÃO DE FERRO FUNDIDO T-109 - PADRÃO COPASA</t>
  </si>
  <si>
    <t>80.37.40</t>
  </si>
  <si>
    <t>CONJUNTO QUADRO E GRELHA DE FERRO FUNDIDO P= 199KG</t>
  </si>
  <si>
    <t>80.37.41</t>
  </si>
  <si>
    <t>GRELHA FF MALHA QUADRICULADA 100X30CM COM PARAFUSO</t>
  </si>
  <si>
    <t>80.37.42</t>
  </si>
  <si>
    <t>CANTONEIRA DE FERRO FUNDIDO PESO = 69KG</t>
  </si>
  <si>
    <t>80.37.44</t>
  </si>
  <si>
    <t>GRELHA FOFO SIMPLES COM REQUADRO, CARGA MÁXIMA 1,5 T, 200 X 1000MM, E= 15MM</t>
  </si>
  <si>
    <t>80.40.20</t>
  </si>
  <si>
    <t>ANEL DE CONCRETO ARMADO, D = 0,60 M, H = 0,30 M</t>
  </si>
  <si>
    <t>80.40.22</t>
  </si>
  <si>
    <t>ANEL CA-1, D= 1000MM H= 300MM, MACHO - FÊMEA</t>
  </si>
  <si>
    <t>80.40.24</t>
  </si>
  <si>
    <t>GRELHA DE CONCRETO PRÉ-MOLDADA FCK&gt;=20MPA, 50 X 24,5 X 5 CM (C X L X H)</t>
  </si>
  <si>
    <t>80.40.25</t>
  </si>
  <si>
    <t>GRELHA DE CONCRETO 0,99 x 0,44 x 0,10M</t>
  </si>
  <si>
    <t>80.40.26</t>
  </si>
  <si>
    <t>GRELHA DE CONCRETO PRÉ-MOLDADA FCK&gt;=20MPA, 100 X 24,5 X 5 CM (C X L X H)</t>
  </si>
  <si>
    <t>80.40.27</t>
  </si>
  <si>
    <t>QUADRO DE CONCRETO 1,10 x 0,50M</t>
  </si>
  <si>
    <t>80.40.28</t>
  </si>
  <si>
    <t>CANTONEIRA DE CONCRETO</t>
  </si>
  <si>
    <t>80.90.10</t>
  </si>
  <si>
    <t>FRETE PARA ELEMENTOS DE CONCRETO</t>
  </si>
  <si>
    <t>81.01.01</t>
  </si>
  <si>
    <t>FITA DE PAPEL REFORÇADA COM LÂMINA DE METAL PARA REFORÇO DE CANTOS REF 39432</t>
  </si>
  <si>
    <t>81.02.04</t>
  </si>
  <si>
    <t>VIDRO LISO INCOLOR, E=4 MM REF 10492</t>
  </si>
  <si>
    <t>81.02.05</t>
  </si>
  <si>
    <t>VIDRO LISO INCOLOR, E=5 MM REF 10493</t>
  </si>
  <si>
    <t>81.02.06</t>
  </si>
  <si>
    <t>VIDRO LISO INCOLOR, E=6 MM REF 10491</t>
  </si>
  <si>
    <t>81.04.06</t>
  </si>
  <si>
    <t>VIDRO MARTELADO OU CANELADO, E=4 MM REF 10499</t>
  </si>
  <si>
    <t>81.06.01</t>
  </si>
  <si>
    <t>VIDRO LAMINADO LISO INCOLOR, E=8 MM (4+4) REF 34391</t>
  </si>
  <si>
    <t>81.06.02</t>
  </si>
  <si>
    <t>VIDRO LAMINADO LISO INCOLOR, E=12 MM (4+4+4) REF 10497</t>
  </si>
  <si>
    <t>81.06.03</t>
  </si>
  <si>
    <t>VIDRO LAMINADO LISO INCOLOR, E=15 MM (5+5+5) REF 10504</t>
  </si>
  <si>
    <t>81.08.04</t>
  </si>
  <si>
    <t>VIDRO PLANO ARAMADO, E=6 MM REF 34384</t>
  </si>
  <si>
    <t>81.08.06</t>
  </si>
  <si>
    <t>VIDRO ARAMADO, E=7 MM REF 11185</t>
  </si>
  <si>
    <t>81.12.01</t>
  </si>
  <si>
    <t>VIDRO TEMPERADO INCOLOR, E=6 MM REF 10505</t>
  </si>
  <si>
    <t>81.12.02</t>
  </si>
  <si>
    <t>VIDRO TEMPERADO INCOLOR, E=8 MM REF 10506</t>
  </si>
  <si>
    <t>81.12.03</t>
  </si>
  <si>
    <t>VIDRO TEMPERADO INCOLOR, E=10 MM REF 10507</t>
  </si>
  <si>
    <t>81.20.03</t>
  </si>
  <si>
    <t xml:space="preserve">ESPELHO CRISTAL E = 4 MM   </t>
  </si>
  <si>
    <t>81.50.01</t>
  </si>
  <si>
    <t>PERFIL DE BORRACHA EPDM MACICO 12 X 15 MM PARA ESQUADRIAS REF 20259</t>
  </si>
  <si>
    <t>81.50.02</t>
  </si>
  <si>
    <t>SILICONE PARA ENVIDRAÇAMENTO ESTRUTURAL, 400G, PRETO REF 44120</t>
  </si>
  <si>
    <t>81.50.03</t>
  </si>
  <si>
    <t>FITA DE ESPUMA PARA VEDAÇÃO E= 6 MM, 12 MM X 10M REF 44375</t>
  </si>
  <si>
    <t>82.05.05</t>
  </si>
  <si>
    <t>TACO DE IPÊ EXTRA 7 X 21CM</t>
  </si>
  <si>
    <t>82.07.16</t>
  </si>
  <si>
    <t>CERÂMICA ESMALTADA EXTRA, PEI MENOR OU IGUAL A 3, FORMATO MENOR OU IGUAL A 2025CM2 REF 536</t>
  </si>
  <si>
    <t>82.07.17</t>
  </si>
  <si>
    <t>CERÂMICA ESMALTADA PARA FACHADAS, FORMATO APROXIMADO 7 X 26CM, FORNECIDAS EM PLACAS REF 44955</t>
  </si>
  <si>
    <t>82.07.18</t>
  </si>
  <si>
    <t>CERÂMICA ESMALTADA EXTRA PARA PISO, PEI MAIOR OU IGUAL A 4, ÁREA ATÉ 2025CM2 REF 1287</t>
  </si>
  <si>
    <t>82.07.21</t>
  </si>
  <si>
    <t>CERÂMICA EXTRA, PEI MENOR OU IGUAL A 3, 30 X 60CM</t>
  </si>
  <si>
    <t>82.07.22</t>
  </si>
  <si>
    <t>CERÂMICA EXTRA, PEI MENOR OU IGUAL A 3, 60 X 60CM</t>
  </si>
  <si>
    <t>82.07.23</t>
  </si>
  <si>
    <t>PORCELANATO RETIFICADO EXTRA, LISO, MONOCOLOR, ACETINADO OU POLIDO, DIMENSÕES 30 X 60CM</t>
  </si>
  <si>
    <t>82.07.24</t>
  </si>
  <si>
    <t>PORCELANATO RETIFICADO EXTRA, LISO, MONOCOLOR, ACETINADO OU POLIDO, DIMENSÕES 60 X 60CM</t>
  </si>
  <si>
    <t>82.07.25</t>
  </si>
  <si>
    <t>CERAMICA PARA FACHADAS, FORMATO APROXIMADO 10 X 10CM, FORNECIDAS EM PLACAS DE 30 X 30CM</t>
  </si>
  <si>
    <t>82.11.05</t>
  </si>
  <si>
    <t>PEDRA ARDÓSIA, CINZA, 40 X 40CM, E= 1 CM REF 10731</t>
  </si>
  <si>
    <t>82.13.05</t>
  </si>
  <si>
    <t>LADRILHO HIDRÁULICO, 20 X 20CM, E= 2CM, DADOS, COR NATURAL REF 3731</t>
  </si>
  <si>
    <t>82.13.10</t>
  </si>
  <si>
    <t>LADRILHO HIDRÁULICO, 20 X 20CM, E= 2CM, DIRECIONAL, AMARELO/VERMELHO</t>
  </si>
  <si>
    <t>82.13.11</t>
  </si>
  <si>
    <t>LADRILHO HIDRÁULICO, 20 X 20CM, E= 2CM, TÁTIL, AMARELO/VERMELHO REF 38135</t>
  </si>
  <si>
    <t>82.15.05</t>
  </si>
  <si>
    <t>PISO / REVESTIMENTO EM MÁRMORE, POLIDO, BRANCO COMUM, FORMATO MAIOR OU IGUAL A 3025CM2, E= 2CM REF 4822</t>
  </si>
  <si>
    <t>82.15.07</t>
  </si>
  <si>
    <t>BANCADA / BANCA EM MÁRMORE, POLIDO, BRANCO COMUM, E= 3 CM REF 11692</t>
  </si>
  <si>
    <t>82.15.08</t>
  </si>
  <si>
    <t>GRANITO CINZA CORUMBÁ E= 2CM REF 10841</t>
  </si>
  <si>
    <t>82.15.09</t>
  </si>
  <si>
    <t>GRANITO CINZA CORUMBÁ PARA BANCADA E= 2CM REF 11795</t>
  </si>
  <si>
    <t>82.17.03</t>
  </si>
  <si>
    <t>PISO BORRACHA RECICLADO COR PRETA ANTIDERRAPANTE</t>
  </si>
  <si>
    <t>82.17.05</t>
  </si>
  <si>
    <t>PLACA VINILICA SEMIFLEXIVEL PARA REVESTIMENTO DE PISOS E PAREDES, E = 2 MM (SEM COLOCACAO)</t>
  </si>
  <si>
    <t>82.17.10</t>
  </si>
  <si>
    <t>COLA POLIURETANO - BICOMPONENTE</t>
  </si>
  <si>
    <t>82.17.11</t>
  </si>
  <si>
    <t>SILICONE ACÉTICO USO GERAL, INCOLOR, 280G REF 39961</t>
  </si>
  <si>
    <t>82.17.12</t>
  </si>
  <si>
    <t>ADESIVO DE SILICONE PARA FIXAR ESPELHO, 360 G</t>
  </si>
  <si>
    <t>82.17.60</t>
  </si>
  <si>
    <t>PISO DE BORRACHA PASTILHADO 50 X 50CM X 3MM SEM COLOCAÇÃO</t>
  </si>
  <si>
    <t>82.17.70</t>
  </si>
  <si>
    <t>FORNECIMENTO E INSTALAÇÃO DE PISO EM BORRACHA RECICLADA MONOLÍTICA, ESPESSURA 70MM, BASE COM LASCAS DE PNEU RECICLADO (60MM) E CAMADA SUPERIOR PIGMENTADA COM AGLOMERADO DE PNEU (10MM)</t>
  </si>
  <si>
    <t>82.23.69</t>
  </si>
  <si>
    <t>JUNTA PLÁSTICA DE DILATAÇÃO PARA PISOS, COR CINZA, 17 X 3MM (ALTURA X ESPESSURA)</t>
  </si>
  <si>
    <t>82.44.05</t>
  </si>
  <si>
    <t>RODAPÉ OU RODABANCADA EM GRANITO, POLIDO, TIPO ANDORINHA / QUARTZ / CASTELO / CORUMBÁ OU OUTROS EQUIVALENTES DA REGIÃO, H= 10 CM, E= 2,0CM REF 20231</t>
  </si>
  <si>
    <t>82.45.04</t>
  </si>
  <si>
    <t>RODAPÉ DE MADEIRA MACIÇA CUMARU / IPÊ CHAMPANHE OU EQUIVALENTE DA REGIÃO, 1,5 X 7CM REF 6186</t>
  </si>
  <si>
    <t>82.47.04</t>
  </si>
  <si>
    <t>RODAPÉ EM MÁRMORE, POLIDO, BRANCO COMUM, L= 7CM, E= 2CM, CORTE RETO REF 4829</t>
  </si>
  <si>
    <t>82.49.02</t>
  </si>
  <si>
    <t>RODAPÉ DE ARDÓSIA, H= 5CM / ( H= 7CM )</t>
  </si>
  <si>
    <t>82.59.05</t>
  </si>
  <si>
    <t>SOLEIRA E PEITORIL DE ARDÓSIA E= 2CM</t>
  </si>
  <si>
    <t>82.59.10</t>
  </si>
  <si>
    <t>SOLEIRA EM GRANITO, POLIDO, TIPO ANDORINHA / QUARTZ / CASTELO / CORUMBÁ OU OUTROS EQUIVALENTES DA REGIÃO, L= 15CM, E= 2,0CM REF 20232</t>
  </si>
  <si>
    <t>82.70.05</t>
  </si>
  <si>
    <t>AZULEJO BRANCO 15X15 CM, CECRISA EXTRA OU EQUIVALENTE</t>
  </si>
  <si>
    <t>83.04.01</t>
  </si>
  <si>
    <t>DISCO PARA ROÇADEIRA 80 DENTES</t>
  </si>
  <si>
    <t>83.05.05</t>
  </si>
  <si>
    <t>CONJUNTO PARA FUTSAL COM TRAVES OFICIAIS DE 3,00 X 2,00 M EM TUBO DE ACO GALVANIZADO 3" COM REQUADRO EM TUBO DE 1", PINTURA EM PRIMER COM TINTA ESMALTE SINTETICO E REDES DE POLIETILENO FIO 4 MM REF 25398</t>
  </si>
  <si>
    <t>83.05.08</t>
  </si>
  <si>
    <t>TRAVE FUTEBOL CAMPO D= 100MM REDE NYLON DUPLO</t>
  </si>
  <si>
    <t>83.05.19</t>
  </si>
  <si>
    <t>MASTROS TUBO PRETO D= 76MM SEM PEDESTAL PARA JUIZ</t>
  </si>
  <si>
    <t>83.05.20</t>
  </si>
  <si>
    <t>REDE DE VOLEY RECREAÇÃO, 1 LONA (MARCA FILÓ)</t>
  </si>
  <si>
    <t>83.05.21</t>
  </si>
  <si>
    <t>REDE DE PETECA RECREAÇÃO, 1 LONA (MARCA FILÓ)</t>
  </si>
  <si>
    <t>83.05.23</t>
  </si>
  <si>
    <t>TABELA BASQUETE OFICIAL COM ESTRUTURA SUPORTE PISO</t>
  </si>
  <si>
    <t>83.05.25</t>
  </si>
  <si>
    <t>REDE NYLON DUPLO PARA TRAVE FUTEBOL DE CAMPO</t>
  </si>
  <si>
    <t>PAR</t>
  </si>
  <si>
    <t>83.07.01</t>
  </si>
  <si>
    <t>CORDA SISAL 10 MM</t>
  </si>
  <si>
    <t>83.07.26</t>
  </si>
  <si>
    <t>SACO DE RAFIA PARA ENTULHO, NOVO, LISO (SEM CLICHÊ), 60 X 90CM REF 37526</t>
  </si>
  <si>
    <t>83.11.22</t>
  </si>
  <si>
    <t>ROTAÇÃO DIAGONAL DUPLA - APARELHO TRIPO CONJUGADO</t>
  </si>
  <si>
    <t>83.11.26</t>
  </si>
  <si>
    <t>ESQUI TRIPLO CONJUGADO</t>
  </si>
  <si>
    <t>83.11.27</t>
  </si>
  <si>
    <t>SIMULADOR DE CAMINHADA TRIPLO CONJUGADO</t>
  </si>
  <si>
    <t>83.11.28</t>
  </si>
  <si>
    <t>SIMULADOR DE CAVALGADA TRIPLO CONJUGADO</t>
  </si>
  <si>
    <t>83.11.29</t>
  </si>
  <si>
    <t>SIMULADOR DE REMO (REMADA SENTADA)</t>
  </si>
  <si>
    <t>83.17.01</t>
  </si>
  <si>
    <t>INFORME EM LONA IMPRESSÃO DIGITAL 720DPI COM ILHÓS</t>
  </si>
  <si>
    <t>83.17.05</t>
  </si>
  <si>
    <t>PLACA DE INAUGURAÇÃO METÁLICA, 40CM X 60CM</t>
  </si>
  <si>
    <t>83.17.10</t>
  </si>
  <si>
    <t>PLACA DE AÇO ESMALTADA PARA IDENTIFICAÇÃO DE RUA, 45CM X 20CM</t>
  </si>
  <si>
    <t>83.17.12</t>
  </si>
  <si>
    <t>PLACA DE ALUMÍNIO FUNDIDO 3 X 3CM (NUMERAÇÃO PORTA)</t>
  </si>
  <si>
    <t>83.17.20</t>
  </si>
  <si>
    <t>PLACA DE FERRO FUNDIDO 7 X 11CM (IDENTIFICAÇÃO CAIXA)</t>
  </si>
  <si>
    <t>83.17.22</t>
  </si>
  <si>
    <t>PLACA ALUMÍNIO ANODIZADO NATURAL 25 X 25CM E= 1,5MM (IDENTIFICAÇÃO)</t>
  </si>
  <si>
    <t>83.17.23</t>
  </si>
  <si>
    <t>PLACA CHAPA AÇO ESCOVADO 25 X 12CM E= 1,0MM (IDENTIFICAÇÃO)</t>
  </si>
  <si>
    <t>83.17.24</t>
  </si>
  <si>
    <t>PLACA ALUMÍNIO ANODIZADO 70 X 61CM COM 6 INDICADORES</t>
  </si>
  <si>
    <t>83.17.25</t>
  </si>
  <si>
    <t>PLACA 1,20 X 1,30M COM MOLDURA TUBO D= 50MM CHAPA 50CM</t>
  </si>
  <si>
    <t>83.17.26</t>
  </si>
  <si>
    <t>PLACA 1,20 X 1,30M COM MOLDURA TUBO D= 50MM CHAPA 90CM</t>
  </si>
  <si>
    <t>83.17.27</t>
  </si>
  <si>
    <t>PLACA CHAPA INOX ESCOVADO 70 X 28CM COM 2 INDICADORES FIXADO EM LAJE</t>
  </si>
  <si>
    <t>83.17.28</t>
  </si>
  <si>
    <t>PLACA CHAPA INOX ESCOVADO 70 X 44CM COM 3 INDICADORES FIXADO EM LAJE</t>
  </si>
  <si>
    <t>83.17.29</t>
  </si>
  <si>
    <t>PLACA ALUMÍNIO 15 X 15CM COM PICTOGRAMA, PELÍCULA ADESIVA</t>
  </si>
  <si>
    <t>83.17.30</t>
  </si>
  <si>
    <t>PLACA 2,40X1,20M CHAPA GALVANIZADA ADESIVADA EM ESTRUTURA METALON 20X20MM PADRÃO CEF</t>
  </si>
  <si>
    <t>83.17.31</t>
  </si>
  <si>
    <t>PLACA 3,00 X 2,00M LONA, IMPRESSÃO DIGITAL, ESTRUTURA METALON 20 X 20CM</t>
  </si>
  <si>
    <t>83.17.39</t>
  </si>
  <si>
    <t>PLACA 1,0 X 0,60M CHAPA GALVANIZADA 26, CAVALETE METALON 20 X 20CM</t>
  </si>
  <si>
    <t>83.17.40</t>
  </si>
  <si>
    <t>PLACA 1,0 X 0,60M DUPLA FACE CHAPA GALVANIZADA 26 EM CAVALETE</t>
  </si>
  <si>
    <t>83.17.41</t>
  </si>
  <si>
    <t>PLACA 0,50 X 0,50M CHAPA GALVANIZADA 22, CAVALETE METALON 20 X 20CM</t>
  </si>
  <si>
    <t>83.17.42</t>
  </si>
  <si>
    <t>PLACA 0,5 X 0,50M DUPLA FACE, CHAPA GALVANIZADA 22 EM CAVALETE</t>
  </si>
  <si>
    <t>83.17.49</t>
  </si>
  <si>
    <t>PLACA TÁTIL BRAILLE ALUMÍNIO 7X4 CM (ANDARES:T,1,2)</t>
  </si>
  <si>
    <t>CHAPINHA DE ALUMÍNIO / LATÃO D= 3CM COM NÚMERO IMPRESSO</t>
  </si>
  <si>
    <t>83.17.51</t>
  </si>
  <si>
    <t>PLACA BRAILLE ALUMÍNIO 10X3 CM CORRIMÃO (INÍCIO/FIM)</t>
  </si>
  <si>
    <t>83.17.52</t>
  </si>
  <si>
    <t>PLACA TÁTIL BRAILLE EM ACRÍLICO 30X10 CM (ATÉ 3 PALAVRAS)</t>
  </si>
  <si>
    <t>83.17.53</t>
  </si>
  <si>
    <t>PLACA TÁTIL BRAILLE EM ACRÍLICO 30X10 CM (ATÉ 3 PALAVRAS COM SÍMBOLOS)</t>
  </si>
  <si>
    <t>83.17.54</t>
  </si>
  <si>
    <t>PLACA TÁTIL BRAILLE EM ACRÍLICO 30X10 CM (1 PALAVRA)</t>
  </si>
  <si>
    <t>83.17.57</t>
  </si>
  <si>
    <t>PLACA TÁTIL BRAILLE EM ALUMÍNIO 10X3 CM CORRIMÃO (EX: "ANDAR 2")</t>
  </si>
  <si>
    <t>83.17.65</t>
  </si>
  <si>
    <t>ANEL DE TEXTURA PARA CORRIMÃO D &lt;=1 1/2" PLÁSTICO, ABS PRETO OU CINZA</t>
  </si>
  <si>
    <t>83.17.66</t>
  </si>
  <si>
    <t>ANEL DE TEXTURA PARA CORRIMÃO D &lt;=1 1/2" PLÁSTICO, ABS CROMADO</t>
  </si>
  <si>
    <t>83.17.67</t>
  </si>
  <si>
    <t>ANEL DE TEXTURA PARA CORRIMÃO D &lt;=1 1/2" BORRACHA FLEXÍVEL, PRETO</t>
  </si>
  <si>
    <t>83.17.68</t>
  </si>
  <si>
    <t>FAIXA PARA DEGRAUS EM BORRACHA 3X20 CM AZUL/AMARELO/PRETO</t>
  </si>
  <si>
    <t>83.17.69</t>
  </si>
  <si>
    <t>FAIXA PARA DEGRAUS EM BORRACHA REFLETIVA 3X20 CM</t>
  </si>
  <si>
    <t>83.17.70</t>
  </si>
  <si>
    <t>FAIXA MORIM 6,00M X 0,80M EM TECIDO COMUM, EXCLUSIVE INSTALAÇÃO</t>
  </si>
  <si>
    <t>83.17.71</t>
  </si>
  <si>
    <t>PLACA DE IDENTIFICAÇÃO DE RESÍDUOS - PGRCC, CONFORME RESOLUÇÃO CONAMA-RDC Nº 275/2001, CONFECCIONADA EM LONA (TIPO BANNER) DIM. (30X30)CM</t>
  </si>
  <si>
    <t>83.18.01</t>
  </si>
  <si>
    <t>LONA PLÁSTICA PRETA - 150 MICRA</t>
  </si>
  <si>
    <t>83.18.02</t>
  </si>
  <si>
    <t>LONA PLÁSTICA PRETA - 200 MICRA</t>
  </si>
  <si>
    <t>83.18.03</t>
  </si>
  <si>
    <t>LONA REFORÇADA COM ILHÓS DE POLIETILENO PARA COBERTURA CAÇAMBA (4Mx4M), 300 MICRAS, PRETA OU LARANJA</t>
  </si>
  <si>
    <t>83.23.10</t>
  </si>
  <si>
    <t>KILOWATT/HORA B3 - DEMAIS CLASSES - INCLUSIVE ICMS</t>
  </si>
  <si>
    <t>KWH</t>
  </si>
  <si>
    <t>83.25.05</t>
  </si>
  <si>
    <t>MESA ESCRITÓRIO, 2 GAVETAS, SIMPLES, PÉS DE METALON</t>
  </si>
  <si>
    <t>83.25.10</t>
  </si>
  <si>
    <t>MESA REDONDA D= 1,20M (SIMPLES)</t>
  </si>
  <si>
    <t>83.25.15</t>
  </si>
  <si>
    <t>CADEIRA ALMOFADADA FIXA, SEM BRAÇO, ESTRUTURA DE METALON</t>
  </si>
  <si>
    <t>83.25.28</t>
  </si>
  <si>
    <t>REFRIGERADOR COMPACTO (FRIGOBAR) ELECTROLUX 122L-RE120/EQUIVALENTE</t>
  </si>
  <si>
    <t>83.25.40</t>
  </si>
  <si>
    <t>ARQUIVO DE AÇO 3 GAVETAS, MODELO OFÍCIO</t>
  </si>
  <si>
    <t>83.25.43</t>
  </si>
  <si>
    <t>ESTANTE DE AÇO REFORÇADA COM 06 PRATELEIRAS (CARGA MÁXIMA 600KG)</t>
  </si>
  <si>
    <t>83.25.45</t>
  </si>
  <si>
    <t>ARMÁRIO DE AÇO COM 2 PORTAS 170 X 72 X 40CM</t>
  </si>
  <si>
    <t>83.25.47</t>
  </si>
  <si>
    <t>ARMÁRIO PARA ROUPAS COM 4 PORTAS 200 X 72 X 40CM</t>
  </si>
  <si>
    <t>83.25.50</t>
  </si>
  <si>
    <t>AQUECEDOR PARA 25 MARMITAS 60 X 90CM - ELÉTRICO</t>
  </si>
  <si>
    <t>83.25.55</t>
  </si>
  <si>
    <t>VENTILADOR DE MESA, 40CM, 3 VELOCIDADES</t>
  </si>
  <si>
    <t>83.30.01</t>
  </si>
  <si>
    <t>BÁSCULA PARA CAMINHÃO FORD CARGO 1519 OU 1319</t>
  </si>
  <si>
    <t>83.30.02</t>
  </si>
  <si>
    <t>TANQUE DE AÇO PARA TRANSPORTE DE ÁGUA COM CAPACIDADE DE 6M3 (INCLUI MONTAGEM, NÃO INCLUI CAMINHÃO)</t>
  </si>
  <si>
    <t>83.30.03</t>
  </si>
  <si>
    <t>TANQUE 10000L PARA CAMINHÃO PIPA</t>
  </si>
  <si>
    <t>83.30.04</t>
  </si>
  <si>
    <t>CARROCERIA DE MADEIRA PARA CAMINHÃO FORD CARGO 1519 OU 1319</t>
  </si>
  <si>
    <t>83.30.20</t>
  </si>
  <si>
    <t>TRANSPORTE EM CAÇAMBA (5M3)</t>
  </si>
  <si>
    <t>83.40.06</t>
  </si>
  <si>
    <t>LIXEIRA PLÁSTICA COM TAMPA VAI E VEM, CAPACIDADE 100L, PARA ORGÂNICOS</t>
  </si>
  <si>
    <t>83.40.07</t>
  </si>
  <si>
    <t>BOMBONA BOCA LARGA PARA RESÍDUOS CLASSE B - 100 LITROS</t>
  </si>
  <si>
    <t>83.40.08</t>
  </si>
  <si>
    <t>BIG BAG PARA RESÍDUOS COMUNS, CAPACIDADE APROXIMADA DE 1M3, PADRÃO CLUB FARM/EQUIVALENTE</t>
  </si>
  <si>
    <t>83.40.09</t>
  </si>
  <si>
    <t>CESTO COLETOR RESÍDUO LEVE METÁLICO CILINDRO DIÂMETRO 220 MM, PADRÃO SLU MC22</t>
  </si>
  <si>
    <t>83.40.10</t>
  </si>
  <si>
    <t>CESTO COLETOR RESÍDUO LEVE METÁLICO CILINDRO DIÂMETRO 250 MM PADRÃO SLU MC25</t>
  </si>
  <si>
    <t>83.40.11</t>
  </si>
  <si>
    <t>CESTO COLETOR DE RESÍDUO LEVE MQS</t>
  </si>
  <si>
    <t>83.40.12</t>
  </si>
  <si>
    <t>CESTO COLETOR DE RESÍDUO LEVE MQD</t>
  </si>
  <si>
    <t>83.41.01</t>
  </si>
  <si>
    <t>PAPEL HIGIÊNICO (ROLO - 300M)</t>
  </si>
  <si>
    <t>83.41.02</t>
  </si>
  <si>
    <t>SABONETE LÍQUIDO 250ML</t>
  </si>
  <si>
    <t>83.41.03</t>
  </si>
  <si>
    <t>ÁLCOOL EM GEL 420G 70° INPM</t>
  </si>
  <si>
    <t>83.41.04</t>
  </si>
  <si>
    <t>FITA DUPLA FACE TRANSFERÍVEL VHB 12MM X 20M UNITÁRIO 3M/EQUIVALENTE</t>
  </si>
  <si>
    <t>83.42.02</t>
  </si>
  <si>
    <t>TARUGO DELIMITADOR DE PROFUNDIDADE EM ESPUMA DE POLIETILENO DE BAIXA DENSIDADE 10 MM, CINZA REF 44073</t>
  </si>
  <si>
    <t>83.42.03</t>
  </si>
  <si>
    <t>PRIMER DE POLIURETANO REF 44074</t>
  </si>
  <si>
    <t>83.42.04</t>
  </si>
  <si>
    <t>PRIMER PARA MANTA ASFÁLTICA A BASE DE ASFALTO MODIFICADO DILUÍDO EM SOLVENTE, APLICAÇÃO A FRIO REF 511</t>
  </si>
  <si>
    <t>83.42.05</t>
  </si>
  <si>
    <t>SELANTE MONOCOMPONENTE A BASE DE SILICONE DE BAIXO MÓDULO, PARA JUNTAS DE PAVIMENTAÇÃO REF 43142</t>
  </si>
  <si>
    <t>83.42.06</t>
  </si>
  <si>
    <t>MEMBRANA IMPERMEABILIZANTE A BASE DE POLIURETANO REF 43148</t>
  </si>
  <si>
    <t>83.42.07</t>
  </si>
  <si>
    <t>MEMBRANA IMPERMEABILIZANTE ACRÍLICA MONOCOMPONENTE REF 43147</t>
  </si>
  <si>
    <t>83.42.08</t>
  </si>
  <si>
    <t>ARGAMASSA POLIMÉRICA IMPERMEABILIZANTE SEMIFLEXÍVEL, BICOMPONENTE (MEMBRANA IMPERMEABILIZANTE ACRÍLICA) REF 135</t>
  </si>
  <si>
    <t>83.42.09</t>
  </si>
  <si>
    <t>TELA DE POLIÉSTER PARA IMPERMEABILIZAÇÃO REF 4030</t>
  </si>
  <si>
    <t>83.42.10</t>
  </si>
  <si>
    <t>MANTA LÍQUIDA DE BASE ASFÁLTICA MODIFICADA COM A ADIÇÃO DE ELASTÔMEROS DILUÍDOS EM SOLVENTE ORGÂNICO, APLICAÇÃO A FRIO (MEMBRANA IMPERMEABILIZANTE ASFÁLTICA) REF 626</t>
  </si>
  <si>
    <t>83.42.11</t>
  </si>
  <si>
    <t>MANTA ASFÁLTICA ELASTOMÉRICA EM POLIÉSTER 3MM, TIPO III, CLASSE B, ACABAMENTO PP REF 4014</t>
  </si>
  <si>
    <t>83.42.12</t>
  </si>
  <si>
    <t>MANTA ASFÁLTICA ELASTOMÉRICA EM POLIÉSTER 4MM, TIPO III, CLASSE B, ACABAMENTO PP REF 4015</t>
  </si>
  <si>
    <t>83.42.13</t>
  </si>
  <si>
    <t>MANTA ASFÁLTICA ELASTOMÉRICA EM POLIÉSTER ALUMINIZADA 3MM, TIPO III, CLASSE B REF 11621</t>
  </si>
  <si>
    <t>84.20.01</t>
  </si>
  <si>
    <t>CONE DE SINALIZAÇÃO EM PVC FLEXÍVEL, H= 70 / 76CM</t>
  </si>
  <si>
    <t>84.20.02</t>
  </si>
  <si>
    <t>CONE DE SINALIZAÇÃO EM PVC RÍGIDO COM FAIXA REFLETIVA, H= 70 / 76CM</t>
  </si>
  <si>
    <t>84.20.03</t>
  </si>
  <si>
    <t>SINALIZADOR A LED COM TRAVA ANTI-FURTO MONOLIGHT OU EQUIVALENTE</t>
  </si>
  <si>
    <t>84.20.20</t>
  </si>
  <si>
    <t>FITA ZEBRADA PARA SINALIZAÇAO ROLO DE 200M</t>
  </si>
  <si>
    <t>89.05.01</t>
  </si>
  <si>
    <t>SERVIÇO DE BOMBEAMENTO DE CONCRETO COM CONSUMO MÍNIMO DE 40M3 REF 44535</t>
  </si>
  <si>
    <t>89.06.24</t>
  </si>
  <si>
    <t>CONCRETO USINADO FCK&gt;=15 MPA - BRITA 0 E 1 - SLUMP 10+-2</t>
  </si>
  <si>
    <t>89.06.27</t>
  </si>
  <si>
    <t>CONCRETO USINADO FCK&gt;=20 MPA - BRITA 0 E 1 - SLUMP 10+-2 REF 34492</t>
  </si>
  <si>
    <t>89.06.28</t>
  </si>
  <si>
    <t>CONCRETO USINADO FCK&gt;=25 MPA - BRITA 0 E 1 - SLUMP 10+-2 REF 34493</t>
  </si>
  <si>
    <t>89.06.30</t>
  </si>
  <si>
    <t>CONCRETO USINADO FCK&gt;=30 MPA - BRITA 0 E 1 - SLUMP 10+-2 REF 34494</t>
  </si>
  <si>
    <t>89.06.32</t>
  </si>
  <si>
    <t>CONCRETO USINADO FCK&gt;=40 MPA - BRITA 0 E 1 - SLUMP 10+-2 REF 34496</t>
  </si>
  <si>
    <t>89.06.44</t>
  </si>
  <si>
    <t>CONCRETO CONSUMO CIMENTO 120 KG/M3 FCTMK&gt;=2 MPA</t>
  </si>
  <si>
    <t>89.06.45</t>
  </si>
  <si>
    <t>CONCRETO - CONSUMO DE CIMENTO 390 KG/M3 E FCTM, K=4,5 MPA - USINADO</t>
  </si>
  <si>
    <t>89.07.52</t>
  </si>
  <si>
    <t>CONCRETO USINADO FCK&gt;=25 MPA - BRITA 0 E 1 - SLUMP 13+-3 CM CONSUMO MÍNIMO 280KG REF 38405</t>
  </si>
  <si>
    <t>89.07.63</t>
  </si>
  <si>
    <t>CONCRETO USINADO FCK&gt;=30 MPA - BRITA 0 E 1 - SLUMP 24+-2 CM CONSUMO MÍNIMO 400KG</t>
  </si>
  <si>
    <t>89.18.01</t>
  </si>
  <si>
    <t>MOBILIZAÇÃO E DESMOBILIZAÇÃO DE TRADO PARA ESTACA ESCAVAÇÃO MECÂNICA</t>
  </si>
  <si>
    <t>89.18.04</t>
  </si>
  <si>
    <t>ESTACA BROCA MECANIZADA - PERFURAÇÃO D= 40CM</t>
  </si>
  <si>
    <t>89.18.07</t>
  </si>
  <si>
    <t>ESTACA BROCA MECANIZADA - PERFURAÇÃO D= 25CM</t>
  </si>
  <si>
    <t>89.18.08</t>
  </si>
  <si>
    <t>ESTACA BROCA MECANIZADA - PERFURAÇÃO D= 60CM</t>
  </si>
  <si>
    <t>89.20.01</t>
  </si>
  <si>
    <t>MOBILIZAÇÃO E DESMOBILIZAÇÃO DE EQUIPAMENTO - ESTACA STRAUSS</t>
  </si>
  <si>
    <t>89.20.05</t>
  </si>
  <si>
    <t>CONFECCAO DE ESTACA STRAUSS D= 250MM / 320MM - 25T / 35T</t>
  </si>
  <si>
    <t>89.20.09</t>
  </si>
  <si>
    <t>CONFECÇÃO DE ESTACA STRAUSS D=380MM/420MM-55T/75T</t>
  </si>
  <si>
    <t>89.20.80</t>
  </si>
  <si>
    <t>MOBILIZAÇÃO E DESMOBILIZAÇÃO DE EQUIPAMENTO - ESTACA RAIZ</t>
  </si>
  <si>
    <t>89.20.84</t>
  </si>
  <si>
    <t>ESTACA RAIZ D=310MM EM SOLO, EXCLUSIVE ARGAMASSSA, EXCLUSIVE ARMAÇÃO</t>
  </si>
  <si>
    <t>89.20.88</t>
  </si>
  <si>
    <t>ESTACA RAIZ D=310MM EM ROCHA, EXCLUSIVE. ARGAMASSA, EXCLUSIVE ARMAÇÃO</t>
  </si>
  <si>
    <t>89.20.91</t>
  </si>
  <si>
    <t>LOCAÇÃO DE GRUPO GERADOR 80 A 125 KVA, MOTOR DIESEL, REBOCÁVEL, ACIONAMENTO MANUAL REF 3346</t>
  </si>
  <si>
    <t>89.20.94</t>
  </si>
  <si>
    <t>EXECUÇÃO DE PERFURAÇÃO ESTACA RAIZ D=20CM SOLO SEM PRESENÇA DE ROCHA</t>
  </si>
  <si>
    <t>89.20.95</t>
  </si>
  <si>
    <t>EXECUÇÃO DE PERFURAÇÃO ESTACA RAIZ D=40CM SOLO SEM PRESENÇA DE ROCHA</t>
  </si>
  <si>
    <t>89.20.96</t>
  </si>
  <si>
    <t>EXECUÇÃO DE PERFURAÇÃO ESTACA RAIZ D=45CM SOLO SEM PRESENÇA DE ROCHA</t>
  </si>
  <si>
    <t>89.20.97</t>
  </si>
  <si>
    <t>EXECUÇÃO DE PERFURAÇÃO ESTACA RAIZ D=20CM SOLO COM PRESENÇA DE ROCHA</t>
  </si>
  <si>
    <t>89.20.98</t>
  </si>
  <si>
    <t>EXECUÇÃO DE PERFURAÇÃO ESTACA RAIZ D=40CM SOLO COM PRESENÇA DE ROCHA</t>
  </si>
  <si>
    <t>89.20.99</t>
  </si>
  <si>
    <t>EXECUÇÃO DE PERFURAÇÃO ESTACA RAIZ D=45CM SOLO COM PRESENÇA DE ROCHA</t>
  </si>
  <si>
    <t>89.21.01</t>
  </si>
  <si>
    <t>MOBILIZAÇÃO E DESMOBILIZAÇÃO DE EQUIPAMENTO</t>
  </si>
  <si>
    <t>89.21.02</t>
  </si>
  <si>
    <t>EXECUÇÃO DE HELICE CONTINUA D= 30 CM</t>
  </si>
  <si>
    <t>89.21.04</t>
  </si>
  <si>
    <t>EXECUÇÃO DE HELICE CONTINUA D= 50 CM</t>
  </si>
  <si>
    <t>89.21.06</t>
  </si>
  <si>
    <t>EXECUÇÃO DE HELICE CONTINUA D= 70 CM</t>
  </si>
  <si>
    <t>89.21.07</t>
  </si>
  <si>
    <t>EXECUÇÃO DE HELICE CONTÍNUA D=80CM</t>
  </si>
  <si>
    <t>89.21.08</t>
  </si>
  <si>
    <t>EXECUÇÃO DE HELICE CONTÍNUA D=90CM</t>
  </si>
  <si>
    <t>89.33.01</t>
  </si>
  <si>
    <t>TARIFA "A" ENTRE 0 E 20M3, FORNECIMENTO DE ÁGUA REF 44480</t>
  </si>
  <si>
    <t>89.34.06</t>
  </si>
  <si>
    <t>FORNECIMENTO DE GRAMA SÃO CARLOS (AXONAPUS)</t>
  </si>
  <si>
    <t>89.34.07</t>
  </si>
  <si>
    <t>GRAMA ESMERALDA OU SÃO CARLOS OU CURITIBANA, EM PLACAS, SEM PLANTIO REF 3322</t>
  </si>
  <si>
    <t>89.34.08</t>
  </si>
  <si>
    <t>MUDA DE RASTEIRA / FORRAÇÃO, AMENDOIM RASTEIRO / ONZE HORAS / AZULZINHA / IMPATIENS OU EQUIVALENTE DA REGIÃO REF 360</t>
  </si>
  <si>
    <t>89.34.09</t>
  </si>
  <si>
    <t>FORNECIMENTO DE GRAMA ESMERALDAS (WILD ZOYSIA)</t>
  </si>
  <si>
    <t>89.34.20</t>
  </si>
  <si>
    <t>SUPERFOSFATO SIMPLES</t>
  </si>
  <si>
    <t>89.34.21</t>
  </si>
  <si>
    <t>MICRONUTRIENTES FTE</t>
  </si>
  <si>
    <t>89.34.22</t>
  </si>
  <si>
    <t>HÚMUS DE MINHOCA</t>
  </si>
  <si>
    <t>89.34.23</t>
  </si>
  <si>
    <t>COMPOSTO ORGÂNICO</t>
  </si>
  <si>
    <t>89.34.24</t>
  </si>
  <si>
    <t>SUBSTRATO AGRÍCOLA COMERCIAL</t>
  </si>
  <si>
    <t>89.34.25</t>
  </si>
  <si>
    <t>CONDICIONADORES DE SOLO</t>
  </si>
  <si>
    <t>89.34.26</t>
  </si>
  <si>
    <t>FOSFATO NATURAL</t>
  </si>
  <si>
    <t>89.34.27</t>
  </si>
  <si>
    <t>SOLUÇÃO DE GEL DE PLANTIO</t>
  </si>
  <si>
    <t>89.34.28</t>
  </si>
  <si>
    <t>CALCÁRIO DOLOMÍTICO PRNT 90 A 100%</t>
  </si>
  <si>
    <t>89.34.30</t>
  </si>
  <si>
    <t>TERRA VEGETAL (GRANEL) REF 7253</t>
  </si>
  <si>
    <t>89.34.31</t>
  </si>
  <si>
    <t>ADUBO ORGÂNICO</t>
  </si>
  <si>
    <t>89.34.32</t>
  </si>
  <si>
    <t>ADUBO MINERAL (10-10-10)</t>
  </si>
  <si>
    <t>89.34.33</t>
  </si>
  <si>
    <t>ADUBO MINERAL (4-14-8)</t>
  </si>
  <si>
    <t>89.34.34</t>
  </si>
  <si>
    <t>CALCÁRIO DOLOMÍTICO (ACIMA DE 1T)</t>
  </si>
  <si>
    <t>89.34.40</t>
  </si>
  <si>
    <t>ÁRVORE - SIBIPIRUNA - CAESLPINA PELTOHOROIDES H= 2,50M</t>
  </si>
  <si>
    <t>89.34.41</t>
  </si>
  <si>
    <t>ÁRVORE - IPÊ ROXO - HANDROANTHUS IMPETIGINOSUS H= 2,50M</t>
  </si>
  <si>
    <t>89.34.42</t>
  </si>
  <si>
    <t>ÁRVORE - IPÊ ROSA - TABEBUIA AVELLANEDAE H= 2,50M</t>
  </si>
  <si>
    <t>89.34.43</t>
  </si>
  <si>
    <t>ÁRVORE - IPÊ BRANCO - TABEBUIA ROSEOALBA - H= 2,50M</t>
  </si>
  <si>
    <t>89.34.44</t>
  </si>
  <si>
    <t>ÁRVORE - PAU FERRO - CAESALPINIA FERREA LEIOSCHYA H= 2,50M</t>
  </si>
  <si>
    <t>89.34.45</t>
  </si>
  <si>
    <t>ÁRVORE - IPÊ AMARELO - HANDROANTHUS SERRATIFOLIUS - H= 2,50M</t>
  </si>
  <si>
    <t>89.34.46</t>
  </si>
  <si>
    <t>ÁRVORE - ACÁCIA MIMOSA - ACÁCIA PODALYRIIFOLIA H= 2,50M</t>
  </si>
  <si>
    <t>89.34.47</t>
  </si>
  <si>
    <t>ÁRVORE - OITI - LICANIA TOMENTOSA - H= 2,50M</t>
  </si>
  <si>
    <t>89.34.48</t>
  </si>
  <si>
    <t>ÁRVORE - JACARANDÁ MIMOSO - CUSPIDIFOLIA H= 2,50M</t>
  </si>
  <si>
    <t>89.34.49</t>
  </si>
  <si>
    <t>ÁRVORE - ESCUMILHA AFRICANA - LAGERSTROEMIA SPECIOSA - H= 2,50M</t>
  </si>
  <si>
    <t>89.34.50</t>
  </si>
  <si>
    <t>FORRAÇÃO - ACALIPHA - ACALIPHA REPTANS</t>
  </si>
  <si>
    <t>89.34.51</t>
  </si>
  <si>
    <t>ÁRVORE - JEQUITIBÁ BRANCO - CARINIANA ESTRELLENSIS - H= 2,50M</t>
  </si>
  <si>
    <t>89.34.52</t>
  </si>
  <si>
    <t>FORRAÇÃO - WEDELIA - WEDELIA PALUDOSA</t>
  </si>
  <si>
    <t>89.34.53</t>
  </si>
  <si>
    <t>ÁRVORE FRUTÍFERA - PITANGA, ARAÇÁ, ACEROLA, AMOREIRA, GRUMIXAMA, GOIABA, JABUTICABA - H= 2,50M</t>
  </si>
  <si>
    <t>89.34.54</t>
  </si>
  <si>
    <t>FORRAÇÃO - CLOROFITO - CLOROFITUM</t>
  </si>
  <si>
    <t>89.34.60</t>
  </si>
  <si>
    <t>ARBUSTO - BELA EMILIA - PLUMBAGO CAPENSIS</t>
  </si>
  <si>
    <t>89.34.62</t>
  </si>
  <si>
    <t>ARBUSTO - CAMARA - LANTANA CAMARA</t>
  </si>
  <si>
    <t>89.34.70</t>
  </si>
  <si>
    <t>PALMEIRA - LICURI (ESTIPE &gt;= H= 2,50M)</t>
  </si>
  <si>
    <t>89.37.10</t>
  </si>
  <si>
    <t>AGENTE DE CURA PARA CONCRETO</t>
  </si>
  <si>
    <t>89.37.50</t>
  </si>
  <si>
    <t>POLIMENTO MECÂNICO DE PISO CONCRETO, NIVELAMENTO A LASER</t>
  </si>
  <si>
    <t>89.37.70</t>
  </si>
  <si>
    <t>CALÇADA PORTUGUESA ASSENTADA</t>
  </si>
  <si>
    <t>89.45.10</t>
  </si>
  <si>
    <t>IMPERMEABILIZAÇÃO, INFILTRAÇÃO CRISTALIZAÇÃO POSITIVA (RES)</t>
  </si>
  <si>
    <t>89.50.02</t>
  </si>
  <si>
    <t>LOCAÇÃO CONTAINER 6,00X2,40X2,82M COM ISOLAMENTO TÉRMICO</t>
  </si>
  <si>
    <t>89.50.03</t>
  </si>
  <si>
    <t>LOCAÇÃO CONTAINER 6,00X2,40X2,82 M COM ISOLAMENTO TÉRMICO E SANITÁRIO</t>
  </si>
  <si>
    <t>89.50.08</t>
  </si>
  <si>
    <t>LOCAÇÃO CONTAINER 6,00X2,40X2,82 M COM ISOLAMENTO TÉRMICO E LAVATÓRIO</t>
  </si>
  <si>
    <t>89.50.09</t>
  </si>
  <si>
    <t>BANHEIRO QUÍMICO, 2 MANUTENÇÕES, 2 ROLOS PAPEL HIGIÊNICO</t>
  </si>
  <si>
    <t>89.50.10</t>
  </si>
  <si>
    <t>BANHEIRO QUÍMICO COM SUPORTE SABONETE LÍQUIDO, LAVATÓRIO COM RESERVATÓRIO DE ÁGUA, CABINE DE POLIETILENO, PORTA PAPEL HIGIÊNICO, PORTA PAPEL TOALHA, ANTIDERRAPANTE, LIVRE/OCUPADO PAPEL HIGIÊNICO E LIMPEZA 2 VEZES POR SEMANA</t>
  </si>
  <si>
    <t>89.50.11</t>
  </si>
  <si>
    <t>LOCAÇÃO CONTAINER 6,00X2,40X2,82 M COM ISOLAMENTO TÉRMICO PARA VESTIÁRIO E SANITÁRIO - SIMPLES</t>
  </si>
  <si>
    <t>89.50.12</t>
  </si>
  <si>
    <t>LOCAÇÃO CONTAINER 6,00X2,40X2,82 M COM ISOLAMENTO TÉRMICO PARA VESTIÁRIO E SANITÁRIO - DUPLO</t>
  </si>
  <si>
    <t>89.50.13</t>
  </si>
  <si>
    <t>LOCAÇÃO CONTAINER 6,00X2,40X2,82 M COM ISOLAMENTO TÉRMICO PARA VESTIÁRIO E SANITÁRIO - TRIPLO</t>
  </si>
  <si>
    <t>89.50.14</t>
  </si>
  <si>
    <t>LOCAÇÃO CONTAINER 6,00X2,40X2,82 M COM ISOLAMENTO TÉRMICO PARA 2 VESTIÁRIOS E SANITÁRIOS</t>
  </si>
  <si>
    <t>89.50.20</t>
  </si>
  <si>
    <t>MOBILIZAÇÃO DE CONTAINER</t>
  </si>
  <si>
    <t>89.50.21</t>
  </si>
  <si>
    <t>DESMOBILIZAÇÃO DE CONTAINER</t>
  </si>
  <si>
    <t>89.50.50</t>
  </si>
  <si>
    <t>LOCAÇÃO AR CONDICIONADO PARA CONTAINER</t>
  </si>
  <si>
    <t>89.51.01</t>
  </si>
  <si>
    <t>LICENÇA ANUAL DE AMBIENTE COMUM DE DADOS, TRIMBLE CONNECT BUSINESS OU EQUIVALENTE</t>
  </si>
  <si>
    <t>NÍVEL WILD N3 COM MICRÔMETRO (PRECISÃO +/- 0,2MM) OU EQUIVALENTE</t>
  </si>
  <si>
    <t>ESTAÇÃO TOTAL PRECISÃO MÍNIMA 2MM ALCANCE &gt;= 2500M</t>
  </si>
  <si>
    <t>RECEPTOR GPS PARA SISTEMA GNSS L1/L2 - PAR</t>
  </si>
  <si>
    <t>COMPUTADOR COM PERIFÉRICOS - PROCESSADOR I5 (EQUIVALENTE OU SUPERIOR) 8GB, RAM, HD 1 TB, PLACA DE VÍDEO 1GB E WINDOWS 10</t>
  </si>
  <si>
    <t>CÓPIA XEROGRÁFICA PRETO/BRANCO - FORMATO A2</t>
  </si>
  <si>
    <t>CÓPIA XEROGRÁFICA PRETO/BRANCO - FORMATO A1</t>
  </si>
  <si>
    <t>CÓPIA XEROGRÁFICA PRETO/BRANCO - FORMATO A0</t>
  </si>
  <si>
    <t>ENCADERNAÇÃO A4 ACETATO, PVC/CROMICOTE, COM ESPIRAL</t>
  </si>
  <si>
    <t>PLOTAGEM SULFITE FORMATO A3 MÍNIMO 75G/M2</t>
  </si>
  <si>
    <t>PLOTAGEM SULFITE FORMATO A2 MÍNIMO 90G/M2</t>
  </si>
  <si>
    <t>PLOTAGEM SULFITE FORMATO A1 MÍNIMO 90G/M2</t>
  </si>
  <si>
    <t>PLOTAGEM SULFITE FORMATO A0 MÍNIMO 90G/M2</t>
  </si>
  <si>
    <t>PLOTAGEM SULFITE FORMATO A1 EXTENDIDO MÍNIMO 90G/M2</t>
  </si>
  <si>
    <t>PLOTAGEM SULFITE FORMATO A0 EXTENDIDO MÍNIMO 90G/M2</t>
  </si>
  <si>
    <t>PLOTAGEM COLORIDA SULFITE FORMATO A4 MÍNIMO 75G/M2</t>
  </si>
  <si>
    <t>PLOTAGEM COLORIDA SULFITE FORMATO A3 MÍNIMO 75G/M2</t>
  </si>
  <si>
    <t>PLOTAGEM COLORIDA SULFITE FORMATO A2 MÍNIMO 90G/M2</t>
  </si>
  <si>
    <t>PLOTAGEM COLORIDA SULFITE FORMATO A1 MÍNIMO 90G/M2</t>
  </si>
  <si>
    <t>PLOTAGEM COLORIDA SULFITE FORMATO A0 MÍNIMO 90G/M2</t>
  </si>
  <si>
    <t>PLOTAGEM COLORIDA SULFITE FORMATO A1 EXTENDIDO MÍNIMO 90G/M2</t>
  </si>
  <si>
    <t>PLOTAGEM COLORIDA SULFITE FORMATO A0 EXTENDIDO MÍNIMO 90G/M2</t>
  </si>
  <si>
    <t>SONDAGEM DE SOLO COM UTILIZAÇÃO DE PÁ E PICARETA</t>
  </si>
  <si>
    <t>MOBILIZAÇÃO E DESMOBILIZAÇÃO - SONDAGEM ROTATIVA NW</t>
  </si>
  <si>
    <t>INSTALAÇÃO DE SONDAGEM ROTATIVA NW, POR FURO</t>
  </si>
  <si>
    <t>PERFURAÇÃO EM SOLO COM SONDAGEM ROTATIVA NW</t>
  </si>
  <si>
    <t>PERFURAÇÃO DE SOLO COM COROA DE WIDIA SONDAGEM ROTATIVA NW</t>
  </si>
  <si>
    <t>95.06.05</t>
  </si>
  <si>
    <t>PERFURAÇÃO COM COROA DIAMANTADA SONDAGEM ROTATIVA NW</t>
  </si>
  <si>
    <t>DETERMINAÇÃO DO TEOR DE UMIDADE DE SOLOS EM LABORATÓRIO (NBR 6457:2016 ANEXO A)</t>
  </si>
  <si>
    <t>DETERMINAÇÃO DA MASSA ESPECÍFICA, MASSA ESPECÍFICA APARENTE E ABSORÇÃO DE ÁGUA (NBR 6458:2016)</t>
  </si>
  <si>
    <t>ANÁLISE GRANULOMÉTRICA DE SOLOS POR PENEIRAMENTO (NBR 7181:2016)</t>
  </si>
  <si>
    <t>ANÁLISE GRANULOMÉTRICA DE SOLOS POR PENEIRAMENTO E SEDIMENTAÇÃO (NBR 7181:2016)</t>
  </si>
  <si>
    <t>COMPRESSÃO TRIAXIAL RÁPIDO NÃO ADENSADO E NÃO DRENADO (Q/UU) MÍNIMO 3 CORPOS DE PROVA</t>
  </si>
  <si>
    <t>COMPRESSÃO TRIAXIAL RÁPIDO NÃO ADENSADO E NÃO DRENADO (Q/UU) COM MEDIDAS DE PRESSÃO NEUTRA, MÍNIMO 3 CORPOS DE PROVA</t>
  </si>
  <si>
    <t>COMPRESSÃO TRIAXIAL RÁPIDO PRÉ-ADENSADO E NÃO DRENADO (R/CIU), MÍNIMO 3 CORPOS DE PROVA</t>
  </si>
  <si>
    <t>COMPRESSÃO TRIAXIAL RÁPIDO PRÉ-ADENSADO (R/CIU) COM MEDIDAS DE PRESSÃO NEUTRA, MÍNIMO 3 CORPOS DE PROVA</t>
  </si>
  <si>
    <t>COMPRESSÃO TRIAXIAL RÁPIDO PRÉ-ADENSADO SATURADO (R-SAT/CIU-SAT), MÍNIMO 3 CORPOS DE PROVA</t>
  </si>
  <si>
    <t>COMPRESSÃO TRIAXIAL RÁPIDO PRÉ-ADENSADO SATURADO (R-SAT/CIU-SAT) COM MEDIDAS PRESSÃO NEUTRA, MÍNIMO 3 CORPOS DE PROVA</t>
  </si>
  <si>
    <t>COMPRESSÃO TRIAXIAL LENTO SATURADO (CD), MÍNIMO 3 CORPOS DE PROVA</t>
  </si>
  <si>
    <t>ENSAIO DE CISALHAMENTO DIRETO RÁPIDO EM SOLOS (NBR ISO 12957-1:2013), MÍNIMO 3 CORPOS DE PROVA</t>
  </si>
  <si>
    <t>CISALHAMENTO DIRETO RÁPIDO SATURADO, MÍNIMO 3 CORPOS DE PROVA</t>
  </si>
  <si>
    <t>CISALHAMENTO DIRETO RÁPIDO PRÉ-ADENSADO, MÍNIMO 3 CORPOS DE PROVA</t>
  </si>
  <si>
    <t>CISALHAMENTO DIRETO RÁPIDO SATURADO PRÉ-ADENSADO, MÍNIMO 3 CORPOS DE PROVA</t>
  </si>
  <si>
    <t>CISALHAMENTO DIRETO LENTO MÍNIMO 3 CORPOS DE PROVA</t>
  </si>
  <si>
    <t>CISALHAMENTO DIRETO LENTO SATURADO MÍNIMO 3 CORPOS DE PROVA</t>
  </si>
  <si>
    <t>DATA-BASE: 04/2025/SINAPI – 04/2025/SUDECAP</t>
  </si>
  <si>
    <t>Verificar preço unitário. (ver aba "SUDECAP_01.2025")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</si>
</sst>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7">
    <numFmt numFmtId="164" formatCode="_(* #,##0.00_);_(* \(#,##0.00\);_(* &quot;-&quot;??_);_(@_)"/>
    <numFmt numFmtId="165" formatCode="00"/>
    <numFmt numFmtId="166" formatCode="0.000"/>
    <numFmt numFmtId="167" formatCode="#,##0.00\ ;\(#,##0.00\)"/>
    <numFmt numFmtId="168" formatCode="* #,##0.00\ ;* \(#,##0.00\);* \-#\ ;@\ "/>
    <numFmt numFmtId="169" formatCode="[$R$-416]\ * #,##0.00\ ;\-[$R$-416]\ * #,##0.00\ ;[$R$-416]\ * \-#\ ;@\ "/>
    <numFmt numFmtId="170" formatCode="_-* #,##0.00_-;\-* #,##0.00_-;_-* \-??_-;_-@_-"/>
    <numFmt numFmtId="171" formatCode="* #,##0.00\ ;\-* #,##0.00\ ;* \-#\ ;@\ "/>
    <numFmt numFmtId="172" formatCode="* #,##0.00000\ ;\-* #,##0.00000\ ;* \-#\ ;@\ "/>
    <numFmt numFmtId="173" formatCode="0.000000"/>
    <numFmt numFmtId="174" formatCode="_-* #,##0.000_-;\-* #,##0.000_-;_-* \-??_-;_-@_-"/>
    <numFmt numFmtId="175" formatCode="[$R$-416]\ #,##0.00;[Red]\-[$R$-416]\ #,##0.00"/>
    <numFmt numFmtId="176" formatCode="* #,##0.000\ ;\-* #,##0.000\ ;* \-#.0\ ;@\ "/>
    <numFmt numFmtId="177" formatCode="&quot; R$ &quot;* #,##0.00\ ;&quot; R$ &quot;* \(#,##0.00\);&quot; R$ &quot;* \-#\ ;@\ "/>
    <numFmt numFmtId="179" formatCode="* #,##0.000\ ;\-* #,##0.000\ ;* \-#\ ;@\ "/>
    <numFmt numFmtId="180" formatCode="* #,##0.0000\ ;\-* #,##0.0000\ ;* \-#\ ;@\ "/>
    <numFmt numFmtId="181" formatCode="d/m/yyyy"/>
    <numFmt numFmtId="182" formatCode="* #,##0\ ;\-* #,##0\ ;* \-#\ ;@\ "/>
    <numFmt numFmtId="183" formatCode="0.0"/>
    <numFmt numFmtId="184" formatCode="#,##0.0"/>
    <numFmt numFmtId="185" formatCode="#,##0.000"/>
    <numFmt numFmtId="186" formatCode="_-[$R$-416]\ * #,##0.00_-;\-[$R$-416]\ * #,##0.00_-;_-[$R$-416]\ * \-??_-;_-@_-"/>
    <numFmt numFmtId="187" formatCode="0.00000"/>
    <numFmt numFmtId="188" formatCode="0.0000"/>
    <numFmt numFmtId="189" formatCode="dd/mm/yy"/>
    <numFmt numFmtId="190" formatCode="&quot;R$ &quot;#,##0.00"/>
    <numFmt numFmtId="191" formatCode="_-[$R$-416]\ * #,##0.00_-;\-[$R$-416]\ * #,##0.00_-;_-[$R$-416]\ * &quot;-&quot;??_-;_-@_-"/>
  </numFmts>
  <fonts count="78" x14ac:knownFonts="1">
    <font>
      <sz val="10"/>
      <name val="Arial"/>
      <family val="2"/>
      <charset val="1"/>
    </font>
    <font>
      <sz val="11"/>
      <color theme="1"/>
      <name val="Calibri"/>
      <family val="2"/>
      <scheme val="minor"/>
    </font>
    <font>
      <sz val="12"/>
      <name val="Arial"/>
      <family val="2"/>
      <charset val="1"/>
    </font>
    <font>
      <sz val="11"/>
      <color rgb="FF000000"/>
      <name val="Calibri"/>
      <family val="2"/>
      <charset val="1"/>
    </font>
    <font>
      <sz val="8"/>
      <name val="Calibri"/>
      <family val="2"/>
      <charset val="1"/>
    </font>
    <font>
      <sz val="12"/>
      <name val="Calibri"/>
      <family val="2"/>
      <charset val="1"/>
    </font>
    <font>
      <b/>
      <sz val="11"/>
      <color rgb="FF000000"/>
      <name val="Calibri"/>
      <family val="2"/>
      <charset val="1"/>
    </font>
    <font>
      <sz val="9"/>
      <color rgb="FF000000"/>
      <name val="Calibri"/>
      <family val="2"/>
      <charset val="1"/>
    </font>
    <font>
      <b/>
      <sz val="14"/>
      <color rgb="FF000000"/>
      <name val="Calibri"/>
      <family val="2"/>
      <charset val="1"/>
    </font>
    <font>
      <b/>
      <sz val="14"/>
      <name val="Calibri"/>
      <family val="2"/>
      <charset val="1"/>
    </font>
    <font>
      <b/>
      <sz val="12"/>
      <name val="Calibri"/>
      <family val="2"/>
      <charset val="1"/>
    </font>
    <font>
      <b/>
      <sz val="8"/>
      <name val="Calibri"/>
      <family val="2"/>
      <charset val="1"/>
    </font>
    <font>
      <b/>
      <sz val="12"/>
      <color rgb="FF000000"/>
      <name val="Calibri"/>
      <family val="2"/>
      <charset val="1"/>
    </font>
    <font>
      <b/>
      <sz val="9"/>
      <color rgb="FF000000"/>
      <name val="Calibri"/>
      <family val="2"/>
      <charset val="1"/>
    </font>
    <font>
      <b/>
      <sz val="8"/>
      <color rgb="FF000000"/>
      <name val="Calibri"/>
      <family val="2"/>
      <charset val="1"/>
    </font>
    <font>
      <b/>
      <sz val="8"/>
      <color rgb="FFFFFFFF"/>
      <name val="Calibri"/>
      <family val="2"/>
      <charset val="1"/>
    </font>
    <font>
      <sz val="8"/>
      <color rgb="FFFFFFFF"/>
      <name val="Calibri"/>
      <family val="2"/>
      <charset val="1"/>
    </font>
    <font>
      <b/>
      <sz val="8"/>
      <color rgb="FF808080"/>
      <name val="Calibri"/>
      <family val="2"/>
      <charset val="1"/>
    </font>
    <font>
      <b/>
      <sz val="9"/>
      <name val="Calibri"/>
      <family val="2"/>
      <charset val="1"/>
    </font>
    <font>
      <b/>
      <sz val="9"/>
      <color rgb="FF808080"/>
      <name val="Calibri"/>
      <family val="2"/>
      <charset val="1"/>
    </font>
    <font>
      <sz val="10"/>
      <name val="Calibri"/>
      <family val="2"/>
      <charset val="1"/>
    </font>
    <font>
      <b/>
      <sz val="10"/>
      <name val="Calibri"/>
      <family val="2"/>
      <charset val="1"/>
    </font>
    <font>
      <sz val="10"/>
      <color rgb="FFFFFFFF"/>
      <name val="Calibri"/>
      <family val="2"/>
      <charset val="1"/>
    </font>
    <font>
      <sz val="6"/>
      <name val="Arial"/>
      <family val="2"/>
      <charset val="1"/>
    </font>
    <font>
      <b/>
      <sz val="10"/>
      <color rgb="FFFFFFFF"/>
      <name val="Calibri"/>
      <family val="2"/>
      <charset val="1"/>
    </font>
    <font>
      <b/>
      <sz val="16"/>
      <color rgb="FF000000"/>
      <name val="Calibri"/>
      <family val="2"/>
      <charset val="1"/>
    </font>
    <font>
      <sz val="11"/>
      <color rgb="FF808080"/>
      <name val="Calibri"/>
      <family val="2"/>
      <charset val="1"/>
    </font>
    <font>
      <b/>
      <sz val="13.5"/>
      <color rgb="FF808080"/>
      <name val="Calibri"/>
      <family val="2"/>
      <charset val="1"/>
    </font>
    <font>
      <b/>
      <sz val="11"/>
      <color rgb="FF808080"/>
      <name val="Calibri"/>
      <family val="2"/>
      <charset val="1"/>
    </font>
    <font>
      <vertAlign val="subscript"/>
      <sz val="11"/>
      <name val="Arial"/>
      <family val="2"/>
      <charset val="1"/>
    </font>
    <font>
      <sz val="11"/>
      <color rgb="FF000000"/>
      <name val="Calibri"/>
      <charset val="1"/>
    </font>
    <font>
      <i/>
      <sz val="11"/>
      <color rgb="FF000000"/>
      <name val="Calibri"/>
      <family val="2"/>
      <charset val="1"/>
    </font>
    <font>
      <b/>
      <sz val="11"/>
      <color rgb="FF000000"/>
      <name val="Calibri"/>
      <charset val="1"/>
    </font>
    <font>
      <sz val="10"/>
      <color rgb="FF000000"/>
      <name val="Calibri"/>
      <charset val="1"/>
    </font>
    <font>
      <b/>
      <sz val="12"/>
      <color rgb="FF000000"/>
      <name val="Calibri"/>
      <charset val="1"/>
    </font>
    <font>
      <sz val="12"/>
      <color rgb="FF000000"/>
      <name val="Calibri"/>
      <charset val="1"/>
    </font>
    <font>
      <b/>
      <sz val="10"/>
      <color rgb="FF000000"/>
      <name val="Calibri"/>
      <charset val="1"/>
    </font>
    <font>
      <sz val="7.5"/>
      <color rgb="FF000000"/>
      <name val="Calibri"/>
      <charset val="1"/>
    </font>
    <font>
      <sz val="10"/>
      <color rgb="FF000000"/>
      <name val="Arial"/>
      <family val="2"/>
      <charset val="1"/>
    </font>
    <font>
      <sz val="8"/>
      <name val="Arial"/>
      <family val="2"/>
      <charset val="1"/>
    </font>
    <font>
      <sz val="10"/>
      <color rgb="FF808080"/>
      <name val="Arial"/>
      <family val="2"/>
      <charset val="1"/>
    </font>
    <font>
      <b/>
      <sz val="11"/>
      <color rgb="FF7F7F7F"/>
      <name val="Calibri"/>
      <family val="2"/>
      <charset val="1"/>
    </font>
    <font>
      <sz val="11"/>
      <color rgb="FF7F7F7F"/>
      <name val="Calibri"/>
      <family val="2"/>
      <charset val="1"/>
    </font>
    <font>
      <b/>
      <sz val="10"/>
      <color rgb="FF000000"/>
      <name val="Arial"/>
      <family val="2"/>
      <charset val="1"/>
    </font>
    <font>
      <sz val="10"/>
      <color rgb="FF7F7F7F"/>
      <name val="Arial"/>
      <family val="2"/>
      <charset val="1"/>
    </font>
    <font>
      <b/>
      <sz val="10"/>
      <color rgb="FF808080"/>
      <name val="Arial"/>
      <family val="2"/>
      <charset val="1"/>
    </font>
    <font>
      <b/>
      <sz val="10"/>
      <color rgb="FF7F7F7F"/>
      <name val="Arial"/>
      <family val="2"/>
      <charset val="1"/>
    </font>
    <font>
      <sz val="7"/>
      <name val="Arial"/>
      <family val="2"/>
      <charset val="1"/>
    </font>
    <font>
      <b/>
      <sz val="10"/>
      <name val="Arial"/>
      <family val="2"/>
      <charset val="1"/>
    </font>
    <font>
      <b/>
      <i/>
      <sz val="10"/>
      <name val="Arial"/>
      <family val="2"/>
      <charset val="1"/>
    </font>
    <font>
      <b/>
      <sz val="10"/>
      <color rgb="FF2A6099"/>
      <name val="Arial"/>
      <family val="2"/>
      <charset val="1"/>
    </font>
    <font>
      <sz val="9"/>
      <name val="Arial"/>
      <family val="2"/>
      <charset val="1"/>
    </font>
    <font>
      <u/>
      <sz val="11"/>
      <color rgb="FF808080"/>
      <name val="Calibri"/>
      <family val="2"/>
      <charset val="1"/>
    </font>
    <font>
      <sz val="6"/>
      <color rgb="FF000000"/>
      <name val="Arial"/>
      <family val="2"/>
      <charset val="1"/>
    </font>
    <font>
      <b/>
      <sz val="8"/>
      <name val="Arial"/>
      <family val="2"/>
      <charset val="1"/>
    </font>
    <font>
      <sz val="6"/>
      <color rgb="FFFFFFFF"/>
      <name val="Arial"/>
      <family val="2"/>
      <charset val="1"/>
    </font>
    <font>
      <b/>
      <sz val="6"/>
      <name val="Arial"/>
      <family val="2"/>
      <charset val="1"/>
    </font>
    <font>
      <sz val="8"/>
      <color rgb="FF000000"/>
      <name val="Arial"/>
      <family val="2"/>
      <charset val="1"/>
    </font>
    <font>
      <sz val="8"/>
      <color rgb="FF808080"/>
      <name val="Arial"/>
      <family val="2"/>
      <charset val="1"/>
    </font>
    <font>
      <sz val="10"/>
      <color rgb="FF010000"/>
      <name val="Arial"/>
      <charset val="1"/>
    </font>
    <font>
      <sz val="8"/>
      <color rgb="FF000000"/>
      <name val="Arial"/>
      <charset val="1"/>
    </font>
    <font>
      <b/>
      <sz val="7"/>
      <color rgb="FF000000"/>
      <name val="Arial"/>
      <charset val="1"/>
    </font>
    <font>
      <b/>
      <sz val="7"/>
      <color rgb="FF000000"/>
      <name val="Arial"/>
      <family val="2"/>
      <charset val="1"/>
    </font>
    <font>
      <sz val="7"/>
      <color rgb="FF000000"/>
      <name val="Arial"/>
      <charset val="1"/>
    </font>
    <font>
      <sz val="7"/>
      <color rgb="FF000000"/>
      <name val="Arial"/>
      <family val="2"/>
      <charset val="1"/>
    </font>
    <font>
      <sz val="6"/>
      <color rgb="FF000000"/>
      <name val="Arial"/>
      <charset val="1"/>
    </font>
    <font>
      <sz val="10"/>
      <name val="Arial"/>
      <family val="2"/>
      <charset val="1"/>
    </font>
    <font>
      <sz val="9"/>
      <color rgb="FF000000"/>
      <name val="Calibri"/>
      <scheme val="minor"/>
    </font>
    <font>
      <b/>
      <sz val="9"/>
      <name val="Calibri"/>
      <scheme val="minor"/>
    </font>
    <font>
      <sz val="8"/>
      <color rgb="FF000000"/>
      <name val="Calibri"/>
      <family val="2"/>
      <charset val="1"/>
    </font>
    <font>
      <u/>
      <sz val="11"/>
      <color rgb="FF0563C1"/>
      <name val="Calibri"/>
      <family val="2"/>
      <charset val="1"/>
    </font>
    <font>
      <b/>
      <sz val="11"/>
      <color rgb="FF000000"/>
      <name val="Calibri"/>
      <family val="2"/>
    </font>
    <font>
      <sz val="11"/>
      <color rgb="FF000000"/>
      <name val="Calibri"/>
      <family val="2"/>
    </font>
    <font>
      <b/>
      <sz val="12"/>
      <color rgb="FF000000"/>
      <name val="Arial"/>
      <family val="2"/>
    </font>
    <font>
      <sz val="12"/>
      <color rgb="FF000000"/>
      <name val="Arial"/>
      <family val="2"/>
    </font>
    <font>
      <sz val="8"/>
      <color rgb="FF000000"/>
      <name val="Arial"/>
      <family val="2"/>
    </font>
    <font>
      <sz val="6"/>
      <color rgb="FF000000"/>
      <name val="Arial"/>
      <family val="2"/>
    </font>
    <font>
      <b/>
      <sz val="11"/>
      <name val="Calibri"/>
      <family val="2"/>
    </font>
  </fonts>
  <fills count="35">
    <fill>
      <patternFill patternType="none"/>
    </fill>
    <fill>
      <patternFill patternType="gray125"/>
    </fill>
    <fill>
      <patternFill patternType="solid">
        <fgColor rgb="FFFFFFFF"/>
        <bgColor rgb="FFF2F2F2"/>
      </patternFill>
    </fill>
    <fill>
      <patternFill patternType="solid">
        <fgColor rgb="FF993300"/>
        <bgColor rgb="FF993366"/>
      </patternFill>
    </fill>
    <fill>
      <patternFill patternType="solid">
        <fgColor rgb="FFFFCC00"/>
        <bgColor rgb="FFFFC000"/>
      </patternFill>
    </fill>
    <fill>
      <patternFill patternType="solid">
        <fgColor rgb="FFBFBFBF"/>
        <bgColor rgb="FFC0C0C0"/>
      </patternFill>
    </fill>
    <fill>
      <patternFill patternType="solid">
        <fgColor rgb="FFF2F2F2"/>
        <bgColor rgb="FFE2EFDA"/>
      </patternFill>
    </fill>
    <fill>
      <patternFill patternType="solid">
        <fgColor rgb="FFD9D9D9"/>
        <bgColor rgb="FFDEE7E5"/>
      </patternFill>
    </fill>
    <fill>
      <patternFill patternType="solid">
        <fgColor rgb="FFFF9900"/>
        <bgColor rgb="FFED7D31"/>
      </patternFill>
    </fill>
    <fill>
      <patternFill patternType="solid">
        <fgColor rgb="FFB4C7DC"/>
        <bgColor rgb="FFB8CCE4"/>
      </patternFill>
    </fill>
    <fill>
      <patternFill patternType="solid">
        <fgColor rgb="FFFFC000"/>
        <bgColor rgb="FFFFCC00"/>
      </patternFill>
    </fill>
    <fill>
      <patternFill patternType="solid">
        <fgColor rgb="FFED7D31"/>
        <bgColor rgb="FFFF9900"/>
      </patternFill>
    </fill>
    <fill>
      <patternFill patternType="solid">
        <fgColor rgb="FFCCCCFF"/>
        <bgColor rgb="FFBDD7EE"/>
      </patternFill>
    </fill>
    <fill>
      <patternFill patternType="solid">
        <fgColor rgb="FFCCFFCC"/>
        <bgColor rgb="FFE2F0D9"/>
      </patternFill>
    </fill>
    <fill>
      <patternFill patternType="solid">
        <fgColor rgb="FF003366"/>
        <bgColor rgb="FF333399"/>
      </patternFill>
    </fill>
    <fill>
      <patternFill patternType="solid">
        <fgColor rgb="FFFFCC99"/>
        <bgColor rgb="FFFCE4D6"/>
      </patternFill>
    </fill>
    <fill>
      <patternFill patternType="solid">
        <fgColor rgb="FFE2EFDA"/>
        <bgColor rgb="FFE2F0D9"/>
      </patternFill>
    </fill>
    <fill>
      <patternFill patternType="solid">
        <fgColor rgb="FFFCE4D6"/>
        <bgColor rgb="FFF2F2F2"/>
      </patternFill>
    </fill>
    <fill>
      <patternFill patternType="solid">
        <fgColor rgb="FF9DC3E6"/>
        <bgColor rgb="FFB4C7DC"/>
      </patternFill>
    </fill>
    <fill>
      <patternFill patternType="solid">
        <fgColor rgb="FF808080"/>
        <bgColor rgb="FF7F7F7F"/>
      </patternFill>
    </fill>
    <fill>
      <patternFill patternType="solid">
        <fgColor rgb="FF548DD4"/>
        <bgColor rgb="FF7BA0CD"/>
      </patternFill>
    </fill>
    <fill>
      <patternFill patternType="solid">
        <fgColor rgb="FFB8CCE4"/>
        <bgColor rgb="FFB4C7DC"/>
      </patternFill>
    </fill>
    <fill>
      <patternFill patternType="solid">
        <fgColor rgb="FFBDD7EE"/>
        <bgColor rgb="FFB8CCE4"/>
      </patternFill>
    </fill>
    <fill>
      <patternFill patternType="solid">
        <fgColor rgb="FFA9D18E"/>
        <bgColor rgb="FFB3CAC7"/>
      </patternFill>
    </fill>
    <fill>
      <patternFill patternType="solid">
        <fgColor rgb="FFB3CAC7"/>
        <bgColor rgb="FFB4C7DC"/>
      </patternFill>
    </fill>
    <fill>
      <patternFill patternType="solid">
        <fgColor rgb="FFE2F0D9"/>
        <bgColor rgb="FFE2EFDA"/>
      </patternFill>
    </fill>
    <fill>
      <patternFill patternType="solid">
        <fgColor rgb="FFC5E0B4"/>
        <bgColor rgb="FFDDE8CB"/>
      </patternFill>
    </fill>
    <fill>
      <patternFill patternType="solid">
        <fgColor rgb="FFFFFF99"/>
        <bgColor rgb="FFE2F0D9"/>
      </patternFill>
    </fill>
    <fill>
      <patternFill patternType="solid">
        <fgColor rgb="FF8EB4E3"/>
        <bgColor rgb="FF9DC3E6"/>
      </patternFill>
    </fill>
    <fill>
      <patternFill patternType="solid">
        <fgColor rgb="FFDEE7E5"/>
        <bgColor rgb="FFE2EFDA"/>
      </patternFill>
    </fill>
    <fill>
      <patternFill patternType="solid">
        <fgColor rgb="FFDDE8CB"/>
        <bgColor rgb="FFE2EFDA"/>
      </patternFill>
    </fill>
    <fill>
      <patternFill patternType="solid">
        <fgColor rgb="FFC0C0C0"/>
        <bgColor rgb="FFBFBFBF"/>
      </patternFill>
    </fill>
    <fill>
      <patternFill patternType="solid">
        <fgColor rgb="FF969696"/>
        <bgColor rgb="FFA9A9A9"/>
      </patternFill>
    </fill>
    <fill>
      <patternFill patternType="solid">
        <fgColor rgb="FFFFFF00"/>
        <bgColor rgb="FFFFCC00"/>
      </patternFill>
    </fill>
    <fill>
      <patternFill patternType="solid">
        <fgColor rgb="FFA9A9A9"/>
        <bgColor rgb="FF969696"/>
      </patternFill>
    </fill>
  </fills>
  <borders count="157">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right/>
      <top/>
      <bottom style="medium">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style="thin">
        <color auto="1"/>
      </right>
      <top style="thin">
        <color auto="1"/>
      </top>
      <bottom/>
      <diagonal/>
    </border>
    <border>
      <left/>
      <right/>
      <top style="thin">
        <color auto="1"/>
      </top>
      <bottom style="thin">
        <color auto="1"/>
      </bottom>
      <diagonal/>
    </border>
    <border>
      <left/>
      <right style="thin">
        <color auto="1"/>
      </right>
      <top/>
      <bottom/>
      <diagonal/>
    </border>
    <border>
      <left style="thin">
        <color auto="1"/>
      </left>
      <right/>
      <top style="thin">
        <color auto="1"/>
      </top>
      <bottom style="thin">
        <color auto="1"/>
      </bottom>
      <diagonal/>
    </border>
    <border>
      <left style="medium">
        <color auto="1"/>
      </left>
      <right/>
      <top/>
      <bottom style="medium">
        <color auto="1"/>
      </bottom>
      <diagonal/>
    </border>
    <border>
      <left style="medium">
        <color auto="1"/>
      </left>
      <right style="medium">
        <color auto="1"/>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rgb="FF7F7F7F"/>
      </left>
      <right style="thin">
        <color rgb="FF7F7F7F"/>
      </right>
      <top style="thin">
        <color rgb="FF7F7F7F"/>
      </top>
      <bottom style="thin">
        <color rgb="FF7F7F7F"/>
      </bottom>
      <diagonal/>
    </border>
    <border>
      <left/>
      <right/>
      <top/>
      <bottom style="thin">
        <color auto="1"/>
      </bottom>
      <diagonal/>
    </border>
    <border>
      <left style="thin">
        <color auto="1"/>
      </left>
      <right style="thin">
        <color auto="1"/>
      </right>
      <top/>
      <bottom/>
      <diagonal/>
    </border>
    <border>
      <left style="thin">
        <color rgb="FF7BA0CD"/>
      </left>
      <right/>
      <top style="thin">
        <color rgb="FF7BA0CD"/>
      </top>
      <bottom style="thin">
        <color rgb="FF7BA0CD"/>
      </bottom>
      <diagonal/>
    </border>
    <border>
      <left/>
      <right/>
      <top style="thin">
        <color rgb="FF7BA0CD"/>
      </top>
      <bottom style="thin">
        <color rgb="FF7BA0CD"/>
      </bottom>
      <diagonal/>
    </border>
    <border>
      <left/>
      <right style="thin">
        <color rgb="FF7BA0CD"/>
      </right>
      <top style="thin">
        <color rgb="FF7BA0CD"/>
      </top>
      <bottom style="thin">
        <color rgb="FF7BA0CD"/>
      </bottom>
      <diagonal/>
    </border>
    <border>
      <left style="thin">
        <color rgb="FF7BA0CD"/>
      </left>
      <right style="thin">
        <color rgb="FF7BA0CD"/>
      </right>
      <top style="thin">
        <color rgb="FF7BA0CD"/>
      </top>
      <bottom/>
      <diagonal/>
    </border>
    <border>
      <left style="thin">
        <color rgb="FF7BA0CD"/>
      </left>
      <right style="thin">
        <color rgb="FF7BA0CD"/>
      </right>
      <top/>
      <bottom/>
      <diagonal/>
    </border>
    <border>
      <left style="thin">
        <color rgb="FF7BA0CD"/>
      </left>
      <right style="thin">
        <color rgb="FF7BA0CD"/>
      </right>
      <top/>
      <bottom style="thin">
        <color rgb="FF7BA0CD"/>
      </bottom>
      <diagonal/>
    </border>
    <border>
      <left style="thin">
        <color rgb="FF7BA0CD"/>
      </left>
      <right style="thin">
        <color rgb="FF7BA0CD"/>
      </right>
      <top style="thin">
        <color rgb="FF7BA0CD"/>
      </top>
      <bottom style="thin">
        <color rgb="FF7BA0CD"/>
      </bottom>
      <diagonal/>
    </border>
    <border>
      <left/>
      <right/>
      <top style="thin">
        <color rgb="FF7BA0CD"/>
      </top>
      <bottom/>
      <diagonal/>
    </border>
    <border>
      <left style="thin">
        <color rgb="FF7F7F7F"/>
      </left>
      <right/>
      <top style="thin">
        <color rgb="FF7F7F7F"/>
      </top>
      <bottom/>
      <diagonal/>
    </border>
    <border>
      <left/>
      <right/>
      <top style="thin">
        <color rgb="FF7F7F7F"/>
      </top>
      <bottom/>
      <diagonal/>
    </border>
    <border>
      <left/>
      <right style="thin">
        <color rgb="FF7F7F7F"/>
      </right>
      <top style="thin">
        <color rgb="FF7F7F7F"/>
      </top>
      <bottom/>
      <diagonal/>
    </border>
    <border>
      <left style="thin">
        <color rgb="FF7F7F7F"/>
      </left>
      <right/>
      <top/>
      <bottom/>
      <diagonal/>
    </border>
    <border>
      <left/>
      <right style="thin">
        <color rgb="FF7F7F7F"/>
      </right>
      <top/>
      <bottom/>
      <diagonal/>
    </border>
    <border>
      <left style="thin">
        <color auto="1"/>
      </left>
      <right/>
      <top/>
      <bottom style="thin">
        <color auto="1"/>
      </bottom>
      <diagonal/>
    </border>
    <border>
      <left style="thin">
        <color rgb="FF7F7F7F"/>
      </left>
      <right/>
      <top/>
      <bottom style="thin">
        <color rgb="FF7F7F7F"/>
      </bottom>
      <diagonal/>
    </border>
    <border>
      <left/>
      <right/>
      <top/>
      <bottom style="thin">
        <color rgb="FF7F7F7F"/>
      </bottom>
      <diagonal/>
    </border>
    <border>
      <left/>
      <right style="thin">
        <color rgb="FF7F7F7F"/>
      </right>
      <top/>
      <bottom style="thin">
        <color rgb="FF7F7F7F"/>
      </bottom>
      <diagonal/>
    </border>
    <border>
      <left style="medium">
        <color auto="1"/>
      </left>
      <right style="thin">
        <color auto="1"/>
      </right>
      <top/>
      <bottom/>
      <diagonal/>
    </border>
    <border>
      <left style="thin">
        <color auto="1"/>
      </left>
      <right style="medium">
        <color auto="1"/>
      </right>
      <top/>
      <bottom/>
      <diagonal/>
    </border>
    <border>
      <left style="thin">
        <color rgb="FF808080"/>
      </left>
      <right/>
      <top style="thin">
        <color rgb="FF808080"/>
      </top>
      <bottom style="thin">
        <color rgb="FF808080"/>
      </bottom>
      <diagonal/>
    </border>
    <border>
      <left/>
      <right/>
      <top style="thin">
        <color rgb="FF808080"/>
      </top>
      <bottom style="thin">
        <color rgb="FF808080"/>
      </bottom>
      <diagonal/>
    </border>
    <border>
      <left/>
      <right style="thin">
        <color rgb="FF808080"/>
      </right>
      <top style="thin">
        <color rgb="FF808080"/>
      </top>
      <bottom style="thin">
        <color rgb="FF808080"/>
      </bottom>
      <diagonal/>
    </border>
    <border>
      <left style="thin">
        <color rgb="FF808080"/>
      </left>
      <right/>
      <top/>
      <bottom/>
      <diagonal/>
    </border>
    <border>
      <left/>
      <right style="thin">
        <color rgb="FF808080"/>
      </right>
      <top/>
      <bottom/>
      <diagonal/>
    </border>
    <border>
      <left/>
      <right style="medium">
        <color auto="1"/>
      </right>
      <top style="thin">
        <color auto="1"/>
      </top>
      <bottom style="medium">
        <color auto="1"/>
      </bottom>
      <diagonal/>
    </border>
    <border>
      <left style="thin">
        <color rgb="FF808080"/>
      </left>
      <right/>
      <top/>
      <bottom style="thin">
        <color rgb="FF808080"/>
      </bottom>
      <diagonal/>
    </border>
    <border>
      <left/>
      <right/>
      <top/>
      <bottom style="thin">
        <color rgb="FF808080"/>
      </bottom>
      <diagonal/>
    </border>
    <border>
      <left/>
      <right style="thin">
        <color rgb="FF808080"/>
      </right>
      <top/>
      <bottom style="thin">
        <color rgb="FF808080"/>
      </bottom>
      <diagonal/>
    </border>
    <border>
      <left style="thin">
        <color auto="1"/>
      </left>
      <right/>
      <top style="thin">
        <color auto="1"/>
      </top>
      <bottom/>
      <diagonal/>
    </border>
    <border>
      <left style="thin">
        <color rgb="FF7F7F7F"/>
      </left>
      <right/>
      <top style="thin">
        <color rgb="FF7F7F7F"/>
      </top>
      <bottom style="thin">
        <color rgb="FF7F7F7F"/>
      </bottom>
      <diagonal/>
    </border>
    <border>
      <left style="thin">
        <color rgb="FF7F7F7F"/>
      </left>
      <right style="thin">
        <color rgb="FF7F7F7F"/>
      </right>
      <top/>
      <bottom/>
      <diagonal/>
    </border>
    <border>
      <left style="thin">
        <color rgb="FF7F7F7F"/>
      </left>
      <right style="thin">
        <color rgb="FF7F7F7F"/>
      </right>
      <top/>
      <bottom style="thin">
        <color rgb="FF7F7F7F"/>
      </bottom>
      <diagonal/>
    </border>
    <border>
      <left style="medium">
        <color auto="1"/>
      </left>
      <right style="medium">
        <color auto="1"/>
      </right>
      <top/>
      <bottom/>
      <diagonal/>
    </border>
    <border>
      <left style="medium">
        <color auto="1"/>
      </left>
      <right style="medium">
        <color auto="1"/>
      </right>
      <top style="medium">
        <color auto="1"/>
      </top>
      <bottom/>
      <diagonal/>
    </border>
    <border>
      <left/>
      <right style="thin">
        <color auto="1"/>
      </right>
      <top style="medium">
        <color auto="1"/>
      </top>
      <bottom style="thin">
        <color auto="1"/>
      </bottom>
      <diagonal/>
    </border>
    <border>
      <left style="thin">
        <color auto="1"/>
      </left>
      <right/>
      <top style="medium">
        <color auto="1"/>
      </top>
      <bottom/>
      <diagonal/>
    </border>
    <border>
      <left style="thin">
        <color auto="1"/>
      </left>
      <right style="medium">
        <color auto="1"/>
      </right>
      <top style="thin">
        <color auto="1"/>
      </top>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medium">
        <color auto="1"/>
      </left>
      <right/>
      <top style="thin">
        <color auto="1"/>
      </top>
      <bottom style="thin">
        <color auto="1"/>
      </bottom>
      <diagonal/>
    </border>
    <border>
      <left style="medium">
        <color auto="1"/>
      </left>
      <right/>
      <top style="thin">
        <color auto="1"/>
      </top>
      <bottom style="medium">
        <color auto="1"/>
      </bottom>
      <diagonal/>
    </border>
    <border>
      <left style="thin">
        <color auto="1"/>
      </left>
      <right/>
      <top/>
      <bottom style="medium">
        <color auto="1"/>
      </bottom>
      <diagonal/>
    </border>
    <border>
      <left style="thin">
        <color auto="1"/>
      </left>
      <right style="medium">
        <color auto="1"/>
      </right>
      <top/>
      <bottom style="medium">
        <color auto="1"/>
      </bottom>
      <diagonal/>
    </border>
    <border>
      <left style="hair">
        <color auto="1"/>
      </left>
      <right/>
      <top style="hair">
        <color auto="1"/>
      </top>
      <bottom/>
      <diagonal/>
    </border>
    <border>
      <left/>
      <right/>
      <top style="hair">
        <color auto="1"/>
      </top>
      <bottom/>
      <diagonal/>
    </border>
    <border>
      <left style="hair">
        <color auto="1"/>
      </left>
      <right/>
      <top/>
      <bottom/>
      <diagonal/>
    </border>
    <border>
      <left style="hair">
        <color auto="1"/>
      </left>
      <right/>
      <top/>
      <bottom style="hair">
        <color auto="1"/>
      </bottom>
      <diagonal/>
    </border>
    <border>
      <left/>
      <right/>
      <top/>
      <bottom style="hair">
        <color auto="1"/>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right/>
      <top style="hair">
        <color auto="1"/>
      </top>
      <bottom style="hair">
        <color auto="1"/>
      </bottom>
      <diagonal/>
    </border>
    <border>
      <left/>
      <right style="medium">
        <color auto="1"/>
      </right>
      <top/>
      <bottom style="medium">
        <color auto="1"/>
      </bottom>
      <diagonal/>
    </border>
    <border>
      <left style="thin">
        <color auto="1"/>
      </left>
      <right style="thin">
        <color auto="1"/>
      </right>
      <top style="double">
        <color auto="1"/>
      </top>
      <bottom/>
      <diagonal/>
    </border>
    <border>
      <left/>
      <right/>
      <top style="double">
        <color auto="1"/>
      </top>
      <bottom/>
      <diagonal/>
    </border>
    <border>
      <left/>
      <right style="thin">
        <color auto="1"/>
      </right>
      <top style="double">
        <color auto="1"/>
      </top>
      <bottom style="double">
        <color auto="1"/>
      </bottom>
      <diagonal/>
    </border>
    <border>
      <left/>
      <right style="thin">
        <color auto="1"/>
      </right>
      <top style="double">
        <color auto="1"/>
      </top>
      <bottom/>
      <diagonal/>
    </border>
    <border>
      <left style="thin">
        <color auto="1"/>
      </left>
      <right style="thin">
        <color auto="1"/>
      </right>
      <top/>
      <bottom style="double">
        <color auto="1"/>
      </bottom>
      <diagonal/>
    </border>
    <border>
      <left/>
      <right/>
      <top/>
      <bottom style="double">
        <color auto="1"/>
      </bottom>
      <diagonal/>
    </border>
    <border>
      <left/>
      <right style="thin">
        <color auto="1"/>
      </right>
      <top/>
      <bottom style="double">
        <color auto="1"/>
      </bottom>
      <diagonal/>
    </border>
    <border>
      <left style="thin">
        <color auto="1"/>
      </left>
      <right style="thin">
        <color auto="1"/>
      </right>
      <top style="double">
        <color auto="1"/>
      </top>
      <bottom style="thin">
        <color auto="1"/>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top style="hair">
        <color auto="1"/>
      </top>
      <bottom style="hair">
        <color auto="1"/>
      </bottom>
      <diagonal/>
    </border>
    <border>
      <left style="thin">
        <color auto="1"/>
      </left>
      <right style="thin">
        <color auto="1"/>
      </right>
      <top/>
      <bottom style="hair">
        <color auto="1"/>
      </bottom>
      <diagonal/>
    </border>
    <border>
      <left style="thin">
        <color auto="1"/>
      </left>
      <right style="thin">
        <color auto="1"/>
      </right>
      <top style="hair">
        <color auto="1"/>
      </top>
      <bottom/>
      <diagonal/>
    </border>
    <border>
      <left style="thin">
        <color auto="1"/>
      </left>
      <right style="thin">
        <color auto="1"/>
      </right>
      <top style="hair">
        <color auto="1"/>
      </top>
      <bottom style="thin">
        <color auto="1"/>
      </bottom>
      <diagonal/>
    </border>
    <border>
      <left style="thin">
        <color auto="1"/>
      </left>
      <right/>
      <top/>
      <bottom style="double">
        <color auto="1"/>
      </bottom>
      <diagonal/>
    </border>
    <border>
      <left/>
      <right style="thin">
        <color auto="1"/>
      </right>
      <top style="thin">
        <color auto="1"/>
      </top>
      <bottom style="double">
        <color auto="1"/>
      </bottom>
      <diagonal/>
    </border>
    <border>
      <left style="thin">
        <color auto="1"/>
      </left>
      <right/>
      <top style="double">
        <color auto="1"/>
      </top>
      <bottom style="thin">
        <color auto="1"/>
      </bottom>
      <diagonal/>
    </border>
    <border>
      <left/>
      <right style="thin">
        <color auto="1"/>
      </right>
      <top/>
      <bottom style="hair">
        <color auto="1"/>
      </bottom>
      <diagonal/>
    </border>
    <border>
      <left style="thin">
        <color auto="1"/>
      </left>
      <right style="thin">
        <color auto="1"/>
      </right>
      <top style="thin">
        <color auto="1"/>
      </top>
      <bottom style="double">
        <color auto="1"/>
      </bottom>
      <diagonal/>
    </border>
    <border>
      <left style="thin">
        <color auto="1"/>
      </left>
      <right/>
      <top style="thin">
        <color auto="1"/>
      </top>
      <bottom style="hair">
        <color auto="1"/>
      </bottom>
      <diagonal/>
    </border>
    <border>
      <left/>
      <right style="thin">
        <color auto="1"/>
      </right>
      <top style="hair">
        <color auto="1"/>
      </top>
      <bottom style="hair">
        <color auto="1"/>
      </bottom>
      <diagonal/>
    </border>
    <border>
      <left style="thin">
        <color auto="1"/>
      </left>
      <right/>
      <top style="hair">
        <color auto="1"/>
      </top>
      <bottom style="thin">
        <color auto="1"/>
      </bottom>
      <diagonal/>
    </border>
    <border>
      <left/>
      <right style="thin">
        <color auto="1"/>
      </right>
      <top style="hair">
        <color auto="1"/>
      </top>
      <bottom style="thin">
        <color auto="1"/>
      </bottom>
      <diagonal/>
    </border>
    <border>
      <left style="thin">
        <color auto="1"/>
      </left>
      <right/>
      <top style="thin">
        <color auto="1"/>
      </top>
      <bottom style="double">
        <color auto="1"/>
      </bottom>
      <diagonal/>
    </border>
    <border>
      <left/>
      <right/>
      <top style="thin">
        <color auto="1"/>
      </top>
      <bottom style="double">
        <color auto="1"/>
      </bottom>
      <diagonal/>
    </border>
    <border>
      <left/>
      <right style="thin">
        <color auto="1"/>
      </right>
      <top style="thin">
        <color auto="1"/>
      </top>
      <bottom style="hair">
        <color auto="1"/>
      </bottom>
      <diagonal/>
    </border>
    <border>
      <left/>
      <right/>
      <top style="double">
        <color auto="1"/>
      </top>
      <bottom style="thin">
        <color auto="1"/>
      </bottom>
      <diagonal/>
    </border>
    <border>
      <left/>
      <right style="thin">
        <color auto="1"/>
      </right>
      <top style="double">
        <color auto="1"/>
      </top>
      <bottom style="thin">
        <color auto="1"/>
      </bottom>
      <diagonal/>
    </border>
    <border>
      <left/>
      <right/>
      <top style="thin">
        <color rgb="FF010000"/>
      </top>
      <bottom style="thin">
        <color rgb="FF010000"/>
      </bottom>
      <diagonal/>
    </border>
    <border>
      <left/>
      <right style="thin">
        <color rgb="FF000000"/>
      </right>
      <top style="medium">
        <color auto="1"/>
      </top>
      <bottom/>
      <diagonal/>
    </border>
    <border>
      <left/>
      <right style="thin">
        <color rgb="FF000000"/>
      </right>
      <top/>
      <bottom/>
      <diagonal/>
    </border>
    <border>
      <left style="thin">
        <color rgb="FF000000"/>
      </left>
      <right/>
      <top style="medium">
        <color auto="1"/>
      </top>
      <bottom/>
      <diagonal/>
    </border>
    <border>
      <left style="thin">
        <color rgb="FF000000"/>
      </left>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medium">
        <color auto="1"/>
      </right>
      <top style="thin">
        <color auto="1"/>
      </top>
      <bottom style="thin">
        <color auto="1"/>
      </bottom>
      <diagonal/>
    </border>
    <border>
      <left style="medium">
        <color auto="1"/>
      </left>
      <right/>
      <top style="thin">
        <color auto="1"/>
      </top>
      <bottom/>
      <diagonal/>
    </border>
    <border>
      <left/>
      <right/>
      <top style="medium">
        <color auto="1"/>
      </top>
      <bottom style="thin">
        <color auto="1"/>
      </bottom>
      <diagonal/>
    </border>
    <border>
      <left/>
      <right style="medium">
        <color auto="1"/>
      </right>
      <top style="medium">
        <color auto="1"/>
      </top>
      <bottom style="thin">
        <color auto="1"/>
      </bottom>
      <diagonal/>
    </border>
    <border>
      <left/>
      <right/>
      <top style="thin">
        <color auto="1"/>
      </top>
      <bottom/>
      <diagonal/>
    </border>
    <border>
      <left/>
      <right style="thin">
        <color auto="1"/>
      </right>
      <top style="thin">
        <color rgb="FF000000"/>
      </top>
      <bottom style="medium">
        <color rgb="FF000000"/>
      </bottom>
      <diagonal/>
    </border>
    <border>
      <left/>
      <right/>
      <top style="thin">
        <color rgb="FF000000"/>
      </top>
      <bottom style="medium">
        <color rgb="FF000000"/>
      </bottom>
      <diagonal/>
    </border>
    <border>
      <left/>
      <right/>
      <top style="thin">
        <color rgb="FF000000"/>
      </top>
      <bottom/>
      <diagonal/>
    </border>
    <border>
      <left style="thin">
        <color auto="1"/>
      </left>
      <right/>
      <top/>
      <bottom style="thin">
        <color rgb="FF000000"/>
      </bottom>
      <diagonal/>
    </border>
    <border>
      <left/>
      <right style="thin">
        <color auto="1"/>
      </right>
      <top/>
      <bottom style="thin">
        <color rgb="FF000000"/>
      </bottom>
      <diagonal/>
    </border>
    <border>
      <left style="thin">
        <color auto="1"/>
      </left>
      <right style="thin">
        <color auto="1"/>
      </right>
      <top/>
      <bottom style="thin">
        <color rgb="FF000000"/>
      </bottom>
      <diagonal/>
    </border>
    <border>
      <left/>
      <right style="hair">
        <color auto="1"/>
      </right>
      <top style="hair">
        <color auto="1"/>
      </top>
      <bottom/>
      <diagonal/>
    </border>
    <border>
      <left/>
      <right style="hair">
        <color auto="1"/>
      </right>
      <top/>
      <bottom/>
      <diagonal/>
    </border>
    <border>
      <left/>
      <right style="hair">
        <color auto="1"/>
      </right>
      <top/>
      <bottom style="hair">
        <color auto="1"/>
      </bottom>
      <diagonal/>
    </border>
    <border>
      <left style="dashed">
        <color rgb="FF000000"/>
      </left>
      <right/>
      <top/>
      <bottom/>
      <diagonal/>
    </border>
    <border>
      <left style="dashed">
        <color rgb="FF000000"/>
      </left>
      <right/>
      <top style="hair">
        <color auto="1"/>
      </top>
      <bottom/>
      <diagonal/>
    </border>
    <border>
      <left style="dashed">
        <color rgb="FF000000"/>
      </left>
      <right/>
      <top/>
      <bottom style="hair">
        <color auto="1"/>
      </bottom>
      <diagonal/>
    </border>
    <border>
      <left style="medium">
        <color auto="1"/>
      </left>
      <right/>
      <top style="thin">
        <color rgb="FF000000"/>
      </top>
      <bottom style="medium">
        <color rgb="FF000000"/>
      </bottom>
      <diagonal/>
    </border>
    <border>
      <left style="thin">
        <color auto="1"/>
      </left>
      <right style="medium">
        <color auto="1"/>
      </right>
      <top style="thin">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medium">
        <color indexed="64"/>
      </left>
      <right style="thin">
        <color rgb="FF000000"/>
      </right>
      <top style="thin">
        <color rgb="FF000000"/>
      </top>
      <bottom/>
      <diagonal/>
    </border>
    <border>
      <left/>
      <right style="medium">
        <color indexed="64"/>
      </right>
      <top style="thin">
        <color auto="1"/>
      </top>
      <bottom/>
      <diagonal/>
    </border>
    <border>
      <left style="medium">
        <color indexed="64"/>
      </left>
      <right style="thin">
        <color auto="1"/>
      </right>
      <top/>
      <bottom style="medium">
        <color indexed="64"/>
      </bottom>
      <diagonal/>
    </border>
    <border>
      <left/>
      <right/>
      <top style="thin">
        <color rgb="FF000000"/>
      </top>
      <bottom style="medium">
        <color indexed="64"/>
      </bottom>
      <diagonal/>
    </border>
    <border>
      <left/>
      <right style="medium">
        <color indexed="64"/>
      </right>
      <top style="thin">
        <color rgb="FF000000"/>
      </top>
      <bottom style="medium">
        <color indexed="64"/>
      </bottom>
      <diagonal/>
    </border>
  </borders>
  <cellStyleXfs count="11">
    <xf numFmtId="0" fontId="0" fillId="0" borderId="0"/>
    <xf numFmtId="168" fontId="3" fillId="0" borderId="0" applyBorder="0" applyProtection="0"/>
    <xf numFmtId="177" fontId="3" fillId="0" borderId="0" applyBorder="0" applyProtection="0"/>
    <xf numFmtId="0" fontId="66" fillId="0" borderId="0"/>
    <xf numFmtId="0" fontId="2" fillId="0" borderId="0"/>
    <xf numFmtId="0" fontId="66" fillId="0" borderId="0"/>
    <xf numFmtId="0" fontId="2" fillId="0" borderId="0"/>
    <xf numFmtId="9" fontId="2" fillId="0" borderId="0" applyBorder="0" applyProtection="0"/>
    <xf numFmtId="9" fontId="3" fillId="0" borderId="0" applyBorder="0" applyProtection="0"/>
    <xf numFmtId="0" fontId="70" fillId="0" borderId="0" applyBorder="0" applyProtection="0"/>
    <xf numFmtId="0" fontId="1" fillId="0" borderId="0"/>
  </cellStyleXfs>
  <cellXfs count="741">
    <xf numFmtId="0" fontId="0" fillId="0" borderId="0" xfId="0"/>
    <xf numFmtId="0" fontId="11" fillId="0" borderId="10" xfId="0" applyFont="1" applyBorder="1" applyAlignment="1">
      <alignment horizontal="center" vertical="center" wrapText="1"/>
    </xf>
    <xf numFmtId="0" fontId="4" fillId="2" borderId="0" xfId="0" applyFont="1" applyFill="1" applyAlignment="1">
      <alignment horizontal="center" vertical="center" wrapText="1"/>
    </xf>
    <xf numFmtId="0" fontId="4" fillId="0" borderId="0" xfId="0" applyFont="1" applyAlignment="1">
      <alignment horizontal="left" vertical="center" wrapText="1"/>
    </xf>
    <xf numFmtId="0" fontId="4" fillId="0" borderId="0" xfId="0" applyFont="1" applyAlignment="1">
      <alignment horizontal="center" vertical="center" wrapText="1"/>
    </xf>
    <xf numFmtId="0" fontId="4" fillId="0" borderId="0" xfId="0" applyFont="1" applyAlignment="1">
      <alignment vertical="center" wrapText="1"/>
    </xf>
    <xf numFmtId="0" fontId="4" fillId="0" borderId="0" xfId="0" applyFont="1" applyAlignment="1">
      <alignment horizontal="right" vertical="center" wrapText="1"/>
    </xf>
    <xf numFmtId="0" fontId="4" fillId="2" borderId="0" xfId="0" applyFont="1" applyFill="1" applyAlignment="1">
      <alignment horizontal="right" vertical="center" wrapText="1"/>
    </xf>
    <xf numFmtId="0" fontId="4" fillId="2" borderId="0" xfId="0" applyFont="1" applyFill="1" applyAlignment="1">
      <alignment horizontal="left" vertical="center" wrapText="1"/>
    </xf>
    <xf numFmtId="0" fontId="4" fillId="2" borderId="0" xfId="0" applyFont="1" applyFill="1" applyAlignment="1">
      <alignment vertical="center" wrapText="1"/>
    </xf>
    <xf numFmtId="0" fontId="5" fillId="2" borderId="1" xfId="0" applyFont="1" applyFill="1" applyBorder="1" applyAlignment="1">
      <alignment vertical="center" wrapText="1"/>
    </xf>
    <xf numFmtId="0" fontId="0" fillId="2" borderId="2" xfId="0" applyFill="1" applyBorder="1"/>
    <xf numFmtId="0" fontId="0" fillId="2" borderId="3" xfId="0" applyFill="1" applyBorder="1"/>
    <xf numFmtId="0" fontId="0" fillId="2" borderId="0" xfId="0" applyFill="1"/>
    <xf numFmtId="0" fontId="0" fillId="2" borderId="4" xfId="0" applyFill="1" applyBorder="1"/>
    <xf numFmtId="0" fontId="6" fillId="2" borderId="0" xfId="0" applyFont="1" applyFill="1" applyAlignment="1">
      <alignment vertical="center"/>
    </xf>
    <xf numFmtId="0" fontId="0" fillId="2" borderId="5" xfId="0" applyFill="1" applyBorder="1"/>
    <xf numFmtId="0" fontId="7" fillId="2" borderId="0" xfId="0" applyFont="1" applyFill="1" applyAlignment="1">
      <alignment vertical="center"/>
    </xf>
    <xf numFmtId="0" fontId="7" fillId="2" borderId="6" xfId="0" applyFont="1" applyFill="1" applyBorder="1" applyAlignment="1">
      <alignment horizontal="left" vertical="top"/>
    </xf>
    <xf numFmtId="0" fontId="9" fillId="2" borderId="0" xfId="0" applyFont="1" applyFill="1" applyAlignment="1">
      <alignment horizontal="center" vertical="center" wrapText="1"/>
    </xf>
    <xf numFmtId="0" fontId="11" fillId="2" borderId="2"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2" borderId="5" xfId="0" applyFont="1" applyFill="1" applyBorder="1" applyAlignment="1">
      <alignment horizontal="center" vertical="center" wrapText="1"/>
    </xf>
    <xf numFmtId="0" fontId="14" fillId="2" borderId="0" xfId="0" applyFont="1" applyFill="1" applyAlignment="1">
      <alignment horizontal="center" vertical="center" wrapText="1"/>
    </xf>
    <xf numFmtId="0" fontId="15" fillId="3" borderId="10" xfId="0" applyFont="1" applyFill="1" applyBorder="1" applyAlignment="1">
      <alignment horizontal="center" vertical="center" wrapText="1"/>
    </xf>
    <xf numFmtId="166" fontId="11" fillId="4" borderId="12" xfId="0" applyNumberFormat="1" applyFont="1" applyFill="1" applyBorder="1" applyAlignment="1">
      <alignment horizontal="center" vertical="center" wrapText="1"/>
    </xf>
    <xf numFmtId="165" fontId="11" fillId="5" borderId="13" xfId="0" applyNumberFormat="1" applyFont="1" applyFill="1" applyBorder="1" applyAlignment="1">
      <alignment horizontal="left" vertical="center" wrapText="1"/>
    </xf>
    <xf numFmtId="0" fontId="11" fillId="5" borderId="10" xfId="0" applyFont="1" applyFill="1" applyBorder="1" applyAlignment="1">
      <alignment horizontal="left" vertical="center" wrapText="1"/>
    </xf>
    <xf numFmtId="0" fontId="4" fillId="5" borderId="10" xfId="0" applyFont="1" applyFill="1" applyBorder="1" applyAlignment="1">
      <alignment horizontal="center" vertical="center" wrapText="1"/>
    </xf>
    <xf numFmtId="0" fontId="16" fillId="2" borderId="0" xfId="0" applyFont="1" applyFill="1" applyAlignment="1">
      <alignment horizontal="center" vertical="center" wrapText="1"/>
    </xf>
    <xf numFmtId="0" fontId="17" fillId="2" borderId="0" xfId="0" applyFont="1" applyFill="1" applyAlignment="1">
      <alignment horizontal="left" vertical="center"/>
    </xf>
    <xf numFmtId="0" fontId="4" fillId="5" borderId="0" xfId="0" applyFont="1" applyFill="1" applyAlignment="1">
      <alignment vertical="center" wrapText="1"/>
    </xf>
    <xf numFmtId="4" fontId="4" fillId="6" borderId="13" xfId="0" applyNumberFormat="1" applyFont="1" applyFill="1" applyBorder="1" applyAlignment="1">
      <alignment horizontal="left" vertical="center" wrapText="1"/>
    </xf>
    <xf numFmtId="167" fontId="4" fillId="6" borderId="10" xfId="0" applyNumberFormat="1" applyFont="1" applyFill="1" applyBorder="1" applyAlignment="1">
      <alignment horizontal="left" vertical="center" wrapText="1"/>
    </xf>
    <xf numFmtId="3" fontId="4" fillId="6" borderId="10" xfId="0" applyNumberFormat="1" applyFont="1" applyFill="1" applyBorder="1" applyAlignment="1">
      <alignment horizontal="center" vertical="center" wrapText="1"/>
    </xf>
    <xf numFmtId="1" fontId="4" fillId="6" borderId="10" xfId="1" applyNumberFormat="1" applyFont="1" applyFill="1" applyBorder="1" applyAlignment="1" applyProtection="1">
      <alignment horizontal="center" vertical="center" wrapText="1"/>
    </xf>
    <xf numFmtId="169" fontId="4" fillId="6" borderId="10" xfId="1" applyNumberFormat="1" applyFont="1" applyFill="1" applyBorder="1" applyAlignment="1" applyProtection="1">
      <alignment vertical="center" wrapText="1"/>
    </xf>
    <xf numFmtId="4" fontId="4" fillId="2" borderId="0" xfId="1" applyNumberFormat="1" applyFont="1" applyFill="1" applyBorder="1" applyAlignment="1" applyProtection="1">
      <alignment horizontal="right" vertical="center" wrapText="1"/>
    </xf>
    <xf numFmtId="170" fontId="4" fillId="2" borderId="0" xfId="0" applyNumberFormat="1" applyFont="1" applyFill="1" applyAlignment="1">
      <alignment horizontal="center" vertical="center" wrapText="1"/>
    </xf>
    <xf numFmtId="169" fontId="17" fillId="2" borderId="0" xfId="0" applyNumberFormat="1" applyFont="1" applyFill="1" applyAlignment="1">
      <alignment horizontal="center" vertical="center" wrapText="1"/>
    </xf>
    <xf numFmtId="171" fontId="4" fillId="0" borderId="0" xfId="0" applyNumberFormat="1" applyFont="1" applyAlignment="1">
      <alignment horizontal="center" vertical="center" wrapText="1"/>
    </xf>
    <xf numFmtId="172" fontId="4" fillId="0" borderId="0" xfId="0" applyNumberFormat="1" applyFont="1" applyAlignment="1">
      <alignment horizontal="center" vertical="center" wrapText="1"/>
    </xf>
    <xf numFmtId="0" fontId="4" fillId="7" borderId="0" xfId="0" applyFont="1" applyFill="1" applyAlignment="1">
      <alignment horizontal="center" vertical="center" wrapText="1"/>
    </xf>
    <xf numFmtId="171" fontId="11" fillId="2" borderId="0" xfId="0" applyNumberFormat="1" applyFont="1" applyFill="1" applyAlignment="1">
      <alignment horizontal="center" vertical="center" wrapText="1"/>
    </xf>
    <xf numFmtId="171" fontId="11" fillId="0" borderId="0" xfId="0" applyNumberFormat="1" applyFont="1" applyAlignment="1">
      <alignment horizontal="center" vertical="center" wrapText="1"/>
    </xf>
    <xf numFmtId="0" fontId="11" fillId="0" borderId="0" xfId="0" applyFont="1" applyAlignment="1">
      <alignment horizontal="center" vertical="center" wrapText="1"/>
    </xf>
    <xf numFmtId="173" fontId="11" fillId="0" borderId="0" xfId="0" applyNumberFormat="1" applyFont="1" applyAlignment="1">
      <alignment horizontal="center" vertical="center" wrapText="1"/>
    </xf>
    <xf numFmtId="169" fontId="4" fillId="2" borderId="0" xfId="0" applyNumberFormat="1" applyFont="1" applyFill="1" applyAlignment="1">
      <alignment horizontal="center" vertical="center" wrapText="1"/>
    </xf>
    <xf numFmtId="0" fontId="18" fillId="2" borderId="0" xfId="0" applyFont="1" applyFill="1" applyAlignment="1">
      <alignment horizontal="center" vertical="center" wrapText="1"/>
    </xf>
    <xf numFmtId="4" fontId="4" fillId="2" borderId="0" xfId="0" applyNumberFormat="1" applyFont="1" applyFill="1" applyAlignment="1">
      <alignment horizontal="right" vertical="center" wrapText="1"/>
    </xf>
    <xf numFmtId="171" fontId="19" fillId="2" borderId="0" xfId="0" applyNumberFormat="1" applyFont="1" applyFill="1" applyAlignment="1">
      <alignment horizontal="center" vertical="center" wrapText="1"/>
    </xf>
    <xf numFmtId="171" fontId="18" fillId="0" borderId="0" xfId="0" applyNumberFormat="1" applyFont="1" applyAlignment="1">
      <alignment horizontal="center" vertical="center" wrapText="1"/>
    </xf>
    <xf numFmtId="0" fontId="18" fillId="0" borderId="0" xfId="0" applyFont="1" applyAlignment="1">
      <alignment horizontal="center" vertical="center" wrapText="1"/>
    </xf>
    <xf numFmtId="0" fontId="0" fillId="2" borderId="10" xfId="0" applyFill="1" applyBorder="1"/>
    <xf numFmtId="0" fontId="11" fillId="2" borderId="10" xfId="0" applyFont="1" applyFill="1" applyBorder="1" applyAlignment="1">
      <alignment horizontal="center" vertical="center" wrapText="1"/>
    </xf>
    <xf numFmtId="174" fontId="11" fillId="2" borderId="10" xfId="0" applyNumberFormat="1" applyFont="1" applyFill="1" applyBorder="1" applyAlignment="1">
      <alignment horizontal="center" vertical="center" wrapText="1"/>
    </xf>
    <xf numFmtId="165" fontId="4" fillId="0" borderId="10" xfId="0" applyNumberFormat="1" applyFont="1" applyBorder="1" applyAlignment="1">
      <alignment horizontal="center" vertical="center" wrapText="1"/>
    </xf>
    <xf numFmtId="0" fontId="20" fillId="2" borderId="0" xfId="0" applyFont="1" applyFill="1" applyAlignment="1">
      <alignment vertical="center" wrapText="1"/>
    </xf>
    <xf numFmtId="165" fontId="21" fillId="5" borderId="10" xfId="0" applyNumberFormat="1" applyFont="1" applyFill="1" applyBorder="1" applyAlignment="1">
      <alignment horizontal="left" vertical="center" wrapText="1"/>
    </xf>
    <xf numFmtId="0" fontId="22" fillId="2" borderId="0" xfId="0" applyFont="1" applyFill="1" applyAlignment="1">
      <alignment horizontal="center" vertical="center" wrapText="1"/>
    </xf>
    <xf numFmtId="0" fontId="20" fillId="0" borderId="0" xfId="0" applyFont="1" applyAlignment="1">
      <alignment vertical="center" wrapText="1"/>
    </xf>
    <xf numFmtId="0" fontId="20" fillId="5" borderId="0" xfId="0" applyFont="1" applyFill="1" applyAlignment="1">
      <alignment vertical="center" wrapText="1"/>
    </xf>
    <xf numFmtId="4" fontId="11" fillId="7" borderId="10" xfId="0" applyNumberFormat="1" applyFont="1" applyFill="1" applyBorder="1" applyAlignment="1">
      <alignment horizontal="left" vertical="center" wrapText="1"/>
    </xf>
    <xf numFmtId="0" fontId="23" fillId="0" borderId="0" xfId="0" applyFont="1"/>
    <xf numFmtId="0" fontId="4" fillId="0" borderId="10" xfId="0" applyFont="1" applyBorder="1" applyAlignment="1">
      <alignment horizontal="left" vertical="center" wrapText="1"/>
    </xf>
    <xf numFmtId="0" fontId="4" fillId="0" borderId="10" xfId="0" applyFont="1" applyBorder="1" applyAlignment="1">
      <alignment horizontal="center" vertical="center" wrapText="1"/>
    </xf>
    <xf numFmtId="17" fontId="4" fillId="0" borderId="10" xfId="0" applyNumberFormat="1" applyFont="1" applyBorder="1" applyAlignment="1">
      <alignment horizontal="center" vertical="center" wrapText="1"/>
    </xf>
    <xf numFmtId="4" fontId="4" fillId="0" borderId="10" xfId="0" applyNumberFormat="1" applyFont="1" applyBorder="1" applyAlignment="1">
      <alignment horizontal="left" vertical="center" wrapText="1"/>
    </xf>
    <xf numFmtId="3" fontId="4" fillId="0" borderId="10" xfId="1" applyNumberFormat="1" applyFont="1" applyBorder="1" applyAlignment="1" applyProtection="1">
      <alignment horizontal="center" vertical="center" wrapText="1"/>
    </xf>
    <xf numFmtId="1" fontId="4" fillId="0" borderId="10" xfId="1" applyNumberFormat="1" applyFont="1" applyBorder="1" applyAlignment="1" applyProtection="1">
      <alignment horizontal="center" vertical="center" wrapText="1"/>
    </xf>
    <xf numFmtId="4" fontId="4" fillId="9" borderId="10" xfId="1" applyNumberFormat="1" applyFont="1" applyFill="1" applyBorder="1" applyAlignment="1" applyProtection="1">
      <alignment vertical="center" wrapText="1"/>
    </xf>
    <xf numFmtId="170" fontId="4" fillId="0" borderId="10" xfId="1" applyNumberFormat="1" applyFont="1" applyBorder="1" applyAlignment="1" applyProtection="1">
      <alignment vertical="center" wrapText="1"/>
    </xf>
    <xf numFmtId="171" fontId="4" fillId="0" borderId="10" xfId="1" applyNumberFormat="1" applyFont="1" applyBorder="1" applyAlignment="1" applyProtection="1">
      <alignment horizontal="center" vertical="center" wrapText="1"/>
    </xf>
    <xf numFmtId="171" fontId="4" fillId="0" borderId="10" xfId="1" applyNumberFormat="1" applyFont="1" applyBorder="1" applyAlignment="1" applyProtection="1">
      <alignment horizontal="right" vertical="center" wrapText="1"/>
    </xf>
    <xf numFmtId="170" fontId="4" fillId="0" borderId="10" xfId="1" applyNumberFormat="1" applyFont="1" applyBorder="1" applyAlignment="1" applyProtection="1">
      <alignment horizontal="right" vertical="center" wrapText="1"/>
    </xf>
    <xf numFmtId="3" fontId="11" fillId="7" borderId="10" xfId="0" applyNumberFormat="1" applyFont="1" applyFill="1" applyBorder="1" applyAlignment="1">
      <alignment horizontal="center" vertical="center" wrapText="1"/>
    </xf>
    <xf numFmtId="1" fontId="11" fillId="7" borderId="10" xfId="1" applyNumberFormat="1" applyFont="1" applyFill="1" applyBorder="1" applyAlignment="1" applyProtection="1">
      <alignment horizontal="center" vertical="center" wrapText="1"/>
    </xf>
    <xf numFmtId="4" fontId="11" fillId="7" borderId="10" xfId="1" applyNumberFormat="1" applyFont="1" applyFill="1" applyBorder="1" applyAlignment="1" applyProtection="1">
      <alignment vertical="center" wrapText="1"/>
    </xf>
    <xf numFmtId="4" fontId="4" fillId="0" borderId="10" xfId="1" applyNumberFormat="1" applyFont="1" applyBorder="1" applyAlignment="1" applyProtection="1">
      <alignment horizontal="center" vertical="center" wrapText="1"/>
    </xf>
    <xf numFmtId="176" fontId="4" fillId="0" borderId="10" xfId="1" applyNumberFormat="1" applyFont="1" applyBorder="1" applyAlignment="1" applyProtection="1">
      <alignment horizontal="right" vertical="center" wrapText="1"/>
    </xf>
    <xf numFmtId="0" fontId="10" fillId="0" borderId="0" xfId="0" applyFont="1" applyAlignment="1">
      <alignment horizontal="center" vertical="center" wrapText="1"/>
    </xf>
    <xf numFmtId="4" fontId="5" fillId="2" borderId="0" xfId="1" applyNumberFormat="1" applyFont="1" applyFill="1" applyBorder="1" applyAlignment="1" applyProtection="1">
      <alignment horizontal="right" vertical="center" wrapText="1"/>
    </xf>
    <xf numFmtId="0" fontId="4" fillId="0" borderId="0" xfId="0" applyFont="1" applyAlignment="1" applyProtection="1">
      <alignment wrapText="1"/>
      <protection locked="0"/>
    </xf>
    <xf numFmtId="3" fontId="4" fillId="0" borderId="0" xfId="0" applyNumberFormat="1" applyFont="1" applyAlignment="1" applyProtection="1">
      <alignment horizontal="center" wrapText="1"/>
      <protection locked="0"/>
    </xf>
    <xf numFmtId="4" fontId="4" fillId="0" borderId="0" xfId="0" applyNumberFormat="1" applyFont="1" applyAlignment="1" applyProtection="1">
      <alignment horizontal="right" wrapText="1"/>
      <protection locked="0"/>
    </xf>
    <xf numFmtId="0" fontId="4" fillId="0" borderId="0" xfId="0" applyFont="1" applyAlignment="1" applyProtection="1">
      <alignment horizontal="center" wrapText="1"/>
      <protection locked="0"/>
    </xf>
    <xf numFmtId="0" fontId="20" fillId="2" borderId="1" xfId="0" applyFont="1" applyFill="1" applyBorder="1" applyProtection="1">
      <protection locked="0"/>
    </xf>
    <xf numFmtId="0" fontId="20" fillId="2" borderId="2" xfId="0" applyFont="1" applyFill="1" applyBorder="1" applyAlignment="1" applyProtection="1">
      <alignment wrapText="1"/>
      <protection locked="0"/>
    </xf>
    <xf numFmtId="0" fontId="20" fillId="2" borderId="4" xfId="0" applyFont="1" applyFill="1" applyBorder="1" applyProtection="1">
      <protection locked="0"/>
    </xf>
    <xf numFmtId="0" fontId="20" fillId="0" borderId="22" xfId="0" applyFont="1" applyBorder="1" applyAlignment="1" applyProtection="1">
      <alignment wrapText="1"/>
      <protection locked="0"/>
    </xf>
    <xf numFmtId="0" fontId="20" fillId="0" borderId="23" xfId="0" applyFont="1" applyBorder="1" applyAlignment="1" applyProtection="1">
      <alignment horizontal="center" wrapText="1"/>
      <protection locked="0"/>
    </xf>
    <xf numFmtId="0" fontId="20" fillId="0" borderId="24" xfId="0" applyFont="1" applyBorder="1" applyAlignment="1" applyProtection="1">
      <alignment horizontal="center" wrapText="1"/>
      <protection locked="0"/>
    </xf>
    <xf numFmtId="0" fontId="21" fillId="0" borderId="28" xfId="0" applyFont="1" applyBorder="1" applyAlignment="1" applyProtection="1">
      <alignment horizontal="center" vertical="center" wrapText="1"/>
      <protection locked="0"/>
    </xf>
    <xf numFmtId="0" fontId="21" fillId="12" borderId="29" xfId="0" applyFont="1" applyFill="1" applyBorder="1" applyAlignment="1" applyProtection="1">
      <alignment horizontal="center" vertical="center" wrapText="1"/>
      <protection locked="0"/>
    </xf>
    <xf numFmtId="0" fontId="21" fillId="0" borderId="29" xfId="0" applyFont="1" applyBorder="1" applyAlignment="1" applyProtection="1">
      <alignment horizontal="center" vertical="center" wrapText="1"/>
      <protection locked="0"/>
    </xf>
    <xf numFmtId="0" fontId="11" fillId="0" borderId="0" xfId="0" applyFont="1" applyAlignment="1" applyProtection="1">
      <alignment wrapText="1"/>
      <protection locked="0"/>
    </xf>
    <xf numFmtId="165" fontId="20" fillId="0" borderId="33" xfId="0" applyNumberFormat="1" applyFont="1" applyBorder="1" applyAlignment="1" applyProtection="1">
      <alignment horizontal="center" vertical="center" wrapText="1"/>
      <protection locked="0"/>
    </xf>
    <xf numFmtId="0" fontId="20" fillId="0" borderId="29" xfId="6" applyFont="1" applyBorder="1" applyAlignment="1">
      <alignment horizontal="left" vertical="center" wrapText="1"/>
    </xf>
    <xf numFmtId="10" fontId="20" fillId="0" borderId="29" xfId="0" applyNumberFormat="1" applyFont="1" applyBorder="1" applyAlignment="1" applyProtection="1">
      <alignment horizontal="center" vertical="center" wrapText="1"/>
      <protection locked="0"/>
    </xf>
    <xf numFmtId="10" fontId="20" fillId="0" borderId="34" xfId="0" applyNumberFormat="1" applyFont="1" applyBorder="1" applyAlignment="1" applyProtection="1">
      <alignment horizontal="center" vertical="center" wrapText="1"/>
      <protection locked="0"/>
    </xf>
    <xf numFmtId="10" fontId="20" fillId="0" borderId="10" xfId="0" applyNumberFormat="1" applyFont="1" applyBorder="1" applyAlignment="1" applyProtection="1">
      <alignment horizontal="center" vertical="center" wrapText="1"/>
      <protection locked="0"/>
    </xf>
    <xf numFmtId="0" fontId="20" fillId="0" borderId="10" xfId="6" applyFont="1" applyBorder="1" applyAlignment="1">
      <alignment horizontal="left" vertical="center" wrapText="1"/>
    </xf>
    <xf numFmtId="0" fontId="20" fillId="0" borderId="10" xfId="0" applyFont="1" applyBorder="1" applyAlignment="1">
      <alignment horizontal="center" vertical="center" wrapText="1"/>
    </xf>
    <xf numFmtId="4" fontId="24" fillId="14" borderId="12" xfId="0" applyNumberFormat="1" applyFont="1" applyFill="1" applyBorder="1" applyAlignment="1" applyProtection="1">
      <alignment horizontal="right" vertical="center" wrapText="1"/>
      <protection locked="0"/>
    </xf>
    <xf numFmtId="10" fontId="20" fillId="15" borderId="10" xfId="0" applyNumberFormat="1" applyFont="1" applyFill="1" applyBorder="1" applyAlignment="1" applyProtection="1">
      <alignment horizontal="center" vertical="center" wrapText="1"/>
      <protection locked="0"/>
    </xf>
    <xf numFmtId="0" fontId="20" fillId="0" borderId="12" xfId="0" applyFont="1" applyBorder="1" applyAlignment="1" applyProtection="1">
      <alignment horizontal="right" vertical="center" wrapText="1"/>
      <protection locked="0"/>
    </xf>
    <xf numFmtId="10" fontId="20" fillId="8" borderId="34" xfId="0" applyNumberFormat="1" applyFont="1" applyFill="1" applyBorder="1" applyAlignment="1" applyProtection="1">
      <alignment horizontal="center" vertical="center" wrapText="1"/>
      <protection locked="0"/>
    </xf>
    <xf numFmtId="10" fontId="20" fillId="8" borderId="10" xfId="0" applyNumberFormat="1" applyFont="1" applyFill="1" applyBorder="1" applyAlignment="1" applyProtection="1">
      <alignment horizontal="center" vertical="center" wrapText="1"/>
      <protection locked="0"/>
    </xf>
    <xf numFmtId="0" fontId="20" fillId="0" borderId="34" xfId="0" applyFont="1" applyBorder="1" applyAlignment="1" applyProtection="1">
      <alignment horizontal="center" vertical="center" wrapText="1"/>
      <protection locked="0"/>
    </xf>
    <xf numFmtId="0" fontId="20" fillId="0" borderId="10" xfId="0" applyFont="1" applyBorder="1" applyAlignment="1" applyProtection="1">
      <alignment horizontal="center" vertical="center" wrapText="1"/>
      <protection locked="0"/>
    </xf>
    <xf numFmtId="0" fontId="20" fillId="0" borderId="32" xfId="0" applyFont="1" applyBorder="1" applyAlignment="1">
      <alignment horizontal="center" vertical="center" wrapText="1"/>
    </xf>
    <xf numFmtId="0" fontId="20" fillId="0" borderId="15" xfId="0" applyFont="1" applyBorder="1" applyAlignment="1" applyProtection="1">
      <alignment horizontal="right" vertical="center" wrapText="1"/>
      <protection locked="0"/>
    </xf>
    <xf numFmtId="0" fontId="20" fillId="0" borderId="31" xfId="0" applyFont="1" applyBorder="1" applyAlignment="1" applyProtection="1">
      <alignment horizontal="center" vertical="center" wrapText="1"/>
      <protection locked="0"/>
    </xf>
    <xf numFmtId="0" fontId="20" fillId="0" borderId="32" xfId="0" applyFont="1" applyBorder="1" applyAlignment="1" applyProtection="1">
      <alignment horizontal="center" vertical="center" wrapText="1"/>
      <protection locked="0"/>
    </xf>
    <xf numFmtId="0" fontId="0" fillId="2" borderId="35" xfId="0" applyFill="1" applyBorder="1"/>
    <xf numFmtId="0" fontId="0" fillId="2" borderId="18" xfId="0" applyFill="1" applyBorder="1"/>
    <xf numFmtId="0" fontId="6" fillId="17" borderId="34" xfId="0" applyFont="1" applyFill="1" applyBorder="1"/>
    <xf numFmtId="0" fontId="6" fillId="17" borderId="19" xfId="0" applyFont="1" applyFill="1" applyBorder="1"/>
    <xf numFmtId="0" fontId="3" fillId="18" borderId="36" xfId="0" applyFont="1" applyFill="1" applyBorder="1"/>
    <xf numFmtId="0" fontId="3" fillId="2" borderId="34" xfId="0" applyFont="1" applyFill="1" applyBorder="1"/>
    <xf numFmtId="10" fontId="0" fillId="18" borderId="19" xfId="0" applyNumberFormat="1" applyFill="1" applyBorder="1"/>
    <xf numFmtId="0" fontId="26" fillId="2" borderId="0" xfId="0" applyFont="1" applyFill="1"/>
    <xf numFmtId="0" fontId="26" fillId="0" borderId="0" xfId="0" applyFont="1"/>
    <xf numFmtId="10" fontId="0" fillId="2" borderId="19" xfId="0" applyNumberFormat="1" applyFill="1" applyBorder="1"/>
    <xf numFmtId="0" fontId="6" fillId="16" borderId="34" xfId="0" applyFont="1" applyFill="1" applyBorder="1"/>
    <xf numFmtId="179" fontId="6" fillId="16" borderId="19" xfId="0" applyNumberFormat="1" applyFont="1" applyFill="1" applyBorder="1"/>
    <xf numFmtId="0" fontId="6" fillId="2" borderId="0" xfId="0" applyFont="1" applyFill="1"/>
    <xf numFmtId="0" fontId="0" fillId="2" borderId="37" xfId="0" applyFill="1" applyBorder="1"/>
    <xf numFmtId="9" fontId="0" fillId="2" borderId="29" xfId="0" applyNumberFormat="1" applyFill="1" applyBorder="1"/>
    <xf numFmtId="0" fontId="3" fillId="2" borderId="17" xfId="0" applyFont="1" applyFill="1" applyBorder="1"/>
    <xf numFmtId="10" fontId="0" fillId="2" borderId="29" xfId="0" applyNumberFormat="1" applyFill="1" applyBorder="1"/>
    <xf numFmtId="10" fontId="0" fillId="18" borderId="10" xfId="0" applyNumberFormat="1" applyFill="1" applyBorder="1"/>
    <xf numFmtId="0" fontId="0" fillId="0" borderId="19" xfId="0" applyBorder="1"/>
    <xf numFmtId="0" fontId="0" fillId="2" borderId="19" xfId="0" applyFill="1" applyBorder="1"/>
    <xf numFmtId="0" fontId="27" fillId="0" borderId="0" xfId="0" applyFont="1"/>
    <xf numFmtId="0" fontId="6" fillId="16" borderId="17" xfId="0" applyFont="1" applyFill="1" applyBorder="1"/>
    <xf numFmtId="180" fontId="6" fillId="16" borderId="10" xfId="0" applyNumberFormat="1" applyFont="1" applyFill="1" applyBorder="1"/>
    <xf numFmtId="0" fontId="0" fillId="16" borderId="19" xfId="0" applyFill="1" applyBorder="1"/>
    <xf numFmtId="10" fontId="26" fillId="0" borderId="0" xfId="0" applyNumberFormat="1" applyFont="1"/>
    <xf numFmtId="0" fontId="28" fillId="0" borderId="0" xfId="0" applyFont="1"/>
    <xf numFmtId="0" fontId="0" fillId="2" borderId="0" xfId="0" applyFill="1" applyAlignment="1">
      <alignment wrapText="1"/>
    </xf>
    <xf numFmtId="0" fontId="0" fillId="0" borderId="0" xfId="0" applyAlignment="1">
      <alignment horizontal="center"/>
    </xf>
    <xf numFmtId="0" fontId="34" fillId="19" borderId="0" xfId="0" applyFont="1" applyFill="1"/>
    <xf numFmtId="0" fontId="34" fillId="20" borderId="39" xfId="0" applyFont="1" applyFill="1" applyBorder="1"/>
    <xf numFmtId="0" fontId="35" fillId="20" borderId="40" xfId="0" applyFont="1" applyFill="1" applyBorder="1" applyAlignment="1">
      <alignment horizontal="center"/>
    </xf>
    <xf numFmtId="0" fontId="35" fillId="20" borderId="41" xfId="0" applyFont="1" applyFill="1" applyBorder="1" applyAlignment="1">
      <alignment horizontal="center"/>
    </xf>
    <xf numFmtId="0" fontId="33" fillId="0" borderId="42" xfId="0" applyFont="1" applyBorder="1"/>
    <xf numFmtId="0" fontId="36" fillId="0" borderId="43" xfId="0" applyFont="1" applyBorder="1"/>
    <xf numFmtId="0" fontId="36" fillId="0" borderId="42" xfId="0" applyFont="1" applyBorder="1" applyAlignment="1">
      <alignment horizontal="center"/>
    </xf>
    <xf numFmtId="0" fontId="33" fillId="0" borderId="44" xfId="0" applyFont="1" applyBorder="1"/>
    <xf numFmtId="0" fontId="36" fillId="0" borderId="44" xfId="0" applyFont="1" applyBorder="1" applyAlignment="1">
      <alignment horizontal="center"/>
    </xf>
    <xf numFmtId="0" fontId="35" fillId="20" borderId="40" xfId="0" applyFont="1" applyFill="1" applyBorder="1"/>
    <xf numFmtId="0" fontId="33" fillId="0" borderId="45" xfId="0" applyFont="1" applyBorder="1"/>
    <xf numFmtId="10" fontId="33" fillId="0" borderId="45" xfId="0" applyNumberFormat="1" applyFont="1" applyBorder="1" applyAlignment="1">
      <alignment horizontal="center"/>
    </xf>
    <xf numFmtId="0" fontId="33" fillId="21" borderId="45" xfId="0" applyFont="1" applyFill="1" applyBorder="1"/>
    <xf numFmtId="10" fontId="33" fillId="21" borderId="45" xfId="0" applyNumberFormat="1" applyFont="1" applyFill="1" applyBorder="1" applyAlignment="1">
      <alignment horizontal="center"/>
    </xf>
    <xf numFmtId="0" fontId="32" fillId="21" borderId="45" xfId="0" applyFont="1" applyFill="1" applyBorder="1"/>
    <xf numFmtId="10" fontId="32" fillId="21" borderId="45" xfId="0" applyNumberFormat="1" applyFont="1" applyFill="1" applyBorder="1" applyAlignment="1">
      <alignment horizontal="center"/>
    </xf>
    <xf numFmtId="0" fontId="33" fillId="0" borderId="45" xfId="0" applyFont="1" applyBorder="1" applyAlignment="1">
      <alignment horizontal="center"/>
    </xf>
    <xf numFmtId="0" fontId="33" fillId="21" borderId="45" xfId="0" applyFont="1" applyFill="1" applyBorder="1" applyAlignment="1">
      <alignment horizontal="center"/>
    </xf>
    <xf numFmtId="0" fontId="32" fillId="0" borderId="45" xfId="0" applyFont="1" applyBorder="1"/>
    <xf numFmtId="10" fontId="32" fillId="0" borderId="45" xfId="0" applyNumberFormat="1" applyFont="1" applyBorder="1" applyAlignment="1">
      <alignment horizontal="center"/>
    </xf>
    <xf numFmtId="0" fontId="35" fillId="20" borderId="39" xfId="0" applyFont="1" applyFill="1" applyBorder="1"/>
    <xf numFmtId="0" fontId="34" fillId="20" borderId="41" xfId="0" applyFont="1" applyFill="1" applyBorder="1"/>
    <xf numFmtId="10" fontId="34" fillId="20" borderId="45" xfId="0" applyNumberFormat="1" applyFont="1" applyFill="1" applyBorder="1" applyAlignment="1">
      <alignment horizontal="center"/>
    </xf>
    <xf numFmtId="0" fontId="38" fillId="0" borderId="0" xfId="0" applyFont="1"/>
    <xf numFmtId="0" fontId="39" fillId="0" borderId="0" xfId="0" applyFont="1"/>
    <xf numFmtId="0" fontId="0" fillId="2" borderId="1" xfId="0" applyFill="1" applyBorder="1"/>
    <xf numFmtId="0" fontId="38" fillId="2" borderId="0" xfId="0" applyFont="1" applyFill="1"/>
    <xf numFmtId="0" fontId="40" fillId="2" borderId="0" xfId="0" applyFont="1" applyFill="1"/>
    <xf numFmtId="0" fontId="41" fillId="0" borderId="47" xfId="0" applyFont="1" applyBorder="1"/>
    <xf numFmtId="0" fontId="42" fillId="0" borderId="48" xfId="0" applyFont="1" applyBorder="1"/>
    <xf numFmtId="0" fontId="42" fillId="0" borderId="49" xfId="0" applyFont="1" applyBorder="1"/>
    <xf numFmtId="2" fontId="43" fillId="0" borderId="0" xfId="0" applyNumberFormat="1" applyFont="1"/>
    <xf numFmtId="0" fontId="43" fillId="0" borderId="0" xfId="0" applyFont="1"/>
    <xf numFmtId="0" fontId="38" fillId="22" borderId="7" xfId="0" applyFont="1" applyFill="1" applyBorder="1"/>
    <xf numFmtId="0" fontId="44" fillId="0" borderId="50" xfId="0" applyFont="1" applyBorder="1"/>
    <xf numFmtId="0" fontId="44" fillId="0" borderId="0" xfId="0" applyFont="1"/>
    <xf numFmtId="0" fontId="42" fillId="0" borderId="0" xfId="0" applyFont="1"/>
    <xf numFmtId="0" fontId="42" fillId="0" borderId="51" xfId="0" applyFont="1" applyBorder="1"/>
    <xf numFmtId="0" fontId="45" fillId="2" borderId="0" xfId="0" applyFont="1" applyFill="1"/>
    <xf numFmtId="181" fontId="46" fillId="0" borderId="0" xfId="0" applyNumberFormat="1" applyFont="1"/>
    <xf numFmtId="10" fontId="47" fillId="0" borderId="0" xfId="0" applyNumberFormat="1" applyFont="1"/>
    <xf numFmtId="166" fontId="46" fillId="0" borderId="50" xfId="0" applyNumberFormat="1" applyFont="1" applyBorder="1"/>
    <xf numFmtId="0" fontId="46" fillId="0" borderId="0" xfId="0" applyFont="1"/>
    <xf numFmtId="2" fontId="46" fillId="0" borderId="53" xfId="0" applyNumberFormat="1" applyFont="1" applyBorder="1"/>
    <xf numFmtId="0" fontId="46" fillId="0" borderId="54" xfId="0" applyFont="1" applyBorder="1"/>
    <xf numFmtId="0" fontId="42" fillId="0" borderId="54" xfId="0" applyFont="1" applyBorder="1"/>
    <xf numFmtId="0" fontId="42" fillId="0" borderId="55" xfId="0" applyFont="1" applyBorder="1"/>
    <xf numFmtId="0" fontId="41" fillId="2" borderId="0" xfId="0" applyFont="1" applyFill="1" applyAlignment="1">
      <alignment horizontal="left"/>
    </xf>
    <xf numFmtId="0" fontId="42" fillId="2" borderId="0" xfId="0" applyFont="1" applyFill="1"/>
    <xf numFmtId="0" fontId="48" fillId="23" borderId="56" xfId="0" applyFont="1" applyFill="1" applyBorder="1" applyAlignment="1">
      <alignment horizontal="center"/>
    </xf>
    <xf numFmtId="0" fontId="48" fillId="23" borderId="57" xfId="0" applyFont="1" applyFill="1" applyBorder="1"/>
    <xf numFmtId="0" fontId="38" fillId="23" borderId="29" xfId="0" applyFont="1" applyFill="1" applyBorder="1" applyAlignment="1">
      <alignment horizontal="center" vertical="center"/>
    </xf>
    <xf numFmtId="171" fontId="41" fillId="0" borderId="58" xfId="0" applyNumberFormat="1" applyFont="1" applyBorder="1" applyAlignment="1">
      <alignment horizontal="center" wrapText="1"/>
    </xf>
    <xf numFmtId="0" fontId="42" fillId="0" borderId="59" xfId="0" applyFont="1" applyBorder="1" applyAlignment="1">
      <alignment horizontal="center"/>
    </xf>
    <xf numFmtId="171" fontId="41" fillId="0" borderId="59" xfId="0" applyNumberFormat="1" applyFont="1" applyBorder="1" applyAlignment="1">
      <alignment horizontal="center"/>
    </xf>
    <xf numFmtId="0" fontId="42" fillId="0" borderId="60" xfId="0" applyFont="1" applyBorder="1" applyAlignment="1">
      <alignment horizontal="center"/>
    </xf>
    <xf numFmtId="4" fontId="6" fillId="2" borderId="13" xfId="0" applyNumberFormat="1" applyFont="1" applyFill="1" applyBorder="1" applyAlignment="1">
      <alignment horizontal="left"/>
    </xf>
    <xf numFmtId="171" fontId="43" fillId="2" borderId="12" xfId="0" applyNumberFormat="1" applyFont="1" applyFill="1" applyBorder="1"/>
    <xf numFmtId="0" fontId="43" fillId="25" borderId="10" xfId="0" applyFont="1" applyFill="1" applyBorder="1"/>
    <xf numFmtId="3" fontId="41" fillId="0" borderId="61" xfId="0" applyNumberFormat="1" applyFont="1" applyBorder="1" applyAlignment="1">
      <alignment horizontal="center" vertical="center" wrapText="1"/>
    </xf>
    <xf numFmtId="0" fontId="42" fillId="0" borderId="0" xfId="0" applyFont="1" applyAlignment="1">
      <alignment horizontal="center"/>
    </xf>
    <xf numFmtId="171" fontId="41" fillId="0" borderId="0" xfId="0" applyNumberFormat="1" applyFont="1" applyAlignment="1">
      <alignment horizontal="center" vertical="center"/>
    </xf>
    <xf numFmtId="171" fontId="42" fillId="0" borderId="62" xfId="0" applyNumberFormat="1" applyFont="1" applyBorder="1" applyAlignment="1">
      <alignment horizontal="center"/>
    </xf>
    <xf numFmtId="4" fontId="0" fillId="2" borderId="13" xfId="0" applyNumberFormat="1" applyFill="1" applyBorder="1" applyAlignment="1">
      <alignment horizontal="left"/>
    </xf>
    <xf numFmtId="171" fontId="38" fillId="2" borderId="12" xfId="0" applyNumberFormat="1" applyFont="1" applyFill="1" applyBorder="1"/>
    <xf numFmtId="0" fontId="38" fillId="22" borderId="10" xfId="0" applyFont="1" applyFill="1" applyBorder="1"/>
    <xf numFmtId="171" fontId="42" fillId="0" borderId="0" xfId="0" applyNumberFormat="1" applyFont="1" applyAlignment="1">
      <alignment horizontal="center"/>
    </xf>
    <xf numFmtId="182" fontId="41" fillId="0" borderId="0" xfId="0" applyNumberFormat="1" applyFont="1" applyAlignment="1">
      <alignment horizontal="center" vertical="center"/>
    </xf>
    <xf numFmtId="4" fontId="41" fillId="0" borderId="0" xfId="0" applyNumberFormat="1" applyFont="1" applyAlignment="1">
      <alignment horizontal="center" wrapText="1"/>
    </xf>
    <xf numFmtId="0" fontId="39" fillId="0" borderId="10" xfId="0" applyFont="1" applyBorder="1"/>
    <xf numFmtId="4" fontId="42" fillId="0" borderId="0" xfId="0" applyNumberFormat="1" applyFont="1" applyAlignment="1">
      <alignment horizontal="center" wrapText="1"/>
    </xf>
    <xf numFmtId="171" fontId="44" fillId="0" borderId="0" xfId="0" applyNumberFormat="1" applyFont="1"/>
    <xf numFmtId="171" fontId="43" fillId="23" borderId="63" xfId="0" applyNumberFormat="1" applyFont="1" applyFill="1" applyBorder="1"/>
    <xf numFmtId="0" fontId="38" fillId="23" borderId="10" xfId="0" applyFont="1" applyFill="1" applyBorder="1"/>
    <xf numFmtId="171" fontId="41" fillId="0" borderId="0" xfId="0" applyNumberFormat="1" applyFont="1" applyAlignment="1">
      <alignment horizontal="left"/>
    </xf>
    <xf numFmtId="0" fontId="48" fillId="2" borderId="0" xfId="0" applyFont="1" applyFill="1" applyAlignment="1">
      <alignment horizontal="left"/>
    </xf>
    <xf numFmtId="171" fontId="43" fillId="2" borderId="0" xfId="0" applyNumberFormat="1" applyFont="1" applyFill="1"/>
    <xf numFmtId="3" fontId="41" fillId="0" borderId="64" xfId="0" applyNumberFormat="1" applyFont="1" applyBorder="1" applyAlignment="1">
      <alignment horizontal="center" vertical="center" wrapText="1"/>
    </xf>
    <xf numFmtId="0" fontId="42" fillId="0" borderId="65" xfId="0" applyFont="1" applyBorder="1" applyAlignment="1">
      <alignment horizontal="center"/>
    </xf>
    <xf numFmtId="171" fontId="41" fillId="0" borderId="65" xfId="0" applyNumberFormat="1" applyFont="1" applyBorder="1" applyAlignment="1">
      <alignment horizontal="left"/>
    </xf>
    <xf numFmtId="171" fontId="42" fillId="0" borderId="66" xfId="0" applyNumberFormat="1" applyFont="1" applyBorder="1" applyAlignment="1">
      <alignment horizontal="center"/>
    </xf>
    <xf numFmtId="171" fontId="26" fillId="2" borderId="0" xfId="0" applyNumberFormat="1" applyFont="1" applyFill="1" applyAlignment="1">
      <alignment horizontal="left"/>
    </xf>
    <xf numFmtId="171" fontId="38" fillId="2" borderId="0" xfId="0" applyNumberFormat="1" applyFont="1" applyFill="1"/>
    <xf numFmtId="0" fontId="0" fillId="23" borderId="67" xfId="0" applyFill="1" applyBorder="1"/>
    <xf numFmtId="0" fontId="0" fillId="23" borderId="16" xfId="0" applyFill="1" applyBorder="1" applyAlignment="1">
      <alignment horizontal="left"/>
    </xf>
    <xf numFmtId="0" fontId="38" fillId="23" borderId="19" xfId="0" applyFont="1" applyFill="1" applyBorder="1"/>
    <xf numFmtId="0" fontId="38" fillId="23" borderId="17" xfId="0" applyFont="1" applyFill="1" applyBorder="1"/>
    <xf numFmtId="0" fontId="38" fillId="23" borderId="34" xfId="0" applyFont="1" applyFill="1" applyBorder="1"/>
    <xf numFmtId="0" fontId="42" fillId="0" borderId="47" xfId="0" applyFont="1" applyBorder="1"/>
    <xf numFmtId="0" fontId="42" fillId="0" borderId="68" xfId="0" applyFont="1" applyBorder="1"/>
    <xf numFmtId="0" fontId="66" fillId="0" borderId="34" xfId="3" applyBorder="1"/>
    <xf numFmtId="0" fontId="38" fillId="2" borderId="35" xfId="0" applyFont="1" applyFill="1" applyBorder="1"/>
    <xf numFmtId="0" fontId="38" fillId="2" borderId="29" xfId="0" applyFont="1" applyFill="1" applyBorder="1" applyAlignment="1">
      <alignment horizontal="center"/>
    </xf>
    <xf numFmtId="0" fontId="38" fillId="2" borderId="38" xfId="0" applyFont="1" applyFill="1" applyBorder="1" applyAlignment="1">
      <alignment horizontal="center"/>
    </xf>
    <xf numFmtId="3" fontId="42" fillId="0" borderId="69" xfId="0" applyNumberFormat="1" applyFont="1" applyBorder="1"/>
    <xf numFmtId="179" fontId="42" fillId="0" borderId="47" xfId="0" applyNumberFormat="1" applyFont="1" applyBorder="1"/>
    <xf numFmtId="0" fontId="38" fillId="2" borderId="67" xfId="0" applyFont="1" applyFill="1" applyBorder="1"/>
    <xf numFmtId="0" fontId="38" fillId="2" borderId="16" xfId="0" applyFont="1" applyFill="1" applyBorder="1"/>
    <xf numFmtId="0" fontId="38" fillId="2" borderId="0" xfId="0" applyFont="1" applyFill="1" applyAlignment="1">
      <alignment horizontal="center"/>
    </xf>
    <xf numFmtId="0" fontId="38" fillId="2" borderId="11" xfId="0" applyFont="1" applyFill="1" applyBorder="1" applyAlignment="1">
      <alignment horizontal="center"/>
    </xf>
    <xf numFmtId="179" fontId="42" fillId="0" borderId="50" xfId="0" applyNumberFormat="1" applyFont="1" applyBorder="1"/>
    <xf numFmtId="0" fontId="26" fillId="2" borderId="0" xfId="0" applyFont="1" applyFill="1" applyAlignment="1">
      <alignment horizontal="left"/>
    </xf>
    <xf numFmtId="0" fontId="38" fillId="2" borderId="18" xfId="0" applyFont="1" applyFill="1" applyBorder="1"/>
    <xf numFmtId="171" fontId="42" fillId="0" borderId="70" xfId="0" applyNumberFormat="1" applyFont="1" applyBorder="1"/>
    <xf numFmtId="0" fontId="42" fillId="0" borderId="54" xfId="0" applyFont="1" applyBorder="1" applyAlignment="1">
      <alignment horizontal="right"/>
    </xf>
    <xf numFmtId="179" fontId="42" fillId="0" borderId="53" xfId="0" applyNumberFormat="1" applyFont="1" applyBorder="1"/>
    <xf numFmtId="0" fontId="0" fillId="0" borderId="34" xfId="0" applyBorder="1"/>
    <xf numFmtId="0" fontId="38" fillId="2" borderId="0" xfId="0" applyFont="1" applyFill="1" applyAlignment="1">
      <alignment vertical="center" wrapText="1"/>
    </xf>
    <xf numFmtId="0" fontId="38" fillId="2" borderId="0" xfId="0" applyFont="1" applyFill="1" applyAlignment="1">
      <alignment horizontal="center" vertical="center" wrapText="1"/>
    </xf>
    <xf numFmtId="0" fontId="38" fillId="2" borderId="52" xfId="0" applyFont="1" applyFill="1" applyBorder="1"/>
    <xf numFmtId="0" fontId="38" fillId="2" borderId="37" xfId="0" applyFont="1" applyFill="1" applyBorder="1"/>
    <xf numFmtId="0" fontId="38" fillId="2" borderId="34" xfId="0" applyFont="1" applyFill="1" applyBorder="1" applyAlignment="1">
      <alignment horizontal="center"/>
    </xf>
    <xf numFmtId="0" fontId="38" fillId="0" borderId="0" xfId="0" applyFont="1" applyAlignment="1">
      <alignment horizontal="left" vertical="center"/>
    </xf>
    <xf numFmtId="0" fontId="38" fillId="0" borderId="0" xfId="0" applyFont="1" applyAlignment="1">
      <alignment horizontal="left" vertical="center" wrapText="1"/>
    </xf>
    <xf numFmtId="0" fontId="0" fillId="0" borderId="0" xfId="0" applyAlignment="1">
      <alignment wrapText="1"/>
    </xf>
    <xf numFmtId="4" fontId="11" fillId="26" borderId="16" xfId="3" applyNumberFormat="1" applyFont="1" applyFill="1" applyBorder="1" applyAlignment="1">
      <alignment horizontal="center" vertical="center" wrapText="1"/>
    </xf>
    <xf numFmtId="4" fontId="11" fillId="26" borderId="11" xfId="3" applyNumberFormat="1" applyFont="1" applyFill="1" applyBorder="1" applyAlignment="1">
      <alignment horizontal="center" vertical="center" wrapText="1"/>
    </xf>
    <xf numFmtId="4" fontId="11" fillId="0" borderId="76" xfId="3" applyNumberFormat="1" applyFont="1" applyBorder="1" applyAlignment="1">
      <alignment horizontal="center" vertical="center" wrapText="1"/>
    </xf>
    <xf numFmtId="4" fontId="11" fillId="0" borderId="76" xfId="6" applyNumberFormat="1" applyFont="1" applyBorder="1" applyAlignment="1">
      <alignment horizontal="left" vertical="center" wrapText="1"/>
    </xf>
    <xf numFmtId="4" fontId="4" fillId="0" borderId="25" xfId="3" applyNumberFormat="1" applyFont="1" applyBorder="1" applyAlignment="1">
      <alignment horizontal="center" vertical="center" wrapText="1"/>
    </xf>
    <xf numFmtId="4" fontId="4" fillId="0" borderId="26" xfId="3" applyNumberFormat="1" applyFont="1" applyBorder="1" applyAlignment="1">
      <alignment horizontal="left" vertical="center" wrapText="1"/>
    </xf>
    <xf numFmtId="4" fontId="4" fillId="0" borderId="26" xfId="1" applyNumberFormat="1" applyFont="1" applyBorder="1" applyAlignment="1" applyProtection="1">
      <alignment horizontal="left" vertical="center" wrapText="1"/>
    </xf>
    <xf numFmtId="4" fontId="4" fillId="0" borderId="77" xfId="1" applyNumberFormat="1" applyFont="1" applyBorder="1" applyAlignment="1" applyProtection="1">
      <alignment horizontal="left" vertical="center" wrapText="1"/>
    </xf>
    <xf numFmtId="4" fontId="4" fillId="25" borderId="25" xfId="1" applyNumberFormat="1" applyFont="1" applyFill="1" applyBorder="1" applyAlignment="1" applyProtection="1">
      <alignment horizontal="center" vertical="center" wrapText="1"/>
    </xf>
    <xf numFmtId="4" fontId="4" fillId="25" borderId="27" xfId="3" applyNumberFormat="1" applyFont="1" applyFill="1" applyBorder="1" applyAlignment="1">
      <alignment horizontal="center" vertical="center" wrapText="1"/>
    </xf>
    <xf numFmtId="4" fontId="4" fillId="0" borderId="33" xfId="3" applyNumberFormat="1" applyFont="1" applyBorder="1" applyAlignment="1">
      <alignment horizontal="center" vertical="center" wrapText="1"/>
    </xf>
    <xf numFmtId="4" fontId="4" fillId="0" borderId="78" xfId="6" applyNumberFormat="1" applyFont="1" applyBorder="1" applyAlignment="1">
      <alignment horizontal="left" vertical="center" wrapText="1"/>
    </xf>
    <xf numFmtId="0" fontId="4" fillId="0" borderId="13" xfId="3" applyFont="1" applyBorder="1" applyAlignment="1">
      <alignment horizontal="center" vertical="center" wrapText="1"/>
    </xf>
    <xf numFmtId="4" fontId="4" fillId="0" borderId="10" xfId="3" applyNumberFormat="1" applyFont="1" applyBorder="1" applyAlignment="1">
      <alignment horizontal="left" vertical="center" wrapText="1"/>
    </xf>
    <xf numFmtId="4" fontId="4" fillId="0" borderId="10" xfId="1" applyNumberFormat="1" applyFont="1" applyBorder="1" applyAlignment="1" applyProtection="1">
      <alignment horizontal="left" vertical="center" wrapText="1"/>
    </xf>
    <xf numFmtId="4" fontId="4" fillId="0" borderId="52" xfId="1" applyNumberFormat="1" applyFont="1" applyBorder="1" applyAlignment="1" applyProtection="1">
      <alignment horizontal="left" vertical="center" wrapText="1"/>
    </xf>
    <xf numFmtId="4" fontId="4" fillId="25" borderId="13" xfId="1" applyNumberFormat="1" applyFont="1" applyFill="1" applyBorder="1" applyAlignment="1" applyProtection="1">
      <alignment horizontal="center" vertical="center" wrapText="1"/>
    </xf>
    <xf numFmtId="4" fontId="4" fillId="25" borderId="30" xfId="3" applyNumberFormat="1" applyFont="1" applyFill="1" applyBorder="1" applyAlignment="1">
      <alignment horizontal="center" vertical="center" wrapText="1"/>
    </xf>
    <xf numFmtId="4" fontId="11" fillId="0" borderId="33" xfId="3" applyNumberFormat="1" applyFont="1" applyBorder="1" applyAlignment="1">
      <alignment horizontal="center" vertical="center" wrapText="1"/>
    </xf>
    <xf numFmtId="4" fontId="11" fillId="0" borderId="33" xfId="6" applyNumberFormat="1" applyFont="1" applyBorder="1" applyAlignment="1">
      <alignment horizontal="left" vertical="center" wrapText="1"/>
    </xf>
    <xf numFmtId="4" fontId="11" fillId="0" borderId="78" xfId="6" applyNumberFormat="1" applyFont="1" applyBorder="1" applyAlignment="1">
      <alignment horizontal="left" vertical="center" wrapText="1"/>
    </xf>
    <xf numFmtId="4" fontId="4" fillId="0" borderId="20" xfId="3" applyNumberFormat="1" applyFont="1" applyBorder="1" applyAlignment="1">
      <alignment horizontal="center" vertical="center" wrapText="1"/>
    </xf>
    <xf numFmtId="4" fontId="4" fillId="0" borderId="79" xfId="6" applyNumberFormat="1" applyFont="1" applyBorder="1" applyAlignment="1">
      <alignment horizontal="left" vertical="center" wrapText="1"/>
    </xf>
    <xf numFmtId="4" fontId="4" fillId="0" borderId="14" xfId="3" applyNumberFormat="1" applyFont="1" applyBorder="1" applyAlignment="1">
      <alignment horizontal="center" vertical="center" wrapText="1"/>
    </xf>
    <xf numFmtId="4" fontId="4" fillId="0" borderId="32" xfId="3" applyNumberFormat="1" applyFont="1" applyBorder="1" applyAlignment="1">
      <alignment horizontal="left" vertical="center" wrapText="1"/>
    </xf>
    <xf numFmtId="4" fontId="4" fillId="0" borderId="32" xfId="1" applyNumberFormat="1" applyFont="1" applyBorder="1" applyAlignment="1" applyProtection="1">
      <alignment horizontal="left" vertical="center" wrapText="1"/>
    </xf>
    <xf numFmtId="4" fontId="4" fillId="0" borderId="80" xfId="1" applyNumberFormat="1" applyFont="1" applyBorder="1" applyAlignment="1" applyProtection="1">
      <alignment horizontal="left" vertical="center" wrapText="1"/>
    </xf>
    <xf numFmtId="4" fontId="4" fillId="25" borderId="14" xfId="1" applyNumberFormat="1" applyFont="1" applyFill="1" applyBorder="1" applyAlignment="1" applyProtection="1">
      <alignment horizontal="center" vertical="center" wrapText="1"/>
    </xf>
    <xf numFmtId="4" fontId="4" fillId="25" borderId="81" xfId="3" applyNumberFormat="1" applyFont="1" applyFill="1" applyBorder="1" applyAlignment="1">
      <alignment horizontal="center" vertical="center" wrapText="1"/>
    </xf>
    <xf numFmtId="4" fontId="0" fillId="0" borderId="0" xfId="0" applyNumberFormat="1" applyAlignment="1">
      <alignment vertical="center"/>
    </xf>
    <xf numFmtId="4" fontId="0" fillId="0" borderId="0" xfId="0" applyNumberFormat="1" applyAlignment="1">
      <alignment vertical="center" wrapText="1"/>
    </xf>
    <xf numFmtId="0" fontId="0" fillId="0" borderId="0" xfId="0" applyAlignment="1">
      <alignment horizontal="center" vertical="center"/>
    </xf>
    <xf numFmtId="0" fontId="4" fillId="2" borderId="0" xfId="0" applyFont="1" applyFill="1" applyProtection="1">
      <protection locked="0"/>
    </xf>
    <xf numFmtId="0" fontId="4" fillId="2" borderId="0" xfId="0" applyFont="1" applyFill="1" applyAlignment="1" applyProtection="1">
      <alignment horizontal="center" wrapText="1"/>
      <protection locked="0"/>
    </xf>
    <xf numFmtId="0" fontId="7" fillId="2" borderId="0" xfId="0" applyFont="1" applyFill="1" applyAlignment="1" applyProtection="1">
      <alignment horizontal="left" vertical="center" wrapText="1"/>
      <protection locked="0"/>
    </xf>
    <xf numFmtId="0" fontId="4" fillId="2" borderId="82" xfId="0" applyFont="1" applyFill="1" applyBorder="1" applyProtection="1">
      <protection locked="0"/>
    </xf>
    <xf numFmtId="0" fontId="4" fillId="2" borderId="83" xfId="0" applyFont="1" applyFill="1" applyBorder="1" applyAlignment="1" applyProtection="1">
      <alignment horizontal="center" wrapText="1"/>
      <protection locked="0"/>
    </xf>
    <xf numFmtId="0" fontId="4" fillId="2" borderId="84" xfId="0" applyFont="1" applyFill="1" applyBorder="1" applyProtection="1">
      <protection locked="0"/>
    </xf>
    <xf numFmtId="0" fontId="6" fillId="2" borderId="0" xfId="0" applyFont="1" applyFill="1" applyAlignment="1">
      <alignment horizontal="center" vertical="center"/>
    </xf>
    <xf numFmtId="0" fontId="0" fillId="2" borderId="0" xfId="0" applyFill="1" applyAlignment="1">
      <alignment horizontal="center" vertical="center"/>
    </xf>
    <xf numFmtId="0" fontId="7" fillId="2" borderId="0" xfId="0" applyFont="1" applyFill="1" applyAlignment="1">
      <alignment horizontal="center" vertical="center"/>
    </xf>
    <xf numFmtId="0" fontId="4" fillId="2" borderId="85" xfId="0" applyFont="1" applyFill="1" applyBorder="1" applyAlignment="1" applyProtection="1">
      <alignment wrapText="1"/>
      <protection locked="0"/>
    </xf>
    <xf numFmtId="0" fontId="4" fillId="2" borderId="86" xfId="0" applyFont="1" applyFill="1" applyBorder="1" applyAlignment="1" applyProtection="1">
      <alignment horizontal="center" wrapText="1"/>
      <protection locked="0"/>
    </xf>
    <xf numFmtId="0" fontId="7" fillId="2" borderId="86" xfId="0" applyFont="1" applyFill="1" applyBorder="1" applyAlignment="1">
      <alignment horizontal="center" vertical="top"/>
    </xf>
    <xf numFmtId="0" fontId="0" fillId="2" borderId="86" xfId="0" applyFill="1" applyBorder="1" applyAlignment="1">
      <alignment horizontal="center" vertical="center"/>
    </xf>
    <xf numFmtId="0" fontId="11" fillId="27" borderId="87" xfId="0" applyFont="1" applyFill="1" applyBorder="1" applyAlignment="1" applyProtection="1">
      <alignment horizontal="center" vertical="center" wrapText="1"/>
      <protection locked="0"/>
    </xf>
    <xf numFmtId="3" fontId="11" fillId="27" borderId="87" xfId="0" applyNumberFormat="1" applyFont="1" applyFill="1" applyBorder="1" applyAlignment="1" applyProtection="1">
      <alignment horizontal="center" vertical="center" wrapText="1"/>
      <protection locked="0"/>
    </xf>
    <xf numFmtId="183" fontId="4" fillId="27" borderId="87" xfId="0" applyNumberFormat="1" applyFont="1" applyFill="1" applyBorder="1" applyAlignment="1" applyProtection="1">
      <alignment horizontal="center" vertical="center"/>
      <protection locked="0"/>
    </xf>
    <xf numFmtId="0" fontId="11" fillId="27" borderId="87" xfId="0" applyFont="1" applyFill="1" applyBorder="1" applyAlignment="1" applyProtection="1">
      <alignment horizontal="left" vertical="center" wrapText="1"/>
      <protection locked="0"/>
    </xf>
    <xf numFmtId="3" fontId="18" fillId="13" borderId="87" xfId="0" applyNumberFormat="1" applyFont="1" applyFill="1" applyBorder="1" applyAlignment="1" applyProtection="1">
      <alignment horizontal="center" vertical="center" wrapText="1"/>
      <protection locked="0"/>
    </xf>
    <xf numFmtId="4" fontId="4" fillId="27" borderId="87" xfId="0" applyNumberFormat="1" applyFont="1" applyFill="1" applyBorder="1" applyAlignment="1" applyProtection="1">
      <alignment horizontal="center" vertical="center" wrapText="1"/>
      <protection locked="0"/>
    </xf>
    <xf numFmtId="4" fontId="4" fillId="27" borderId="87" xfId="6" applyNumberFormat="1" applyFont="1" applyFill="1" applyBorder="1" applyAlignment="1">
      <alignment horizontal="left" vertical="center" wrapText="1"/>
    </xf>
    <xf numFmtId="3" fontId="4" fillId="28" borderId="87" xfId="0" applyNumberFormat="1" applyFont="1" applyFill="1" applyBorder="1" applyAlignment="1" applyProtection="1">
      <alignment horizontal="center" vertical="center" wrapText="1"/>
      <protection locked="0"/>
    </xf>
    <xf numFmtId="4" fontId="4" fillId="28" borderId="87" xfId="0" applyNumberFormat="1" applyFont="1" applyFill="1" applyBorder="1" applyAlignment="1" applyProtection="1">
      <alignment horizontal="center" vertical="center" wrapText="1"/>
      <protection locked="0"/>
    </xf>
    <xf numFmtId="2" fontId="4" fillId="0" borderId="87" xfId="0" applyNumberFormat="1" applyFont="1" applyBorder="1" applyAlignment="1" applyProtection="1">
      <alignment horizontal="center" vertical="center" wrapText="1"/>
      <protection locked="0"/>
    </xf>
    <xf numFmtId="4" fontId="4" fillId="27" borderId="88" xfId="6" applyNumberFormat="1" applyFont="1" applyFill="1" applyBorder="1" applyAlignment="1">
      <alignment vertical="center" wrapText="1"/>
    </xf>
    <xf numFmtId="4" fontId="11" fillId="27" borderId="89" xfId="6" applyNumberFormat="1" applyFont="1" applyFill="1" applyBorder="1" applyAlignment="1">
      <alignment horizontal="right" vertical="center" wrapText="1"/>
    </xf>
    <xf numFmtId="3" fontId="11" fillId="28" borderId="89" xfId="0" applyNumberFormat="1" applyFont="1" applyFill="1" applyBorder="1" applyAlignment="1" applyProtection="1">
      <alignment horizontal="center" vertical="center" wrapText="1"/>
      <protection locked="0"/>
    </xf>
    <xf numFmtId="184" fontId="11" fillId="28" borderId="89" xfId="0" applyNumberFormat="1" applyFont="1" applyFill="1" applyBorder="1" applyAlignment="1" applyProtection="1">
      <alignment horizontal="center" vertical="center" wrapText="1"/>
      <protection locked="0"/>
    </xf>
    <xf numFmtId="185" fontId="11" fillId="28" borderId="89" xfId="0" applyNumberFormat="1" applyFont="1" applyFill="1" applyBorder="1" applyAlignment="1" applyProtection="1">
      <alignment horizontal="center" vertical="center" wrapText="1"/>
      <protection locked="0"/>
    </xf>
    <xf numFmtId="0" fontId="50" fillId="0" borderId="0" xfId="0" applyFont="1" applyAlignment="1">
      <alignment horizontal="center" vertical="center"/>
    </xf>
    <xf numFmtId="0" fontId="51" fillId="0" borderId="0" xfId="0" applyFont="1" applyAlignment="1">
      <alignment horizontal="center" vertical="center"/>
    </xf>
    <xf numFmtId="0" fontId="51" fillId="0" borderId="0" xfId="0" applyFont="1" applyAlignment="1">
      <alignment horizontal="center"/>
    </xf>
    <xf numFmtId="1" fontId="0" fillId="2" borderId="2" xfId="0" applyNumberFormat="1" applyFill="1" applyBorder="1" applyAlignment="1">
      <alignment horizontal="center"/>
    </xf>
    <xf numFmtId="168" fontId="3" fillId="2" borderId="2" xfId="1" applyFill="1" applyBorder="1" applyProtection="1"/>
    <xf numFmtId="168" fontId="3" fillId="2" borderId="3" xfId="1" applyFill="1" applyBorder="1" applyProtection="1"/>
    <xf numFmtId="0" fontId="0" fillId="2" borderId="20" xfId="0" applyFill="1" applyBorder="1"/>
    <xf numFmtId="0" fontId="0" fillId="2" borderId="6" xfId="0" applyFill="1" applyBorder="1"/>
    <xf numFmtId="1" fontId="0" fillId="2" borderId="6" xfId="0" applyNumberFormat="1" applyFill="1" applyBorder="1" applyAlignment="1">
      <alignment horizontal="center"/>
    </xf>
    <xf numFmtId="168" fontId="3" fillId="2" borderId="6" xfId="1" applyFill="1" applyBorder="1" applyProtection="1"/>
    <xf numFmtId="168" fontId="3" fillId="2" borderId="90" xfId="1" applyFill="1" applyBorder="1" applyProtection="1"/>
    <xf numFmtId="0" fontId="0" fillId="0" borderId="0" xfId="0" applyAlignment="1">
      <alignment vertical="center"/>
    </xf>
    <xf numFmtId="0" fontId="51" fillId="29" borderId="0" xfId="0" applyFont="1" applyFill="1" applyAlignment="1">
      <alignment horizontal="center" vertical="center"/>
    </xf>
    <xf numFmtId="0" fontId="3" fillId="6" borderId="13" xfId="0" applyFont="1" applyFill="1" applyBorder="1" applyAlignment="1">
      <alignment horizontal="center"/>
    </xf>
    <xf numFmtId="0" fontId="3" fillId="6" borderId="34" xfId="0" applyFont="1" applyFill="1" applyBorder="1" applyAlignment="1">
      <alignment horizontal="center"/>
    </xf>
    <xf numFmtId="0" fontId="3" fillId="6" borderId="10" xfId="0" applyFont="1" applyFill="1" applyBorder="1" applyAlignment="1">
      <alignment horizontal="center"/>
    </xf>
    <xf numFmtId="1" fontId="3" fillId="6" borderId="10" xfId="0" applyNumberFormat="1" applyFont="1" applyFill="1" applyBorder="1" applyAlignment="1">
      <alignment horizontal="center"/>
    </xf>
    <xf numFmtId="168" fontId="3" fillId="6" borderId="19" xfId="1" applyFill="1" applyBorder="1" applyAlignment="1" applyProtection="1">
      <alignment horizontal="center"/>
    </xf>
    <xf numFmtId="168" fontId="3" fillId="6" borderId="12" xfId="1" applyFill="1" applyBorder="1" applyAlignment="1" applyProtection="1">
      <alignment horizontal="center"/>
    </xf>
    <xf numFmtId="0" fontId="6" fillId="6" borderId="13" xfId="0" applyFont="1" applyFill="1" applyBorder="1" applyAlignment="1">
      <alignment horizontal="center"/>
    </xf>
    <xf numFmtId="0" fontId="6" fillId="6" borderId="16" xfId="0" applyFont="1" applyFill="1" applyBorder="1" applyAlignment="1">
      <alignment horizontal="center"/>
    </xf>
    <xf numFmtId="0" fontId="6" fillId="6" borderId="11" xfId="0" applyFont="1" applyFill="1" applyBorder="1"/>
    <xf numFmtId="0" fontId="0" fillId="6" borderId="10" xfId="0" applyFill="1" applyBorder="1"/>
    <xf numFmtId="168" fontId="3" fillId="6" borderId="19" xfId="1" applyFill="1" applyBorder="1" applyProtection="1"/>
    <xf numFmtId="168" fontId="3" fillId="6" borderId="12" xfId="1" applyFill="1" applyBorder="1" applyProtection="1"/>
    <xf numFmtId="0" fontId="51" fillId="30" borderId="0" xfId="0" applyFont="1" applyFill="1" applyAlignment="1">
      <alignment horizontal="center" vertical="center"/>
    </xf>
    <xf numFmtId="0" fontId="51" fillId="30" borderId="0" xfId="0" applyFont="1" applyFill="1" applyAlignment="1">
      <alignment horizontal="center"/>
    </xf>
    <xf numFmtId="0" fontId="3" fillId="0" borderId="78" xfId="0" applyFont="1" applyBorder="1" applyAlignment="1">
      <alignment horizontal="center"/>
    </xf>
    <xf numFmtId="0" fontId="3" fillId="0" borderId="11" xfId="0" applyFont="1" applyBorder="1" applyAlignment="1">
      <alignment horizontal="center"/>
    </xf>
    <xf numFmtId="0" fontId="3" fillId="0" borderId="16" xfId="0" applyFont="1" applyBorder="1"/>
    <xf numFmtId="0" fontId="3" fillId="0" borderId="11" xfId="0" applyFont="1" applyBorder="1"/>
    <xf numFmtId="0" fontId="3" fillId="0" borderId="34" xfId="0" applyFont="1" applyBorder="1" applyAlignment="1">
      <alignment horizontal="center"/>
    </xf>
    <xf numFmtId="1" fontId="0" fillId="0" borderId="10" xfId="0" applyNumberFormat="1" applyBorder="1" applyAlignment="1">
      <alignment horizontal="center"/>
    </xf>
    <xf numFmtId="186" fontId="3" fillId="0" borderId="19" xfId="1" applyNumberFormat="1" applyBorder="1" applyProtection="1"/>
    <xf numFmtId="186" fontId="3" fillId="0" borderId="12" xfId="1" applyNumberFormat="1" applyBorder="1" applyProtection="1"/>
    <xf numFmtId="0" fontId="0" fillId="2" borderId="10" xfId="0" applyFill="1" applyBorder="1" applyAlignment="1">
      <alignment vertical="center"/>
    </xf>
    <xf numFmtId="0" fontId="3" fillId="0" borderId="10" xfId="0" applyFont="1" applyBorder="1"/>
    <xf numFmtId="0" fontId="3" fillId="0" borderId="11" xfId="0" applyFont="1" applyBorder="1" applyAlignment="1">
      <alignment horizontal="left"/>
    </xf>
    <xf numFmtId="0" fontId="6" fillId="6" borderId="78" xfId="0" applyFont="1" applyFill="1" applyBorder="1"/>
    <xf numFmtId="0" fontId="6" fillId="6" borderId="17" xfId="0" applyFont="1" applyFill="1" applyBorder="1"/>
    <xf numFmtId="186" fontId="6" fillId="6" borderId="34" xfId="0" applyNumberFormat="1" applyFont="1" applyFill="1" applyBorder="1"/>
    <xf numFmtId="186" fontId="6" fillId="6" borderId="12" xfId="1" applyNumberFormat="1" applyFont="1" applyFill="1" applyBorder="1" applyProtection="1"/>
    <xf numFmtId="186" fontId="3" fillId="6" borderId="19" xfId="1" applyNumberFormat="1" applyFill="1" applyBorder="1" applyProtection="1"/>
    <xf numFmtId="186" fontId="3" fillId="6" borderId="12" xfId="1" applyNumberFormat="1" applyFill="1" applyBorder="1" applyProtection="1"/>
    <xf numFmtId="0" fontId="52" fillId="0" borderId="0" xfId="0" applyFont="1"/>
    <xf numFmtId="0" fontId="6" fillId="16" borderId="19" xfId="0" applyFont="1" applyFill="1" applyBorder="1" applyAlignment="1">
      <alignment horizontal="right"/>
    </xf>
    <xf numFmtId="0" fontId="0" fillId="16" borderId="34" xfId="0" applyFill="1" applyBorder="1"/>
    <xf numFmtId="0" fontId="26" fillId="0" borderId="0" xfId="0" applyFont="1" applyAlignment="1">
      <alignment horizontal="left"/>
    </xf>
    <xf numFmtId="9" fontId="26" fillId="0" borderId="0" xfId="0" applyNumberFormat="1" applyFont="1" applyAlignment="1">
      <alignment horizontal="right"/>
    </xf>
    <xf numFmtId="186" fontId="6" fillId="16" borderId="34" xfId="0" applyNumberFormat="1" applyFont="1" applyFill="1" applyBorder="1"/>
    <xf numFmtId="0" fontId="23" fillId="0" borderId="35" xfId="5" applyFont="1" applyBorder="1" applyAlignment="1">
      <alignment vertical="center"/>
    </xf>
    <xf numFmtId="0" fontId="23" fillId="0" borderId="0" xfId="5" applyFont="1" applyAlignment="1">
      <alignment vertical="center"/>
    </xf>
    <xf numFmtId="181" fontId="53" fillId="0" borderId="18" xfId="5" applyNumberFormat="1" applyFont="1" applyBorder="1" applyAlignment="1">
      <alignment vertical="center"/>
    </xf>
    <xf numFmtId="0" fontId="23" fillId="0" borderId="92" xfId="5" applyFont="1" applyBorder="1" applyAlignment="1">
      <alignment vertical="center"/>
    </xf>
    <xf numFmtId="0" fontId="23" fillId="0" borderId="94" xfId="5" applyFont="1" applyBorder="1" applyAlignment="1">
      <alignment horizontal="center" vertical="center"/>
    </xf>
    <xf numFmtId="0" fontId="23" fillId="0" borderId="96" xfId="5" applyFont="1" applyBorder="1" applyAlignment="1">
      <alignment vertical="center"/>
    </xf>
    <xf numFmtId="1" fontId="0" fillId="0" borderId="97" xfId="4" applyNumberFormat="1" applyFont="1" applyBorder="1" applyAlignment="1">
      <alignment horizontal="center" vertical="center"/>
    </xf>
    <xf numFmtId="0" fontId="23" fillId="0" borderId="29" xfId="5" applyFont="1" applyBorder="1" applyAlignment="1">
      <alignment horizontal="center" vertical="center"/>
    </xf>
    <xf numFmtId="0" fontId="23" fillId="0" borderId="99" xfId="5" applyFont="1" applyBorder="1" applyAlignment="1">
      <alignment vertical="center"/>
    </xf>
    <xf numFmtId="0" fontId="23" fillId="0" borderId="99" xfId="5" applyFont="1" applyBorder="1" applyAlignment="1">
      <alignment horizontal="center" vertical="center"/>
    </xf>
    <xf numFmtId="187" fontId="23" fillId="0" borderId="99" xfId="5" applyNumberFormat="1" applyFont="1" applyBorder="1" applyAlignment="1">
      <alignment horizontal="center" vertical="center"/>
    </xf>
    <xf numFmtId="2" fontId="23" fillId="0" borderId="100" xfId="5" applyNumberFormat="1" applyFont="1" applyBorder="1" applyAlignment="1">
      <alignment horizontal="center" vertical="center"/>
    </xf>
    <xf numFmtId="2" fontId="23" fillId="0" borderId="101" xfId="5" applyNumberFormat="1" applyFont="1" applyBorder="1" applyAlignment="1">
      <alignment horizontal="right" vertical="center"/>
    </xf>
    <xf numFmtId="2" fontId="23" fillId="0" borderId="99" xfId="5" applyNumberFormat="1" applyFont="1" applyBorder="1" applyAlignment="1">
      <alignment horizontal="right" vertical="center"/>
    </xf>
    <xf numFmtId="0" fontId="23" fillId="0" borderId="100" xfId="5" applyFont="1" applyBorder="1" applyAlignment="1">
      <alignment vertical="center"/>
    </xf>
    <xf numFmtId="0" fontId="23" fillId="0" borderId="100" xfId="5" applyFont="1" applyBorder="1" applyAlignment="1">
      <alignment horizontal="center" vertical="center"/>
    </xf>
    <xf numFmtId="187" fontId="23" fillId="0" borderId="100" xfId="5" applyNumberFormat="1" applyFont="1" applyBorder="1" applyAlignment="1">
      <alignment horizontal="center" vertical="center"/>
    </xf>
    <xf numFmtId="2" fontId="23" fillId="0" borderId="100" xfId="5" applyNumberFormat="1" applyFont="1" applyBorder="1" applyAlignment="1">
      <alignment horizontal="right" vertical="center"/>
    </xf>
    <xf numFmtId="0" fontId="23" fillId="0" borderId="102" xfId="5" applyFont="1" applyBorder="1" applyAlignment="1">
      <alignment vertical="center"/>
    </xf>
    <xf numFmtId="0" fontId="23" fillId="0" borderId="103" xfId="5" applyFont="1" applyBorder="1" applyAlignment="1">
      <alignment vertical="center"/>
    </xf>
    <xf numFmtId="0" fontId="23" fillId="0" borderId="103" xfId="5" applyFont="1" applyBorder="1" applyAlignment="1">
      <alignment horizontal="center" vertical="center"/>
    </xf>
    <xf numFmtId="188" fontId="23" fillId="0" borderId="103" xfId="5" applyNumberFormat="1" applyFont="1" applyBorder="1" applyAlignment="1">
      <alignment horizontal="center" vertical="center"/>
    </xf>
    <xf numFmtId="0" fontId="23" fillId="0" borderId="104" xfId="5" applyFont="1" applyBorder="1" applyAlignment="1">
      <alignment vertical="center"/>
    </xf>
    <xf numFmtId="0" fontId="23" fillId="0" borderId="104" xfId="5" applyFont="1" applyBorder="1" applyAlignment="1">
      <alignment horizontal="center" vertical="center"/>
    </xf>
    <xf numFmtId="188" fontId="23" fillId="0" borderId="104" xfId="5" applyNumberFormat="1" applyFont="1" applyBorder="1" applyAlignment="1">
      <alignment horizontal="center" vertical="center"/>
    </xf>
    <xf numFmtId="2" fontId="23" fillId="0" borderId="104" xfId="5" applyNumberFormat="1" applyFont="1" applyBorder="1" applyAlignment="1">
      <alignment horizontal="right" vertical="center"/>
    </xf>
    <xf numFmtId="0" fontId="55" fillId="0" borderId="105" xfId="5" applyFont="1" applyBorder="1" applyAlignment="1">
      <alignment vertical="center"/>
    </xf>
    <xf numFmtId="0" fontId="23" fillId="0" borderId="96" xfId="5" applyFont="1" applyBorder="1" applyAlignment="1">
      <alignment horizontal="left" vertical="center"/>
    </xf>
    <xf numFmtId="0" fontId="23" fillId="0" borderId="106" xfId="5" applyFont="1" applyBorder="1" applyAlignment="1">
      <alignment horizontal="right" vertical="center"/>
    </xf>
    <xf numFmtId="2" fontId="56" fillId="31" borderId="97" xfId="5" applyNumberFormat="1" applyFont="1" applyFill="1" applyBorder="1" applyAlignment="1">
      <alignment vertical="center"/>
    </xf>
    <xf numFmtId="0" fontId="23" fillId="0" borderId="0" xfId="5" applyFont="1" applyAlignment="1">
      <alignment horizontal="left" vertical="center"/>
    </xf>
    <xf numFmtId="0" fontId="23" fillId="0" borderId="18" xfId="5" applyFont="1" applyBorder="1" applyAlignment="1">
      <alignment vertical="center"/>
    </xf>
    <xf numFmtId="0" fontId="23" fillId="0" borderId="91" xfId="5" applyFont="1" applyBorder="1" applyAlignment="1">
      <alignment horizontal="center" vertical="center"/>
    </xf>
    <xf numFmtId="0" fontId="23" fillId="0" borderId="28" xfId="5" applyFont="1" applyBorder="1" applyAlignment="1">
      <alignment horizontal="center" vertical="center"/>
    </xf>
    <xf numFmtId="173" fontId="23" fillId="0" borderId="99" xfId="5" applyNumberFormat="1" applyFont="1" applyBorder="1" applyAlignment="1">
      <alignment horizontal="right" vertical="center"/>
    </xf>
    <xf numFmtId="2" fontId="23" fillId="0" borderId="108" xfId="5" applyNumberFormat="1" applyFont="1" applyBorder="1" applyAlignment="1">
      <alignment vertical="center"/>
    </xf>
    <xf numFmtId="0" fontId="23" fillId="0" borderId="10" xfId="5" applyFont="1" applyBorder="1" applyAlignment="1">
      <alignment horizontal="center" vertical="center"/>
    </xf>
    <xf numFmtId="2" fontId="23" fillId="0" borderId="28" xfId="5" applyNumberFormat="1" applyFont="1" applyBorder="1" applyAlignment="1">
      <alignment vertical="center"/>
    </xf>
    <xf numFmtId="2" fontId="23" fillId="0" borderId="34" xfId="5" applyNumberFormat="1" applyFont="1" applyBorder="1" applyAlignment="1">
      <alignment vertical="center"/>
    </xf>
    <xf numFmtId="0" fontId="23" fillId="0" borderId="105" xfId="5" applyFont="1" applyBorder="1" applyAlignment="1">
      <alignment vertical="center"/>
    </xf>
    <xf numFmtId="0" fontId="23" fillId="0" borderId="97" xfId="5" applyFont="1" applyBorder="1" applyAlignment="1">
      <alignment vertical="center"/>
    </xf>
    <xf numFmtId="2" fontId="56" fillId="31" borderId="109" xfId="5" applyNumberFormat="1" applyFont="1" applyFill="1" applyBorder="1" applyAlignment="1">
      <alignment vertical="center"/>
    </xf>
    <xf numFmtId="0" fontId="23" fillId="0" borderId="19" xfId="5" applyFont="1" applyBorder="1" applyAlignment="1">
      <alignment vertical="center"/>
    </xf>
    <xf numFmtId="0" fontId="23" fillId="0" borderId="17" xfId="5" applyFont="1" applyBorder="1" applyAlignment="1">
      <alignment vertical="center"/>
    </xf>
    <xf numFmtId="0" fontId="23" fillId="0" borderId="34" xfId="5" applyFont="1" applyBorder="1" applyAlignment="1">
      <alignment vertical="center"/>
    </xf>
    <xf numFmtId="0" fontId="66" fillId="0" borderId="0" xfId="5" applyAlignment="1">
      <alignment vertical="center"/>
    </xf>
    <xf numFmtId="0" fontId="23" fillId="0" borderId="34" xfId="5" applyFont="1" applyBorder="1" applyAlignment="1">
      <alignment horizontal="right" vertical="center"/>
    </xf>
    <xf numFmtId="0" fontId="23" fillId="0" borderId="17" xfId="5" applyFont="1" applyBorder="1" applyAlignment="1">
      <alignment horizontal="center" vertical="center"/>
    </xf>
    <xf numFmtId="0" fontId="23" fillId="0" borderId="34" xfId="5" applyFont="1" applyBorder="1" applyAlignment="1">
      <alignment horizontal="center" vertical="center"/>
    </xf>
    <xf numFmtId="0" fontId="23" fillId="0" borderId="0" xfId="5" applyFont="1" applyAlignment="1">
      <alignment horizontal="center" vertical="center"/>
    </xf>
    <xf numFmtId="0" fontId="23" fillId="0" borderId="102" xfId="5" applyFont="1" applyBorder="1" applyAlignment="1">
      <alignment horizontal="center" vertical="center"/>
    </xf>
    <xf numFmtId="2" fontId="23" fillId="0" borderId="101" xfId="5" applyNumberFormat="1" applyFont="1" applyBorder="1" applyAlignment="1">
      <alignment horizontal="center" vertical="center"/>
    </xf>
    <xf numFmtId="2" fontId="23" fillId="0" borderId="111" xfId="5" applyNumberFormat="1" applyFont="1" applyBorder="1" applyAlignment="1">
      <alignment vertical="center"/>
    </xf>
    <xf numFmtId="2" fontId="23" fillId="0" borderId="112" xfId="5" applyNumberFormat="1" applyFont="1" applyBorder="1" applyAlignment="1">
      <alignment horizontal="left" vertical="center"/>
    </xf>
    <xf numFmtId="2" fontId="23" fillId="0" borderId="113" xfId="5" applyNumberFormat="1" applyFont="1" applyBorder="1" applyAlignment="1">
      <alignment vertical="center"/>
    </xf>
    <xf numFmtId="0" fontId="23" fillId="0" borderId="114" xfId="5" applyFont="1" applyBorder="1" applyAlignment="1">
      <alignment vertical="center"/>
    </xf>
    <xf numFmtId="0" fontId="23" fillId="0" borderId="115" xfId="5" applyFont="1" applyBorder="1" applyAlignment="1">
      <alignment vertical="center"/>
    </xf>
    <xf numFmtId="0" fontId="23" fillId="0" borderId="115" xfId="5" applyFont="1" applyBorder="1" applyAlignment="1">
      <alignment horizontal="left" vertical="center"/>
    </xf>
    <xf numFmtId="2" fontId="23" fillId="0" borderId="116" xfId="5" applyNumberFormat="1" applyFont="1" applyBorder="1" applyAlignment="1">
      <alignment vertical="center"/>
    </xf>
    <xf numFmtId="0" fontId="23" fillId="0" borderId="101" xfId="5" applyFont="1" applyBorder="1" applyAlignment="1">
      <alignment vertical="center"/>
    </xf>
    <xf numFmtId="0" fontId="23" fillId="0" borderId="112" xfId="5" applyFont="1" applyBorder="1" applyAlignment="1">
      <alignment vertical="center"/>
    </xf>
    <xf numFmtId="0" fontId="23" fillId="0" borderId="113" xfId="5" applyFont="1" applyBorder="1" applyAlignment="1">
      <alignment vertical="center"/>
    </xf>
    <xf numFmtId="2" fontId="56" fillId="31" borderId="10" xfId="5" applyNumberFormat="1" applyFont="1" applyFill="1" applyBorder="1" applyAlignment="1">
      <alignment vertical="center"/>
    </xf>
    <xf numFmtId="2" fontId="56" fillId="31" borderId="106" xfId="5" applyNumberFormat="1" applyFont="1" applyFill="1" applyBorder="1" applyAlignment="1">
      <alignment vertical="center"/>
    </xf>
    <xf numFmtId="0" fontId="23" fillId="0" borderId="0" xfId="0" applyFont="1" applyAlignment="1">
      <alignment vertical="center"/>
    </xf>
    <xf numFmtId="10" fontId="23" fillId="0" borderId="34" xfId="7" applyNumberFormat="1" applyFont="1" applyBorder="1" applyAlignment="1" applyProtection="1">
      <alignment horizontal="right" vertical="center"/>
    </xf>
    <xf numFmtId="0" fontId="23" fillId="0" borderId="107" xfId="5" applyFont="1" applyBorder="1" applyAlignment="1">
      <alignment vertical="center"/>
    </xf>
    <xf numFmtId="0" fontId="23" fillId="0" borderId="117" xfId="5" applyFont="1" applyBorder="1" applyAlignment="1">
      <alignment vertical="center"/>
    </xf>
    <xf numFmtId="0" fontId="23" fillId="0" borderId="37" xfId="5" applyFont="1" applyBorder="1" applyAlignment="1">
      <alignment vertical="center"/>
    </xf>
    <xf numFmtId="0" fontId="23" fillId="0" borderId="37" xfId="5" applyFont="1" applyBorder="1" applyAlignment="1">
      <alignment horizontal="left" vertical="center"/>
    </xf>
    <xf numFmtId="0" fontId="23" fillId="0" borderId="118" xfId="5" applyFont="1" applyBorder="1" applyAlignment="1">
      <alignment vertical="center"/>
    </xf>
    <xf numFmtId="2" fontId="23" fillId="0" borderId="16" xfId="5" applyNumberFormat="1" applyFont="1" applyBorder="1" applyAlignment="1">
      <alignment vertical="center"/>
    </xf>
    <xf numFmtId="2" fontId="56" fillId="32" borderId="10" xfId="5" applyNumberFormat="1" applyFont="1" applyFill="1" applyBorder="1" applyAlignment="1">
      <alignment vertical="center"/>
    </xf>
    <xf numFmtId="1" fontId="53" fillId="0" borderId="101" xfId="5" applyNumberFormat="1" applyFont="1" applyBorder="1" applyAlignment="1">
      <alignment horizontal="center" vertical="center"/>
    </xf>
    <xf numFmtId="0" fontId="23" fillId="0" borderId="110" xfId="5" applyFont="1" applyBorder="1" applyAlignment="1">
      <alignment vertical="center"/>
    </xf>
    <xf numFmtId="0" fontId="23" fillId="0" borderId="116" xfId="5" applyFont="1" applyBorder="1" applyAlignment="1">
      <alignment vertical="center"/>
    </xf>
    <xf numFmtId="171" fontId="23" fillId="0" borderId="116" xfId="5" applyNumberFormat="1" applyFont="1" applyBorder="1" applyAlignment="1">
      <alignment vertical="center"/>
    </xf>
    <xf numFmtId="171" fontId="23" fillId="0" borderId="111" xfId="5" applyNumberFormat="1" applyFont="1" applyBorder="1" applyAlignment="1">
      <alignment horizontal="center" vertical="center"/>
    </xf>
    <xf numFmtId="171" fontId="23" fillId="0" borderId="28" xfId="5" applyNumberFormat="1" applyFont="1" applyBorder="1" applyAlignment="1">
      <alignment vertical="center"/>
    </xf>
    <xf numFmtId="171" fontId="56" fillId="31" borderId="10" xfId="5" applyNumberFormat="1" applyFont="1" applyFill="1" applyBorder="1" applyAlignment="1">
      <alignment vertical="center"/>
    </xf>
    <xf numFmtId="170" fontId="23" fillId="0" borderId="99" xfId="5" applyNumberFormat="1" applyFont="1" applyBorder="1" applyAlignment="1">
      <alignment vertical="center"/>
    </xf>
    <xf numFmtId="169" fontId="23" fillId="0" borderId="99" xfId="5" applyNumberFormat="1" applyFont="1" applyBorder="1" applyAlignment="1">
      <alignment vertical="center"/>
    </xf>
    <xf numFmtId="169" fontId="23" fillId="0" borderId="102" xfId="5" applyNumberFormat="1" applyFont="1" applyBorder="1" applyAlignment="1">
      <alignment vertical="center"/>
    </xf>
    <xf numFmtId="169" fontId="56" fillId="31" borderId="97" xfId="5" applyNumberFormat="1" applyFont="1" applyFill="1" applyBorder="1" applyAlignment="1">
      <alignment vertical="center"/>
    </xf>
    <xf numFmtId="0" fontId="55" fillId="0" borderId="35" xfId="5" applyFont="1" applyBorder="1" applyAlignment="1">
      <alignment vertical="center"/>
    </xf>
    <xf numFmtId="0" fontId="23" fillId="0" borderId="0" xfId="5" applyFont="1" applyAlignment="1">
      <alignment horizontal="right" vertical="center"/>
    </xf>
    <xf numFmtId="171" fontId="56" fillId="31" borderId="18" xfId="5" applyNumberFormat="1" applyFont="1" applyFill="1" applyBorder="1" applyAlignment="1">
      <alignment vertical="center"/>
    </xf>
    <xf numFmtId="0" fontId="55" fillId="0" borderId="52" xfId="5" applyFont="1" applyBorder="1" applyAlignment="1">
      <alignment vertical="center"/>
    </xf>
    <xf numFmtId="0" fontId="23" fillId="0" borderId="37" xfId="5" applyFont="1" applyBorder="1" applyAlignment="1">
      <alignment horizontal="right" vertical="center"/>
    </xf>
    <xf numFmtId="169" fontId="56" fillId="31" borderId="28" xfId="5" applyNumberFormat="1" applyFont="1" applyFill="1" applyBorder="1" applyAlignment="1">
      <alignment vertical="center"/>
    </xf>
    <xf numFmtId="1" fontId="23" fillId="0" borderId="102" xfId="5" applyNumberFormat="1" applyFont="1" applyBorder="1" applyAlignment="1">
      <alignment vertical="center"/>
    </xf>
    <xf numFmtId="171" fontId="23" fillId="0" borderId="99" xfId="5" applyNumberFormat="1" applyFont="1" applyBorder="1" applyAlignment="1">
      <alignment horizontal="right" vertical="center"/>
    </xf>
    <xf numFmtId="169" fontId="23" fillId="0" borderId="108" xfId="5" applyNumberFormat="1" applyFont="1" applyBorder="1" applyAlignment="1">
      <alignment vertical="center"/>
    </xf>
    <xf numFmtId="10" fontId="0" fillId="0" borderId="0" xfId="0" applyNumberFormat="1"/>
    <xf numFmtId="186" fontId="0" fillId="0" borderId="0" xfId="0" applyNumberFormat="1"/>
    <xf numFmtId="169" fontId="23" fillId="0" borderId="28" xfId="5" applyNumberFormat="1" applyFont="1" applyBorder="1" applyAlignment="1">
      <alignment vertical="center"/>
    </xf>
    <xf numFmtId="169" fontId="23" fillId="0" borderId="34" xfId="5" applyNumberFormat="1" applyFont="1" applyBorder="1" applyAlignment="1">
      <alignment vertical="center"/>
    </xf>
    <xf numFmtId="169" fontId="56" fillId="31" borderId="109" xfId="5" applyNumberFormat="1" applyFont="1" applyFill="1" applyBorder="1" applyAlignment="1">
      <alignment vertical="center"/>
    </xf>
    <xf numFmtId="171" fontId="0" fillId="0" borderId="0" xfId="0" applyNumberFormat="1"/>
    <xf numFmtId="0" fontId="3" fillId="0" borderId="0" xfId="0" applyFont="1" applyAlignment="1">
      <alignment wrapText="1"/>
    </xf>
    <xf numFmtId="0" fontId="0" fillId="0" borderId="1" xfId="0" applyBorder="1"/>
    <xf numFmtId="0" fontId="3" fillId="0" borderId="2" xfId="0" applyFont="1" applyBorder="1"/>
    <xf numFmtId="0" fontId="0" fillId="0" borderId="3" xfId="0" applyBorder="1"/>
    <xf numFmtId="0" fontId="0" fillId="0" borderId="4" xfId="0" applyBorder="1"/>
    <xf numFmtId="0" fontId="0" fillId="0" borderId="5" xfId="0" applyBorder="1"/>
    <xf numFmtId="0" fontId="0" fillId="0" borderId="5" xfId="0" applyBorder="1" applyAlignment="1">
      <alignment horizontal="center"/>
    </xf>
    <xf numFmtId="0" fontId="0" fillId="0" borderId="20" xfId="0" applyBorder="1"/>
    <xf numFmtId="0" fontId="0" fillId="0" borderId="6" xfId="0" applyBorder="1"/>
    <xf numFmtId="0" fontId="0" fillId="0" borderId="90" xfId="0" applyBorder="1"/>
    <xf numFmtId="171" fontId="0" fillId="0" borderId="6" xfId="0" applyNumberFormat="1" applyBorder="1"/>
    <xf numFmtId="0" fontId="0" fillId="0" borderId="90" xfId="0" applyBorder="1" applyAlignment="1">
      <alignment horizontal="center"/>
    </xf>
    <xf numFmtId="0" fontId="0" fillId="2" borderId="19" xfId="0" applyFill="1" applyBorder="1" applyAlignment="1">
      <alignment horizontal="center" vertical="center"/>
    </xf>
    <xf numFmtId="0" fontId="3" fillId="2" borderId="17" xfId="0" applyFont="1" applyFill="1" applyBorder="1" applyAlignment="1">
      <alignment horizontal="left" vertical="center" wrapText="1"/>
    </xf>
    <xf numFmtId="0" fontId="3" fillId="2" borderId="17" xfId="0" applyFont="1" applyFill="1" applyBorder="1" applyAlignment="1">
      <alignment horizontal="center" vertical="center"/>
    </xf>
    <xf numFmtId="0" fontId="0" fillId="2" borderId="34" xfId="0" applyFill="1" applyBorder="1" applyAlignment="1">
      <alignment horizontal="center" vertical="center"/>
    </xf>
    <xf numFmtId="0" fontId="3" fillId="0" borderId="29" xfId="0" applyFont="1" applyBorder="1" applyAlignment="1">
      <alignment wrapText="1"/>
    </xf>
    <xf numFmtId="0" fontId="0" fillId="0" borderId="10" xfId="0" applyBorder="1" applyAlignment="1">
      <alignment horizontal="center" vertical="center" wrapText="1"/>
    </xf>
    <xf numFmtId="0" fontId="3" fillId="0" borderId="10" xfId="0" applyFont="1" applyBorder="1" applyAlignment="1">
      <alignment wrapText="1"/>
    </xf>
    <xf numFmtId="0" fontId="0" fillId="33" borderId="10" xfId="0" applyFill="1" applyBorder="1" applyAlignment="1">
      <alignment horizontal="center" vertical="center" wrapText="1"/>
    </xf>
    <xf numFmtId="0" fontId="3" fillId="33" borderId="10" xfId="0" applyFont="1" applyFill="1" applyBorder="1" applyAlignment="1">
      <alignment wrapText="1"/>
    </xf>
    <xf numFmtId="171" fontId="0" fillId="0" borderId="0" xfId="0" applyNumberFormat="1" applyAlignment="1">
      <alignment wrapText="1"/>
    </xf>
    <xf numFmtId="0" fontId="59" fillId="0" borderId="119" xfId="0" applyFont="1" applyBorder="1"/>
    <xf numFmtId="4" fontId="59" fillId="0" borderId="119" xfId="0" applyNumberFormat="1" applyFont="1" applyBorder="1"/>
    <xf numFmtId="169" fontId="0" fillId="0" borderId="0" xfId="0" applyNumberFormat="1"/>
    <xf numFmtId="0" fontId="59" fillId="0" borderId="119" xfId="0" applyFont="1" applyBorder="1" applyAlignment="1">
      <alignment wrapText="1"/>
    </xf>
    <xf numFmtId="0" fontId="60" fillId="0" borderId="10" xfId="0" applyFont="1" applyBorder="1" applyAlignment="1">
      <alignment horizontal="center" vertical="center" wrapText="1" readingOrder="1"/>
    </xf>
    <xf numFmtId="0" fontId="60" fillId="0" borderId="34" xfId="0" applyFont="1" applyBorder="1" applyAlignment="1">
      <alignment horizontal="center" vertical="center" wrapText="1" readingOrder="1"/>
    </xf>
    <xf numFmtId="0" fontId="57" fillId="0" borderId="34" xfId="0" applyFont="1" applyBorder="1" applyAlignment="1">
      <alignment horizontal="center" vertical="center" wrapText="1" readingOrder="1"/>
    </xf>
    <xf numFmtId="10" fontId="57" fillId="0" borderId="34" xfId="0" applyNumberFormat="1" applyFont="1" applyBorder="1" applyAlignment="1">
      <alignment horizontal="center" vertical="center" wrapText="1" readingOrder="1"/>
    </xf>
    <xf numFmtId="49" fontId="61" fillId="34" borderId="38" xfId="0" applyNumberFormat="1" applyFont="1" applyFill="1" applyBorder="1" applyAlignment="1">
      <alignment horizontal="left" vertical="center" wrapText="1" readingOrder="1"/>
    </xf>
    <xf numFmtId="0" fontId="61" fillId="34" borderId="18" xfId="0" applyFont="1" applyFill="1" applyBorder="1" applyAlignment="1">
      <alignment horizontal="left" vertical="center" wrapText="1" readingOrder="1"/>
    </xf>
    <xf numFmtId="0" fontId="61" fillId="34" borderId="18" xfId="0" applyFont="1" applyFill="1" applyBorder="1" applyAlignment="1">
      <alignment horizontal="left" vertical="top" wrapText="1" readingOrder="1"/>
    </xf>
    <xf numFmtId="0" fontId="62" fillId="34" borderId="18" xfId="0" applyFont="1" applyFill="1" applyBorder="1" applyAlignment="1">
      <alignment horizontal="left" vertical="top" wrapText="1" readingOrder="1"/>
    </xf>
    <xf numFmtId="10" fontId="62" fillId="34" borderId="18" xfId="0" applyNumberFormat="1" applyFont="1" applyFill="1" applyBorder="1" applyAlignment="1">
      <alignment horizontal="left" vertical="top" wrapText="1" readingOrder="1"/>
    </xf>
    <xf numFmtId="49" fontId="63" fillId="31" borderId="38" xfId="0" applyNumberFormat="1" applyFont="1" applyFill="1" applyBorder="1" applyAlignment="1">
      <alignment horizontal="left" vertical="center" wrapText="1" readingOrder="1"/>
    </xf>
    <xf numFmtId="49" fontId="63" fillId="31" borderId="18" xfId="0" applyNumberFormat="1" applyFont="1" applyFill="1" applyBorder="1" applyAlignment="1">
      <alignment horizontal="left" vertical="center" wrapText="1" readingOrder="1"/>
    </xf>
    <xf numFmtId="0" fontId="63" fillId="31" borderId="18" xfId="0" applyFont="1" applyFill="1" applyBorder="1" applyAlignment="1">
      <alignment horizontal="left" vertical="center" wrapText="1" readingOrder="1"/>
    </xf>
    <xf numFmtId="0" fontId="64" fillId="31" borderId="18" xfId="0" applyFont="1" applyFill="1" applyBorder="1" applyAlignment="1">
      <alignment horizontal="left" vertical="center" wrapText="1" readingOrder="1"/>
    </xf>
    <xf numFmtId="10" fontId="64" fillId="31" borderId="18" xfId="0" applyNumberFormat="1" applyFont="1" applyFill="1" applyBorder="1" applyAlignment="1">
      <alignment horizontal="left" vertical="center" wrapText="1" readingOrder="1"/>
    </xf>
    <xf numFmtId="49" fontId="65" fillId="0" borderId="38" xfId="0" applyNumberFormat="1" applyFont="1" applyBorder="1" applyAlignment="1">
      <alignment horizontal="left" vertical="center" wrapText="1" readingOrder="1"/>
    </xf>
    <xf numFmtId="49" fontId="65" fillId="0" borderId="18" xfId="0" applyNumberFormat="1" applyFont="1" applyBorder="1" applyAlignment="1">
      <alignment horizontal="left" vertical="center" wrapText="1" readingOrder="1"/>
    </xf>
    <xf numFmtId="4" fontId="65" fillId="0" borderId="18" xfId="0" applyNumberFormat="1" applyFont="1" applyBorder="1" applyAlignment="1">
      <alignment horizontal="right" vertical="center" wrapText="1" readingOrder="1"/>
    </xf>
    <xf numFmtId="4" fontId="53" fillId="0" borderId="18" xfId="0" applyNumberFormat="1" applyFont="1" applyBorder="1" applyAlignment="1">
      <alignment horizontal="right" vertical="center" wrapText="1" readingOrder="1"/>
    </xf>
    <xf numFmtId="10" fontId="53" fillId="0" borderId="18" xfId="0" applyNumberFormat="1" applyFont="1" applyBorder="1" applyAlignment="1">
      <alignment horizontal="right" vertical="center" wrapText="1" readingOrder="1"/>
    </xf>
    <xf numFmtId="0" fontId="0" fillId="2" borderId="10" xfId="0" applyFill="1" applyBorder="1" applyAlignment="1">
      <alignment horizontal="center" vertical="center" wrapText="1"/>
    </xf>
    <xf numFmtId="0" fontId="0" fillId="2" borderId="10" xfId="0" applyFill="1" applyBorder="1" applyAlignment="1">
      <alignment horizontal="center" vertical="center"/>
    </xf>
    <xf numFmtId="190" fontId="0" fillId="2" borderId="10" xfId="0" applyNumberFormat="1" applyFill="1" applyBorder="1" applyAlignment="1">
      <alignment vertical="center"/>
    </xf>
    <xf numFmtId="0" fontId="0" fillId="0" borderId="10" xfId="0" applyBorder="1" applyAlignment="1">
      <alignment vertical="center"/>
    </xf>
    <xf numFmtId="0" fontId="0" fillId="0" borderId="10" xfId="0" applyBorder="1" applyAlignment="1">
      <alignment horizontal="center" vertical="center"/>
    </xf>
    <xf numFmtId="190" fontId="0" fillId="0" borderId="10" xfId="0" applyNumberFormat="1" applyBorder="1" applyAlignment="1">
      <alignment vertical="center"/>
    </xf>
    <xf numFmtId="9" fontId="38" fillId="2" borderId="0" xfId="0" applyNumberFormat="1" applyFont="1" applyFill="1"/>
    <xf numFmtId="0" fontId="20" fillId="2" borderId="0" xfId="0" applyFont="1" applyFill="1" applyAlignment="1" applyProtection="1">
      <alignment wrapText="1"/>
      <protection locked="0"/>
    </xf>
    <xf numFmtId="164" fontId="4" fillId="0" borderId="0" xfId="0" applyNumberFormat="1" applyFont="1" applyAlignment="1">
      <alignment vertical="center" wrapText="1"/>
    </xf>
    <xf numFmtId="164" fontId="11" fillId="0" borderId="0" xfId="0" applyNumberFormat="1" applyFont="1" applyAlignment="1">
      <alignment horizontal="center" vertical="center" wrapText="1"/>
    </xf>
    <xf numFmtId="0" fontId="20" fillId="2" borderId="4" xfId="0" applyFont="1" applyFill="1" applyBorder="1" applyAlignment="1" applyProtection="1">
      <alignment wrapText="1"/>
      <protection locked="0"/>
    </xf>
    <xf numFmtId="0" fontId="20" fillId="0" borderId="20" xfId="0" applyFont="1" applyBorder="1" applyAlignment="1" applyProtection="1">
      <alignment wrapText="1"/>
      <protection locked="0"/>
    </xf>
    <xf numFmtId="0" fontId="20" fillId="0" borderId="6" xfId="0" applyFont="1" applyBorder="1" applyAlignment="1" applyProtection="1">
      <alignment horizontal="center" wrapText="1"/>
      <protection locked="0"/>
    </xf>
    <xf numFmtId="0" fontId="20" fillId="0" borderId="6" xfId="0" applyFont="1" applyBorder="1" applyAlignment="1">
      <alignment horizontal="center" vertical="center" wrapText="1"/>
    </xf>
    <xf numFmtId="0" fontId="38" fillId="2" borderId="135" xfId="0" applyFont="1" applyFill="1" applyBorder="1" applyAlignment="1">
      <alignment vertical="center"/>
    </xf>
    <xf numFmtId="0" fontId="38" fillId="2" borderId="136" xfId="0" applyFont="1" applyFill="1" applyBorder="1" applyAlignment="1">
      <alignment vertical="center" wrapText="1"/>
    </xf>
    <xf numFmtId="0" fontId="38" fillId="2" borderId="137" xfId="0" applyFont="1" applyFill="1" applyBorder="1" applyAlignment="1">
      <alignment horizontal="center" vertical="center" wrapText="1"/>
    </xf>
    <xf numFmtId="2" fontId="50" fillId="0" borderId="0" xfId="0" applyNumberFormat="1" applyFont="1" applyAlignment="1">
      <alignment horizontal="center" vertical="center"/>
    </xf>
    <xf numFmtId="0" fontId="6" fillId="6" borderId="128" xfId="0" applyFont="1" applyFill="1" applyBorder="1"/>
    <xf numFmtId="0" fontId="6" fillId="6" borderId="131" xfId="0" applyFont="1" applyFill="1" applyBorder="1"/>
    <xf numFmtId="186" fontId="6" fillId="6" borderId="16" xfId="0" applyNumberFormat="1" applyFont="1" applyFill="1" applyBorder="1"/>
    <xf numFmtId="186" fontId="6" fillId="6" borderId="75" xfId="1" applyNumberFormat="1" applyFont="1" applyFill="1" applyBorder="1" applyProtection="1"/>
    <xf numFmtId="0" fontId="6" fillId="6" borderId="144" xfId="0" applyFont="1" applyFill="1" applyBorder="1"/>
    <xf numFmtId="0" fontId="6" fillId="6" borderId="133" xfId="0" applyFont="1" applyFill="1" applyBorder="1"/>
    <xf numFmtId="171" fontId="6" fillId="6" borderId="132" xfId="0" applyNumberFormat="1" applyFont="1" applyFill="1" applyBorder="1"/>
    <xf numFmtId="186" fontId="6" fillId="6" borderId="145" xfId="1" applyNumberFormat="1" applyFont="1" applyFill="1" applyBorder="1" applyProtection="1"/>
    <xf numFmtId="0" fontId="6" fillId="0" borderId="146" xfId="0" applyFont="1" applyBorder="1" applyAlignment="1">
      <alignment horizontal="center"/>
    </xf>
    <xf numFmtId="0" fontId="6" fillId="0" borderId="134" xfId="0" applyFont="1" applyBorder="1" applyAlignment="1">
      <alignment horizontal="center"/>
    </xf>
    <xf numFmtId="0" fontId="6" fillId="0" borderId="134" xfId="0" applyFont="1" applyBorder="1"/>
    <xf numFmtId="0" fontId="0" fillId="0" borderId="134" xfId="0" applyBorder="1"/>
    <xf numFmtId="1" fontId="3" fillId="0" borderId="134" xfId="0" applyNumberFormat="1" applyFont="1" applyBorder="1" applyAlignment="1">
      <alignment horizontal="center"/>
    </xf>
    <xf numFmtId="186" fontId="3" fillId="0" borderId="134" xfId="1" applyNumberFormat="1" applyBorder="1" applyProtection="1"/>
    <xf numFmtId="186" fontId="3" fillId="0" borderId="147" xfId="1" applyNumberFormat="1" applyBorder="1" applyProtection="1"/>
    <xf numFmtId="181" fontId="53" fillId="0" borderId="18" xfId="5" quotePrefix="1" applyNumberFormat="1" applyFont="1" applyBorder="1" applyAlignment="1">
      <alignment vertical="center"/>
    </xf>
    <xf numFmtId="181" fontId="53" fillId="0" borderId="0" xfId="5" quotePrefix="1" applyNumberFormat="1" applyFont="1" applyAlignment="1">
      <alignment vertical="center"/>
    </xf>
    <xf numFmtId="0" fontId="8" fillId="0" borderId="7" xfId="0" applyFont="1" applyBorder="1" applyAlignment="1">
      <alignment horizontal="center" vertical="center" wrapText="1"/>
    </xf>
    <xf numFmtId="0" fontId="10" fillId="2" borderId="1" xfId="0" applyFont="1" applyFill="1" applyBorder="1" applyAlignment="1">
      <alignment horizontal="left" vertical="center" wrapText="1"/>
    </xf>
    <xf numFmtId="0" fontId="12" fillId="2" borderId="4" xfId="0" applyFont="1" applyFill="1" applyBorder="1" applyAlignment="1">
      <alignment horizontal="left" vertical="center" wrapText="1"/>
    </xf>
    <xf numFmtId="0" fontId="13" fillId="0" borderId="76" xfId="0" applyFont="1" applyBorder="1" applyAlignment="1">
      <alignment horizontal="left" vertical="center" wrapText="1"/>
    </xf>
    <xf numFmtId="0" fontId="13" fillId="0" borderId="129" xfId="0" applyFont="1" applyBorder="1" applyAlignment="1">
      <alignment horizontal="left" vertical="center" wrapText="1"/>
    </xf>
    <xf numFmtId="0" fontId="13" fillId="0" borderId="130" xfId="0" applyFont="1" applyBorder="1" applyAlignment="1">
      <alignment horizontal="left" vertical="center" wrapText="1"/>
    </xf>
    <xf numFmtId="165" fontId="11" fillId="0" borderId="128" xfId="0" applyNumberFormat="1" applyFont="1" applyBorder="1" applyAlignment="1">
      <alignment horizontal="center" vertical="center" wrapText="1"/>
    </xf>
    <xf numFmtId="165" fontId="11" fillId="0" borderId="16" xfId="0" applyNumberFormat="1" applyFont="1" applyBorder="1" applyAlignment="1">
      <alignment horizontal="center" vertical="center" wrapText="1"/>
    </xf>
    <xf numFmtId="165" fontId="11" fillId="0" borderId="4" xfId="0" applyNumberFormat="1" applyFont="1" applyBorder="1" applyAlignment="1">
      <alignment horizontal="center" vertical="center" wrapText="1"/>
    </xf>
    <xf numFmtId="165" fontId="11" fillId="0" borderId="18" xfId="0" applyNumberFormat="1" applyFont="1" applyBorder="1" applyAlignment="1">
      <alignment horizontal="center" vertical="center" wrapText="1"/>
    </xf>
    <xf numFmtId="165" fontId="11" fillId="0" borderId="33" xfId="0" applyNumberFormat="1" applyFont="1" applyBorder="1" applyAlignment="1">
      <alignment horizontal="center" vertical="center" wrapText="1"/>
    </xf>
    <xf numFmtId="165" fontId="11" fillId="0" borderId="28" xfId="0" applyNumberFormat="1" applyFont="1" applyBorder="1" applyAlignment="1">
      <alignment horizontal="center" vertical="center" wrapText="1"/>
    </xf>
    <xf numFmtId="0" fontId="11" fillId="0" borderId="11" xfId="0" applyFont="1" applyBorder="1" applyAlignment="1">
      <alignment horizontal="center" vertical="center" wrapText="1"/>
    </xf>
    <xf numFmtId="0" fontId="11" fillId="0" borderId="38" xfId="0" applyFont="1" applyBorder="1" applyAlignment="1">
      <alignment horizontal="center" vertical="center" wrapText="1"/>
    </xf>
    <xf numFmtId="0" fontId="11" fillId="0" borderId="29" xfId="0" applyFont="1" applyBorder="1" applyAlignment="1">
      <alignment horizontal="center" vertical="center" wrapText="1"/>
    </xf>
    <xf numFmtId="0" fontId="11" fillId="0" borderId="19" xfId="0" applyFont="1" applyBorder="1" applyAlignment="1">
      <alignment horizontal="center" vertical="center" wrapText="1"/>
    </xf>
    <xf numFmtId="0" fontId="11" fillId="0" borderId="127" xfId="0" applyFont="1" applyBorder="1" applyAlignment="1">
      <alignment horizontal="center" vertical="center" wrapText="1"/>
    </xf>
    <xf numFmtId="0" fontId="16" fillId="5" borderId="12" xfId="0" applyFont="1" applyFill="1" applyBorder="1" applyAlignment="1">
      <alignment horizontal="center" vertical="center" wrapText="1"/>
    </xf>
    <xf numFmtId="169" fontId="4" fillId="6" borderId="12" xfId="1" applyNumberFormat="1" applyFont="1" applyFill="1" applyBorder="1" applyAlignment="1" applyProtection="1">
      <alignment horizontal="right" vertical="center" wrapText="1"/>
    </xf>
    <xf numFmtId="165" fontId="18" fillId="8" borderId="14" xfId="0" applyNumberFormat="1" applyFont="1" applyFill="1" applyBorder="1" applyAlignment="1">
      <alignment horizontal="center" vertical="center" wrapText="1"/>
    </xf>
    <xf numFmtId="168" fontId="18" fillId="8" borderId="15" xfId="1" applyFont="1" applyFill="1" applyBorder="1" applyAlignment="1" applyProtection="1">
      <alignment horizontal="right" vertical="center" wrapText="1"/>
    </xf>
    <xf numFmtId="0" fontId="4" fillId="0" borderId="17" xfId="0" applyFont="1" applyBorder="1" applyAlignment="1">
      <alignment horizontal="left" vertical="center" wrapText="1"/>
    </xf>
    <xf numFmtId="0" fontId="4" fillId="0" borderId="131" xfId="0" applyFont="1" applyBorder="1" applyAlignment="1">
      <alignment horizontal="left" vertical="center" wrapText="1"/>
    </xf>
    <xf numFmtId="0" fontId="10" fillId="2" borderId="10" xfId="0" applyFont="1" applyFill="1" applyBorder="1" applyAlignment="1">
      <alignment horizontal="left" vertical="center" wrapText="1"/>
    </xf>
    <xf numFmtId="0" fontId="12" fillId="2" borderId="10" xfId="0" applyFont="1" applyFill="1" applyBorder="1" applyAlignment="1">
      <alignment horizontal="left" vertical="center" wrapText="1"/>
    </xf>
    <xf numFmtId="0" fontId="13" fillId="0" borderId="10" xfId="0" applyFont="1" applyBorder="1" applyAlignment="1">
      <alignment horizontal="left" vertical="center" wrapText="1"/>
    </xf>
    <xf numFmtId="0" fontId="11" fillId="0" borderId="10" xfId="0" applyFont="1" applyBorder="1" applyAlignment="1">
      <alignment horizontal="center" vertical="center" wrapText="1"/>
    </xf>
    <xf numFmtId="165" fontId="21" fillId="5" borderId="10" xfId="0" applyNumberFormat="1" applyFont="1" applyFill="1" applyBorder="1" applyAlignment="1">
      <alignment horizontal="left" vertical="center" wrapText="1"/>
    </xf>
    <xf numFmtId="175" fontId="21" fillId="5" borderId="10" xfId="0" applyNumberFormat="1" applyFont="1" applyFill="1" applyBorder="1" applyAlignment="1">
      <alignment horizontal="right" vertical="center" wrapText="1"/>
    </xf>
    <xf numFmtId="4" fontId="11" fillId="7" borderId="10" xfId="0" applyNumberFormat="1" applyFont="1" applyFill="1" applyBorder="1" applyAlignment="1">
      <alignment horizontal="left" vertical="center" wrapText="1"/>
    </xf>
    <xf numFmtId="175" fontId="11" fillId="7" borderId="10" xfId="1" applyNumberFormat="1" applyFont="1" applyFill="1" applyBorder="1" applyAlignment="1" applyProtection="1">
      <alignment horizontal="right" vertical="center" wrapText="1"/>
    </xf>
    <xf numFmtId="0" fontId="10" fillId="10" borderId="10" xfId="0" applyFont="1" applyFill="1" applyBorder="1" applyAlignment="1">
      <alignment horizontal="right" vertical="center" wrapText="1"/>
    </xf>
    <xf numFmtId="175" fontId="10" fillId="10" borderId="10" xfId="0" applyNumberFormat="1" applyFont="1" applyFill="1" applyBorder="1" applyAlignment="1">
      <alignment horizontal="right" vertical="center" wrapText="1"/>
    </xf>
    <xf numFmtId="0" fontId="21" fillId="0" borderId="124" xfId="0" applyFont="1" applyBorder="1" applyAlignment="1" applyProtection="1">
      <alignment horizontal="center" vertical="center" wrapText="1"/>
      <protection locked="0"/>
    </xf>
    <xf numFmtId="0" fontId="21" fillId="0" borderId="125" xfId="0" applyFont="1" applyBorder="1" applyAlignment="1" applyProtection="1">
      <alignment horizontal="center" vertical="center" wrapText="1"/>
      <protection locked="0"/>
    </xf>
    <xf numFmtId="0" fontId="21" fillId="0" borderId="126" xfId="0" applyFont="1" applyBorder="1" applyAlignment="1" applyProtection="1">
      <alignment horizontal="center" vertical="center" wrapText="1"/>
      <protection locked="0"/>
    </xf>
    <xf numFmtId="0" fontId="21" fillId="11" borderId="7" xfId="0" applyFont="1" applyFill="1" applyBorder="1" applyAlignment="1">
      <alignment horizontal="center" vertical="center" wrapText="1"/>
    </xf>
    <xf numFmtId="0" fontId="21" fillId="0" borderId="25" xfId="0" applyFont="1" applyBorder="1" applyAlignment="1" applyProtection="1">
      <alignment horizontal="center" vertical="center" wrapText="1"/>
      <protection locked="0"/>
    </xf>
    <xf numFmtId="0" fontId="21" fillId="0" borderId="26" xfId="0" applyFont="1" applyBorder="1" applyAlignment="1" applyProtection="1">
      <alignment horizontal="center" vertical="center" wrapText="1"/>
      <protection locked="0"/>
    </xf>
    <xf numFmtId="0" fontId="20" fillId="0" borderId="26" xfId="0" applyFont="1" applyBorder="1" applyAlignment="1" applyProtection="1">
      <alignment horizontal="center" vertical="center" wrapText="1"/>
      <protection locked="0"/>
    </xf>
    <xf numFmtId="0" fontId="20" fillId="0" borderId="27" xfId="0" applyFont="1" applyBorder="1" applyAlignment="1" applyProtection="1">
      <alignment horizontal="right" vertical="center" wrapText="1"/>
      <protection locked="0"/>
    </xf>
    <xf numFmtId="0" fontId="21" fillId="13" borderId="31" xfId="0" applyFont="1" applyFill="1" applyBorder="1" applyAlignment="1" applyProtection="1">
      <alignment horizontal="center" vertical="center" wrapText="1"/>
      <protection locked="0"/>
    </xf>
    <xf numFmtId="0" fontId="21" fillId="13" borderId="32" xfId="0" applyFont="1" applyFill="1" applyBorder="1" applyAlignment="1" applyProtection="1">
      <alignment horizontal="center" vertical="center" wrapText="1"/>
      <protection locked="0"/>
    </xf>
    <xf numFmtId="0" fontId="20" fillId="0" borderId="14" xfId="0" applyFont="1" applyBorder="1" applyAlignment="1">
      <alignment horizontal="left" vertical="center" wrapText="1"/>
    </xf>
    <xf numFmtId="0" fontId="20" fillId="0" borderId="13" xfId="0" applyFont="1" applyBorder="1" applyAlignment="1" applyProtection="1">
      <alignment horizontal="left" vertical="center" wrapText="1"/>
      <protection locked="0"/>
    </xf>
    <xf numFmtId="0" fontId="20" fillId="0" borderId="13" xfId="0" applyFont="1" applyBorder="1" applyAlignment="1">
      <alignment horizontal="left" vertical="center" wrapText="1"/>
    </xf>
    <xf numFmtId="0" fontId="6" fillId="2" borderId="2" xfId="0" applyFont="1" applyFill="1" applyBorder="1" applyAlignment="1">
      <alignment horizontal="center" vertical="center"/>
    </xf>
    <xf numFmtId="0" fontId="6" fillId="2" borderId="120" xfId="0" applyFont="1" applyFill="1" applyBorder="1" applyAlignment="1">
      <alignment horizontal="center" vertical="center"/>
    </xf>
    <xf numFmtId="0" fontId="3" fillId="2" borderId="0" xfId="0" applyFont="1" applyFill="1" applyAlignment="1">
      <alignment horizontal="center" vertical="center"/>
    </xf>
    <xf numFmtId="0" fontId="3" fillId="2" borderId="121" xfId="0" applyFont="1" applyFill="1" applyBorder="1" applyAlignment="1">
      <alignment horizontal="center" vertical="center"/>
    </xf>
    <xf numFmtId="0" fontId="0" fillId="2" borderId="0" xfId="0" applyFill="1"/>
    <xf numFmtId="0" fontId="25" fillId="16" borderId="11" xfId="0" applyFont="1" applyFill="1" applyBorder="1"/>
    <xf numFmtId="0" fontId="6" fillId="17" borderId="17" xfId="0" applyFont="1" applyFill="1" applyBorder="1"/>
    <xf numFmtId="0" fontId="3" fillId="2" borderId="11" xfId="0" applyFont="1" applyFill="1" applyBorder="1" applyAlignment="1">
      <alignment wrapText="1"/>
    </xf>
    <xf numFmtId="0" fontId="0" fillId="2" borderId="38" xfId="0" applyFill="1" applyBorder="1" applyAlignment="1">
      <alignment wrapText="1"/>
    </xf>
    <xf numFmtId="0" fontId="30" fillId="2" borderId="38" xfId="0" applyFont="1" applyFill="1" applyBorder="1" applyAlignment="1">
      <alignment wrapText="1"/>
    </xf>
    <xf numFmtId="0" fontId="3" fillId="2" borderId="38" xfId="0" applyFont="1" applyFill="1" applyBorder="1" applyAlignment="1">
      <alignment wrapText="1"/>
    </xf>
    <xf numFmtId="0" fontId="3" fillId="2" borderId="29" xfId="0" applyFont="1" applyFill="1" applyBorder="1" applyAlignment="1">
      <alignment wrapText="1"/>
    </xf>
    <xf numFmtId="0" fontId="30" fillId="2" borderId="10" xfId="0" applyFont="1" applyFill="1" applyBorder="1" applyAlignment="1">
      <alignment wrapText="1"/>
    </xf>
    <xf numFmtId="0" fontId="37" fillId="0" borderId="46" xfId="0" applyFont="1" applyBorder="1"/>
    <xf numFmtId="0" fontId="33" fillId="0" borderId="0" xfId="0" applyFont="1"/>
    <xf numFmtId="0" fontId="34" fillId="0" borderId="0" xfId="0" applyFont="1"/>
    <xf numFmtId="0" fontId="33" fillId="19" borderId="0" xfId="0" applyFont="1" applyFill="1" applyAlignment="1">
      <alignment horizontal="right"/>
    </xf>
    <xf numFmtId="0" fontId="34" fillId="20" borderId="39" xfId="0" applyFont="1" applyFill="1" applyBorder="1"/>
    <xf numFmtId="0" fontId="36" fillId="19" borderId="42" xfId="0" applyFont="1" applyFill="1" applyBorder="1" applyAlignment="1">
      <alignment horizontal="center"/>
    </xf>
    <xf numFmtId="0" fontId="39" fillId="9" borderId="10" xfId="0" applyFont="1" applyFill="1" applyBorder="1" applyAlignment="1">
      <alignment horizontal="center"/>
    </xf>
    <xf numFmtId="0" fontId="39" fillId="24" borderId="10" xfId="0" applyFont="1" applyFill="1" applyBorder="1" applyAlignment="1">
      <alignment horizontal="center"/>
    </xf>
    <xf numFmtId="0" fontId="6" fillId="2" borderId="5" xfId="0" applyFont="1" applyFill="1" applyBorder="1" applyAlignment="1">
      <alignment horizontal="center"/>
    </xf>
    <xf numFmtId="0" fontId="7" fillId="2" borderId="5" xfId="0" applyFont="1" applyFill="1" applyBorder="1" applyAlignment="1">
      <alignment horizontal="center"/>
    </xf>
    <xf numFmtId="0" fontId="43" fillId="23" borderId="10" xfId="0" applyFont="1" applyFill="1" applyBorder="1" applyAlignment="1">
      <alignment horizontal="center" vertical="center"/>
    </xf>
    <xf numFmtId="0" fontId="43" fillId="23" borderId="19" xfId="0" applyFont="1" applyFill="1" applyBorder="1" applyAlignment="1">
      <alignment horizontal="center"/>
    </xf>
    <xf numFmtId="0" fontId="43" fillId="23" borderId="17" xfId="0" applyFont="1" applyFill="1" applyBorder="1" applyAlignment="1">
      <alignment horizontal="center"/>
    </xf>
    <xf numFmtId="0" fontId="43" fillId="23" borderId="34" xfId="0" applyFont="1" applyFill="1" applyBorder="1" applyAlignment="1">
      <alignment horizontal="center"/>
    </xf>
    <xf numFmtId="0" fontId="43" fillId="23" borderId="52" xfId="0" applyFont="1" applyFill="1" applyBorder="1" applyAlignment="1">
      <alignment horizontal="center" vertical="center" wrapText="1"/>
    </xf>
    <xf numFmtId="0" fontId="43" fillId="23" borderId="19" xfId="0" applyFont="1" applyFill="1" applyBorder="1" applyAlignment="1">
      <alignment horizontal="center" vertical="center"/>
    </xf>
    <xf numFmtId="4" fontId="0" fillId="2" borderId="10" xfId="0" applyNumberFormat="1" applyFill="1" applyBorder="1" applyAlignment="1">
      <alignment horizontal="left"/>
    </xf>
    <xf numFmtId="0" fontId="49" fillId="23" borderId="20" xfId="0" applyFont="1" applyFill="1" applyBorder="1" applyAlignment="1">
      <alignment horizontal="left"/>
    </xf>
    <xf numFmtId="0" fontId="38" fillId="0" borderId="10" xfId="0" applyFont="1" applyBorder="1" applyAlignment="1">
      <alignment horizontal="left" vertical="center" wrapText="1"/>
    </xf>
    <xf numFmtId="4" fontId="48" fillId="2" borderId="10" xfId="0" applyNumberFormat="1" applyFont="1" applyFill="1" applyBorder="1" applyAlignment="1">
      <alignment horizontal="left"/>
    </xf>
    <xf numFmtId="0" fontId="48" fillId="23" borderId="7" xfId="0" applyFont="1" applyFill="1" applyBorder="1" applyAlignment="1">
      <alignment horizontal="center"/>
    </xf>
    <xf numFmtId="0" fontId="48" fillId="23" borderId="35" xfId="0" applyFont="1" applyFill="1" applyBorder="1" applyAlignment="1">
      <alignment horizontal="center"/>
    </xf>
    <xf numFmtId="4" fontId="67" fillId="2" borderId="71" xfId="0" applyNumberFormat="1" applyFont="1" applyFill="1" applyBorder="1" applyAlignment="1">
      <alignment horizontal="left" vertical="center" wrapText="1"/>
    </xf>
    <xf numFmtId="4" fontId="68" fillId="2" borderId="71" xfId="0" applyNumberFormat="1" applyFont="1" applyFill="1" applyBorder="1" applyAlignment="1">
      <alignment horizontal="left" vertical="center" wrapText="1"/>
    </xf>
    <xf numFmtId="4" fontId="11" fillId="26" borderId="1" xfId="3" applyNumberFormat="1" applyFont="1" applyFill="1" applyBorder="1" applyAlignment="1">
      <alignment horizontal="center" vertical="center" wrapText="1"/>
    </xf>
    <xf numFmtId="4" fontId="11" fillId="26" borderId="72" xfId="3" applyNumberFormat="1" applyFont="1" applyFill="1" applyBorder="1" applyAlignment="1">
      <alignment horizontal="center" vertical="center" wrapText="1"/>
    </xf>
    <xf numFmtId="4" fontId="11" fillId="26" borderId="73" xfId="3" applyNumberFormat="1" applyFont="1" applyFill="1" applyBorder="1" applyAlignment="1">
      <alignment horizontal="center" vertical="center" wrapText="1"/>
    </xf>
    <xf numFmtId="4" fontId="11" fillId="26" borderId="74" xfId="3" applyNumberFormat="1" applyFont="1" applyFill="1" applyBorder="1" applyAlignment="1">
      <alignment horizontal="center" vertical="center" wrapText="1"/>
    </xf>
    <xf numFmtId="4" fontId="11" fillId="26" borderId="8" xfId="3" applyNumberFormat="1" applyFont="1" applyFill="1" applyBorder="1" applyAlignment="1">
      <alignment horizontal="center" vertical="center" wrapText="1"/>
    </xf>
    <xf numFmtId="4" fontId="11" fillId="26" borderId="9" xfId="3" applyNumberFormat="1" applyFont="1" applyFill="1" applyBorder="1" applyAlignment="1">
      <alignment horizontal="center" vertical="center" wrapText="1"/>
    </xf>
    <xf numFmtId="4" fontId="11" fillId="26" borderId="75" xfId="3" applyNumberFormat="1" applyFont="1" applyFill="1" applyBorder="1" applyAlignment="1">
      <alignment horizontal="center" vertical="center" wrapText="1"/>
    </xf>
    <xf numFmtId="0" fontId="5" fillId="0" borderId="87" xfId="0" applyFont="1" applyBorder="1" applyAlignment="1" applyProtection="1">
      <alignment horizontal="center" vertical="center" wrapText="1"/>
      <protection locked="0"/>
    </xf>
    <xf numFmtId="3" fontId="11" fillId="27" borderId="87" xfId="0" applyNumberFormat="1" applyFont="1" applyFill="1" applyBorder="1" applyAlignment="1" applyProtection="1">
      <alignment horizontal="center" vertical="center" wrapText="1"/>
      <protection locked="0"/>
    </xf>
    <xf numFmtId="0" fontId="69" fillId="2" borderId="142" xfId="0" applyFont="1" applyFill="1" applyBorder="1" applyAlignment="1" applyProtection="1">
      <alignment horizontal="center" vertical="center" wrapText="1"/>
      <protection locked="0"/>
    </xf>
    <xf numFmtId="0" fontId="69" fillId="2" borderId="83" xfId="0" applyFont="1" applyFill="1" applyBorder="1" applyAlignment="1" applyProtection="1">
      <alignment horizontal="center" vertical="center" wrapText="1"/>
      <protection locked="0"/>
    </xf>
    <xf numFmtId="0" fontId="69" fillId="2" borderId="138" xfId="0" applyFont="1" applyFill="1" applyBorder="1" applyAlignment="1" applyProtection="1">
      <alignment horizontal="center" vertical="center" wrapText="1"/>
      <protection locked="0"/>
    </xf>
    <xf numFmtId="0" fontId="69" fillId="2" borderId="141" xfId="0" applyFont="1" applyFill="1" applyBorder="1" applyAlignment="1" applyProtection="1">
      <alignment horizontal="center" vertical="center" wrapText="1"/>
      <protection locked="0"/>
    </xf>
    <xf numFmtId="0" fontId="69" fillId="2" borderId="0" xfId="0" applyFont="1" applyFill="1" applyAlignment="1" applyProtection="1">
      <alignment horizontal="center" vertical="center" wrapText="1"/>
      <protection locked="0"/>
    </xf>
    <xf numFmtId="0" fontId="69" fillId="2" borderId="139" xfId="0" applyFont="1" applyFill="1" applyBorder="1" applyAlignment="1" applyProtection="1">
      <alignment horizontal="center" vertical="center" wrapText="1"/>
      <protection locked="0"/>
    </xf>
    <xf numFmtId="0" fontId="69" fillId="2" borderId="143" xfId="0" applyFont="1" applyFill="1" applyBorder="1" applyAlignment="1" applyProtection="1">
      <alignment horizontal="center" vertical="center" wrapText="1"/>
      <protection locked="0"/>
    </xf>
    <xf numFmtId="0" fontId="69" fillId="2" borderId="86" xfId="0" applyFont="1" applyFill="1" applyBorder="1" applyAlignment="1" applyProtection="1">
      <alignment horizontal="center" vertical="center" wrapText="1"/>
      <protection locked="0"/>
    </xf>
    <xf numFmtId="0" fontId="69" fillId="2" borderId="140" xfId="0" applyFont="1" applyFill="1" applyBorder="1" applyAlignment="1" applyProtection="1">
      <alignment horizontal="center" vertical="center" wrapText="1"/>
      <protection locked="0"/>
    </xf>
    <xf numFmtId="0" fontId="25" fillId="2" borderId="71" xfId="0" applyFont="1" applyFill="1" applyBorder="1" applyAlignment="1">
      <alignment horizontal="center" vertical="center"/>
    </xf>
    <xf numFmtId="0" fontId="6" fillId="6" borderId="72" xfId="0" applyFont="1" applyFill="1" applyBorder="1" applyAlignment="1">
      <alignment horizontal="left"/>
    </xf>
    <xf numFmtId="0" fontId="6" fillId="7" borderId="7" xfId="0" applyFont="1" applyFill="1" applyBorder="1" applyAlignment="1">
      <alignment vertical="center" wrapText="1"/>
    </xf>
    <xf numFmtId="0" fontId="6" fillId="6" borderId="8" xfId="0" applyFont="1" applyFill="1" applyBorder="1" applyAlignment="1">
      <alignment horizontal="center"/>
    </xf>
    <xf numFmtId="0" fontId="2" fillId="0" borderId="10" xfId="5" applyFont="1" applyBorder="1" applyAlignment="1">
      <alignment horizontal="center" vertical="center"/>
    </xf>
    <xf numFmtId="0" fontId="23" fillId="0" borderId="91" xfId="5" applyFont="1" applyBorder="1" applyAlignment="1">
      <alignment horizontal="left" vertical="center"/>
    </xf>
    <xf numFmtId="4" fontId="54" fillId="0" borderId="95" xfId="5" applyNumberFormat="1" applyFont="1" applyBorder="1" applyAlignment="1">
      <alignment horizontal="center" vertical="center"/>
    </xf>
    <xf numFmtId="0" fontId="23" fillId="0" borderId="98" xfId="5" applyFont="1" applyBorder="1" applyAlignment="1">
      <alignment horizontal="center" vertical="center" wrapText="1"/>
    </xf>
    <xf numFmtId="0" fontId="23" fillId="0" borderId="98" xfId="5" applyFont="1" applyBorder="1" applyAlignment="1">
      <alignment horizontal="center" vertical="center"/>
    </xf>
    <xf numFmtId="0" fontId="23" fillId="0" borderId="100" xfId="5" applyFont="1" applyBorder="1" applyAlignment="1">
      <alignment horizontal="left" vertical="center"/>
    </xf>
    <xf numFmtId="0" fontId="23" fillId="0" borderId="104" xfId="5" applyFont="1" applyBorder="1" applyAlignment="1">
      <alignment horizontal="left" vertical="center"/>
    </xf>
    <xf numFmtId="0" fontId="23" fillId="0" borderId="107" xfId="5" applyFont="1" applyBorder="1" applyAlignment="1">
      <alignment horizontal="center" vertical="center"/>
    </xf>
    <xf numFmtId="0" fontId="23" fillId="0" borderId="102" xfId="5" applyFont="1" applyBorder="1" applyAlignment="1">
      <alignment horizontal="left" vertical="center" wrapText="1"/>
    </xf>
    <xf numFmtId="0" fontId="23" fillId="0" borderId="29" xfId="5" applyFont="1" applyBorder="1" applyAlignment="1">
      <alignment horizontal="left" vertical="center" wrapText="1"/>
    </xf>
    <xf numFmtId="0" fontId="23" fillId="0" borderId="10" xfId="5" applyFont="1" applyBorder="1" applyAlignment="1">
      <alignment horizontal="center" vertical="center"/>
    </xf>
    <xf numFmtId="0" fontId="23" fillId="0" borderId="19" xfId="5" applyFont="1" applyBorder="1" applyAlignment="1">
      <alignment horizontal="center" vertical="center"/>
    </xf>
    <xf numFmtId="0" fontId="23" fillId="0" borderId="96" xfId="5" applyFont="1" applyBorder="1" applyAlignment="1">
      <alignment horizontal="center" vertical="center"/>
    </xf>
    <xf numFmtId="0" fontId="23" fillId="0" borderId="17" xfId="5" applyFont="1" applyBorder="1" applyAlignment="1">
      <alignment vertical="center"/>
    </xf>
    <xf numFmtId="167" fontId="14" fillId="0" borderId="93" xfId="5" applyNumberFormat="1" applyFont="1" applyBorder="1" applyAlignment="1">
      <alignment horizontal="left" vertical="center" wrapText="1"/>
    </xf>
    <xf numFmtId="0" fontId="58" fillId="0" borderId="10" xfId="5" applyFont="1" applyBorder="1" applyAlignment="1">
      <alignment horizontal="left" vertical="center" wrapText="1"/>
    </xf>
    <xf numFmtId="0" fontId="58" fillId="0" borderId="10" xfId="5" applyFont="1" applyBorder="1" applyAlignment="1">
      <alignment horizontal="justify" vertical="center" wrapText="1"/>
    </xf>
    <xf numFmtId="4" fontId="23" fillId="0" borderId="102" xfId="5" applyNumberFormat="1" applyFont="1" applyBorder="1" applyAlignment="1">
      <alignment horizontal="left" vertical="center" wrapText="1"/>
    </xf>
    <xf numFmtId="0" fontId="23" fillId="0" borderId="10" xfId="5" applyFont="1" applyBorder="1" applyAlignment="1">
      <alignment horizontal="right" vertical="center"/>
    </xf>
    <xf numFmtId="0" fontId="3" fillId="0" borderId="10" xfId="0" applyFont="1" applyBorder="1" applyAlignment="1">
      <alignment horizontal="center" vertical="center"/>
    </xf>
    <xf numFmtId="0" fontId="59" fillId="0" borderId="119" xfId="0" applyFont="1" applyBorder="1" applyAlignment="1">
      <alignment wrapText="1"/>
    </xf>
    <xf numFmtId="0" fontId="59" fillId="0" borderId="119" xfId="0" applyFont="1" applyBorder="1"/>
    <xf numFmtId="0" fontId="3" fillId="0" borderId="10" xfId="0" applyFont="1" applyBorder="1" applyAlignment="1">
      <alignment horizontal="left" vertical="center" wrapText="1"/>
    </xf>
    <xf numFmtId="0" fontId="0" fillId="0" borderId="0" xfId="0" applyAlignment="1">
      <alignment wrapText="1"/>
    </xf>
    <xf numFmtId="0" fontId="0" fillId="0" borderId="0" xfId="0"/>
    <xf numFmtId="189" fontId="0" fillId="0" borderId="0" xfId="0" applyNumberFormat="1" applyAlignment="1">
      <alignment wrapText="1"/>
    </xf>
    <xf numFmtId="0" fontId="60" fillId="0" borderId="34" xfId="0" applyFont="1" applyBorder="1" applyAlignment="1">
      <alignment horizontal="center" vertical="center" wrapText="1" readingOrder="1"/>
    </xf>
    <xf numFmtId="49" fontId="61" fillId="34" borderId="18" xfId="0" applyNumberFormat="1" applyFont="1" applyFill="1" applyBorder="1" applyAlignment="1">
      <alignment horizontal="left" vertical="center" wrapText="1" readingOrder="1"/>
    </xf>
    <xf numFmtId="49" fontId="63" fillId="31" borderId="18" xfId="0" applyNumberFormat="1" applyFont="1" applyFill="1" applyBorder="1" applyAlignment="1">
      <alignment horizontal="left" vertical="center" wrapText="1" readingOrder="1"/>
    </xf>
    <xf numFmtId="49" fontId="65" fillId="0" borderId="18" xfId="0" applyNumberFormat="1" applyFont="1" applyBorder="1" applyAlignment="1">
      <alignment horizontal="left" vertical="center" wrapText="1" readingOrder="1"/>
    </xf>
    <xf numFmtId="0" fontId="48" fillId="2" borderId="37" xfId="0" applyFont="1" applyFill="1" applyBorder="1" applyAlignment="1">
      <alignment horizontal="center" vertical="center"/>
    </xf>
    <xf numFmtId="0" fontId="33" fillId="0" borderId="45" xfId="0" applyFont="1" applyBorder="1" applyAlignment="1">
      <alignment vertical="center"/>
    </xf>
    <xf numFmtId="0" fontId="33" fillId="0" borderId="45" xfId="0" applyFont="1" applyBorder="1" applyAlignment="1">
      <alignment vertical="center" wrapText="1"/>
    </xf>
    <xf numFmtId="10" fontId="33" fillId="0" borderId="45" xfId="0" applyNumberFormat="1" applyFont="1" applyBorder="1" applyAlignment="1">
      <alignment horizontal="center" vertical="center"/>
    </xf>
    <xf numFmtId="0" fontId="33" fillId="21" borderId="43" xfId="0" applyFont="1" applyFill="1" applyBorder="1" applyAlignment="1">
      <alignment vertical="center"/>
    </xf>
    <xf numFmtId="0" fontId="33" fillId="21" borderId="42" xfId="0" applyFont="1" applyFill="1" applyBorder="1" applyAlignment="1">
      <alignment vertical="center" wrapText="1"/>
    </xf>
    <xf numFmtId="10" fontId="33" fillId="21" borderId="43" xfId="0" applyNumberFormat="1" applyFont="1" applyFill="1" applyBorder="1" applyAlignment="1">
      <alignment horizontal="center" vertical="center"/>
    </xf>
    <xf numFmtId="0" fontId="72" fillId="2" borderId="10" xfId="0" applyFont="1" applyFill="1" applyBorder="1" applyAlignment="1">
      <alignment wrapText="1"/>
    </xf>
    <xf numFmtId="0" fontId="72" fillId="2" borderId="38" xfId="0" applyFont="1" applyFill="1" applyBorder="1" applyAlignment="1">
      <alignment wrapText="1"/>
    </xf>
    <xf numFmtId="191" fontId="4" fillId="0" borderId="0" xfId="0" applyNumberFormat="1" applyFont="1" applyAlignment="1" applyProtection="1">
      <alignment wrapText="1"/>
      <protection locked="0"/>
    </xf>
    <xf numFmtId="0" fontId="1" fillId="0" borderId="0" xfId="10"/>
    <xf numFmtId="0" fontId="73" fillId="0" borderId="0" xfId="10" applyFont="1" applyAlignment="1">
      <alignment horizontal="center" vertical="center" wrapText="1" shrinkToFit="1" readingOrder="1"/>
    </xf>
    <xf numFmtId="0" fontId="74" fillId="0" borderId="0" xfId="10" applyFont="1" applyAlignment="1">
      <alignment horizontal="center" vertical="center" wrapText="1" shrinkToFit="1" readingOrder="1"/>
    </xf>
    <xf numFmtId="0" fontId="75" fillId="0" borderId="0" xfId="10" applyFont="1" applyAlignment="1">
      <alignment horizontal="center" vertical="center" wrapText="1" shrinkToFit="1" readingOrder="1"/>
    </xf>
    <xf numFmtId="0" fontId="75" fillId="0" borderId="148" xfId="10" applyFont="1" applyBorder="1" applyAlignment="1">
      <alignment horizontal="center" vertical="center" wrapText="1" shrinkToFit="1" readingOrder="1"/>
    </xf>
    <xf numFmtId="0" fontId="75" fillId="0" borderId="149" xfId="10" applyFont="1" applyBorder="1" applyAlignment="1">
      <alignment horizontal="center" vertical="center" wrapText="1" shrinkToFit="1" readingOrder="1"/>
    </xf>
    <xf numFmtId="49" fontId="76" fillId="0" borderId="150" xfId="10" applyNumberFormat="1" applyFont="1" applyBorder="1" applyAlignment="1">
      <alignment horizontal="left" vertical="center" wrapText="1" shrinkToFit="1" readingOrder="1"/>
    </xf>
    <xf numFmtId="49" fontId="76" fillId="0" borderId="151" xfId="10" applyNumberFormat="1" applyFont="1" applyBorder="1" applyAlignment="1">
      <alignment horizontal="left" vertical="center" wrapText="1" shrinkToFit="1" readingOrder="1"/>
    </xf>
    <xf numFmtId="4" fontId="76" fillId="0" borderId="151" xfId="10" applyNumberFormat="1" applyFont="1" applyBorder="1" applyAlignment="1">
      <alignment horizontal="right" vertical="center" wrapText="1" shrinkToFit="1" readingOrder="1"/>
    </xf>
    <xf numFmtId="0" fontId="76" fillId="0" borderId="151" xfId="10" applyFont="1" applyBorder="1" applyAlignment="1">
      <alignment horizontal="left" vertical="center" wrapText="1" shrinkToFit="1" readingOrder="1"/>
    </xf>
    <xf numFmtId="0" fontId="75" fillId="0" borderId="134" xfId="10" applyFont="1" applyBorder="1" applyAlignment="1">
      <alignment horizontal="left" vertical="top" wrapText="1" shrinkToFit="1" readingOrder="1"/>
    </xf>
    <xf numFmtId="0" fontId="77" fillId="6" borderId="21" xfId="0" applyFont="1" applyFill="1" applyBorder="1" applyAlignment="1">
      <alignment horizontal="left"/>
    </xf>
    <xf numFmtId="168" fontId="3" fillId="0" borderId="10" xfId="1" applyBorder="1" applyAlignment="1" applyProtection="1">
      <alignment vertical="center"/>
      <protection locked="0"/>
    </xf>
    <xf numFmtId="168" fontId="3" fillId="0" borderId="30" xfId="1" applyBorder="1" applyAlignment="1" applyProtection="1">
      <alignment vertical="center"/>
      <protection locked="0"/>
    </xf>
    <xf numFmtId="177" fontId="3" fillId="0" borderId="10" xfId="2" applyBorder="1" applyAlignment="1" applyProtection="1">
      <alignment vertical="center"/>
      <protection locked="0"/>
    </xf>
    <xf numFmtId="177" fontId="3" fillId="0" borderId="32" xfId="2" applyBorder="1" applyAlignment="1" applyProtection="1">
      <alignment vertical="center"/>
      <protection locked="0"/>
    </xf>
    <xf numFmtId="0" fontId="3" fillId="2" borderId="122" xfId="0" applyFont="1" applyFill="1" applyBorder="1" applyAlignment="1" applyProtection="1">
      <alignment horizontal="left" vertical="center" wrapText="1"/>
      <protection locked="0"/>
    </xf>
    <xf numFmtId="0" fontId="3" fillId="2" borderId="2" xfId="0" applyFont="1" applyFill="1" applyBorder="1" applyAlignment="1" applyProtection="1">
      <alignment horizontal="left" vertical="center" wrapText="1"/>
      <protection locked="0"/>
    </xf>
    <xf numFmtId="0" fontId="3" fillId="2" borderId="120" xfId="0" applyFont="1" applyFill="1" applyBorder="1" applyAlignment="1" applyProtection="1">
      <alignment horizontal="left" vertical="center" wrapText="1"/>
      <protection locked="0"/>
    </xf>
    <xf numFmtId="0" fontId="3" fillId="2" borderId="123" xfId="0" applyFont="1" applyFill="1" applyBorder="1" applyAlignment="1" applyProtection="1">
      <alignment horizontal="left" vertical="center" wrapText="1"/>
      <protection locked="0"/>
    </xf>
    <xf numFmtId="0" fontId="3" fillId="2" borderId="0" xfId="0" applyFont="1" applyFill="1" applyAlignment="1" applyProtection="1">
      <alignment horizontal="left" vertical="center" wrapText="1"/>
      <protection locked="0"/>
    </xf>
    <xf numFmtId="0" fontId="3" fillId="2" borderId="121" xfId="0" applyFont="1" applyFill="1" applyBorder="1" applyAlignment="1" applyProtection="1">
      <alignment horizontal="left" vertical="center" wrapText="1"/>
      <protection locked="0"/>
    </xf>
    <xf numFmtId="0" fontId="8" fillId="0" borderId="29" xfId="0" applyFont="1" applyBorder="1" applyAlignment="1">
      <alignment horizontal="center" vertical="center" wrapText="1"/>
    </xf>
    <xf numFmtId="0" fontId="5" fillId="2" borderId="67" xfId="0" applyFont="1" applyFill="1" applyBorder="1" applyAlignment="1">
      <alignment vertical="center" wrapText="1"/>
    </xf>
    <xf numFmtId="0" fontId="5" fillId="2" borderId="131" xfId="0" applyFont="1" applyFill="1" applyBorder="1" applyAlignment="1">
      <alignment vertical="center" wrapText="1"/>
    </xf>
    <xf numFmtId="0" fontId="0" fillId="2" borderId="131" xfId="0" applyFill="1" applyBorder="1"/>
    <xf numFmtId="0" fontId="0" fillId="2" borderId="131" xfId="0" applyFill="1" applyBorder="1" applyAlignment="1">
      <alignment horizontal="center"/>
    </xf>
    <xf numFmtId="0" fontId="0" fillId="2" borderId="16" xfId="0" applyFill="1" applyBorder="1"/>
    <xf numFmtId="0" fontId="0" fillId="2" borderId="0" xfId="0" applyFill="1" applyBorder="1"/>
    <xf numFmtId="0" fontId="6" fillId="2" borderId="0" xfId="0" applyFont="1" applyFill="1" applyBorder="1" applyAlignment="1">
      <alignment vertical="center"/>
    </xf>
    <xf numFmtId="0" fontId="0" fillId="2" borderId="0" xfId="0" applyFill="1" applyBorder="1" applyAlignment="1">
      <alignment horizontal="center"/>
    </xf>
    <xf numFmtId="0" fontId="7" fillId="2" borderId="0" xfId="0" applyFont="1" applyFill="1" applyBorder="1" applyAlignment="1">
      <alignment vertical="center"/>
    </xf>
    <xf numFmtId="0" fontId="0" fillId="2" borderId="52" xfId="0" applyFill="1" applyBorder="1"/>
    <xf numFmtId="0" fontId="7" fillId="2" borderId="37" xfId="0" applyFont="1" applyFill="1" applyBorder="1" applyAlignment="1">
      <alignment horizontal="left" vertical="top"/>
    </xf>
    <xf numFmtId="0" fontId="0" fillId="2" borderId="37" xfId="0" applyFill="1" applyBorder="1" applyAlignment="1">
      <alignment horizontal="center"/>
    </xf>
    <xf numFmtId="0" fontId="0" fillId="2" borderId="28" xfId="0" applyFill="1" applyBorder="1"/>
    <xf numFmtId="0" fontId="4" fillId="2" borderId="1" xfId="0" applyFont="1" applyFill="1" applyBorder="1" applyAlignment="1">
      <alignment horizontal="left" vertical="center" wrapText="1"/>
    </xf>
    <xf numFmtId="0" fontId="4" fillId="2" borderId="2" xfId="0" applyFont="1" applyFill="1" applyBorder="1" applyAlignment="1">
      <alignment horizontal="left" vertical="center" wrapText="1"/>
    </xf>
    <xf numFmtId="0" fontId="4" fillId="2" borderId="2" xfId="0" applyFont="1" applyFill="1" applyBorder="1" applyAlignment="1">
      <alignment horizontal="center" vertical="center" wrapText="1"/>
    </xf>
    <xf numFmtId="0" fontId="4" fillId="2" borderId="2" xfId="0" applyFont="1" applyFill="1" applyBorder="1" applyAlignment="1">
      <alignment vertical="center" wrapText="1"/>
    </xf>
    <xf numFmtId="0" fontId="4" fillId="2" borderId="2" xfId="0" applyFont="1" applyFill="1" applyBorder="1" applyAlignment="1">
      <alignment horizontal="right" vertical="center" wrapText="1"/>
    </xf>
    <xf numFmtId="0" fontId="4" fillId="2" borderId="3" xfId="0" applyFont="1" applyFill="1" applyBorder="1" applyAlignment="1">
      <alignment horizontal="right" vertical="center" wrapText="1"/>
    </xf>
    <xf numFmtId="0" fontId="4" fillId="0" borderId="9" xfId="0" applyFont="1" applyBorder="1" applyAlignment="1">
      <alignment horizontal="center" vertical="center" wrapText="1"/>
    </xf>
    <xf numFmtId="0" fontId="4" fillId="0" borderId="127" xfId="0" applyFont="1" applyBorder="1" applyAlignment="1">
      <alignment horizontal="left" vertical="center" wrapText="1"/>
    </xf>
    <xf numFmtId="0" fontId="4" fillId="2" borderId="152" xfId="0" applyFont="1" applyFill="1" applyBorder="1" applyAlignment="1">
      <alignment horizontal="right" vertical="center"/>
    </xf>
    <xf numFmtId="0" fontId="4" fillId="0" borderId="153" xfId="0" applyFont="1" applyBorder="1" applyAlignment="1">
      <alignment horizontal="left" vertical="center" wrapText="1"/>
    </xf>
    <xf numFmtId="0" fontId="4" fillId="2" borderId="154" xfId="0" applyFont="1" applyFill="1" applyBorder="1" applyAlignment="1">
      <alignment horizontal="right" vertical="center"/>
    </xf>
    <xf numFmtId="0" fontId="4" fillId="0" borderId="155" xfId="0" applyFont="1" applyBorder="1" applyAlignment="1">
      <alignment horizontal="left" vertical="center" wrapText="1"/>
    </xf>
    <xf numFmtId="0" fontId="4" fillId="0" borderId="156" xfId="0" applyFont="1" applyBorder="1" applyAlignment="1">
      <alignment horizontal="left" vertical="center" wrapText="1"/>
    </xf>
  </cellXfs>
  <cellStyles count="11">
    <cellStyle name="Hyperlink 3" xfId="9" xr:uid="{D54EEC4B-E56D-486C-A0DC-A59941C819C8}"/>
    <cellStyle name="Moeda" xfId="2" builtinId="4"/>
    <cellStyle name="Normal" xfId="0" builtinId="0"/>
    <cellStyle name="Normal 2" xfId="3" xr:uid="{00000000-0005-0000-0000-000006000000}"/>
    <cellStyle name="Normal 3" xfId="10" xr:uid="{BC616A70-506E-4FC8-9E49-56E223EA3C57}"/>
    <cellStyle name="Normal 8" xfId="4" xr:uid="{00000000-0005-0000-0000-000007000000}"/>
    <cellStyle name="Normal_MODELO CPU DF-2008" xfId="5" xr:uid="{00000000-0005-0000-0000-000008000000}"/>
    <cellStyle name="Normal_planilha 04.06.03" xfId="6" xr:uid="{00000000-0005-0000-0000-000009000000}"/>
    <cellStyle name="Porcentagem 2" xfId="7" xr:uid="{00000000-0005-0000-0000-00000A000000}"/>
    <cellStyle name="Porcentagem 2 2" xfId="8" xr:uid="{00000000-0005-0000-0000-00000B000000}"/>
    <cellStyle name="Vírgula" xfId="1" builtinId="3"/>
  </cellStyles>
  <dxfs count="0"/>
  <tableStyles count="0" defaultTableStyle="TableStyleMedium2" defaultPivotStyle="PivotStyleLight16"/>
  <colors>
    <indexedColors>
      <rgbColor rgb="FF000000"/>
      <rgbColor rgb="FFFFFFFF"/>
      <rgbColor rgb="FFFF0000"/>
      <rgbColor rgb="FFDDE8CB"/>
      <rgbColor rgb="FF0000FF"/>
      <rgbColor rgb="FFFFFF00"/>
      <rgbColor rgb="FFFF00FF"/>
      <rgbColor rgb="FFC5E0B4"/>
      <rgbColor rgb="FF800000"/>
      <rgbColor rgb="FF008000"/>
      <rgbColor rgb="FF000080"/>
      <rgbColor rgb="FFB8CCE4"/>
      <rgbColor rgb="FF800080"/>
      <rgbColor rgb="FFDEE7E5"/>
      <rgbColor rgb="FFC0C0C0"/>
      <rgbColor rgb="FF808080"/>
      <rgbColor rgb="FF8EB4E3"/>
      <rgbColor rgb="FFFCE4D6"/>
      <rgbColor rgb="FFF2F2F2"/>
      <rgbColor rgb="FFE2F0D9"/>
      <rgbColor rgb="FF660066"/>
      <rgbColor rgb="FFB3CAC7"/>
      <rgbColor rgb="FF2A6099"/>
      <rgbColor rgb="FFCCCCFF"/>
      <rgbColor rgb="FF000080"/>
      <rgbColor rgb="FFFF00FF"/>
      <rgbColor rgb="FFFFC000"/>
      <rgbColor rgb="FFD9D9D9"/>
      <rgbColor rgb="FF800080"/>
      <rgbColor rgb="FF800000"/>
      <rgbColor rgb="FF008080"/>
      <rgbColor rgb="FF0000FF"/>
      <rgbColor rgb="FFBDD7EE"/>
      <rgbColor rgb="FFE2EFDA"/>
      <rgbColor rgb="FFCCFFCC"/>
      <rgbColor rgb="FFFFFF99"/>
      <rgbColor rgb="FF9DC3E6"/>
      <rgbColor rgb="FFBFBFBF"/>
      <rgbColor rgb="FFA9A9A9"/>
      <rgbColor rgb="FFFFCC99"/>
      <rgbColor rgb="FF548DD4"/>
      <rgbColor rgb="FF7BA0CD"/>
      <rgbColor rgb="FFA9D18E"/>
      <rgbColor rgb="FFFFCC00"/>
      <rgbColor rgb="FFFF9900"/>
      <rgbColor rgb="FFED7D31"/>
      <rgbColor rgb="FF7F7F7F"/>
      <rgbColor rgb="FF969696"/>
      <rgbColor rgb="FF003366"/>
      <rgbColor rgb="FFB4C7DC"/>
      <rgbColor rgb="FF0100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microsoft.com/office/2017/06/relationships/rdRichValueStructure" Target="richData/rdrichvaluestructure.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microsoft.com/office/2017/06/relationships/rdRichValue" Target="richData/rdrichvalue.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sheetMetadata" Target="metadata.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microsoft.com/office/2017/06/relationships/rdRichValueTypes" Target="richData/rdRichValueTyp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6.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1</xdr:col>
      <xdr:colOff>28440</xdr:colOff>
      <xdr:row>1</xdr:row>
      <xdr:rowOff>29520</xdr:rowOff>
    </xdr:from>
    <xdr:to>
      <xdr:col>2</xdr:col>
      <xdr:colOff>1317960</xdr:colOff>
      <xdr:row>5</xdr:row>
      <xdr:rowOff>45000</xdr:rowOff>
    </xdr:to>
    <xdr:pic>
      <xdr:nvPicPr>
        <xdr:cNvPr id="2" name="Imagem 2">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stretch/>
      </xdr:blipFill>
      <xdr:spPr>
        <a:xfrm>
          <a:off x="249840" y="191160"/>
          <a:ext cx="2267280" cy="587160"/>
        </a:xfrm>
        <a:prstGeom prst="rect">
          <a:avLst/>
        </a:prstGeom>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62700</xdr:colOff>
      <xdr:row>1</xdr:row>
      <xdr:rowOff>65160</xdr:rowOff>
    </xdr:from>
    <xdr:to>
      <xdr:col>5</xdr:col>
      <xdr:colOff>1356180</xdr:colOff>
      <xdr:row>6</xdr:row>
      <xdr:rowOff>15045</xdr:rowOff>
    </xdr:to>
    <xdr:pic>
      <xdr:nvPicPr>
        <xdr:cNvPr id="2" name="Imagem 4">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a:stretch/>
      </xdr:blipFill>
      <xdr:spPr>
        <a:xfrm>
          <a:off x="272250" y="227085"/>
          <a:ext cx="2217405" cy="588060"/>
        </a:xfrm>
        <a:prstGeom prst="rect">
          <a:avLst/>
        </a:prstGeom>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632835</xdr:colOff>
      <xdr:row>0</xdr:row>
      <xdr:rowOff>62070</xdr:rowOff>
    </xdr:from>
    <xdr:to>
      <xdr:col>1</xdr:col>
      <xdr:colOff>876300</xdr:colOff>
      <xdr:row>3</xdr:row>
      <xdr:rowOff>180975</xdr:rowOff>
    </xdr:to>
    <xdr:pic>
      <xdr:nvPicPr>
        <xdr:cNvPr id="2" name="Imagem 1">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a:srcRect l="16424" r="14761"/>
        <a:stretch/>
      </xdr:blipFill>
      <xdr:spPr>
        <a:xfrm>
          <a:off x="632835" y="62070"/>
          <a:ext cx="967365" cy="804705"/>
        </a:xfrm>
        <a:prstGeom prst="rect">
          <a:avLst/>
        </a:prstGeom>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219240</xdr:colOff>
      <xdr:row>2</xdr:row>
      <xdr:rowOff>133200</xdr:rowOff>
    </xdr:from>
    <xdr:to>
      <xdr:col>1</xdr:col>
      <xdr:colOff>190440</xdr:colOff>
      <xdr:row>5</xdr:row>
      <xdr:rowOff>104400</xdr:rowOff>
    </xdr:to>
    <xdr:pic>
      <xdr:nvPicPr>
        <xdr:cNvPr id="3" name="Imagem 3">
          <a:extLst>
            <a:ext uri="{FF2B5EF4-FFF2-40B4-BE49-F238E27FC236}">
              <a16:creationId xmlns:a16="http://schemas.microsoft.com/office/drawing/2014/main" id="{00000000-0008-0000-0500-000003000000}"/>
            </a:ext>
          </a:extLst>
        </xdr:cNvPr>
        <xdr:cNvPicPr/>
      </xdr:nvPicPr>
      <xdr:blipFill>
        <a:blip xmlns:r="http://schemas.openxmlformats.org/officeDocument/2006/relationships" r:embed="rId1"/>
        <a:srcRect l="16424" r="14761"/>
        <a:stretch/>
      </xdr:blipFill>
      <xdr:spPr>
        <a:xfrm>
          <a:off x="219240" y="475920"/>
          <a:ext cx="867600" cy="500760"/>
        </a:xfrm>
        <a:prstGeom prst="rect">
          <a:avLst/>
        </a:prstGeom>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266760</xdr:colOff>
      <xdr:row>1</xdr:row>
      <xdr:rowOff>171000</xdr:rowOff>
    </xdr:from>
    <xdr:to>
      <xdr:col>2</xdr:col>
      <xdr:colOff>546840</xdr:colOff>
      <xdr:row>3</xdr:row>
      <xdr:rowOff>30000</xdr:rowOff>
    </xdr:to>
    <xdr:pic>
      <xdr:nvPicPr>
        <xdr:cNvPr id="4" name="Imagem 1">
          <a:extLst>
            <a:ext uri="{FF2B5EF4-FFF2-40B4-BE49-F238E27FC236}">
              <a16:creationId xmlns:a16="http://schemas.microsoft.com/office/drawing/2014/main" id="{00000000-0008-0000-0700-000004000000}"/>
            </a:ext>
          </a:extLst>
        </xdr:cNvPr>
        <xdr:cNvPicPr/>
      </xdr:nvPicPr>
      <xdr:blipFill>
        <a:blip xmlns:r="http://schemas.openxmlformats.org/officeDocument/2006/relationships" r:embed="rId1"/>
        <a:srcRect l="16424" r="14761"/>
        <a:stretch/>
      </xdr:blipFill>
      <xdr:spPr>
        <a:xfrm>
          <a:off x="760680" y="333360"/>
          <a:ext cx="774000" cy="449640"/>
        </a:xfrm>
        <a:prstGeom prst="rect">
          <a:avLst/>
        </a:prstGeom>
        <a:ln>
          <a:noFill/>
        </a:ln>
      </xdr:spPr>
    </xdr:pic>
    <xdr:clientData/>
  </xdr:twoCellAnchor>
</xdr:wsDr>
</file>

<file path=xl/drawings/drawing6.xml><?xml version="1.0" encoding="utf-8"?>
<xdr:wsDr xmlns:xdr="http://schemas.openxmlformats.org/drawingml/2006/spreadsheetDrawing" xmlns:a="http://schemas.openxmlformats.org/drawingml/2006/main">
  <xdr:twoCellAnchor>
    <xdr:from>
      <xdr:col>5</xdr:col>
      <xdr:colOff>607680</xdr:colOff>
      <xdr:row>45</xdr:row>
      <xdr:rowOff>106200</xdr:rowOff>
    </xdr:from>
    <xdr:to>
      <xdr:col>13</xdr:col>
      <xdr:colOff>498960</xdr:colOff>
      <xdr:row>59</xdr:row>
      <xdr:rowOff>154080</xdr:rowOff>
    </xdr:to>
    <xdr:sp macro="" textlink="">
      <xdr:nvSpPr>
        <xdr:cNvPr id="5" name="CustomShape 1">
          <a:extLst>
            <a:ext uri="{FF2B5EF4-FFF2-40B4-BE49-F238E27FC236}">
              <a16:creationId xmlns:a16="http://schemas.microsoft.com/office/drawing/2014/main" id="{00000000-0008-0000-0E00-000005000000}"/>
            </a:ext>
          </a:extLst>
        </xdr:cNvPr>
        <xdr:cNvSpPr/>
      </xdr:nvSpPr>
      <xdr:spPr>
        <a:xfrm>
          <a:off x="6402600" y="7764120"/>
          <a:ext cx="5160960" cy="2476800"/>
        </a:xfrm>
        <a:prstGeom prst="rect">
          <a:avLst/>
        </a:prstGeom>
        <a:solidFill>
          <a:srgbClr val="FFFFFF"/>
        </a:solidFill>
        <a:ln w="9360">
          <a:solidFill>
            <a:srgbClr val="BCBCBC"/>
          </a:solidFill>
          <a:round/>
        </a:ln>
      </xdr:spPr>
      <xdr:style>
        <a:lnRef idx="0">
          <a:scrgbClr r="0" g="0" b="0"/>
        </a:lnRef>
        <a:fillRef idx="0">
          <a:scrgbClr r="0" g="0" b="0"/>
        </a:fillRef>
        <a:effectRef idx="0">
          <a:scrgbClr r="0" g="0" b="0"/>
        </a:effectRef>
        <a:fontRef idx="minor"/>
      </xdr:style>
      <xdr:txBody>
        <a:bodyPr lIns="90000" tIns="45000" rIns="90000" bIns="45000">
          <a:noAutofit/>
        </a:bodyPr>
        <a:lstStyle/>
        <a:p>
          <a:pPr>
            <a:lnSpc>
              <a:spcPct val="100000"/>
            </a:lnSpc>
            <a:tabLst>
              <a:tab pos="0" algn="l"/>
            </a:tabLst>
          </a:pPr>
          <a:r>
            <a:rPr lang="en-US" sz="1100" b="0" strike="noStrike" spc="-1">
              <a:solidFill>
                <a:srgbClr val="000000"/>
              </a:solidFill>
              <a:latin typeface="Calibri"/>
            </a:rPr>
            <a:t>Premissas: A edificação em questão foi desapropriada pela Justiça Federal de Primeiro grau há alguns anos, não possuindo projetos detalhados do sistema de fachadas e cortes. Com isso, é necessário o levantamento externo de toda a edificação, além da execução de um as-built para que os projetos de fachada possam ser desenvolvidos. Dianta da dificuldade apresentada e da necessidade de um bom detalhamento, foi optado pela tecnologia do laser scan de modo a aliar velocidade com precisão para o desenvolvimento da solução.</a:t>
          </a:r>
          <a:endParaRPr lang="pt-BR" sz="1100" b="0" strike="noStrike" spc="-1">
            <a:latin typeface="Times New Roman"/>
          </a:endParaRPr>
        </a:p>
        <a:p>
          <a:pPr>
            <a:lnSpc>
              <a:spcPct val="100000"/>
            </a:lnSpc>
            <a:tabLst>
              <a:tab pos="0" algn="l"/>
            </a:tabLst>
          </a:pPr>
          <a:endParaRPr lang="pt-BR" sz="1100" b="0" strike="noStrike" spc="-1">
            <a:latin typeface="Times New Roman"/>
          </a:endParaRPr>
        </a:p>
      </xdr:txBody>
    </xdr:sp>
    <xdr:clientData/>
  </xdr:twoCellAnchor>
  <xdr:twoCellAnchor editAs="oneCell">
    <xdr:from>
      <xdr:col>0</xdr:col>
      <xdr:colOff>0</xdr:colOff>
      <xdr:row>51</xdr:row>
      <xdr:rowOff>117000</xdr:rowOff>
    </xdr:from>
    <xdr:to>
      <xdr:col>10</xdr:col>
      <xdr:colOff>386640</xdr:colOff>
      <xdr:row>83</xdr:row>
      <xdr:rowOff>60120</xdr:rowOff>
    </xdr:to>
    <xdr:pic>
      <xdr:nvPicPr>
        <xdr:cNvPr id="6" name="Imagem 1">
          <a:extLst>
            <a:ext uri="{FF2B5EF4-FFF2-40B4-BE49-F238E27FC236}">
              <a16:creationId xmlns:a16="http://schemas.microsoft.com/office/drawing/2014/main" id="{00000000-0008-0000-0E00-000006000000}"/>
            </a:ext>
          </a:extLst>
        </xdr:cNvPr>
        <xdr:cNvPicPr/>
      </xdr:nvPicPr>
      <xdr:blipFill>
        <a:blip xmlns:r="http://schemas.openxmlformats.org/officeDocument/2006/relationships" r:embed="rId1"/>
        <a:stretch/>
      </xdr:blipFill>
      <xdr:spPr>
        <a:xfrm>
          <a:off x="0" y="8908560"/>
          <a:ext cx="9254880" cy="5133960"/>
        </a:xfrm>
        <a:prstGeom prst="rect">
          <a:avLst/>
        </a:prstGeom>
        <a:ln>
          <a:noFill/>
        </a:ln>
      </xdr:spPr>
    </xdr:pic>
    <xdr:clientData/>
  </xdr:twoCellAnchor>
  <xdr:twoCellAnchor editAs="oneCell">
    <xdr:from>
      <xdr:col>0</xdr:col>
      <xdr:colOff>0</xdr:colOff>
      <xdr:row>82</xdr:row>
      <xdr:rowOff>60840</xdr:rowOff>
    </xdr:from>
    <xdr:to>
      <xdr:col>10</xdr:col>
      <xdr:colOff>558000</xdr:colOff>
      <xdr:row>85</xdr:row>
      <xdr:rowOff>72720</xdr:rowOff>
    </xdr:to>
    <xdr:pic>
      <xdr:nvPicPr>
        <xdr:cNvPr id="7" name="Imagem 2">
          <a:extLst>
            <a:ext uri="{FF2B5EF4-FFF2-40B4-BE49-F238E27FC236}">
              <a16:creationId xmlns:a16="http://schemas.microsoft.com/office/drawing/2014/main" id="{00000000-0008-0000-0E00-000007000000}"/>
            </a:ext>
          </a:extLst>
        </xdr:cNvPr>
        <xdr:cNvPicPr/>
      </xdr:nvPicPr>
      <xdr:blipFill>
        <a:blip xmlns:r="http://schemas.openxmlformats.org/officeDocument/2006/relationships" r:embed="rId2"/>
        <a:stretch/>
      </xdr:blipFill>
      <xdr:spPr>
        <a:xfrm>
          <a:off x="0" y="13881600"/>
          <a:ext cx="9426240" cy="497520"/>
        </a:xfrm>
        <a:prstGeom prst="rect">
          <a:avLst/>
        </a:prstGeom>
        <a:ln>
          <a:noFill/>
        </a:ln>
      </xdr:spPr>
    </xdr:pic>
    <xdr:clientData/>
  </xdr:twoCellAnchor>
  <xdr:twoCellAnchor>
    <xdr:from>
      <xdr:col>14</xdr:col>
      <xdr:colOff>442080</xdr:colOff>
      <xdr:row>44</xdr:row>
      <xdr:rowOff>124200</xdr:rowOff>
    </xdr:from>
    <xdr:to>
      <xdr:col>22</xdr:col>
      <xdr:colOff>524520</xdr:colOff>
      <xdr:row>56</xdr:row>
      <xdr:rowOff>119880</xdr:rowOff>
    </xdr:to>
    <xdr:sp macro="" textlink="">
      <xdr:nvSpPr>
        <xdr:cNvPr id="8" name="CustomShape 1">
          <a:extLst>
            <a:ext uri="{FF2B5EF4-FFF2-40B4-BE49-F238E27FC236}">
              <a16:creationId xmlns:a16="http://schemas.microsoft.com/office/drawing/2014/main" id="{00000000-0008-0000-0E00-000008000000}"/>
            </a:ext>
          </a:extLst>
        </xdr:cNvPr>
        <xdr:cNvSpPr/>
      </xdr:nvSpPr>
      <xdr:spPr>
        <a:xfrm>
          <a:off x="12121560" y="7610760"/>
          <a:ext cx="5483520" cy="2110320"/>
        </a:xfrm>
        <a:prstGeom prst="rect">
          <a:avLst/>
        </a:prstGeom>
        <a:solidFill>
          <a:srgbClr val="FFFFFF"/>
        </a:solidFill>
        <a:ln w="9360">
          <a:solidFill>
            <a:srgbClr val="BCBCBC"/>
          </a:solidFill>
          <a:round/>
        </a:ln>
      </xdr:spPr>
      <xdr:style>
        <a:lnRef idx="0">
          <a:scrgbClr r="0" g="0" b="0"/>
        </a:lnRef>
        <a:fillRef idx="0">
          <a:scrgbClr r="0" g="0" b="0"/>
        </a:fillRef>
        <a:effectRef idx="0">
          <a:scrgbClr r="0" g="0" b="0"/>
        </a:effectRef>
        <a:fontRef idx="minor"/>
      </xdr:style>
      <xdr:txBody>
        <a:bodyPr lIns="90000" tIns="45000" rIns="90000" bIns="45000">
          <a:noAutofit/>
        </a:bodyPr>
        <a:lstStyle/>
        <a:p>
          <a:pPr>
            <a:lnSpc>
              <a:spcPct val="100000"/>
            </a:lnSpc>
            <a:tabLst>
              <a:tab pos="0" algn="l"/>
            </a:tabLst>
          </a:pPr>
          <a:r>
            <a:rPr lang="en-US" sz="1100" b="0" strike="noStrike" spc="-1">
              <a:solidFill>
                <a:srgbClr val="000000"/>
              </a:solidFill>
              <a:latin typeface="Calibri"/>
            </a:rPr>
            <a:t>Premissas: A edificação em questão foi desapropriada pela Justiça Federal de Primeiro grau há alguns anos, não possuindo projetos detalhados do sistema de fachadas e cortes. Com isso, é necessário o levantamento externo de toda a edificação, além da execução de um as-built para que os projetos de fachada possam ser desenvolvidos. Dianta da dificuldade apresentada e da necessidade de um bom detalhamento, foi optado pela tecnologia do laser scan de modo a aliar velocidade com precisão para o desenvolvimento da solução.</a:t>
          </a:r>
          <a:endParaRPr lang="pt-BR" sz="1100" b="0" strike="noStrike" spc="-1">
            <a:latin typeface="Times New Roman"/>
          </a:endParaRPr>
        </a:p>
        <a:p>
          <a:pPr>
            <a:lnSpc>
              <a:spcPct val="100000"/>
            </a:lnSpc>
            <a:tabLst>
              <a:tab pos="0" algn="l"/>
            </a:tabLst>
          </a:pPr>
          <a:endParaRPr lang="pt-BR" sz="1100" b="0" strike="noStrike" spc="-1">
            <a:latin typeface="Times New Roman"/>
          </a:endParaRP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0</xdr:colOff>
      <xdr:row>3</xdr:row>
      <xdr:rowOff>0</xdr:rowOff>
    </xdr:to>
    <xdr:pic>
      <xdr:nvPicPr>
        <xdr:cNvPr id="2" name="Picture1">
          <a:extLst>
            <a:ext uri="{FF2B5EF4-FFF2-40B4-BE49-F238E27FC236}">
              <a16:creationId xmlns:a16="http://schemas.microsoft.com/office/drawing/2014/main" id="{2A35701E-63B5-4503-9DDD-B58CB7718A3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66800"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5</xdr:col>
      <xdr:colOff>0</xdr:colOff>
      <xdr:row>3</xdr:row>
      <xdr:rowOff>0</xdr:rowOff>
    </xdr:to>
    <xdr:pic>
      <xdr:nvPicPr>
        <xdr:cNvPr id="3" name="Picture2">
          <a:extLst>
            <a:ext uri="{FF2B5EF4-FFF2-40B4-BE49-F238E27FC236}">
              <a16:creationId xmlns:a16="http://schemas.microsoft.com/office/drawing/2014/main" id="{8452814F-F0E4-45C6-9B27-908E3FC0375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667375" y="0"/>
          <a:ext cx="1276350"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2">
  <rv s="0">
    <v>9</v>
    <v>3</v>
  </rv>
  <rv s="1">
    <v>9</v>
    <v>1</v>
  </rv>
</rvData>
</file>

<file path=xl/richData/rdrichvaluestructure.xml><?xml version="1.0" encoding="utf-8"?>
<rvStructures xmlns="http://schemas.microsoft.com/office/spreadsheetml/2017/richdata" count="2">
  <s t="_error">
    <k n="errorType" t="i"/>
    <k n="subType" t="i"/>
  </s>
  <s t="_error">
    <k n="errorType" t="i"/>
    <k n="propagated" t="b"/>
  </s>
</rvStructures>
</file>

<file path=xl/theme/theme1.xml><?xml version="1.0" encoding="utf-8"?>
<a:theme xmlns:a="http://schemas.openxmlformats.org/drawingml/2006/main" name="Tema do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2A6099"/>
  </sheetPr>
  <dimension ref="A1:AMJ32"/>
  <sheetViews>
    <sheetView topLeftCell="A15" zoomScaleNormal="100" workbookViewId="0">
      <selection activeCell="F50" sqref="F50"/>
    </sheetView>
  </sheetViews>
  <sheetFormatPr defaultColWidth="9.140625" defaultRowHeight="12.75" x14ac:dyDescent="0.2"/>
  <cols>
    <col min="1" max="1" width="3.140625" style="2" customWidth="1"/>
    <col min="2" max="2" width="13.85546875" style="3" customWidth="1"/>
    <col min="3" max="3" width="31.7109375" style="3" customWidth="1"/>
    <col min="4" max="4" width="12.5703125" style="4" customWidth="1"/>
    <col min="5" max="5" width="14.85546875" style="4" customWidth="1"/>
    <col min="6" max="6" width="17.5703125" style="5" customWidth="1"/>
    <col min="7" max="7" width="13.85546875" style="4" customWidth="1"/>
    <col min="8" max="9" width="11.140625" style="6" customWidth="1"/>
    <col min="10" max="10" width="3" style="7" customWidth="1"/>
    <col min="11" max="11" width="9.140625" style="2"/>
    <col min="12" max="12" width="12.85546875" style="2" customWidth="1"/>
    <col min="13" max="13" width="13" style="2" customWidth="1"/>
    <col min="14" max="14" width="10.85546875" style="4" customWidth="1"/>
    <col min="15" max="1024" width="9.140625" style="4"/>
  </cols>
  <sheetData>
    <row r="1" spans="1:54" s="2" customFormat="1" ht="11.25" x14ac:dyDescent="0.2">
      <c r="B1" s="8"/>
      <c r="C1" s="8"/>
      <c r="F1" s="9"/>
      <c r="H1" s="7"/>
      <c r="I1" s="7"/>
      <c r="J1" s="7"/>
    </row>
    <row r="2" spans="1:54" ht="11.25" customHeight="1" x14ac:dyDescent="0.2">
      <c r="B2" s="10"/>
      <c r="C2" s="11"/>
      <c r="D2" s="11"/>
      <c r="E2" s="11"/>
      <c r="F2" s="11"/>
      <c r="G2" s="11"/>
      <c r="H2" s="11"/>
      <c r="I2" s="12"/>
      <c r="J2" s="13"/>
    </row>
    <row r="3" spans="1:54" ht="11.25" customHeight="1" x14ac:dyDescent="0.2">
      <c r="B3" s="14"/>
      <c r="C3" s="13"/>
      <c r="D3" s="15" t="s">
        <v>0</v>
      </c>
      <c r="E3" s="13"/>
      <c r="F3" s="13"/>
      <c r="G3" s="13"/>
      <c r="H3" s="13"/>
      <c r="I3" s="16"/>
      <c r="J3" s="13"/>
    </row>
    <row r="4" spans="1:54" ht="11.25" customHeight="1" x14ac:dyDescent="0.2">
      <c r="B4" s="14"/>
      <c r="C4" s="13"/>
      <c r="D4" s="17" t="s">
        <v>1</v>
      </c>
      <c r="E4" s="13"/>
      <c r="F4" s="13"/>
      <c r="G4" s="13"/>
      <c r="H4" s="13"/>
      <c r="I4" s="16"/>
      <c r="J4" s="13"/>
    </row>
    <row r="5" spans="1:54" ht="11.25" customHeight="1" x14ac:dyDescent="0.2">
      <c r="B5" s="14"/>
      <c r="C5" s="13"/>
      <c r="D5" s="17" t="s">
        <v>2</v>
      </c>
      <c r="E5" s="13"/>
      <c r="F5" s="13"/>
      <c r="G5" s="13"/>
      <c r="H5" s="13"/>
      <c r="I5" s="16"/>
      <c r="J5" s="13"/>
    </row>
    <row r="6" spans="1:54" x14ac:dyDescent="0.2">
      <c r="B6" s="14"/>
      <c r="C6" s="13"/>
      <c r="D6" s="18" t="s">
        <v>3</v>
      </c>
      <c r="E6" s="13"/>
      <c r="F6" s="13"/>
      <c r="G6" s="13"/>
      <c r="H6" s="13"/>
      <c r="I6" s="16"/>
      <c r="J6" s="13"/>
    </row>
    <row r="7" spans="1:54" ht="30.75" customHeight="1" x14ac:dyDescent="0.2">
      <c r="B7" s="547" t="s">
        <v>4</v>
      </c>
      <c r="C7" s="547"/>
      <c r="D7" s="547"/>
      <c r="E7" s="547"/>
      <c r="F7" s="547"/>
      <c r="G7" s="547"/>
      <c r="H7" s="547"/>
      <c r="I7" s="547"/>
      <c r="J7" s="19"/>
    </row>
    <row r="8" spans="1:54" ht="24.75" customHeight="1" x14ac:dyDescent="0.2">
      <c r="B8" s="548" t="s">
        <v>5</v>
      </c>
      <c r="C8" s="548"/>
      <c r="D8" s="20"/>
      <c r="E8" s="20"/>
      <c r="F8" s="20"/>
      <c r="G8" s="20"/>
      <c r="H8" s="20"/>
      <c r="I8" s="21"/>
      <c r="J8" s="22"/>
    </row>
    <row r="9" spans="1:54" ht="24.75" customHeight="1" x14ac:dyDescent="0.2">
      <c r="B9" s="549" t="s">
        <v>1963</v>
      </c>
      <c r="C9" s="549"/>
      <c r="D9" s="22"/>
      <c r="E9" s="22"/>
      <c r="F9" s="22"/>
      <c r="G9" s="22"/>
      <c r="H9" s="22"/>
      <c r="I9" s="23"/>
      <c r="J9" s="22"/>
    </row>
    <row r="10" spans="1:54" ht="37.5" customHeight="1" x14ac:dyDescent="0.2">
      <c r="B10" s="550" t="s">
        <v>6</v>
      </c>
      <c r="C10" s="551"/>
      <c r="D10" s="551"/>
      <c r="E10" s="551"/>
      <c r="F10" s="551"/>
      <c r="G10" s="551"/>
      <c r="H10" s="551"/>
      <c r="I10" s="552"/>
      <c r="J10" s="24"/>
    </row>
    <row r="11" spans="1:54" s="5" customFormat="1" ht="18.75" customHeight="1" x14ac:dyDescent="0.2">
      <c r="A11" s="9"/>
      <c r="B11" s="553" t="s">
        <v>7</v>
      </c>
      <c r="C11" s="554"/>
      <c r="D11" s="559" t="s">
        <v>8</v>
      </c>
      <c r="E11" s="559" t="s">
        <v>9</v>
      </c>
      <c r="F11" s="559" t="s">
        <v>10</v>
      </c>
      <c r="G11" s="559" t="s">
        <v>11</v>
      </c>
      <c r="H11" s="562" t="s">
        <v>12</v>
      </c>
      <c r="I11" s="563"/>
      <c r="J11" s="22"/>
      <c r="K11" s="9"/>
      <c r="L11" s="9"/>
      <c r="M11" s="9"/>
    </row>
    <row r="12" spans="1:54" s="5" customFormat="1" ht="18.75" customHeight="1" x14ac:dyDescent="0.2">
      <c r="A12" s="9"/>
      <c r="B12" s="555"/>
      <c r="C12" s="556"/>
      <c r="D12" s="560"/>
      <c r="E12" s="560"/>
      <c r="F12" s="560"/>
      <c r="G12" s="560"/>
      <c r="H12" s="25" t="s">
        <v>13</v>
      </c>
      <c r="I12" s="26">
        <f>'FATOR K'!E10</f>
        <v>2.3676688124306327</v>
      </c>
      <c r="J12" s="22"/>
      <c r="K12" s="9"/>
      <c r="L12" s="9"/>
      <c r="M12" s="9"/>
    </row>
    <row r="13" spans="1:54" s="5" customFormat="1" ht="11.25" x14ac:dyDescent="0.2">
      <c r="A13" s="9"/>
      <c r="B13" s="557"/>
      <c r="C13" s="558"/>
      <c r="D13" s="561"/>
      <c r="E13" s="561"/>
      <c r="F13" s="561"/>
      <c r="G13" s="561"/>
      <c r="H13" s="25" t="s">
        <v>14</v>
      </c>
      <c r="I13" s="26">
        <f>'FATOR K'!E11</f>
        <v>1.2208657047724751</v>
      </c>
      <c r="J13" s="22"/>
      <c r="K13" s="9"/>
      <c r="L13" s="9"/>
      <c r="M13" s="9"/>
    </row>
    <row r="14" spans="1:54" s="32" customFormat="1" ht="15" customHeight="1" x14ac:dyDescent="0.2">
      <c r="A14" s="9"/>
      <c r="B14" s="27">
        <v>1</v>
      </c>
      <c r="C14" s="28" t="s">
        <v>15</v>
      </c>
      <c r="D14" s="29"/>
      <c r="E14" s="29"/>
      <c r="F14" s="29"/>
      <c r="G14" s="29"/>
      <c r="H14" s="564"/>
      <c r="I14" s="564"/>
      <c r="J14" s="30"/>
      <c r="K14" s="9"/>
      <c r="L14" s="31"/>
      <c r="M14" s="9"/>
      <c r="N14" s="5"/>
      <c r="O14" s="5"/>
      <c r="P14" s="5"/>
      <c r="Q14" s="5"/>
      <c r="R14" s="520"/>
      <c r="S14" s="5"/>
      <c r="T14" s="5"/>
      <c r="U14" s="5"/>
      <c r="V14" s="5"/>
      <c r="W14" s="5"/>
      <c r="X14" s="5"/>
      <c r="Y14" s="5"/>
      <c r="Z14" s="5"/>
      <c r="AA14" s="5"/>
      <c r="AB14" s="5"/>
      <c r="AC14" s="5"/>
      <c r="AD14" s="5"/>
      <c r="AE14" s="5"/>
      <c r="AF14" s="5"/>
      <c r="AG14" s="5"/>
      <c r="AH14" s="5"/>
      <c r="AI14" s="5"/>
      <c r="AJ14" s="5"/>
      <c r="AK14" s="5"/>
      <c r="AL14" s="5"/>
      <c r="AM14" s="5"/>
      <c r="AN14" s="5"/>
      <c r="AO14" s="5"/>
      <c r="AP14" s="5"/>
      <c r="AQ14" s="5"/>
      <c r="AR14" s="5"/>
      <c r="AS14" s="5"/>
      <c r="AT14" s="5"/>
      <c r="AU14" s="5"/>
      <c r="AV14" s="5"/>
      <c r="AW14" s="5"/>
      <c r="AX14" s="5"/>
      <c r="AY14" s="5"/>
      <c r="AZ14" s="5"/>
      <c r="BA14" s="5"/>
      <c r="BB14" s="5"/>
    </row>
    <row r="15" spans="1:54" s="43" customFormat="1" ht="15" customHeight="1" x14ac:dyDescent="0.2">
      <c r="A15" s="2"/>
      <c r="B15" s="33" t="s">
        <v>16</v>
      </c>
      <c r="C15" s="34" t="s">
        <v>17</v>
      </c>
      <c r="D15" s="35">
        <v>1</v>
      </c>
      <c r="E15" s="36" t="s">
        <v>9</v>
      </c>
      <c r="F15" s="37">
        <f>SUM('ORÇAMENTO ANALÍTICO'!J15:J20,'ORÇAMENTO ANALÍTICO'!J22:J22)</f>
        <v>3672.56</v>
      </c>
      <c r="G15" s="37">
        <f>F15</f>
        <v>3672.56</v>
      </c>
      <c r="H15" s="565">
        <f>'ORÇAMENTO ANALÍTICO'!K13</f>
        <v>6276.992976257492</v>
      </c>
      <c r="I15" s="565"/>
      <c r="J15" s="38"/>
      <c r="K15" s="39"/>
      <c r="L15" s="40"/>
      <c r="M15" s="2"/>
      <c r="N15" s="41"/>
      <c r="O15" s="4"/>
      <c r="P15" s="42"/>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row>
    <row r="16" spans="1:54" s="46" customFormat="1" ht="15" customHeight="1" x14ac:dyDescent="0.2">
      <c r="A16" s="22"/>
      <c r="B16" s="33" t="s">
        <v>18</v>
      </c>
      <c r="C16" s="34" t="s">
        <v>19</v>
      </c>
      <c r="D16" s="35">
        <v>1</v>
      </c>
      <c r="E16" s="36" t="s">
        <v>9</v>
      </c>
      <c r="F16" s="37">
        <f>SUM('ORÇAMENTO ANALÍTICO'!J25:J30,'ORÇAMENTO ANALÍTICO'!J32:J32)</f>
        <v>8401</v>
      </c>
      <c r="G16" s="37">
        <f>F16</f>
        <v>8401</v>
      </c>
      <c r="H16" s="565">
        <f>'ORÇAMENTO ANALÍTICO'!K23</f>
        <v>17472.372895706991</v>
      </c>
      <c r="I16" s="565"/>
      <c r="J16" s="38"/>
      <c r="K16" s="44"/>
      <c r="L16" s="40"/>
      <c r="M16" s="44"/>
      <c r="N16" s="45"/>
      <c r="P16" s="47"/>
      <c r="R16" s="521"/>
      <c r="S16" s="521"/>
      <c r="T16" s="521"/>
    </row>
    <row r="17" spans="1:15" x14ac:dyDescent="0.2">
      <c r="B17" s="33" t="s">
        <v>20</v>
      </c>
      <c r="C17" s="34" t="s">
        <v>21</v>
      </c>
      <c r="D17" s="35">
        <v>1</v>
      </c>
      <c r="E17" s="36" t="s">
        <v>9</v>
      </c>
      <c r="F17" s="37">
        <f>SUM('ORÇAMENTO ANALÍTICO'!J35:J40,'ORÇAMENTO ANALÍTICO'!J42:J42)</f>
        <v>9300.18</v>
      </c>
      <c r="G17" s="37">
        <f>F17</f>
        <v>9300.18</v>
      </c>
      <c r="H17" s="565">
        <f>'ORÇAMENTO ANALÍTICO'!K33</f>
        <v>19601.333338468368</v>
      </c>
      <c r="I17" s="565"/>
      <c r="J17" s="38"/>
      <c r="L17" s="40"/>
      <c r="M17" s="48"/>
      <c r="N17" s="41"/>
    </row>
    <row r="18" spans="1:15" x14ac:dyDescent="0.2">
      <c r="B18" s="33" t="s">
        <v>22</v>
      </c>
      <c r="C18" s="34" t="s">
        <v>23</v>
      </c>
      <c r="D18" s="35">
        <v>1</v>
      </c>
      <c r="E18" s="36" t="s">
        <v>9</v>
      </c>
      <c r="F18" s="37">
        <f>SUM('ORÇAMENTO ANALÍTICO'!J45:J50,'ORÇAMENTO ANALÍTICO'!J52:J52)</f>
        <v>6603.3899999999994</v>
      </c>
      <c r="G18" s="37">
        <f>F18</f>
        <v>6603.3899999999994</v>
      </c>
      <c r="H18" s="565">
        <f>'ORÇAMENTO ANALÍTICO'!K43</f>
        <v>14210.513000417315</v>
      </c>
      <c r="I18" s="565"/>
      <c r="J18" s="38"/>
      <c r="L18" s="40"/>
      <c r="M18" s="48"/>
      <c r="N18" s="41"/>
    </row>
    <row r="19" spans="1:15" s="53" customFormat="1" ht="27" customHeight="1" thickBot="1" x14ac:dyDescent="0.25">
      <c r="A19" s="49"/>
      <c r="B19" s="566" t="s">
        <v>24</v>
      </c>
      <c r="C19" s="566"/>
      <c r="D19" s="566"/>
      <c r="E19" s="566"/>
      <c r="F19" s="566"/>
      <c r="G19" s="567">
        <f>H15+H16+H17+H18</f>
        <v>57561.212210850164</v>
      </c>
      <c r="H19" s="567"/>
      <c r="I19" s="567"/>
      <c r="J19" s="50"/>
      <c r="K19" s="49"/>
      <c r="L19" s="51"/>
      <c r="M19" s="49"/>
      <c r="N19" s="52"/>
      <c r="O19" s="52"/>
    </row>
    <row r="20" spans="1:15" s="2" customFormat="1" ht="7.5" customHeight="1" x14ac:dyDescent="0.2">
      <c r="B20" s="728"/>
      <c r="C20" s="729"/>
      <c r="D20" s="730"/>
      <c r="E20" s="730"/>
      <c r="F20" s="731"/>
      <c r="G20" s="730"/>
      <c r="H20" s="732"/>
      <c r="I20" s="733"/>
      <c r="J20" s="7"/>
    </row>
    <row r="21" spans="1:15" ht="34.5" customHeight="1" x14ac:dyDescent="0.2">
      <c r="B21" s="734" t="s">
        <v>25</v>
      </c>
      <c r="C21" s="568" t="s">
        <v>26</v>
      </c>
      <c r="D21" s="568"/>
      <c r="E21" s="568"/>
      <c r="F21" s="568"/>
      <c r="G21" s="568"/>
      <c r="H21" s="568"/>
      <c r="I21" s="735"/>
    </row>
    <row r="22" spans="1:15" ht="57" customHeight="1" x14ac:dyDescent="0.2">
      <c r="B22" s="736"/>
      <c r="C22" s="569" t="s">
        <v>27</v>
      </c>
      <c r="D22" s="569"/>
      <c r="E22" s="569"/>
      <c r="F22" s="569"/>
      <c r="G22" s="569"/>
      <c r="H22" s="569"/>
      <c r="I22" s="737"/>
    </row>
    <row r="23" spans="1:15" ht="37.5" customHeight="1" thickBot="1" x14ac:dyDescent="0.25">
      <c r="B23" s="738"/>
      <c r="C23" s="739" t="s">
        <v>28</v>
      </c>
      <c r="D23" s="739"/>
      <c r="E23" s="739"/>
      <c r="F23" s="739"/>
      <c r="G23" s="739"/>
      <c r="H23" s="739"/>
      <c r="I23" s="740"/>
    </row>
    <row r="24" spans="1:15" s="2" customFormat="1" ht="11.25" x14ac:dyDescent="0.2">
      <c r="B24" s="8"/>
      <c r="C24" s="8"/>
      <c r="F24" s="9"/>
      <c r="H24" s="7"/>
      <c r="I24" s="7"/>
      <c r="J24" s="7"/>
    </row>
    <row r="25" spans="1:15" s="2" customFormat="1" ht="11.25" x14ac:dyDescent="0.2">
      <c r="B25" s="8"/>
      <c r="C25" s="8"/>
      <c r="F25" s="9"/>
      <c r="H25" s="7"/>
      <c r="I25" s="7"/>
      <c r="J25" s="7"/>
    </row>
    <row r="26" spans="1:15" s="2" customFormat="1" ht="11.25" x14ac:dyDescent="0.2">
      <c r="B26" s="8"/>
      <c r="C26" s="8"/>
      <c r="F26" s="9"/>
      <c r="H26" s="7"/>
      <c r="I26" s="7"/>
      <c r="J26" s="7"/>
    </row>
    <row r="27" spans="1:15" s="2" customFormat="1" ht="11.25" x14ac:dyDescent="0.2">
      <c r="B27" s="8"/>
      <c r="C27" s="8"/>
      <c r="F27" s="9"/>
      <c r="H27" s="7"/>
      <c r="I27" s="7"/>
      <c r="J27" s="7"/>
    </row>
    <row r="28" spans="1:15" s="2" customFormat="1" ht="11.25" x14ac:dyDescent="0.2">
      <c r="B28" s="8"/>
      <c r="C28" s="8"/>
      <c r="F28" s="9"/>
      <c r="H28" s="7"/>
      <c r="I28" s="7"/>
      <c r="J28" s="7"/>
    </row>
    <row r="29" spans="1:15" s="2" customFormat="1" ht="11.25" x14ac:dyDescent="0.2">
      <c r="B29" s="8"/>
      <c r="C29" s="8"/>
      <c r="F29" s="9"/>
      <c r="H29" s="7"/>
      <c r="I29" s="7"/>
      <c r="J29" s="7"/>
    </row>
    <row r="30" spans="1:15" s="2" customFormat="1" ht="11.25" x14ac:dyDescent="0.2">
      <c r="B30" s="8"/>
      <c r="C30" s="8"/>
      <c r="F30" s="9"/>
      <c r="H30" s="7"/>
      <c r="I30" s="7"/>
      <c r="J30" s="7"/>
    </row>
    <row r="31" spans="1:15" s="2" customFormat="1" ht="11.25" x14ac:dyDescent="0.2">
      <c r="B31" s="8"/>
      <c r="C31" s="8"/>
      <c r="F31" s="9"/>
      <c r="H31" s="7"/>
      <c r="I31" s="7"/>
      <c r="J31" s="7"/>
    </row>
    <row r="32" spans="1:15" s="2" customFormat="1" ht="11.25" x14ac:dyDescent="0.2">
      <c r="B32" s="8"/>
      <c r="C32" s="8"/>
      <c r="F32" s="9"/>
      <c r="H32" s="7"/>
      <c r="I32" s="7"/>
      <c r="J32" s="7"/>
    </row>
  </sheetData>
  <mergeCells count="20">
    <mergeCell ref="B19:F19"/>
    <mergeCell ref="G19:I19"/>
    <mergeCell ref="C21:I21"/>
    <mergeCell ref="C22:I22"/>
    <mergeCell ref="C23:I23"/>
    <mergeCell ref="H14:I14"/>
    <mergeCell ref="H15:I15"/>
    <mergeCell ref="H16:I16"/>
    <mergeCell ref="H17:I17"/>
    <mergeCell ref="H18:I18"/>
    <mergeCell ref="B7:I7"/>
    <mergeCell ref="B8:C8"/>
    <mergeCell ref="B9:C9"/>
    <mergeCell ref="B10:I10"/>
    <mergeCell ref="B11:C13"/>
    <mergeCell ref="D11:D13"/>
    <mergeCell ref="E11:E13"/>
    <mergeCell ref="F11:F13"/>
    <mergeCell ref="G11:G13"/>
    <mergeCell ref="H11:I11"/>
  </mergeCells>
  <pageMargins left="0.25" right="0.25" top="0.75" bottom="0.75" header="0.3" footer="0.3"/>
  <pageSetup paperSize="9" scale="94" orientation="landscape" horizontalDpi="300" verticalDpi="300" r:id="rId1"/>
  <headerFooter>
    <oddHeader>&amp;C&amp;"Times New Roman,Normal"&amp;12&amp;A</oddHeader>
    <oddFooter>&amp;C&amp;"Times New Roman,Normal"&amp;12Página &amp;P</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MJ37"/>
  <sheetViews>
    <sheetView view="pageBreakPreview" zoomScale="90" zoomScaleNormal="120" zoomScaleSheetLayoutView="90" workbookViewId="0">
      <selection activeCell="A43" sqref="A43"/>
    </sheetView>
  </sheetViews>
  <sheetFormatPr defaultColWidth="9.140625" defaultRowHeight="12.75" x14ac:dyDescent="0.2"/>
  <cols>
    <col min="1" max="2" width="7.28515625" style="413" customWidth="1"/>
    <col min="3" max="3" width="4.42578125" style="413" customWidth="1"/>
    <col min="4" max="4" width="3.7109375" style="413" customWidth="1"/>
    <col min="5" max="5" width="8.28515625" style="413" customWidth="1"/>
    <col min="6" max="6" width="6.140625" style="413" customWidth="1"/>
    <col min="7" max="7" width="8.42578125" style="413" customWidth="1"/>
    <col min="8" max="9" width="9.7109375" style="413" customWidth="1"/>
    <col min="10" max="10" width="8.7109375" style="413" customWidth="1"/>
    <col min="11" max="11" width="9.7109375" style="413" customWidth="1"/>
    <col min="12" max="12" width="8.28515625" style="413" customWidth="1"/>
    <col min="13" max="13" width="4.140625" style="413" customWidth="1"/>
    <col min="14" max="1024" width="9.140625" style="329"/>
  </cols>
  <sheetData>
    <row r="1" spans="1:15" x14ac:dyDescent="0.2">
      <c r="A1" s="652" t="s">
        <v>339</v>
      </c>
      <c r="B1" s="652"/>
      <c r="C1" s="652"/>
      <c r="D1" s="652"/>
      <c r="E1" s="652"/>
      <c r="F1" s="652"/>
      <c r="G1" s="652"/>
      <c r="H1" s="652"/>
      <c r="I1" s="652"/>
      <c r="J1" s="652"/>
      <c r="K1" s="652"/>
      <c r="L1" s="652"/>
    </row>
    <row r="2" spans="1:15" x14ac:dyDescent="0.2">
      <c r="A2" s="652"/>
      <c r="B2" s="652"/>
      <c r="C2" s="652"/>
      <c r="D2" s="652"/>
      <c r="E2" s="652"/>
      <c r="F2" s="652"/>
      <c r="G2" s="652"/>
      <c r="H2" s="652"/>
      <c r="I2" s="652"/>
      <c r="J2" s="652"/>
      <c r="K2" s="652"/>
      <c r="L2" s="652"/>
    </row>
    <row r="3" spans="1:15" x14ac:dyDescent="0.2">
      <c r="A3" s="368"/>
      <c r="B3" s="369"/>
      <c r="C3" s="369"/>
      <c r="D3" s="369"/>
      <c r="E3" s="369"/>
      <c r="F3" s="369"/>
      <c r="G3" s="369"/>
      <c r="H3" s="369"/>
      <c r="I3" s="369"/>
      <c r="J3" s="369"/>
      <c r="K3" s="369" t="s">
        <v>340</v>
      </c>
      <c r="L3" s="545" t="s">
        <v>1965</v>
      </c>
    </row>
    <row r="4" spans="1:15" ht="13.5" customHeight="1" x14ac:dyDescent="0.2">
      <c r="A4" s="653" t="s">
        <v>32</v>
      </c>
      <c r="B4" s="653"/>
      <c r="C4" s="371" t="s">
        <v>341</v>
      </c>
      <c r="D4" s="371"/>
      <c r="E4" s="666" t="s">
        <v>369</v>
      </c>
      <c r="F4" s="666"/>
      <c r="G4" s="666"/>
      <c r="H4" s="666"/>
      <c r="I4" s="666"/>
      <c r="J4" s="666"/>
      <c r="K4" s="666"/>
      <c r="L4" s="372" t="s">
        <v>9</v>
      </c>
    </row>
    <row r="5" spans="1:15" ht="19.5" customHeight="1" x14ac:dyDescent="0.2">
      <c r="A5" s="654" t="s">
        <v>1968</v>
      </c>
      <c r="B5" s="654"/>
      <c r="C5" s="373"/>
      <c r="D5" s="373"/>
      <c r="E5" s="666"/>
      <c r="F5" s="666"/>
      <c r="G5" s="666"/>
      <c r="H5" s="666"/>
      <c r="I5" s="666"/>
      <c r="J5" s="666"/>
      <c r="K5" s="666"/>
      <c r="L5" s="374" t="s">
        <v>55</v>
      </c>
    </row>
    <row r="6" spans="1:15" ht="12.75" customHeight="1" x14ac:dyDescent="0.2">
      <c r="A6" s="655" t="s">
        <v>32</v>
      </c>
      <c r="B6" s="655" t="s">
        <v>342</v>
      </c>
      <c r="C6" s="655"/>
      <c r="D6" s="655"/>
      <c r="E6" s="655"/>
      <c r="F6" s="655" t="s">
        <v>343</v>
      </c>
      <c r="G6" s="655" t="s">
        <v>88</v>
      </c>
      <c r="H6" s="655" t="s">
        <v>344</v>
      </c>
      <c r="I6" s="655" t="s">
        <v>345</v>
      </c>
      <c r="J6" s="656" t="s">
        <v>346</v>
      </c>
      <c r="K6" s="656" t="s">
        <v>347</v>
      </c>
      <c r="L6" s="372" t="s">
        <v>348</v>
      </c>
      <c r="M6" s="413" t="s">
        <v>370</v>
      </c>
    </row>
    <row r="7" spans="1:15" ht="14.25" customHeight="1" x14ac:dyDescent="0.2">
      <c r="A7" s="655"/>
      <c r="B7" s="655"/>
      <c r="C7" s="655"/>
      <c r="D7" s="655"/>
      <c r="E7" s="655"/>
      <c r="F7" s="655"/>
      <c r="G7" s="655"/>
      <c r="H7" s="655"/>
      <c r="I7" s="655"/>
      <c r="J7" s="656"/>
      <c r="K7" s="656"/>
      <c r="L7" s="375" t="s">
        <v>349</v>
      </c>
      <c r="M7" s="413" t="s">
        <v>370</v>
      </c>
    </row>
    <row r="8" spans="1:15" ht="16.5" customHeight="1" x14ac:dyDescent="0.2">
      <c r="A8" s="376"/>
      <c r="B8" s="660"/>
      <c r="C8" s="660"/>
      <c r="D8" s="660"/>
      <c r="E8" s="660"/>
      <c r="F8" s="377"/>
      <c r="G8" s="377"/>
      <c r="H8" s="378"/>
      <c r="I8" s="379"/>
      <c r="J8" s="380"/>
      <c r="K8" s="381"/>
      <c r="L8" s="376"/>
    </row>
    <row r="9" spans="1:15" x14ac:dyDescent="0.2">
      <c r="A9" s="382"/>
      <c r="B9" s="660"/>
      <c r="C9" s="660"/>
      <c r="D9" s="660"/>
      <c r="E9" s="660"/>
      <c r="F9" s="383"/>
      <c r="G9" s="383"/>
      <c r="H9" s="384"/>
      <c r="I9" s="379"/>
      <c r="J9" s="380"/>
      <c r="K9" s="385"/>
      <c r="L9" s="386"/>
    </row>
    <row r="10" spans="1:15" x14ac:dyDescent="0.2">
      <c r="A10" s="387"/>
      <c r="B10" s="657"/>
      <c r="C10" s="657"/>
      <c r="D10" s="657"/>
      <c r="E10" s="657"/>
      <c r="F10" s="383"/>
      <c r="G10" s="388"/>
      <c r="H10" s="389"/>
      <c r="I10" s="388"/>
      <c r="J10" s="380"/>
      <c r="K10" s="385"/>
      <c r="L10" s="386"/>
    </row>
    <row r="11" spans="1:15" x14ac:dyDescent="0.2">
      <c r="A11" s="390"/>
      <c r="B11" s="658"/>
      <c r="C11" s="658"/>
      <c r="D11" s="658"/>
      <c r="E11" s="658"/>
      <c r="F11" s="391"/>
      <c r="G11" s="391"/>
      <c r="H11" s="392"/>
      <c r="I11" s="391"/>
      <c r="J11" s="393"/>
      <c r="K11" s="385"/>
      <c r="L11" s="390"/>
    </row>
    <row r="12" spans="1:15" x14ac:dyDescent="0.2">
      <c r="A12" s="394"/>
      <c r="B12" s="373"/>
      <c r="C12" s="373"/>
      <c r="D12" s="373"/>
      <c r="E12" s="373"/>
      <c r="F12" s="373"/>
      <c r="G12" s="373"/>
      <c r="H12" s="373"/>
      <c r="I12" s="373"/>
      <c r="J12" s="395"/>
      <c r="K12" s="396" t="s">
        <v>350</v>
      </c>
      <c r="L12" s="397">
        <f>SUM(L8:L10)</f>
        <v>0</v>
      </c>
    </row>
    <row r="13" spans="1:15" x14ac:dyDescent="0.2">
      <c r="A13" s="368"/>
      <c r="B13" s="369"/>
      <c r="C13" s="369"/>
      <c r="D13" s="369"/>
      <c r="E13" s="369"/>
      <c r="F13" s="369"/>
      <c r="G13" s="369"/>
      <c r="H13" s="369"/>
      <c r="I13" s="369"/>
      <c r="J13" s="398"/>
      <c r="K13" s="398"/>
      <c r="L13" s="399"/>
    </row>
    <row r="14" spans="1:15" ht="12.75" customHeight="1" x14ac:dyDescent="0.2">
      <c r="A14" s="655" t="s">
        <v>32</v>
      </c>
      <c r="B14" s="656" t="s">
        <v>351</v>
      </c>
      <c r="C14" s="656"/>
      <c r="D14" s="656"/>
      <c r="E14" s="656"/>
      <c r="F14" s="656"/>
      <c r="G14" s="656"/>
      <c r="H14" s="656"/>
      <c r="I14" s="655" t="s">
        <v>343</v>
      </c>
      <c r="J14" s="659" t="s">
        <v>352</v>
      </c>
      <c r="K14" s="400" t="s">
        <v>353</v>
      </c>
      <c r="L14" s="372" t="s">
        <v>348</v>
      </c>
    </row>
    <row r="15" spans="1:15" x14ac:dyDescent="0.2">
      <c r="A15" s="655"/>
      <c r="B15" s="656"/>
      <c r="C15" s="656"/>
      <c r="D15" s="656"/>
      <c r="E15" s="656"/>
      <c r="F15" s="656"/>
      <c r="G15" s="656"/>
      <c r="H15" s="656"/>
      <c r="I15" s="655"/>
      <c r="J15" s="659"/>
      <c r="K15" s="375" t="s">
        <v>306</v>
      </c>
      <c r="L15" s="401" t="s">
        <v>349</v>
      </c>
      <c r="O15" s="546"/>
    </row>
    <row r="16" spans="1:15" s="432" customFormat="1" ht="13.5" customHeight="1" x14ac:dyDescent="0.2">
      <c r="A16" s="386"/>
      <c r="B16" s="660"/>
      <c r="C16" s="660"/>
      <c r="D16" s="660"/>
      <c r="E16" s="660"/>
      <c r="F16" s="660"/>
      <c r="G16" s="660"/>
      <c r="H16" s="660"/>
      <c r="I16" s="418"/>
      <c r="J16" s="402"/>
      <c r="K16" s="385"/>
      <c r="L16" s="403"/>
      <c r="M16" s="369"/>
    </row>
    <row r="17" spans="1:13" ht="12.75" customHeight="1" x14ac:dyDescent="0.2">
      <c r="A17" s="386"/>
      <c r="B17" s="660"/>
      <c r="C17" s="660"/>
      <c r="D17" s="660"/>
      <c r="E17" s="660"/>
      <c r="F17" s="660"/>
      <c r="G17" s="660"/>
      <c r="H17" s="660"/>
      <c r="I17" s="418"/>
      <c r="J17" s="385"/>
      <c r="K17" s="385"/>
      <c r="L17" s="403"/>
    </row>
    <row r="18" spans="1:13" ht="12.75" customHeight="1" x14ac:dyDescent="0.2">
      <c r="A18" s="386"/>
      <c r="B18" s="660"/>
      <c r="C18" s="660"/>
      <c r="D18" s="660"/>
      <c r="E18" s="660"/>
      <c r="F18" s="660"/>
      <c r="G18" s="660"/>
      <c r="H18" s="660"/>
      <c r="I18" s="418"/>
      <c r="J18" s="385"/>
      <c r="K18" s="385"/>
      <c r="L18" s="403"/>
    </row>
    <row r="19" spans="1:13" ht="12.75" customHeight="1" x14ac:dyDescent="0.2">
      <c r="A19" s="390"/>
      <c r="B19" s="661"/>
      <c r="C19" s="661"/>
      <c r="D19" s="661"/>
      <c r="E19" s="661"/>
      <c r="F19" s="661"/>
      <c r="G19" s="661"/>
      <c r="H19" s="661"/>
      <c r="I19" s="418"/>
      <c r="J19" s="393"/>
      <c r="K19" s="385"/>
      <c r="L19" s="405"/>
    </row>
    <row r="20" spans="1:13" x14ac:dyDescent="0.2">
      <c r="A20" s="368"/>
      <c r="B20" s="369"/>
      <c r="C20" s="369"/>
      <c r="D20" s="369"/>
      <c r="E20" s="369"/>
      <c r="F20" s="369"/>
      <c r="G20" s="369"/>
      <c r="H20" s="399"/>
      <c r="I20" s="662" t="s">
        <v>354</v>
      </c>
      <c r="J20" s="662"/>
      <c r="K20" s="662"/>
      <c r="L20" s="405">
        <f>SUM(L16:L19)</f>
        <v>0</v>
      </c>
    </row>
    <row r="21" spans="1:13" x14ac:dyDescent="0.2">
      <c r="A21" s="368"/>
      <c r="B21" s="369"/>
      <c r="C21" s="369"/>
      <c r="D21" s="369"/>
      <c r="E21" s="369"/>
      <c r="F21" s="369"/>
      <c r="G21" s="369"/>
      <c r="H21" s="399"/>
      <c r="I21" s="663" t="s">
        <v>355</v>
      </c>
      <c r="J21" s="663"/>
      <c r="K21" s="433"/>
      <c r="L21" s="406">
        <f>L20*K21</f>
        <v>0</v>
      </c>
    </row>
    <row r="22" spans="1:13" x14ac:dyDescent="0.2">
      <c r="A22" s="407"/>
      <c r="B22" s="373"/>
      <c r="C22" s="373"/>
      <c r="D22" s="373"/>
      <c r="E22" s="373"/>
      <c r="F22" s="373"/>
      <c r="G22" s="373"/>
      <c r="H22" s="408"/>
      <c r="I22" s="664" t="s">
        <v>356</v>
      </c>
      <c r="J22" s="664"/>
      <c r="K22" s="664"/>
      <c r="L22" s="409">
        <f>ROUND(SUM(L20:L21),2)</f>
        <v>0</v>
      </c>
    </row>
    <row r="23" spans="1:13" x14ac:dyDescent="0.2">
      <c r="A23" s="434"/>
      <c r="B23" s="435"/>
      <c r="C23" s="435"/>
      <c r="D23" s="435"/>
      <c r="E23" s="435"/>
      <c r="F23" s="435"/>
      <c r="G23" s="435"/>
      <c r="H23" s="435"/>
      <c r="I23" s="436"/>
      <c r="J23" s="437"/>
      <c r="K23" s="437"/>
      <c r="L23" s="438"/>
    </row>
    <row r="24" spans="1:13" x14ac:dyDescent="0.2">
      <c r="A24" s="410"/>
      <c r="B24" s="411"/>
      <c r="C24" s="411"/>
      <c r="D24" s="411"/>
      <c r="E24" s="411"/>
      <c r="F24" s="411"/>
      <c r="G24" s="411"/>
      <c r="H24" s="412"/>
      <c r="K24" s="414" t="s">
        <v>357</v>
      </c>
      <c r="L24" s="439">
        <f>L22+L12</f>
        <v>0</v>
      </c>
    </row>
    <row r="25" spans="1:13" x14ac:dyDescent="0.2">
      <c r="A25" s="410" t="s">
        <v>358</v>
      </c>
      <c r="B25" s="411"/>
      <c r="C25" s="411"/>
      <c r="D25" s="412"/>
      <c r="E25" s="404">
        <v>1</v>
      </c>
      <c r="F25" s="415"/>
      <c r="G25" s="415"/>
      <c r="H25" s="416"/>
      <c r="I25" s="665" t="s">
        <v>359</v>
      </c>
      <c r="J25" s="665"/>
      <c r="K25" s="665"/>
      <c r="L25" s="440">
        <f>ROUND((L22+L12)/E25,2)</f>
        <v>0</v>
      </c>
    </row>
    <row r="26" spans="1:13" x14ac:dyDescent="0.2">
      <c r="A26" s="368"/>
      <c r="B26" s="369"/>
      <c r="C26" s="369"/>
      <c r="D26" s="369"/>
      <c r="E26" s="369"/>
      <c r="F26" s="369"/>
      <c r="G26" s="369"/>
      <c r="H26" s="369"/>
      <c r="I26" s="417"/>
      <c r="J26" s="417"/>
      <c r="K26" s="417"/>
      <c r="L26" s="399"/>
    </row>
    <row r="27" spans="1:13" s="432" customFormat="1" ht="12.75" customHeight="1" x14ac:dyDescent="0.2">
      <c r="A27" s="655" t="s">
        <v>32</v>
      </c>
      <c r="B27" s="655" t="s">
        <v>360</v>
      </c>
      <c r="C27" s="655"/>
      <c r="D27" s="655"/>
      <c r="E27" s="655"/>
      <c r="F27" s="655"/>
      <c r="G27" s="655"/>
      <c r="H27" s="655"/>
      <c r="I27" s="655" t="s">
        <v>343</v>
      </c>
      <c r="J27" s="659" t="s">
        <v>361</v>
      </c>
      <c r="K27" s="655" t="s">
        <v>362</v>
      </c>
      <c r="L27" s="372" t="s">
        <v>363</v>
      </c>
      <c r="M27" s="369"/>
    </row>
    <row r="28" spans="1:13" ht="13.5" customHeight="1" x14ac:dyDescent="0.2">
      <c r="A28" s="655"/>
      <c r="B28" s="655"/>
      <c r="C28" s="655"/>
      <c r="D28" s="655"/>
      <c r="E28" s="655"/>
      <c r="F28" s="655"/>
      <c r="G28" s="655"/>
      <c r="H28" s="655"/>
      <c r="I28" s="655"/>
      <c r="J28" s="659"/>
      <c r="K28" s="655"/>
      <c r="L28" s="401" t="s">
        <v>83</v>
      </c>
    </row>
    <row r="29" spans="1:13" ht="12.75" customHeight="1" x14ac:dyDescent="0.2">
      <c r="A29" s="382" t="s">
        <v>1966</v>
      </c>
      <c r="B29" s="660" t="s">
        <v>371</v>
      </c>
      <c r="C29" s="660"/>
      <c r="D29" s="660"/>
      <c r="E29" s="660"/>
      <c r="F29" s="660"/>
      <c r="G29" s="660"/>
      <c r="H29" s="660"/>
      <c r="I29" s="418" t="s">
        <v>343</v>
      </c>
      <c r="J29" s="441">
        <v>3</v>
      </c>
      <c r="K29" s="385">
        <v>271.47000000000003</v>
      </c>
      <c r="L29" s="420">
        <f>ROUND(J29*K29,2)</f>
        <v>814.41</v>
      </c>
    </row>
    <row r="30" spans="1:13" ht="12.75" customHeight="1" x14ac:dyDescent="0.2">
      <c r="A30" s="382" t="s">
        <v>1966</v>
      </c>
      <c r="B30" s="660" t="s">
        <v>372</v>
      </c>
      <c r="C30" s="660"/>
      <c r="D30" s="660"/>
      <c r="E30" s="660"/>
      <c r="F30" s="660"/>
      <c r="G30" s="660"/>
      <c r="H30" s="660"/>
      <c r="I30" s="418" t="s">
        <v>343</v>
      </c>
      <c r="J30" s="441">
        <v>0</v>
      </c>
      <c r="K30" s="385">
        <v>103.03</v>
      </c>
      <c r="L30" s="420">
        <f>ROUND(J30*K30,2)</f>
        <v>0</v>
      </c>
    </row>
    <row r="31" spans="1:13" ht="12.75" customHeight="1" x14ac:dyDescent="0.2">
      <c r="A31" s="382"/>
      <c r="B31" s="660"/>
      <c r="C31" s="660"/>
      <c r="D31" s="660"/>
      <c r="E31" s="660"/>
      <c r="F31" s="660"/>
      <c r="G31" s="660"/>
      <c r="H31" s="660"/>
      <c r="I31" s="418"/>
      <c r="J31" s="419"/>
      <c r="K31" s="385"/>
      <c r="L31" s="420"/>
    </row>
    <row r="32" spans="1:13" x14ac:dyDescent="0.2">
      <c r="A32" s="390"/>
      <c r="B32" s="660"/>
      <c r="C32" s="660"/>
      <c r="D32" s="660"/>
      <c r="E32" s="660"/>
      <c r="F32" s="660"/>
      <c r="G32" s="660"/>
      <c r="H32" s="660"/>
      <c r="I32" s="418"/>
      <c r="J32" s="421"/>
      <c r="K32" s="385"/>
      <c r="L32" s="422"/>
    </row>
    <row r="33" spans="1:12" x14ac:dyDescent="0.2">
      <c r="A33" s="423"/>
      <c r="B33" s="424"/>
      <c r="C33" s="424"/>
      <c r="D33" s="424"/>
      <c r="E33" s="424"/>
      <c r="F33" s="424"/>
      <c r="G33" s="424"/>
      <c r="H33" s="424"/>
      <c r="I33" s="424"/>
      <c r="J33" s="425"/>
      <c r="K33" s="396" t="s">
        <v>366</v>
      </c>
      <c r="L33" s="431">
        <f>SUM(L29:L32)</f>
        <v>814.41</v>
      </c>
    </row>
    <row r="34" spans="1:12" x14ac:dyDescent="0.2">
      <c r="A34" s="368" t="s">
        <v>334</v>
      </c>
      <c r="B34" s="369"/>
      <c r="C34" s="369"/>
      <c r="D34" s="369"/>
      <c r="E34" s="369"/>
      <c r="F34" s="369"/>
      <c r="G34" s="369"/>
      <c r="H34" s="369"/>
      <c r="I34" s="369"/>
      <c r="J34" s="369"/>
      <c r="K34" s="369"/>
      <c r="L34" s="399"/>
    </row>
    <row r="35" spans="1:12" ht="15" customHeight="1" x14ac:dyDescent="0.2">
      <c r="A35" s="668" t="s">
        <v>1967</v>
      </c>
      <c r="B35" s="668"/>
      <c r="C35" s="668"/>
      <c r="D35" s="668"/>
      <c r="E35" s="668"/>
      <c r="F35" s="668"/>
      <c r="G35" s="668"/>
      <c r="H35" s="668"/>
      <c r="I35" s="668"/>
      <c r="J35" s="442" t="s">
        <v>367</v>
      </c>
      <c r="K35" s="443"/>
      <c r="L35" s="426">
        <f>SUM(L25+L33)</f>
        <v>814.41</v>
      </c>
    </row>
    <row r="36" spans="1:12" x14ac:dyDescent="0.2">
      <c r="A36" s="668"/>
      <c r="B36" s="668"/>
      <c r="C36" s="668"/>
      <c r="D36" s="668"/>
      <c r="E36" s="668"/>
      <c r="F36" s="668"/>
      <c r="G36" s="668"/>
      <c r="H36" s="668"/>
      <c r="I36" s="668"/>
      <c r="J36" s="427" t="s">
        <v>14</v>
      </c>
      <c r="K36" s="445"/>
      <c r="L36" s="405"/>
    </row>
    <row r="37" spans="1:12" x14ac:dyDescent="0.2">
      <c r="A37" s="667"/>
      <c r="B37" s="667"/>
      <c r="C37" s="667"/>
      <c r="D37" s="667"/>
      <c r="E37" s="667"/>
      <c r="F37" s="667"/>
      <c r="G37" s="667"/>
      <c r="H37" s="667"/>
      <c r="I37" s="667"/>
      <c r="J37" s="428" t="s">
        <v>368</v>
      </c>
      <c r="K37" s="429"/>
      <c r="L37" s="430">
        <f>ROUND(SUM(L35+L36),2)</f>
        <v>814.41</v>
      </c>
    </row>
  </sheetData>
  <mergeCells count="39">
    <mergeCell ref="A37:I37"/>
    <mergeCell ref="B29:H29"/>
    <mergeCell ref="B30:H30"/>
    <mergeCell ref="B31:H31"/>
    <mergeCell ref="B32:H32"/>
    <mergeCell ref="A35:I36"/>
    <mergeCell ref="A27:A28"/>
    <mergeCell ref="B27:H28"/>
    <mergeCell ref="I27:I28"/>
    <mergeCell ref="J27:J28"/>
    <mergeCell ref="K27:K28"/>
    <mergeCell ref="B19:H19"/>
    <mergeCell ref="I20:K20"/>
    <mergeCell ref="I21:J21"/>
    <mergeCell ref="I22:K22"/>
    <mergeCell ref="I25:K25"/>
    <mergeCell ref="I14:I15"/>
    <mergeCell ref="J14:J15"/>
    <mergeCell ref="B16:H16"/>
    <mergeCell ref="B17:H17"/>
    <mergeCell ref="B18:H18"/>
    <mergeCell ref="B8:E8"/>
    <mergeCell ref="B9:E9"/>
    <mergeCell ref="B10:E10"/>
    <mergeCell ref="B11:E11"/>
    <mergeCell ref="A14:A15"/>
    <mergeCell ref="B14:H15"/>
    <mergeCell ref="A1:L2"/>
    <mergeCell ref="A4:B4"/>
    <mergeCell ref="E4:K5"/>
    <mergeCell ref="A5:B5"/>
    <mergeCell ref="A6:A7"/>
    <mergeCell ref="B6:E7"/>
    <mergeCell ref="F6:F7"/>
    <mergeCell ref="G6:G7"/>
    <mergeCell ref="H6:H7"/>
    <mergeCell ref="I6:I7"/>
    <mergeCell ref="J6:J7"/>
    <mergeCell ref="K6:K7"/>
  </mergeCells>
  <printOptions horizontalCentered="1" verticalCentered="1"/>
  <pageMargins left="0.23622047244094491" right="0.23622047244094491" top="0.74803149606299213" bottom="0.74803149606299213" header="0.31496062992125984" footer="0.31496062992125984"/>
  <pageSetup paperSize="9" scale="94" firstPageNumber="0" orientation="landscape" horizontalDpi="300" verticalDpi="300" r:id="rId1"/>
  <headerFooter>
    <oddHeader>&amp;C&amp;"Times New Roman,Normal"&amp;12&amp;A</oddHeader>
    <oddFooter>&amp;C&amp;"Times New Roman,Normal"&amp;12Página &amp;P</oddFooter>
  </headerFooter>
  <colBreaks count="1" manualBreakCount="1">
    <brk id="12"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S147"/>
  <sheetViews>
    <sheetView topLeftCell="A106" zoomScaleNormal="100" workbookViewId="0">
      <selection activeCell="A51" sqref="A51"/>
    </sheetView>
  </sheetViews>
  <sheetFormatPr defaultColWidth="8.7109375" defaultRowHeight="12.75" x14ac:dyDescent="0.2"/>
  <cols>
    <col min="1" max="1" width="23.42578125" customWidth="1"/>
    <col min="2" max="2" width="29.85546875" customWidth="1"/>
    <col min="4" max="4" width="11.42578125" customWidth="1"/>
    <col min="11" max="11" width="13.7109375" customWidth="1"/>
    <col min="16" max="16" width="13.28515625" customWidth="1"/>
    <col min="19" max="19" width="11" customWidth="1"/>
  </cols>
  <sheetData>
    <row r="1" spans="1:12" x14ac:dyDescent="0.2">
      <c r="A1" s="652" t="s">
        <v>339</v>
      </c>
      <c r="B1" s="652"/>
      <c r="C1" s="652"/>
      <c r="D1" s="652"/>
      <c r="E1" s="652"/>
      <c r="F1" s="652"/>
      <c r="G1" s="652"/>
      <c r="H1" s="652"/>
      <c r="I1" s="652"/>
      <c r="J1" s="652"/>
      <c r="K1" s="652"/>
      <c r="L1" s="652"/>
    </row>
    <row r="2" spans="1:12" x14ac:dyDescent="0.2">
      <c r="A2" s="652"/>
      <c r="B2" s="652"/>
      <c r="C2" s="652"/>
      <c r="D2" s="652"/>
      <c r="E2" s="652"/>
      <c r="F2" s="652"/>
      <c r="G2" s="652"/>
      <c r="H2" s="652"/>
      <c r="I2" s="652"/>
      <c r="J2" s="652"/>
      <c r="K2" s="652"/>
      <c r="L2" s="652"/>
    </row>
    <row r="3" spans="1:12" x14ac:dyDescent="0.2">
      <c r="A3" s="368"/>
      <c r="B3" s="369"/>
      <c r="C3" s="369"/>
      <c r="D3" s="369"/>
      <c r="E3" s="369"/>
      <c r="F3" s="369"/>
      <c r="G3" s="369"/>
      <c r="H3" s="369"/>
      <c r="I3" s="369"/>
      <c r="J3" s="369"/>
      <c r="K3" s="369" t="s">
        <v>340</v>
      </c>
      <c r="L3" s="370">
        <v>45092</v>
      </c>
    </row>
    <row r="4" spans="1:12" ht="15" customHeight="1" x14ac:dyDescent="0.2">
      <c r="A4" s="653" t="s">
        <v>32</v>
      </c>
      <c r="B4" s="653"/>
      <c r="C4" s="371" t="s">
        <v>341</v>
      </c>
      <c r="D4" s="371"/>
      <c r="E4" s="666" t="s">
        <v>373</v>
      </c>
      <c r="F4" s="666"/>
      <c r="G4" s="666"/>
      <c r="H4" s="666"/>
      <c r="I4" s="666"/>
      <c r="J4" s="666"/>
      <c r="K4" s="666"/>
      <c r="L4" s="372" t="s">
        <v>9</v>
      </c>
    </row>
    <row r="5" spans="1:12" x14ac:dyDescent="0.2">
      <c r="A5" s="654" t="s">
        <v>374</v>
      </c>
      <c r="B5" s="654"/>
      <c r="C5" s="373"/>
      <c r="D5" s="373"/>
      <c r="E5" s="666"/>
      <c r="F5" s="666"/>
      <c r="G5" s="666"/>
      <c r="H5" s="666"/>
      <c r="I5" s="666"/>
      <c r="J5" s="666"/>
      <c r="K5" s="666"/>
      <c r="L5" s="374" t="s">
        <v>55</v>
      </c>
    </row>
    <row r="6" spans="1:12" ht="15" customHeight="1" x14ac:dyDescent="0.2">
      <c r="A6" s="655" t="s">
        <v>32</v>
      </c>
      <c r="B6" s="655" t="s">
        <v>342</v>
      </c>
      <c r="C6" s="655"/>
      <c r="D6" s="655"/>
      <c r="E6" s="655"/>
      <c r="F6" s="655" t="s">
        <v>343</v>
      </c>
      <c r="G6" s="655" t="s">
        <v>88</v>
      </c>
      <c r="H6" s="655" t="s">
        <v>344</v>
      </c>
      <c r="I6" s="655" t="s">
        <v>345</v>
      </c>
      <c r="J6" s="656" t="s">
        <v>346</v>
      </c>
      <c r="K6" s="656" t="s">
        <v>347</v>
      </c>
      <c r="L6" s="372" t="s">
        <v>348</v>
      </c>
    </row>
    <row r="7" spans="1:12" x14ac:dyDescent="0.2">
      <c r="A7" s="655"/>
      <c r="B7" s="655"/>
      <c r="C7" s="655"/>
      <c r="D7" s="655"/>
      <c r="E7" s="655"/>
      <c r="F7" s="655"/>
      <c r="G7" s="655"/>
      <c r="H7" s="655"/>
      <c r="I7" s="655"/>
      <c r="J7" s="656"/>
      <c r="K7" s="656"/>
      <c r="L7" s="375" t="s">
        <v>375</v>
      </c>
    </row>
    <row r="8" spans="1:12" ht="19.5" customHeight="1" x14ac:dyDescent="0.2">
      <c r="A8" s="376" t="s">
        <v>376</v>
      </c>
      <c r="B8" s="660" t="s">
        <v>377</v>
      </c>
      <c r="C8" s="660"/>
      <c r="D8" s="660"/>
      <c r="E8" s="660"/>
      <c r="F8" s="377" t="s">
        <v>378</v>
      </c>
      <c r="G8" s="448">
        <f>2/30</f>
        <v>6.6666666666666666E-2</v>
      </c>
      <c r="H8" s="378">
        <v>1</v>
      </c>
      <c r="I8" s="379">
        <v>0</v>
      </c>
      <c r="J8" s="380">
        <v>35950</v>
      </c>
      <c r="K8" s="381">
        <v>0</v>
      </c>
      <c r="L8" s="449">
        <f>TRUNC(G8*J8*H8+(G8*I8*K8),2)</f>
        <v>2396.66</v>
      </c>
    </row>
    <row r="9" spans="1:12" ht="18" customHeight="1" x14ac:dyDescent="0.2">
      <c r="A9" s="382" t="s">
        <v>379</v>
      </c>
      <c r="B9" s="660" t="s">
        <v>380</v>
      </c>
      <c r="C9" s="660"/>
      <c r="D9" s="660"/>
      <c r="E9" s="660"/>
      <c r="F9" s="383" t="s">
        <v>381</v>
      </c>
      <c r="G9" s="383">
        <v>5</v>
      </c>
      <c r="H9" s="384">
        <v>1</v>
      </c>
      <c r="I9" s="379">
        <v>0</v>
      </c>
      <c r="J9" s="380">
        <v>250</v>
      </c>
      <c r="K9" s="385">
        <v>0</v>
      </c>
      <c r="L9" s="450">
        <f>TRUNC(G9*J9*H9+(G9*I9*K9),2)</f>
        <v>1250</v>
      </c>
    </row>
    <row r="10" spans="1:12" ht="18" customHeight="1" x14ac:dyDescent="0.2">
      <c r="A10" s="382" t="s">
        <v>382</v>
      </c>
      <c r="B10" s="660" t="s">
        <v>383</v>
      </c>
      <c r="C10" s="660"/>
      <c r="D10" s="660"/>
      <c r="E10" s="660"/>
      <c r="F10" s="383" t="s">
        <v>381</v>
      </c>
      <c r="G10" s="388">
        <v>5</v>
      </c>
      <c r="H10" s="389">
        <v>1</v>
      </c>
      <c r="I10" s="388">
        <v>0</v>
      </c>
      <c r="J10" s="380">
        <v>933</v>
      </c>
      <c r="K10" s="385">
        <v>0</v>
      </c>
      <c r="L10" s="450">
        <f>TRUNC(G10*J10*H10+(G10*I10*K10),2)</f>
        <v>4665</v>
      </c>
    </row>
    <row r="11" spans="1:12" x14ac:dyDescent="0.2">
      <c r="A11" s="390"/>
      <c r="B11" s="658"/>
      <c r="C11" s="658"/>
      <c r="D11" s="658"/>
      <c r="E11" s="658"/>
      <c r="F11" s="391"/>
      <c r="G11" s="391"/>
      <c r="H11" s="392"/>
      <c r="I11" s="391"/>
      <c r="J11" s="393"/>
      <c r="K11" s="385"/>
      <c r="L11" s="390"/>
    </row>
    <row r="12" spans="1:12" x14ac:dyDescent="0.2">
      <c r="A12" s="394"/>
      <c r="B12" s="373"/>
      <c r="C12" s="373"/>
      <c r="D12" s="373"/>
      <c r="E12" s="373"/>
      <c r="F12" s="373"/>
      <c r="G12" s="373"/>
      <c r="H12" s="373"/>
      <c r="I12" s="373"/>
      <c r="J12" s="395"/>
      <c r="K12" s="396" t="s">
        <v>384</v>
      </c>
      <c r="L12" s="451">
        <f>SUM(L8:L10)</f>
        <v>8311.66</v>
      </c>
    </row>
    <row r="13" spans="1:12" x14ac:dyDescent="0.2">
      <c r="A13" s="452"/>
      <c r="B13" s="369"/>
      <c r="C13" s="369"/>
      <c r="D13" s="369"/>
      <c r="E13" s="369"/>
      <c r="F13" s="369"/>
      <c r="G13" s="369"/>
      <c r="H13" s="369"/>
      <c r="I13" s="369"/>
      <c r="J13" s="398"/>
      <c r="K13" s="453" t="s">
        <v>14</v>
      </c>
      <c r="L13" s="454" t="e" vm="1">
        <v>#VALUE!</v>
      </c>
    </row>
    <row r="14" spans="1:12" x14ac:dyDescent="0.2">
      <c r="A14" s="455"/>
      <c r="B14" s="436"/>
      <c r="C14" s="436"/>
      <c r="D14" s="436"/>
      <c r="E14" s="436"/>
      <c r="F14" s="436"/>
      <c r="G14" s="436"/>
      <c r="H14" s="436"/>
      <c r="I14" s="436"/>
      <c r="J14" s="437"/>
      <c r="K14" s="456" t="s">
        <v>385</v>
      </c>
      <c r="L14" s="457" t="e" vm="2">
        <f>L12*L13</f>
        <v>#VALUE!</v>
      </c>
    </row>
    <row r="15" spans="1:12" x14ac:dyDescent="0.2">
      <c r="A15" s="368"/>
      <c r="B15" s="369"/>
      <c r="C15" s="369"/>
      <c r="D15" s="369"/>
      <c r="E15" s="369"/>
      <c r="F15" s="369"/>
      <c r="G15" s="369"/>
      <c r="H15" s="369"/>
      <c r="I15" s="369"/>
      <c r="J15" s="398"/>
      <c r="K15" s="398"/>
      <c r="L15" s="399"/>
    </row>
    <row r="16" spans="1:12" ht="15" customHeight="1" x14ac:dyDescent="0.2">
      <c r="A16" s="655" t="s">
        <v>32</v>
      </c>
      <c r="B16" s="656" t="s">
        <v>351</v>
      </c>
      <c r="C16" s="656"/>
      <c r="D16" s="656"/>
      <c r="E16" s="656"/>
      <c r="F16" s="656"/>
      <c r="G16" s="656"/>
      <c r="H16" s="656"/>
      <c r="I16" s="655" t="s">
        <v>343</v>
      </c>
      <c r="J16" s="659" t="s">
        <v>352</v>
      </c>
      <c r="K16" s="400" t="s">
        <v>353</v>
      </c>
      <c r="L16" s="372" t="s">
        <v>348</v>
      </c>
    </row>
    <row r="17" spans="1:17" x14ac:dyDescent="0.2">
      <c r="A17" s="655"/>
      <c r="B17" s="656"/>
      <c r="C17" s="656"/>
      <c r="D17" s="656"/>
      <c r="E17" s="656"/>
      <c r="F17" s="656"/>
      <c r="G17" s="656"/>
      <c r="H17" s="656"/>
      <c r="I17" s="655"/>
      <c r="J17" s="659"/>
      <c r="K17" s="375" t="s">
        <v>306</v>
      </c>
      <c r="L17" s="401" t="s">
        <v>375</v>
      </c>
      <c r="N17" t="s">
        <v>386</v>
      </c>
      <c r="O17" t="s">
        <v>98</v>
      </c>
      <c r="P17" t="s">
        <v>387</v>
      </c>
      <c r="Q17" t="s">
        <v>57</v>
      </c>
    </row>
    <row r="18" spans="1:17" x14ac:dyDescent="0.2">
      <c r="A18" s="458" t="e" vm="1">
        <v>#VALUE!</v>
      </c>
      <c r="B18" s="669" t="e" vm="1">
        <v>#VALUE!</v>
      </c>
      <c r="C18" s="669"/>
      <c r="D18" s="669"/>
      <c r="E18" s="669"/>
      <c r="F18" s="669"/>
      <c r="G18" s="669"/>
      <c r="H18" s="669"/>
      <c r="I18" s="418" t="s">
        <v>386</v>
      </c>
      <c r="J18" s="459">
        <f>10*8</f>
        <v>80</v>
      </c>
      <c r="K18" s="385" t="e" vm="1">
        <v>#VALUE!</v>
      </c>
      <c r="L18" s="460" t="e" vm="2">
        <f>TRUNC(K18*J18,2)</f>
        <v>#VALUE!</v>
      </c>
      <c r="N18">
        <v>80</v>
      </c>
      <c r="O18" s="461">
        <f>N18/$N$23</f>
        <v>0.18181818181818182</v>
      </c>
      <c r="P18" s="462" t="e" vm="2">
        <f>O18*$L$41</f>
        <v>#VALUE!</v>
      </c>
      <c r="Q18" t="e" vm="2">
        <f>P18/K18</f>
        <v>#VALUE!</v>
      </c>
    </row>
    <row r="19" spans="1:17" x14ac:dyDescent="0.2">
      <c r="A19" s="458" t="e" vm="1">
        <v>#VALUE!</v>
      </c>
      <c r="B19" s="669" t="e" vm="1">
        <v>#VALUE!</v>
      </c>
      <c r="C19" s="669"/>
      <c r="D19" s="669"/>
      <c r="E19" s="669"/>
      <c r="F19" s="669"/>
      <c r="G19" s="669"/>
      <c r="H19" s="669"/>
      <c r="I19" s="418" t="s">
        <v>386</v>
      </c>
      <c r="J19" s="385">
        <f>15*8</f>
        <v>120</v>
      </c>
      <c r="K19" s="385" t="e" vm="1">
        <v>#VALUE!</v>
      </c>
      <c r="L19" s="460" t="e" vm="2">
        <f>TRUNC(K19*J19,2)</f>
        <v>#VALUE!</v>
      </c>
      <c r="N19">
        <v>120</v>
      </c>
      <c r="O19" s="461">
        <f>N19/$N$23</f>
        <v>0.27272727272727271</v>
      </c>
      <c r="P19" s="462" t="e" vm="2">
        <f>O19*$L$41</f>
        <v>#VALUE!</v>
      </c>
      <c r="Q19" t="e" vm="2">
        <f>P19/K19</f>
        <v>#VALUE!</v>
      </c>
    </row>
    <row r="20" spans="1:17" x14ac:dyDescent="0.2">
      <c r="A20" s="458" t="e" vm="1">
        <v>#VALUE!</v>
      </c>
      <c r="B20" s="669" t="e" vm="1">
        <v>#VALUE!</v>
      </c>
      <c r="C20" s="669"/>
      <c r="D20" s="669"/>
      <c r="E20" s="669"/>
      <c r="F20" s="669"/>
      <c r="G20" s="669"/>
      <c r="H20" s="669"/>
      <c r="I20" s="418" t="s">
        <v>386</v>
      </c>
      <c r="J20" s="385">
        <f>5*8</f>
        <v>40</v>
      </c>
      <c r="K20" s="385" t="e" vm="1">
        <v>#VALUE!</v>
      </c>
      <c r="L20" s="460" t="e" vm="2">
        <f>TRUNC(K20*J20,2)</f>
        <v>#VALUE!</v>
      </c>
      <c r="N20">
        <v>40</v>
      </c>
      <c r="O20" s="461">
        <f>N20/$N$23</f>
        <v>9.0909090909090912E-2</v>
      </c>
      <c r="P20" s="462" t="e" vm="2">
        <f>O20*$L$41</f>
        <v>#VALUE!</v>
      </c>
      <c r="Q20" t="e" vm="2">
        <f>P20/K20</f>
        <v>#VALUE!</v>
      </c>
    </row>
    <row r="21" spans="1:17" x14ac:dyDescent="0.2">
      <c r="A21" s="458" t="e" vm="1">
        <v>#VALUE!</v>
      </c>
      <c r="B21" s="669" t="e" vm="1">
        <v>#VALUE!</v>
      </c>
      <c r="C21" s="669"/>
      <c r="D21" s="669"/>
      <c r="E21" s="669"/>
      <c r="F21" s="669"/>
      <c r="G21" s="669"/>
      <c r="H21" s="669"/>
      <c r="I21" s="418" t="s">
        <v>386</v>
      </c>
      <c r="J21" s="385">
        <f>10*8</f>
        <v>80</v>
      </c>
      <c r="K21" s="385" t="e" vm="1">
        <v>#VALUE!</v>
      </c>
      <c r="L21" s="460" t="e" vm="2">
        <f>TRUNC(K21*J21,2)</f>
        <v>#VALUE!</v>
      </c>
      <c r="N21">
        <v>80</v>
      </c>
      <c r="O21" s="461">
        <f>N21/$N$23</f>
        <v>0.18181818181818182</v>
      </c>
      <c r="P21" s="462" t="e" vm="2">
        <f>O21*$L$41</f>
        <v>#VALUE!</v>
      </c>
      <c r="Q21" t="e" vm="2">
        <f>P21/K21</f>
        <v>#VALUE!</v>
      </c>
    </row>
    <row r="22" spans="1:17" x14ac:dyDescent="0.2">
      <c r="A22" s="458" t="e" vm="1">
        <v>#VALUE!</v>
      </c>
      <c r="B22" s="669" t="e" vm="1">
        <v>#VALUE!</v>
      </c>
      <c r="C22" s="669"/>
      <c r="D22" s="669"/>
      <c r="E22" s="669"/>
      <c r="F22" s="669"/>
      <c r="G22" s="669"/>
      <c r="H22" s="669"/>
      <c r="I22" s="418" t="s">
        <v>386</v>
      </c>
      <c r="J22" s="385">
        <f>15*8</f>
        <v>120</v>
      </c>
      <c r="K22" s="385" t="e" vm="1">
        <v>#VALUE!</v>
      </c>
      <c r="L22" s="460" t="e" vm="2">
        <f>TRUNC(K22*J22,2)</f>
        <v>#VALUE!</v>
      </c>
      <c r="N22">
        <v>120</v>
      </c>
      <c r="O22" s="461">
        <f>N22/$N$23</f>
        <v>0.27272727272727271</v>
      </c>
      <c r="P22" s="462" t="e" vm="2">
        <f>O22*$L$41</f>
        <v>#VALUE!</v>
      </c>
      <c r="Q22" t="e" vm="2">
        <f>P22/K22</f>
        <v>#VALUE!</v>
      </c>
    </row>
    <row r="23" spans="1:17" x14ac:dyDescent="0.2">
      <c r="A23" s="390"/>
      <c r="B23" s="661"/>
      <c r="C23" s="661"/>
      <c r="D23" s="661"/>
      <c r="E23" s="661"/>
      <c r="F23" s="661"/>
      <c r="G23" s="661"/>
      <c r="H23" s="661"/>
      <c r="I23" s="418"/>
      <c r="J23" s="393"/>
      <c r="K23" s="385"/>
      <c r="L23" s="463"/>
      <c r="N23">
        <f>SUM(N18:N22)</f>
        <v>440</v>
      </c>
      <c r="O23" s="461">
        <f>SUM(O18:O22)</f>
        <v>1</v>
      </c>
    </row>
    <row r="24" spans="1:17" x14ac:dyDescent="0.2">
      <c r="A24" s="368"/>
      <c r="B24" s="369"/>
      <c r="C24" s="369"/>
      <c r="D24" s="369"/>
      <c r="E24" s="369"/>
      <c r="F24" s="369"/>
      <c r="G24" s="369"/>
      <c r="H24" s="399"/>
      <c r="I24" s="662" t="s">
        <v>354</v>
      </c>
      <c r="J24" s="662"/>
      <c r="K24" s="662"/>
      <c r="L24" s="463" t="e" vm="2">
        <f>SUM(L18:L23)</f>
        <v>#VALUE!</v>
      </c>
    </row>
    <row r="25" spans="1:17" x14ac:dyDescent="0.2">
      <c r="A25" s="368"/>
      <c r="B25" s="369"/>
      <c r="C25" s="369"/>
      <c r="D25" s="369"/>
      <c r="E25" s="369"/>
      <c r="F25" s="369"/>
      <c r="G25" s="369"/>
      <c r="H25" s="399"/>
      <c r="I25" s="670" t="s">
        <v>41</v>
      </c>
      <c r="J25" s="670"/>
      <c r="K25" s="670"/>
      <c r="L25" s="464">
        <v>2.36</v>
      </c>
    </row>
    <row r="26" spans="1:17" x14ac:dyDescent="0.2">
      <c r="A26" s="407"/>
      <c r="B26" s="373"/>
      <c r="C26" s="373"/>
      <c r="D26" s="373"/>
      <c r="E26" s="373"/>
      <c r="F26" s="373"/>
      <c r="G26" s="373"/>
      <c r="H26" s="408"/>
      <c r="I26" s="664" t="s">
        <v>356</v>
      </c>
      <c r="J26" s="664"/>
      <c r="K26" s="664"/>
      <c r="L26" s="465" t="e" vm="2">
        <f>ROUND(SUM(L24)*L25,2)</f>
        <v>#VALUE!</v>
      </c>
    </row>
    <row r="27" spans="1:17" x14ac:dyDescent="0.2">
      <c r="A27" s="434"/>
      <c r="B27" s="435"/>
      <c r="C27" s="435"/>
      <c r="D27" s="435"/>
      <c r="E27" s="435"/>
      <c r="F27" s="435"/>
      <c r="G27" s="435"/>
      <c r="H27" s="435"/>
      <c r="I27" s="436"/>
      <c r="J27" s="437"/>
      <c r="K27" s="437"/>
      <c r="L27" s="438"/>
    </row>
    <row r="28" spans="1:17" x14ac:dyDescent="0.2">
      <c r="A28" s="410"/>
      <c r="B28" s="411"/>
      <c r="C28" s="411"/>
      <c r="D28" s="411"/>
      <c r="E28" s="411"/>
      <c r="F28" s="411"/>
      <c r="G28" s="411"/>
      <c r="H28" s="412"/>
      <c r="I28" s="413"/>
      <c r="J28" s="413"/>
      <c r="K28" s="414" t="s">
        <v>357</v>
      </c>
      <c r="L28" s="439" t="e" vm="2">
        <f>L26+L12</f>
        <v>#VALUE!</v>
      </c>
    </row>
    <row r="29" spans="1:17" x14ac:dyDescent="0.2">
      <c r="A29" s="410" t="s">
        <v>358</v>
      </c>
      <c r="B29" s="411"/>
      <c r="C29" s="411"/>
      <c r="D29" s="412"/>
      <c r="E29" s="404">
        <v>1</v>
      </c>
      <c r="F29" s="415"/>
      <c r="G29" s="415"/>
      <c r="H29" s="416"/>
      <c r="I29" s="665" t="s">
        <v>359</v>
      </c>
      <c r="J29" s="665"/>
      <c r="K29" s="665"/>
      <c r="L29" s="440" t="e" vm="2">
        <f>TRUNC((L26+L12)/E29,2)</f>
        <v>#VALUE!</v>
      </c>
    </row>
    <row r="30" spans="1:17" x14ac:dyDescent="0.2">
      <c r="A30" s="368"/>
      <c r="B30" s="369"/>
      <c r="C30" s="369"/>
      <c r="D30" s="369"/>
      <c r="E30" s="369"/>
      <c r="F30" s="369"/>
      <c r="G30" s="369"/>
      <c r="H30" s="369"/>
      <c r="I30" s="417"/>
      <c r="J30" s="417"/>
      <c r="K30" s="417"/>
      <c r="L30" s="399"/>
    </row>
    <row r="31" spans="1:17" ht="15" customHeight="1" x14ac:dyDescent="0.2">
      <c r="A31" s="655" t="s">
        <v>32</v>
      </c>
      <c r="B31" s="655" t="s">
        <v>360</v>
      </c>
      <c r="C31" s="655"/>
      <c r="D31" s="655"/>
      <c r="E31" s="655"/>
      <c r="F31" s="655"/>
      <c r="G31" s="655"/>
      <c r="H31" s="655"/>
      <c r="I31" s="655" t="s">
        <v>343</v>
      </c>
      <c r="J31" s="659" t="s">
        <v>361</v>
      </c>
      <c r="K31" s="655" t="s">
        <v>362</v>
      </c>
      <c r="L31" s="372" t="s">
        <v>363</v>
      </c>
    </row>
    <row r="32" spans="1:17" x14ac:dyDescent="0.2">
      <c r="A32" s="655"/>
      <c r="B32" s="655"/>
      <c r="C32" s="655"/>
      <c r="D32" s="655"/>
      <c r="E32" s="655"/>
      <c r="F32" s="655"/>
      <c r="G32" s="655"/>
      <c r="H32" s="655"/>
      <c r="I32" s="655"/>
      <c r="J32" s="659"/>
      <c r="K32" s="655"/>
      <c r="L32" s="401" t="s">
        <v>83</v>
      </c>
    </row>
    <row r="33" spans="1:12" x14ac:dyDescent="0.2">
      <c r="A33" s="382"/>
      <c r="B33" s="660"/>
      <c r="C33" s="660"/>
      <c r="D33" s="660"/>
      <c r="E33" s="660"/>
      <c r="F33" s="660"/>
      <c r="G33" s="660"/>
      <c r="H33" s="660"/>
      <c r="I33" s="418"/>
      <c r="J33" s="441"/>
      <c r="K33" s="385"/>
      <c r="L33" s="420">
        <f>ROUND(J33*K33,2)</f>
        <v>0</v>
      </c>
    </row>
    <row r="34" spans="1:12" x14ac:dyDescent="0.2">
      <c r="A34" s="382"/>
      <c r="B34" s="660"/>
      <c r="C34" s="660"/>
      <c r="D34" s="660"/>
      <c r="E34" s="660"/>
      <c r="F34" s="660"/>
      <c r="G34" s="660"/>
      <c r="H34" s="660"/>
      <c r="I34" s="418"/>
      <c r="J34" s="441"/>
      <c r="K34" s="385"/>
      <c r="L34" s="420">
        <f>ROUND(J34*K34,2)</f>
        <v>0</v>
      </c>
    </row>
    <row r="35" spans="1:12" x14ac:dyDescent="0.2">
      <c r="A35" s="382"/>
      <c r="B35" s="660"/>
      <c r="C35" s="660"/>
      <c r="D35" s="660"/>
      <c r="E35" s="660"/>
      <c r="F35" s="660"/>
      <c r="G35" s="660"/>
      <c r="H35" s="660"/>
      <c r="I35" s="418"/>
      <c r="J35" s="419"/>
      <c r="K35" s="385"/>
      <c r="L35" s="420"/>
    </row>
    <row r="36" spans="1:12" x14ac:dyDescent="0.2">
      <c r="A36" s="390"/>
      <c r="B36" s="660"/>
      <c r="C36" s="660"/>
      <c r="D36" s="660"/>
      <c r="E36" s="660"/>
      <c r="F36" s="660"/>
      <c r="G36" s="660"/>
      <c r="H36" s="660"/>
      <c r="I36" s="418"/>
      <c r="J36" s="421"/>
      <c r="K36" s="385"/>
      <c r="L36" s="422"/>
    </row>
    <row r="37" spans="1:12" x14ac:dyDescent="0.2">
      <c r="A37" s="423"/>
      <c r="B37" s="424"/>
      <c r="C37" s="424"/>
      <c r="D37" s="424"/>
      <c r="E37" s="424"/>
      <c r="F37" s="424"/>
      <c r="G37" s="424"/>
      <c r="H37" s="424"/>
      <c r="I37" s="424"/>
      <c r="J37" s="425"/>
      <c r="K37" s="396" t="s">
        <v>366</v>
      </c>
      <c r="L37" s="431">
        <f>SUM(L33:L36)</f>
        <v>0</v>
      </c>
    </row>
    <row r="38" spans="1:12" x14ac:dyDescent="0.2">
      <c r="A38" s="368" t="s">
        <v>334</v>
      </c>
      <c r="B38" s="369"/>
      <c r="C38" s="369"/>
      <c r="D38" s="369"/>
      <c r="E38" s="369"/>
      <c r="F38" s="369"/>
      <c r="G38" s="369"/>
      <c r="H38" s="369"/>
      <c r="I38" s="369"/>
      <c r="J38" s="369"/>
      <c r="K38" s="369"/>
      <c r="L38" s="399"/>
    </row>
    <row r="39" spans="1:12" ht="15" customHeight="1" x14ac:dyDescent="0.2">
      <c r="A39" s="668" t="s">
        <v>388</v>
      </c>
      <c r="B39" s="668"/>
      <c r="C39" s="668"/>
      <c r="D39" s="668"/>
      <c r="E39" s="668"/>
      <c r="F39" s="668"/>
      <c r="G39" s="668"/>
      <c r="H39" s="668"/>
      <c r="I39" s="668"/>
      <c r="J39" s="442" t="s">
        <v>367</v>
      </c>
      <c r="K39" s="443"/>
      <c r="L39" s="444" t="e" vm="2">
        <f>SUM(L29+L37)</f>
        <v>#VALUE!</v>
      </c>
    </row>
    <row r="40" spans="1:12" x14ac:dyDescent="0.2">
      <c r="A40" s="668"/>
      <c r="B40" s="668"/>
      <c r="C40" s="668"/>
      <c r="D40" s="668"/>
      <c r="E40" s="668"/>
      <c r="F40" s="668"/>
      <c r="G40" s="668"/>
      <c r="H40" s="668"/>
      <c r="I40" s="668"/>
      <c r="J40" s="427" t="s">
        <v>14</v>
      </c>
      <c r="K40" s="445"/>
      <c r="L40" s="446"/>
    </row>
    <row r="41" spans="1:12" x14ac:dyDescent="0.2">
      <c r="A41" s="667"/>
      <c r="B41" s="667"/>
      <c r="C41" s="667"/>
      <c r="D41" s="667"/>
      <c r="E41" s="667"/>
      <c r="F41" s="667"/>
      <c r="G41" s="667"/>
      <c r="H41" s="667"/>
      <c r="I41" s="667"/>
      <c r="J41" s="428" t="s">
        <v>368</v>
      </c>
      <c r="K41" s="429"/>
      <c r="L41" s="447" t="e" vm="2">
        <f>ROUND(SUM(L39+L40),2)</f>
        <v>#VALUE!</v>
      </c>
    </row>
    <row r="42" spans="1:12" x14ac:dyDescent="0.2">
      <c r="A42" t="s">
        <v>389</v>
      </c>
    </row>
    <row r="43" spans="1:12" x14ac:dyDescent="0.2">
      <c r="J43" t="s">
        <v>390</v>
      </c>
      <c r="L43" s="466" t="e" vm="2">
        <f>L41/R75</f>
        <v>#VALUE!</v>
      </c>
    </row>
    <row r="44" spans="1:12" x14ac:dyDescent="0.2">
      <c r="B44" t="s">
        <v>391</v>
      </c>
    </row>
    <row r="45" spans="1:12" ht="15" x14ac:dyDescent="0.25">
      <c r="B45" s="467" t="s">
        <v>392</v>
      </c>
      <c r="C45" s="142">
        <v>2</v>
      </c>
      <c r="D45" t="s">
        <v>381</v>
      </c>
    </row>
    <row r="46" spans="1:12" ht="15" x14ac:dyDescent="0.25">
      <c r="B46" s="467" t="s">
        <v>393</v>
      </c>
      <c r="C46" s="142">
        <v>3</v>
      </c>
      <c r="D46" t="s">
        <v>381</v>
      </c>
    </row>
    <row r="47" spans="1:12" ht="30" x14ac:dyDescent="0.25">
      <c r="B47" s="467" t="s">
        <v>394</v>
      </c>
      <c r="C47" s="142">
        <v>2</v>
      </c>
      <c r="D47" t="s">
        <v>381</v>
      </c>
    </row>
    <row r="48" spans="1:12" x14ac:dyDescent="0.2">
      <c r="B48" t="s">
        <v>395</v>
      </c>
      <c r="C48" s="142">
        <v>5</v>
      </c>
      <c r="D48" t="s">
        <v>381</v>
      </c>
    </row>
    <row r="49" spans="1:4" x14ac:dyDescent="0.2">
      <c r="B49" t="s">
        <v>396</v>
      </c>
      <c r="C49" s="289">
        <v>5</v>
      </c>
      <c r="D49" t="s">
        <v>381</v>
      </c>
    </row>
    <row r="51" spans="1:4" x14ac:dyDescent="0.2">
      <c r="B51" t="s">
        <v>397</v>
      </c>
      <c r="C51" s="142">
        <v>15</v>
      </c>
      <c r="D51" t="s">
        <v>381</v>
      </c>
    </row>
    <row r="52" spans="1:4" x14ac:dyDescent="0.2">
      <c r="B52" t="s">
        <v>398</v>
      </c>
      <c r="C52" s="142">
        <v>10</v>
      </c>
      <c r="D52" t="s">
        <v>381</v>
      </c>
    </row>
    <row r="53" spans="1:4" x14ac:dyDescent="0.2">
      <c r="B53" t="s">
        <v>399</v>
      </c>
      <c r="C53" s="142">
        <v>5</v>
      </c>
      <c r="D53" t="s">
        <v>381</v>
      </c>
    </row>
    <row r="54" spans="1:4" x14ac:dyDescent="0.2">
      <c r="B54" t="s">
        <v>400</v>
      </c>
      <c r="C54" s="142">
        <v>15</v>
      </c>
      <c r="D54" t="s">
        <v>381</v>
      </c>
    </row>
    <row r="55" spans="1:4" x14ac:dyDescent="0.2">
      <c r="B55" t="s">
        <v>247</v>
      </c>
      <c r="C55" s="142">
        <v>15</v>
      </c>
      <c r="D55" t="s">
        <v>381</v>
      </c>
    </row>
    <row r="57" spans="1:4" x14ac:dyDescent="0.2">
      <c r="A57" t="s">
        <v>401</v>
      </c>
    </row>
    <row r="72" spans="11:19" ht="15" x14ac:dyDescent="0.25">
      <c r="K72" s="468"/>
      <c r="L72" s="469" t="s">
        <v>402</v>
      </c>
      <c r="M72" s="469"/>
      <c r="N72" s="469"/>
      <c r="O72" s="470"/>
      <c r="P72" s="469" t="s">
        <v>403</v>
      </c>
      <c r="Q72" s="469"/>
      <c r="R72" s="469"/>
      <c r="S72" s="470"/>
    </row>
    <row r="73" spans="11:19" x14ac:dyDescent="0.2">
      <c r="K73" s="471"/>
      <c r="L73">
        <v>21000</v>
      </c>
      <c r="M73" t="s">
        <v>404</v>
      </c>
      <c r="O73" s="472"/>
      <c r="P73" t="s">
        <v>405</v>
      </c>
      <c r="R73">
        <v>6823.35</v>
      </c>
      <c r="S73" s="472"/>
    </row>
    <row r="74" spans="11:19" x14ac:dyDescent="0.2">
      <c r="K74" s="471">
        <f>0.000067*21000</f>
        <v>1.407</v>
      </c>
      <c r="L74" t="s">
        <v>254</v>
      </c>
      <c r="O74" s="472"/>
      <c r="P74" t="s">
        <v>406</v>
      </c>
      <c r="R74">
        <v>7412.9</v>
      </c>
      <c r="S74" s="472"/>
    </row>
    <row r="75" spans="11:19" x14ac:dyDescent="0.2">
      <c r="K75" s="471"/>
      <c r="O75" s="472"/>
      <c r="P75" t="s">
        <v>83</v>
      </c>
      <c r="R75">
        <f>R73+R74</f>
        <v>14236.25</v>
      </c>
      <c r="S75" s="472"/>
    </row>
    <row r="76" spans="11:19" x14ac:dyDescent="0.2">
      <c r="K76" s="471"/>
      <c r="O76" s="472"/>
      <c r="P76" t="s">
        <v>407</v>
      </c>
      <c r="R76">
        <f>R75/L73</f>
        <v>0.67791666666666661</v>
      </c>
      <c r="S76" s="472"/>
    </row>
    <row r="77" spans="11:19" x14ac:dyDescent="0.2">
      <c r="K77" s="471"/>
      <c r="L77" t="s">
        <v>408</v>
      </c>
      <c r="M77" t="s">
        <v>409</v>
      </c>
      <c r="N77" t="s">
        <v>410</v>
      </c>
      <c r="O77" s="472"/>
      <c r="P77" t="s">
        <v>411</v>
      </c>
      <c r="S77" s="472" t="s">
        <v>412</v>
      </c>
    </row>
    <row r="78" spans="11:19" x14ac:dyDescent="0.2">
      <c r="K78" s="471"/>
      <c r="L78">
        <v>1.7739999999999999E-2</v>
      </c>
      <c r="M78">
        <f>L78*$L$73</f>
        <v>372.53999999999996</v>
      </c>
      <c r="N78">
        <f>M78/24</f>
        <v>15.522499999999999</v>
      </c>
      <c r="O78" s="472"/>
      <c r="P78" s="466">
        <f>$R$76*N78</f>
        <v>10.522961458333333</v>
      </c>
      <c r="S78" s="473">
        <v>10</v>
      </c>
    </row>
    <row r="79" spans="11:19" x14ac:dyDescent="0.2">
      <c r="K79" s="471"/>
      <c r="L79">
        <v>2.6610000000000002E-2</v>
      </c>
      <c r="M79">
        <f>L79*$L$73</f>
        <v>558.81000000000006</v>
      </c>
      <c r="N79">
        <f>M79/24</f>
        <v>23.283750000000001</v>
      </c>
      <c r="O79" s="472"/>
      <c r="P79" s="466">
        <f>$R$76*N79</f>
        <v>15.7844421875</v>
      </c>
      <c r="S79" s="473">
        <v>15</v>
      </c>
    </row>
    <row r="80" spans="11:19" x14ac:dyDescent="0.2">
      <c r="K80" s="471"/>
      <c r="L80">
        <v>8.8699999999999994E-3</v>
      </c>
      <c r="M80">
        <f>L80*$L$73</f>
        <v>186.26999999999998</v>
      </c>
      <c r="N80">
        <f>M80/24</f>
        <v>7.7612499999999995</v>
      </c>
      <c r="O80" s="472"/>
      <c r="P80" s="466">
        <f>$R$76*N80</f>
        <v>5.2614807291666663</v>
      </c>
      <c r="S80" s="473">
        <v>5</v>
      </c>
    </row>
    <row r="81" spans="1:19" x14ac:dyDescent="0.2">
      <c r="K81" s="471"/>
      <c r="L81">
        <v>1.7739999999999999E-2</v>
      </c>
      <c r="M81">
        <f>L81*$L$73</f>
        <v>372.53999999999996</v>
      </c>
      <c r="N81">
        <f>M81/24</f>
        <v>15.522499999999999</v>
      </c>
      <c r="O81" s="472"/>
      <c r="P81" s="466">
        <f>$R$76*N81</f>
        <v>10.522961458333333</v>
      </c>
      <c r="S81" s="473">
        <v>10</v>
      </c>
    </row>
    <row r="82" spans="1:19" x14ac:dyDescent="0.2">
      <c r="K82" s="474"/>
      <c r="L82" s="475">
        <v>2.6610000000000002E-2</v>
      </c>
      <c r="M82" s="475">
        <f>L82*$L$73</f>
        <v>558.81000000000006</v>
      </c>
      <c r="N82" s="475">
        <f>M82/24</f>
        <v>23.283750000000001</v>
      </c>
      <c r="O82" s="476"/>
      <c r="P82" s="477">
        <f>$R$76*N82</f>
        <v>15.7844421875</v>
      </c>
      <c r="Q82" s="475"/>
      <c r="R82" s="475"/>
      <c r="S82" s="478">
        <v>15</v>
      </c>
    </row>
    <row r="84" spans="1:19" x14ac:dyDescent="0.2">
      <c r="M84" t="s">
        <v>291</v>
      </c>
      <c r="N84">
        <f>SUM(N78:N82)</f>
        <v>85.373750000000001</v>
      </c>
      <c r="O84" t="s">
        <v>254</v>
      </c>
    </row>
    <row r="87" spans="1:19" x14ac:dyDescent="0.2">
      <c r="L87">
        <f>0.00047619*L73</f>
        <v>9.9999900000000004</v>
      </c>
      <c r="M87" t="s">
        <v>254</v>
      </c>
    </row>
    <row r="91" spans="1:19" x14ac:dyDescent="0.2">
      <c r="A91" t="s">
        <v>413</v>
      </c>
      <c r="C91" t="s">
        <v>414</v>
      </c>
    </row>
    <row r="96" spans="1:19" x14ac:dyDescent="0.2">
      <c r="A96" t="s">
        <v>415</v>
      </c>
    </row>
    <row r="97" spans="1:11" ht="30" x14ac:dyDescent="0.2">
      <c r="A97" s="479">
        <v>65002845</v>
      </c>
      <c r="B97" s="480" t="s">
        <v>416</v>
      </c>
      <c r="C97" s="481" t="s">
        <v>381</v>
      </c>
      <c r="D97" s="481" t="s">
        <v>417</v>
      </c>
      <c r="E97" s="481"/>
      <c r="F97" s="482"/>
    </row>
    <row r="98" spans="1:11" ht="30" x14ac:dyDescent="0.25">
      <c r="A98" s="483" t="s">
        <v>418</v>
      </c>
      <c r="B98" s="483" t="s">
        <v>117</v>
      </c>
      <c r="C98" s="483" t="s">
        <v>419</v>
      </c>
      <c r="D98" s="483" t="s">
        <v>420</v>
      </c>
      <c r="E98" s="483" t="s">
        <v>421</v>
      </c>
      <c r="F98" s="483" t="s">
        <v>422</v>
      </c>
    </row>
    <row r="99" spans="1:11" ht="45" x14ac:dyDescent="0.25">
      <c r="A99" s="484">
        <v>35001180</v>
      </c>
      <c r="B99" s="485" t="s">
        <v>380</v>
      </c>
      <c r="C99" s="485" t="s">
        <v>381</v>
      </c>
      <c r="D99" s="485">
        <v>1</v>
      </c>
      <c r="E99" s="485" t="s">
        <v>423</v>
      </c>
      <c r="F99" s="485" t="s">
        <v>423</v>
      </c>
    </row>
    <row r="100" spans="1:11" ht="45" x14ac:dyDescent="0.25">
      <c r="A100" s="486">
        <v>35000027</v>
      </c>
      <c r="B100" s="487" t="s">
        <v>424</v>
      </c>
      <c r="C100" s="487" t="s">
        <v>378</v>
      </c>
      <c r="D100" s="487" t="s">
        <v>425</v>
      </c>
      <c r="E100" s="487" t="s">
        <v>426</v>
      </c>
      <c r="F100" s="487" t="s">
        <v>427</v>
      </c>
      <c r="H100" t="e">
        <f>D100*30</f>
        <v>#VALUE!</v>
      </c>
    </row>
    <row r="101" spans="1:11" ht="45" x14ac:dyDescent="0.25">
      <c r="A101" s="486">
        <v>35001046</v>
      </c>
      <c r="B101" s="487" t="s">
        <v>428</v>
      </c>
      <c r="C101" s="487" t="s">
        <v>378</v>
      </c>
      <c r="D101" s="487" t="s">
        <v>425</v>
      </c>
      <c r="E101" s="487" t="s">
        <v>429</v>
      </c>
      <c r="F101" s="487" t="s">
        <v>430</v>
      </c>
      <c r="H101" t="e">
        <f>D101*30</f>
        <v>#VALUE!</v>
      </c>
    </row>
    <row r="102" spans="1:11" ht="75" x14ac:dyDescent="0.25">
      <c r="A102" s="484">
        <v>35001182</v>
      </c>
      <c r="B102" s="485" t="s">
        <v>383</v>
      </c>
      <c r="C102" s="485" t="s">
        <v>381</v>
      </c>
      <c r="D102" s="485">
        <v>1</v>
      </c>
      <c r="E102" s="485" t="s">
        <v>431</v>
      </c>
      <c r="F102" s="485" t="s">
        <v>431</v>
      </c>
    </row>
    <row r="103" spans="1:11" ht="45" x14ac:dyDescent="0.25">
      <c r="A103" s="486">
        <v>35000038</v>
      </c>
      <c r="B103" s="487" t="s">
        <v>432</v>
      </c>
      <c r="C103" s="487" t="s">
        <v>378</v>
      </c>
      <c r="D103" s="487" t="s">
        <v>433</v>
      </c>
      <c r="E103" s="487" t="s">
        <v>434</v>
      </c>
      <c r="F103" s="487" t="s">
        <v>435</v>
      </c>
      <c r="H103" t="e">
        <f>D103*30</f>
        <v>#VALUE!</v>
      </c>
    </row>
    <row r="104" spans="1:11" ht="75" x14ac:dyDescent="0.25">
      <c r="A104" s="484">
        <v>35001184</v>
      </c>
      <c r="B104" s="485" t="s">
        <v>436</v>
      </c>
      <c r="C104" s="485" t="s">
        <v>55</v>
      </c>
      <c r="D104" s="485" t="s">
        <v>437</v>
      </c>
      <c r="E104" s="485" t="s">
        <v>438</v>
      </c>
      <c r="F104" s="485" t="s">
        <v>439</v>
      </c>
    </row>
    <row r="105" spans="1:11" ht="45" x14ac:dyDescent="0.25">
      <c r="A105" s="484">
        <v>65002843</v>
      </c>
      <c r="B105" s="485" t="s">
        <v>440</v>
      </c>
      <c r="C105" s="485" t="s">
        <v>378</v>
      </c>
      <c r="D105" s="485" t="s">
        <v>441</v>
      </c>
      <c r="E105" s="485" t="s">
        <v>442</v>
      </c>
      <c r="F105" s="485" t="s">
        <v>443</v>
      </c>
    </row>
    <row r="106" spans="1:11" ht="45" x14ac:dyDescent="0.25">
      <c r="A106" s="484">
        <v>65002844</v>
      </c>
      <c r="B106" s="485" t="s">
        <v>444</v>
      </c>
      <c r="C106" s="485" t="s">
        <v>445</v>
      </c>
      <c r="D106" s="485">
        <v>480</v>
      </c>
      <c r="E106" s="485" t="s">
        <v>446</v>
      </c>
      <c r="F106" s="485" t="s">
        <v>447</v>
      </c>
    </row>
    <row r="107" spans="1:11" ht="15" x14ac:dyDescent="0.25">
      <c r="A107" s="484">
        <v>65001579</v>
      </c>
      <c r="B107" s="485" t="s">
        <v>448</v>
      </c>
      <c r="C107" s="485" t="s">
        <v>55</v>
      </c>
      <c r="D107" s="485">
        <v>6</v>
      </c>
      <c r="E107" s="485" t="s">
        <v>449</v>
      </c>
      <c r="F107" s="485" t="s">
        <v>450</v>
      </c>
    </row>
    <row r="108" spans="1:11" ht="30" x14ac:dyDescent="0.25">
      <c r="A108" s="484">
        <v>65001141</v>
      </c>
      <c r="B108" s="485" t="s">
        <v>451</v>
      </c>
      <c r="C108" s="485" t="s">
        <v>55</v>
      </c>
      <c r="D108" s="485">
        <v>2</v>
      </c>
      <c r="E108" s="485" t="s">
        <v>452</v>
      </c>
      <c r="F108" s="485" t="s">
        <v>453</v>
      </c>
    </row>
    <row r="110" spans="1:11" ht="15" x14ac:dyDescent="0.25">
      <c r="A110" t="s">
        <v>454</v>
      </c>
      <c r="B110" s="467"/>
      <c r="D110" s="488" t="e" vm="1">
        <v>#VALUE!</v>
      </c>
      <c r="E110" s="467" t="s">
        <v>455</v>
      </c>
    </row>
    <row r="111" spans="1:11" ht="39.75" customHeight="1" x14ac:dyDescent="0.2">
      <c r="A111" s="671" t="s">
        <v>456</v>
      </c>
      <c r="B111" s="671"/>
      <c r="C111" s="671"/>
      <c r="D111" s="671"/>
      <c r="E111" s="671"/>
      <c r="F111" s="671"/>
      <c r="G111" s="671"/>
      <c r="H111" s="671"/>
      <c r="I111" s="671"/>
      <c r="J111" s="671"/>
      <c r="K111" s="671"/>
    </row>
    <row r="112" spans="1:11" x14ac:dyDescent="0.2">
      <c r="F112" t="s">
        <v>9</v>
      </c>
      <c r="G112" t="s">
        <v>457</v>
      </c>
    </row>
    <row r="113" spans="1:14" ht="48" customHeight="1" x14ac:dyDescent="0.2">
      <c r="A113" s="489" t="s">
        <v>458</v>
      </c>
      <c r="B113" s="489" t="s">
        <v>459</v>
      </c>
      <c r="C113" s="489"/>
      <c r="D113" s="489"/>
      <c r="E113" s="489"/>
      <c r="F113" s="489" t="s">
        <v>404</v>
      </c>
      <c r="G113" s="489">
        <v>0.26</v>
      </c>
      <c r="J113" t="s">
        <v>460</v>
      </c>
      <c r="K113" t="s">
        <v>83</v>
      </c>
    </row>
    <row r="114" spans="1:14" x14ac:dyDescent="0.2">
      <c r="A114" s="489" t="s">
        <v>461</v>
      </c>
      <c r="B114" s="489" t="s">
        <v>462</v>
      </c>
      <c r="C114" s="489"/>
      <c r="D114" s="489"/>
      <c r="E114" s="489"/>
      <c r="F114" s="489" t="s">
        <v>463</v>
      </c>
      <c r="G114" s="490">
        <v>1064.01</v>
      </c>
      <c r="J114">
        <v>6</v>
      </c>
      <c r="K114" s="491">
        <f>J114*G114</f>
        <v>6384.0599999999995</v>
      </c>
      <c r="M114">
        <v>6</v>
      </c>
      <c r="N114" t="s">
        <v>464</v>
      </c>
    </row>
    <row r="115" spans="1:14" x14ac:dyDescent="0.2">
      <c r="A115" s="489" t="s">
        <v>465</v>
      </c>
      <c r="B115" s="489" t="s">
        <v>466</v>
      </c>
      <c r="C115" s="489"/>
      <c r="D115" s="489"/>
      <c r="E115" s="489"/>
      <c r="F115" s="489" t="s">
        <v>404</v>
      </c>
      <c r="G115" s="489">
        <v>0.34</v>
      </c>
      <c r="K115" s="491"/>
    </row>
    <row r="116" spans="1:14" x14ac:dyDescent="0.2">
      <c r="A116" s="489" t="s">
        <v>467</v>
      </c>
      <c r="B116" s="489" t="s">
        <v>468</v>
      </c>
      <c r="C116" s="489"/>
      <c r="D116" s="489"/>
      <c r="E116" s="489"/>
      <c r="F116" s="489" t="s">
        <v>463</v>
      </c>
      <c r="G116" s="490">
        <v>2607.1999999999998</v>
      </c>
      <c r="K116" s="491"/>
    </row>
    <row r="117" spans="1:14" ht="15" x14ac:dyDescent="0.25">
      <c r="B117" s="467"/>
      <c r="C117" s="467"/>
      <c r="D117" s="467"/>
      <c r="E117" s="467"/>
      <c r="K117" s="491"/>
    </row>
    <row r="118" spans="1:14" ht="37.5" customHeight="1" x14ac:dyDescent="0.2">
      <c r="A118" s="489" t="s">
        <v>297</v>
      </c>
      <c r="B118" s="672" t="s">
        <v>469</v>
      </c>
      <c r="C118" s="672"/>
      <c r="D118" s="672"/>
      <c r="E118" s="672"/>
      <c r="F118" s="489" t="s">
        <v>470</v>
      </c>
      <c r="G118" s="673">
        <v>543.27</v>
      </c>
      <c r="H118" s="673"/>
      <c r="J118">
        <v>12</v>
      </c>
      <c r="K118" s="491">
        <f>J118*G118</f>
        <v>6519.24</v>
      </c>
      <c r="M118" t="s">
        <v>471</v>
      </c>
    </row>
    <row r="119" spans="1:14" ht="15" x14ac:dyDescent="0.25">
      <c r="B119" s="467"/>
      <c r="C119" s="467"/>
      <c r="D119" s="467"/>
      <c r="E119" s="467"/>
      <c r="K119" s="491"/>
    </row>
    <row r="120" spans="1:14" x14ac:dyDescent="0.2">
      <c r="K120" s="491"/>
    </row>
    <row r="121" spans="1:14" ht="15" x14ac:dyDescent="0.25">
      <c r="B121" s="467"/>
      <c r="C121" s="467"/>
      <c r="D121" s="467"/>
      <c r="E121" s="467"/>
      <c r="K121" s="491"/>
    </row>
    <row r="122" spans="1:14" ht="36" customHeight="1" x14ac:dyDescent="0.2">
      <c r="A122" s="489" t="s">
        <v>472</v>
      </c>
      <c r="B122" s="492" t="s">
        <v>473</v>
      </c>
      <c r="C122" s="489"/>
      <c r="D122" s="489"/>
      <c r="E122" s="489"/>
      <c r="F122" s="489" t="s">
        <v>404</v>
      </c>
      <c r="G122" s="489">
        <v>0.19</v>
      </c>
      <c r="H122" s="489"/>
      <c r="K122" s="491"/>
    </row>
    <row r="123" spans="1:14" ht="38.25" x14ac:dyDescent="0.2">
      <c r="A123" s="489" t="s">
        <v>474</v>
      </c>
      <c r="B123" s="492" t="s">
        <v>475</v>
      </c>
      <c r="C123" s="489"/>
      <c r="D123" s="489"/>
      <c r="E123" s="489"/>
      <c r="F123" s="489" t="s">
        <v>404</v>
      </c>
      <c r="G123" s="489">
        <v>0.72</v>
      </c>
      <c r="H123" s="489"/>
      <c r="J123">
        <v>10000</v>
      </c>
      <c r="K123" s="491">
        <f>J123*G123</f>
        <v>7200</v>
      </c>
    </row>
    <row r="124" spans="1:14" ht="51" x14ac:dyDescent="0.2">
      <c r="A124" s="489" t="s">
        <v>296</v>
      </c>
      <c r="B124" s="492" t="s">
        <v>476</v>
      </c>
      <c r="C124" s="489"/>
      <c r="D124" s="489"/>
      <c r="E124" s="489"/>
      <c r="F124" s="489" t="s">
        <v>404</v>
      </c>
      <c r="G124" s="489">
        <v>0.63</v>
      </c>
      <c r="H124" s="489"/>
      <c r="J124">
        <v>4556.25</v>
      </c>
      <c r="K124" s="491">
        <f>J124*G124</f>
        <v>2870.4375</v>
      </c>
    </row>
    <row r="125" spans="1:14" ht="51" x14ac:dyDescent="0.2">
      <c r="A125" s="489" t="s">
        <v>477</v>
      </c>
      <c r="B125" s="492" t="s">
        <v>478</v>
      </c>
      <c r="C125" s="489"/>
      <c r="D125" s="489"/>
      <c r="E125" s="489"/>
      <c r="F125" s="489" t="s">
        <v>404</v>
      </c>
      <c r="G125" s="489">
        <v>0.54</v>
      </c>
      <c r="H125" s="489"/>
      <c r="K125" s="491"/>
    </row>
    <row r="126" spans="1:14" ht="51" x14ac:dyDescent="0.2">
      <c r="A126" s="489" t="s">
        <v>479</v>
      </c>
      <c r="B126" s="492" t="s">
        <v>480</v>
      </c>
      <c r="C126" s="489"/>
      <c r="D126" s="489"/>
      <c r="E126" s="489"/>
      <c r="F126" s="489" t="s">
        <v>404</v>
      </c>
      <c r="G126" s="489">
        <v>0.45</v>
      </c>
      <c r="H126" s="489"/>
      <c r="K126" s="491"/>
    </row>
    <row r="127" spans="1:14" ht="51" x14ac:dyDescent="0.2">
      <c r="A127" s="489" t="s">
        <v>481</v>
      </c>
      <c r="B127" s="492" t="s">
        <v>482</v>
      </c>
      <c r="C127" s="489"/>
      <c r="D127" s="489"/>
      <c r="E127" s="489"/>
      <c r="F127" s="489" t="s">
        <v>404</v>
      </c>
      <c r="G127" s="489">
        <v>0.37</v>
      </c>
      <c r="H127" s="489"/>
      <c r="K127" s="491"/>
    </row>
    <row r="128" spans="1:14" ht="51" x14ac:dyDescent="0.2">
      <c r="A128" s="489" t="s">
        <v>483</v>
      </c>
      <c r="B128" s="492" t="s">
        <v>484</v>
      </c>
      <c r="C128" s="489"/>
      <c r="D128" s="489"/>
      <c r="E128" s="489"/>
      <c r="F128" s="489" t="s">
        <v>404</v>
      </c>
      <c r="G128" s="489">
        <v>0.28000000000000003</v>
      </c>
      <c r="H128" s="489"/>
      <c r="K128" s="491"/>
    </row>
    <row r="129" spans="1:11" x14ac:dyDescent="0.2">
      <c r="K129" s="491"/>
    </row>
    <row r="130" spans="1:11" x14ac:dyDescent="0.2">
      <c r="K130" s="491"/>
    </row>
    <row r="131" spans="1:11" ht="96" customHeight="1" x14ac:dyDescent="0.2">
      <c r="A131" s="489" t="s">
        <v>485</v>
      </c>
      <c r="B131" s="492" t="s">
        <v>486</v>
      </c>
      <c r="C131" s="489"/>
      <c r="D131" s="489"/>
      <c r="E131" s="489"/>
      <c r="F131" s="489" t="s">
        <v>404</v>
      </c>
      <c r="G131" s="489">
        <v>0.37</v>
      </c>
      <c r="H131" s="489"/>
      <c r="J131">
        <v>4556.25</v>
      </c>
      <c r="K131" s="491">
        <f t="shared" ref="K131:K137" si="0">J131*G131</f>
        <v>1685.8125</v>
      </c>
    </row>
    <row r="132" spans="1:11" ht="102" x14ac:dyDescent="0.2">
      <c r="A132" s="489" t="s">
        <v>487</v>
      </c>
      <c r="B132" s="492" t="s">
        <v>488</v>
      </c>
      <c r="C132" s="489"/>
      <c r="D132" s="489"/>
      <c r="E132" s="489"/>
      <c r="F132" s="489" t="s">
        <v>404</v>
      </c>
      <c r="G132" s="489">
        <v>1.28</v>
      </c>
      <c r="H132" s="489"/>
      <c r="J132">
        <v>1000</v>
      </c>
      <c r="K132" s="491">
        <f t="shared" si="0"/>
        <v>1280</v>
      </c>
    </row>
    <row r="133" spans="1:11" ht="102" x14ac:dyDescent="0.2">
      <c r="A133" s="489" t="s">
        <v>489</v>
      </c>
      <c r="B133" s="492" t="s">
        <v>490</v>
      </c>
      <c r="C133" s="489"/>
      <c r="D133" s="489"/>
      <c r="E133" s="489"/>
      <c r="F133" s="489" t="s">
        <v>404</v>
      </c>
      <c r="G133" s="489">
        <v>1.08</v>
      </c>
      <c r="H133" s="489"/>
      <c r="J133">
        <v>2000</v>
      </c>
      <c r="K133" s="491">
        <f t="shared" si="0"/>
        <v>2160</v>
      </c>
    </row>
    <row r="134" spans="1:11" ht="102" x14ac:dyDescent="0.2">
      <c r="A134" s="489" t="s">
        <v>491</v>
      </c>
      <c r="B134" s="492" t="s">
        <v>492</v>
      </c>
      <c r="C134" s="489"/>
      <c r="D134" s="489"/>
      <c r="E134" s="489"/>
      <c r="F134" s="489" t="s">
        <v>404</v>
      </c>
      <c r="G134" s="489">
        <v>0.9</v>
      </c>
      <c r="H134" s="489"/>
      <c r="J134">
        <v>2000</v>
      </c>
      <c r="K134" s="491">
        <f t="shared" si="0"/>
        <v>1800</v>
      </c>
    </row>
    <row r="135" spans="1:11" ht="102" x14ac:dyDescent="0.2">
      <c r="A135" s="489" t="s">
        <v>493</v>
      </c>
      <c r="B135" s="492" t="s">
        <v>494</v>
      </c>
      <c r="C135" s="489"/>
      <c r="D135" s="489"/>
      <c r="E135" s="489"/>
      <c r="F135" s="489" t="s">
        <v>404</v>
      </c>
      <c r="G135" s="489">
        <v>0.72</v>
      </c>
      <c r="H135" s="489"/>
      <c r="J135">
        <v>2000</v>
      </c>
      <c r="K135" s="491">
        <f t="shared" si="0"/>
        <v>1440</v>
      </c>
    </row>
    <row r="136" spans="1:11" ht="102" x14ac:dyDescent="0.2">
      <c r="A136" s="489" t="s">
        <v>495</v>
      </c>
      <c r="B136" s="492" t="s">
        <v>496</v>
      </c>
      <c r="C136" s="489"/>
      <c r="D136" s="489"/>
      <c r="E136" s="489"/>
      <c r="F136" s="489" t="s">
        <v>404</v>
      </c>
      <c r="G136" s="489">
        <v>0.55000000000000004</v>
      </c>
      <c r="H136" s="489"/>
      <c r="J136">
        <v>2000</v>
      </c>
      <c r="K136" s="491">
        <f t="shared" si="0"/>
        <v>1100</v>
      </c>
    </row>
    <row r="137" spans="1:11" ht="102" x14ac:dyDescent="0.2">
      <c r="A137" s="489" t="s">
        <v>497</v>
      </c>
      <c r="B137" s="492" t="s">
        <v>498</v>
      </c>
      <c r="C137" s="489"/>
      <c r="D137" s="489"/>
      <c r="E137" s="489"/>
      <c r="F137" s="489" t="s">
        <v>404</v>
      </c>
      <c r="G137" s="489">
        <v>1.43</v>
      </c>
      <c r="H137" s="489"/>
      <c r="J137">
        <v>1000</v>
      </c>
      <c r="K137" s="491">
        <f t="shared" si="0"/>
        <v>1430</v>
      </c>
    </row>
    <row r="140" spans="1:11" x14ac:dyDescent="0.2">
      <c r="I140" t="s">
        <v>499</v>
      </c>
      <c r="K140" s="491">
        <f>SUM(K114:K137)</f>
        <v>33869.550000000003</v>
      </c>
    </row>
    <row r="141" spans="1:11" x14ac:dyDescent="0.2">
      <c r="I141" t="s">
        <v>500</v>
      </c>
      <c r="J141" s="461">
        <v>0.25890000000000002</v>
      </c>
      <c r="K141" s="491">
        <f>J141*K140</f>
        <v>8768.8264950000012</v>
      </c>
    </row>
    <row r="142" spans="1:11" x14ac:dyDescent="0.2">
      <c r="I142" t="s">
        <v>83</v>
      </c>
      <c r="K142" s="491">
        <f>SUM(K140:K141)</f>
        <v>42638.376495000004</v>
      </c>
    </row>
    <row r="144" spans="1:11" ht="15" customHeight="1" x14ac:dyDescent="0.2">
      <c r="F144" s="674" t="s">
        <v>501</v>
      </c>
      <c r="G144" s="674"/>
      <c r="H144" s="674"/>
      <c r="I144" s="674"/>
      <c r="J144" s="674"/>
      <c r="K144" s="674"/>
    </row>
    <row r="145" spans="6:11" x14ac:dyDescent="0.2">
      <c r="F145" s="674"/>
      <c r="G145" s="674"/>
      <c r="H145" s="674"/>
      <c r="I145" s="674"/>
      <c r="J145" s="674"/>
      <c r="K145" s="674"/>
    </row>
    <row r="146" spans="6:11" x14ac:dyDescent="0.2">
      <c r="F146" s="674"/>
      <c r="G146" s="674"/>
      <c r="H146" s="674"/>
      <c r="I146" s="674"/>
      <c r="J146" s="674"/>
      <c r="K146" s="674"/>
    </row>
    <row r="147" spans="6:11" x14ac:dyDescent="0.2">
      <c r="F147" s="674"/>
      <c r="G147" s="674"/>
      <c r="H147" s="674"/>
      <c r="I147" s="674"/>
      <c r="J147" s="674"/>
      <c r="K147" s="674"/>
    </row>
  </sheetData>
  <mergeCells count="45">
    <mergeCell ref="A41:I41"/>
    <mergeCell ref="A111:K111"/>
    <mergeCell ref="B118:E118"/>
    <mergeCell ref="G118:H118"/>
    <mergeCell ref="F144:K147"/>
    <mergeCell ref="B33:H33"/>
    <mergeCell ref="B34:H34"/>
    <mergeCell ref="B35:H35"/>
    <mergeCell ref="B36:H36"/>
    <mergeCell ref="A39:I40"/>
    <mergeCell ref="I26:K26"/>
    <mergeCell ref="I29:K29"/>
    <mergeCell ref="A31:A32"/>
    <mergeCell ref="B31:H32"/>
    <mergeCell ref="I31:I32"/>
    <mergeCell ref="J31:J32"/>
    <mergeCell ref="K31:K32"/>
    <mergeCell ref="B21:H21"/>
    <mergeCell ref="B22:H22"/>
    <mergeCell ref="B23:H23"/>
    <mergeCell ref="I24:K24"/>
    <mergeCell ref="I25:K25"/>
    <mergeCell ref="I16:I17"/>
    <mergeCell ref="J16:J17"/>
    <mergeCell ref="B18:H18"/>
    <mergeCell ref="B19:H19"/>
    <mergeCell ref="B20:H20"/>
    <mergeCell ref="B8:E8"/>
    <mergeCell ref="B9:E9"/>
    <mergeCell ref="B10:E10"/>
    <mergeCell ref="B11:E11"/>
    <mergeCell ref="A16:A17"/>
    <mergeCell ref="B16:H17"/>
    <mergeCell ref="A1:L2"/>
    <mergeCell ref="A4:B4"/>
    <mergeCell ref="E4:K5"/>
    <mergeCell ref="A5:B5"/>
    <mergeCell ref="A6:A7"/>
    <mergeCell ref="B6:E7"/>
    <mergeCell ref="F6:F7"/>
    <mergeCell ref="G6:G7"/>
    <mergeCell ref="H6:H7"/>
    <mergeCell ref="I6:I7"/>
    <mergeCell ref="J6:J7"/>
    <mergeCell ref="K6:K7"/>
  </mergeCells>
  <pageMargins left="0.78749999999999998" right="0.78749999999999998" top="1.05277777777778" bottom="1.05277777777778" header="0.78749999999999998" footer="0.78749999999999998"/>
  <pageSetup paperSize="9" firstPageNumber="0" orientation="portrait" horizontalDpi="300" verticalDpi="300"/>
  <headerFooter>
    <oddHeader>&amp;C&amp;"Times New Roman,Normal"&amp;12&amp;A</oddHeader>
    <oddFooter>&amp;C&amp;"Times New Roman,Normal"&amp;12Página &amp;P</oddFooter>
  </headerFooter>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I214"/>
  <sheetViews>
    <sheetView zoomScaleNormal="100" workbookViewId="0">
      <selection activeCell="A18" sqref="A18"/>
    </sheetView>
  </sheetViews>
  <sheetFormatPr defaultColWidth="11.5703125" defaultRowHeight="12.75" x14ac:dyDescent="0.2"/>
  <cols>
    <col min="3" max="6" width="29.85546875" customWidth="1"/>
  </cols>
  <sheetData>
    <row r="1" spans="1:9" ht="12.75" customHeight="1" x14ac:dyDescent="0.2">
      <c r="A1" s="675" t="s">
        <v>502</v>
      </c>
      <c r="B1" s="675"/>
      <c r="C1" s="675"/>
      <c r="D1" s="675"/>
      <c r="E1" s="675"/>
      <c r="F1" s="675"/>
      <c r="G1" s="675"/>
      <c r="H1" s="675"/>
      <c r="I1" s="675"/>
    </row>
    <row r="2" spans="1:9" x14ac:dyDescent="0.2">
      <c r="A2" s="676"/>
      <c r="B2" s="676"/>
      <c r="C2" s="676"/>
      <c r="D2" s="676"/>
      <c r="E2" s="676"/>
      <c r="F2" s="676"/>
      <c r="G2" s="676"/>
      <c r="H2" s="676"/>
      <c r="I2" s="676"/>
    </row>
    <row r="3" spans="1:9" ht="12.75" customHeight="1" x14ac:dyDescent="0.2">
      <c r="A3" s="675" t="s">
        <v>502</v>
      </c>
      <c r="B3" s="675"/>
      <c r="C3" s="675"/>
      <c r="D3" s="675"/>
      <c r="E3" s="675"/>
      <c r="F3" s="675"/>
      <c r="G3" s="675"/>
      <c r="H3" s="675"/>
      <c r="I3" s="675"/>
    </row>
    <row r="4" spans="1:9" ht="12.75" customHeight="1" x14ac:dyDescent="0.2">
      <c r="A4" s="675" t="s">
        <v>503</v>
      </c>
      <c r="B4" s="675"/>
      <c r="C4" s="675"/>
      <c r="D4" s="675"/>
      <c r="E4" s="675"/>
      <c r="F4" s="675"/>
      <c r="G4" s="675"/>
      <c r="H4" s="675"/>
      <c r="I4" s="675"/>
    </row>
    <row r="5" spans="1:9" x14ac:dyDescent="0.2">
      <c r="A5" s="677">
        <v>45200</v>
      </c>
      <c r="B5" s="677"/>
      <c r="C5" s="677"/>
      <c r="D5" s="677"/>
      <c r="E5" s="677"/>
      <c r="F5" s="677"/>
      <c r="G5" s="677"/>
      <c r="H5" s="677"/>
      <c r="I5" s="677"/>
    </row>
    <row r="6" spans="1:9" x14ac:dyDescent="0.2">
      <c r="A6" s="676"/>
      <c r="B6" s="676"/>
      <c r="C6" s="676"/>
      <c r="D6" s="676"/>
      <c r="E6" s="676"/>
      <c r="F6" s="676"/>
      <c r="G6" s="676"/>
      <c r="H6" s="676"/>
      <c r="I6" s="676"/>
    </row>
    <row r="7" spans="1:9" x14ac:dyDescent="0.2">
      <c r="A7" s="676"/>
      <c r="B7" s="676"/>
      <c r="C7" s="676"/>
      <c r="D7" s="676"/>
      <c r="E7" s="676"/>
      <c r="F7" s="676"/>
      <c r="G7" s="676"/>
      <c r="H7" s="676"/>
      <c r="I7" s="676"/>
    </row>
    <row r="8" spans="1:9" ht="12.75" customHeight="1" x14ac:dyDescent="0.2">
      <c r="A8" s="675" t="s">
        <v>32</v>
      </c>
      <c r="B8" s="675"/>
      <c r="C8" s="675" t="s">
        <v>504</v>
      </c>
      <c r="D8" s="675"/>
      <c r="E8" s="675"/>
      <c r="F8" s="675"/>
      <c r="G8" s="257" t="s">
        <v>9</v>
      </c>
      <c r="H8" s="675" t="s">
        <v>362</v>
      </c>
      <c r="I8" s="675"/>
    </row>
    <row r="9" spans="1:9" ht="12.75" customHeight="1" x14ac:dyDescent="0.2">
      <c r="A9" s="675">
        <v>10</v>
      </c>
      <c r="B9" s="675"/>
      <c r="C9" s="675" t="s">
        <v>505</v>
      </c>
      <c r="D9" s="675"/>
      <c r="E9" s="675"/>
      <c r="F9" s="675"/>
      <c r="H9" s="676"/>
      <c r="I9" s="676"/>
    </row>
    <row r="10" spans="1:9" ht="12.75" customHeight="1" x14ac:dyDescent="0.2">
      <c r="A10" s="675">
        <v>15</v>
      </c>
      <c r="B10" s="675"/>
      <c r="C10" s="675" t="s">
        <v>506</v>
      </c>
      <c r="D10" s="675"/>
      <c r="E10" s="675"/>
      <c r="F10" s="675"/>
      <c r="H10" s="676"/>
      <c r="I10" s="676"/>
    </row>
    <row r="11" spans="1:9" ht="23.25" customHeight="1" x14ac:dyDescent="0.2">
      <c r="A11" s="675" t="s">
        <v>507</v>
      </c>
      <c r="B11" s="675"/>
      <c r="C11" s="675" t="s">
        <v>508</v>
      </c>
      <c r="D11" s="675"/>
      <c r="E11" s="675"/>
      <c r="F11" s="675"/>
      <c r="G11" s="257" t="s">
        <v>509</v>
      </c>
      <c r="H11" s="675">
        <v>46.03</v>
      </c>
      <c r="I11" s="675"/>
    </row>
    <row r="12" spans="1:9" ht="23.25" customHeight="1" x14ac:dyDescent="0.2">
      <c r="A12" s="675" t="s">
        <v>510</v>
      </c>
      <c r="B12" s="675"/>
      <c r="C12" s="675" t="s">
        <v>511</v>
      </c>
      <c r="D12" s="675"/>
      <c r="E12" s="675"/>
      <c r="F12" s="675"/>
      <c r="G12" s="257" t="s">
        <v>509</v>
      </c>
      <c r="H12" s="675">
        <v>60.06</v>
      </c>
      <c r="I12" s="675"/>
    </row>
    <row r="13" spans="1:9" ht="23.25" customHeight="1" x14ac:dyDescent="0.2">
      <c r="A13" s="675" t="s">
        <v>512</v>
      </c>
      <c r="B13" s="675"/>
      <c r="C13" s="675" t="s">
        <v>513</v>
      </c>
      <c r="D13" s="675"/>
      <c r="E13" s="675"/>
      <c r="F13" s="675"/>
      <c r="G13" s="257" t="s">
        <v>509</v>
      </c>
      <c r="H13" s="675">
        <v>99.45</v>
      </c>
      <c r="I13" s="675"/>
    </row>
    <row r="14" spans="1:9" ht="23.25" customHeight="1" x14ac:dyDescent="0.2">
      <c r="A14" s="675" t="s">
        <v>514</v>
      </c>
      <c r="B14" s="675"/>
      <c r="C14" s="675" t="s">
        <v>515</v>
      </c>
      <c r="D14" s="675"/>
      <c r="E14" s="675"/>
      <c r="F14" s="675"/>
      <c r="G14" s="257" t="s">
        <v>509</v>
      </c>
      <c r="H14" s="675">
        <v>21.58</v>
      </c>
      <c r="I14" s="675"/>
    </row>
    <row r="15" spans="1:9" ht="23.25" customHeight="1" x14ac:dyDescent="0.2">
      <c r="A15" s="675" t="s">
        <v>516</v>
      </c>
      <c r="B15" s="675"/>
      <c r="C15" s="675" t="s">
        <v>517</v>
      </c>
      <c r="D15" s="675"/>
      <c r="E15" s="675"/>
      <c r="F15" s="675"/>
      <c r="G15" s="257" t="s">
        <v>509</v>
      </c>
      <c r="H15" s="675">
        <v>31.49</v>
      </c>
      <c r="I15" s="675"/>
    </row>
    <row r="16" spans="1:9" ht="23.25" customHeight="1" x14ac:dyDescent="0.2">
      <c r="A16" s="675" t="s">
        <v>518</v>
      </c>
      <c r="B16" s="675"/>
      <c r="C16" s="675" t="s">
        <v>519</v>
      </c>
      <c r="D16" s="675"/>
      <c r="E16" s="675"/>
      <c r="F16" s="675"/>
      <c r="G16" s="257" t="s">
        <v>509</v>
      </c>
      <c r="H16" s="675">
        <v>34.46</v>
      </c>
      <c r="I16" s="675"/>
    </row>
    <row r="17" spans="1:9" ht="23.25" customHeight="1" x14ac:dyDescent="0.2">
      <c r="A17" s="675" t="s">
        <v>520</v>
      </c>
      <c r="B17" s="675"/>
      <c r="C17" s="675" t="s">
        <v>521</v>
      </c>
      <c r="D17" s="675"/>
      <c r="E17" s="675"/>
      <c r="F17" s="675"/>
      <c r="G17" s="257" t="s">
        <v>509</v>
      </c>
      <c r="H17" s="675">
        <v>44.63</v>
      </c>
      <c r="I17" s="675"/>
    </row>
    <row r="18" spans="1:9" ht="23.25" customHeight="1" x14ac:dyDescent="0.2">
      <c r="A18" s="675" t="s">
        <v>522</v>
      </c>
      <c r="B18" s="675"/>
      <c r="C18" s="675" t="s">
        <v>523</v>
      </c>
      <c r="D18" s="675"/>
      <c r="E18" s="675"/>
      <c r="F18" s="675"/>
      <c r="G18" s="257" t="s">
        <v>509</v>
      </c>
      <c r="H18" s="675">
        <v>62.61</v>
      </c>
      <c r="I18" s="675"/>
    </row>
    <row r="19" spans="1:9" ht="23.25" customHeight="1" x14ac:dyDescent="0.2">
      <c r="A19" s="675" t="s">
        <v>524</v>
      </c>
      <c r="B19" s="675"/>
      <c r="C19" s="675" t="s">
        <v>525</v>
      </c>
      <c r="D19" s="675"/>
      <c r="E19" s="675"/>
      <c r="F19" s="675"/>
      <c r="G19" s="257" t="s">
        <v>509</v>
      </c>
      <c r="H19" s="675">
        <v>34.46</v>
      </c>
      <c r="I19" s="675"/>
    </row>
    <row r="20" spans="1:9" ht="23.25" customHeight="1" x14ac:dyDescent="0.2">
      <c r="A20" s="675" t="s">
        <v>526</v>
      </c>
      <c r="B20" s="675"/>
      <c r="C20" s="675" t="s">
        <v>527</v>
      </c>
      <c r="D20" s="675"/>
      <c r="E20" s="675"/>
      <c r="F20" s="675"/>
      <c r="G20" s="257" t="s">
        <v>509</v>
      </c>
      <c r="H20" s="675">
        <v>44.63</v>
      </c>
      <c r="I20" s="675"/>
    </row>
    <row r="21" spans="1:9" ht="23.25" customHeight="1" x14ac:dyDescent="0.2">
      <c r="A21" s="675" t="s">
        <v>528</v>
      </c>
      <c r="B21" s="675"/>
      <c r="C21" s="675" t="s">
        <v>529</v>
      </c>
      <c r="D21" s="675"/>
      <c r="E21" s="675"/>
      <c r="F21" s="675"/>
      <c r="G21" s="257" t="s">
        <v>509</v>
      </c>
      <c r="H21" s="675">
        <v>62.61</v>
      </c>
      <c r="I21" s="675"/>
    </row>
    <row r="22" spans="1:9" ht="23.25" customHeight="1" x14ac:dyDescent="0.2">
      <c r="A22" s="675" t="s">
        <v>530</v>
      </c>
      <c r="B22" s="675"/>
      <c r="C22" s="675" t="s">
        <v>531</v>
      </c>
      <c r="D22" s="675"/>
      <c r="E22" s="675"/>
      <c r="F22" s="675"/>
      <c r="G22" s="257" t="s">
        <v>509</v>
      </c>
      <c r="H22" s="675">
        <v>30.25</v>
      </c>
      <c r="I22" s="675"/>
    </row>
    <row r="23" spans="1:9" ht="23.25" customHeight="1" x14ac:dyDescent="0.2">
      <c r="A23" s="675" t="s">
        <v>532</v>
      </c>
      <c r="B23" s="675"/>
      <c r="C23" s="675" t="s">
        <v>533</v>
      </c>
      <c r="D23" s="675"/>
      <c r="E23" s="675"/>
      <c r="F23" s="675"/>
      <c r="G23" s="257" t="s">
        <v>509</v>
      </c>
      <c r="H23" s="675">
        <v>38.89</v>
      </c>
      <c r="I23" s="675"/>
    </row>
    <row r="24" spans="1:9" ht="23.25" customHeight="1" x14ac:dyDescent="0.2">
      <c r="A24" s="675" t="s">
        <v>534</v>
      </c>
      <c r="B24" s="675"/>
      <c r="C24" s="675" t="s">
        <v>535</v>
      </c>
      <c r="D24" s="675"/>
      <c r="E24" s="675"/>
      <c r="F24" s="675"/>
      <c r="G24" s="257" t="s">
        <v>509</v>
      </c>
      <c r="H24" s="675">
        <v>65.41</v>
      </c>
      <c r="I24" s="675"/>
    </row>
    <row r="25" spans="1:9" ht="23.25" customHeight="1" x14ac:dyDescent="0.2">
      <c r="A25" s="675" t="s">
        <v>536</v>
      </c>
      <c r="B25" s="675"/>
      <c r="C25" s="675" t="s">
        <v>537</v>
      </c>
      <c r="D25" s="675"/>
      <c r="E25" s="675"/>
      <c r="F25" s="675"/>
      <c r="G25" s="257" t="s">
        <v>509</v>
      </c>
      <c r="H25" s="675">
        <v>20.47</v>
      </c>
      <c r="I25" s="675"/>
    </row>
    <row r="26" spans="1:9" ht="23.25" customHeight="1" x14ac:dyDescent="0.2">
      <c r="A26" s="675" t="s">
        <v>538</v>
      </c>
      <c r="B26" s="675"/>
      <c r="C26" s="675" t="s">
        <v>539</v>
      </c>
      <c r="D26" s="675"/>
      <c r="E26" s="675"/>
      <c r="F26" s="675"/>
      <c r="G26" s="257" t="s">
        <v>509</v>
      </c>
      <c r="H26" s="675">
        <v>19.239999999999998</v>
      </c>
      <c r="I26" s="675"/>
    </row>
    <row r="27" spans="1:9" ht="23.25" customHeight="1" x14ac:dyDescent="0.2">
      <c r="A27" s="675" t="s">
        <v>540</v>
      </c>
      <c r="B27" s="675"/>
      <c r="C27" s="675" t="s">
        <v>541</v>
      </c>
      <c r="D27" s="675"/>
      <c r="E27" s="675"/>
      <c r="F27" s="675"/>
      <c r="G27" s="257" t="s">
        <v>509</v>
      </c>
      <c r="H27" s="675">
        <v>18.11</v>
      </c>
      <c r="I27" s="675"/>
    </row>
    <row r="28" spans="1:9" ht="23.25" customHeight="1" x14ac:dyDescent="0.2">
      <c r="A28" s="675" t="s">
        <v>542</v>
      </c>
      <c r="B28" s="675"/>
      <c r="C28" s="675" t="s">
        <v>543</v>
      </c>
      <c r="D28" s="675"/>
      <c r="E28" s="675"/>
      <c r="F28" s="675"/>
      <c r="G28" s="257" t="s">
        <v>509</v>
      </c>
      <c r="H28" s="675">
        <v>18.11</v>
      </c>
      <c r="I28" s="675"/>
    </row>
    <row r="29" spans="1:9" ht="23.25" customHeight="1" x14ac:dyDescent="0.2">
      <c r="A29" s="675" t="s">
        <v>544</v>
      </c>
      <c r="B29" s="675"/>
      <c r="C29" s="675" t="s">
        <v>545</v>
      </c>
      <c r="D29" s="675"/>
      <c r="E29" s="675"/>
      <c r="F29" s="675"/>
      <c r="G29" s="257" t="s">
        <v>509</v>
      </c>
      <c r="H29" s="675">
        <v>33.72</v>
      </c>
      <c r="I29" s="675"/>
    </row>
    <row r="30" spans="1:9" ht="23.25" customHeight="1" x14ac:dyDescent="0.2">
      <c r="A30" s="675" t="s">
        <v>546</v>
      </c>
      <c r="B30" s="675"/>
      <c r="C30" s="675" t="s">
        <v>547</v>
      </c>
      <c r="D30" s="675"/>
      <c r="E30" s="675"/>
      <c r="F30" s="675"/>
      <c r="G30" s="257" t="s">
        <v>509</v>
      </c>
      <c r="H30" s="675">
        <v>43.48</v>
      </c>
      <c r="I30" s="675"/>
    </row>
    <row r="31" spans="1:9" ht="23.25" customHeight="1" x14ac:dyDescent="0.2">
      <c r="A31" s="675" t="s">
        <v>548</v>
      </c>
      <c r="B31" s="675"/>
      <c r="C31" s="675" t="s">
        <v>549</v>
      </c>
      <c r="D31" s="675"/>
      <c r="E31" s="675"/>
      <c r="F31" s="675"/>
      <c r="G31" s="257" t="s">
        <v>509</v>
      </c>
      <c r="H31" s="675">
        <v>71.91</v>
      </c>
      <c r="I31" s="675"/>
    </row>
    <row r="32" spans="1:9" ht="23.25" customHeight="1" x14ac:dyDescent="0.2">
      <c r="A32" s="675" t="s">
        <v>550</v>
      </c>
      <c r="B32" s="675"/>
      <c r="C32" s="675" t="s">
        <v>551</v>
      </c>
      <c r="D32" s="675"/>
      <c r="E32" s="675"/>
      <c r="F32" s="675"/>
      <c r="G32" s="257" t="s">
        <v>509</v>
      </c>
      <c r="H32" s="675">
        <v>148.35</v>
      </c>
      <c r="I32" s="675"/>
    </row>
    <row r="33" spans="1:9" ht="23.25" customHeight="1" x14ac:dyDescent="0.2">
      <c r="A33" s="675" t="s">
        <v>552</v>
      </c>
      <c r="B33" s="675"/>
      <c r="C33" s="675" t="s">
        <v>553</v>
      </c>
      <c r="D33" s="675"/>
      <c r="E33" s="675"/>
      <c r="F33" s="675"/>
      <c r="G33" s="257" t="s">
        <v>509</v>
      </c>
      <c r="H33" s="675">
        <v>33.97</v>
      </c>
      <c r="I33" s="675"/>
    </row>
    <row r="34" spans="1:9" ht="23.25" customHeight="1" x14ac:dyDescent="0.2">
      <c r="A34" s="675" t="s">
        <v>554</v>
      </c>
      <c r="B34" s="675"/>
      <c r="C34" s="675" t="s">
        <v>555</v>
      </c>
      <c r="D34" s="675"/>
      <c r="E34" s="675"/>
      <c r="F34" s="675"/>
      <c r="G34" s="257" t="s">
        <v>509</v>
      </c>
      <c r="H34" s="675">
        <v>110.33</v>
      </c>
      <c r="I34" s="675"/>
    </row>
    <row r="35" spans="1:9" ht="23.25" customHeight="1" x14ac:dyDescent="0.2">
      <c r="A35" s="675" t="s">
        <v>556</v>
      </c>
      <c r="B35" s="675"/>
      <c r="C35" s="675" t="s">
        <v>557</v>
      </c>
      <c r="D35" s="675"/>
      <c r="E35" s="675"/>
      <c r="F35" s="675"/>
      <c r="G35" s="257" t="s">
        <v>509</v>
      </c>
      <c r="H35" s="675">
        <v>114.92</v>
      </c>
      <c r="I35" s="675"/>
    </row>
    <row r="36" spans="1:9" ht="23.25" customHeight="1" x14ac:dyDescent="0.2">
      <c r="A36" s="675" t="s">
        <v>558</v>
      </c>
      <c r="B36" s="675"/>
      <c r="C36" s="675" t="s">
        <v>559</v>
      </c>
      <c r="D36" s="675"/>
      <c r="E36" s="675"/>
      <c r="F36" s="675"/>
      <c r="G36" s="257" t="s">
        <v>509</v>
      </c>
      <c r="H36" s="675">
        <v>119.51</v>
      </c>
      <c r="I36" s="675"/>
    </row>
    <row r="37" spans="1:9" ht="23.25" customHeight="1" x14ac:dyDescent="0.2">
      <c r="A37" s="675" t="s">
        <v>560</v>
      </c>
      <c r="B37" s="675"/>
      <c r="C37" s="675" t="s">
        <v>561</v>
      </c>
      <c r="D37" s="675"/>
      <c r="E37" s="675"/>
      <c r="F37" s="675"/>
      <c r="G37" s="257" t="s">
        <v>509</v>
      </c>
      <c r="H37" s="675">
        <v>110.33</v>
      </c>
      <c r="I37" s="675"/>
    </row>
    <row r="38" spans="1:9" ht="23.25" customHeight="1" x14ac:dyDescent="0.2">
      <c r="A38" s="675" t="s">
        <v>562</v>
      </c>
      <c r="B38" s="675"/>
      <c r="C38" s="675" t="s">
        <v>563</v>
      </c>
      <c r="D38" s="675"/>
      <c r="E38" s="675"/>
      <c r="F38" s="675"/>
      <c r="G38" s="257" t="s">
        <v>509</v>
      </c>
      <c r="H38" s="675">
        <v>119.26</v>
      </c>
      <c r="I38" s="675"/>
    </row>
    <row r="39" spans="1:9" ht="23.25" customHeight="1" x14ac:dyDescent="0.2">
      <c r="A39" s="675" t="s">
        <v>564</v>
      </c>
      <c r="B39" s="675"/>
      <c r="C39" s="675" t="s">
        <v>565</v>
      </c>
      <c r="D39" s="675"/>
      <c r="E39" s="675"/>
      <c r="F39" s="675"/>
      <c r="G39" s="257" t="s">
        <v>509</v>
      </c>
      <c r="H39" s="675">
        <v>128.18</v>
      </c>
      <c r="I39" s="675"/>
    </row>
    <row r="40" spans="1:9" ht="23.25" customHeight="1" x14ac:dyDescent="0.2">
      <c r="A40" s="675" t="s">
        <v>566</v>
      </c>
      <c r="B40" s="675"/>
      <c r="C40" s="675" t="s">
        <v>567</v>
      </c>
      <c r="D40" s="675"/>
      <c r="E40" s="675"/>
      <c r="F40" s="675"/>
      <c r="G40" s="257" t="s">
        <v>509</v>
      </c>
      <c r="H40" s="675">
        <v>110.33</v>
      </c>
      <c r="I40" s="675"/>
    </row>
    <row r="41" spans="1:9" ht="23.25" customHeight="1" x14ac:dyDescent="0.2">
      <c r="A41" s="675" t="s">
        <v>568</v>
      </c>
      <c r="B41" s="675"/>
      <c r="C41" s="675" t="s">
        <v>569</v>
      </c>
      <c r="D41" s="675"/>
      <c r="E41" s="675"/>
      <c r="F41" s="675"/>
      <c r="G41" s="257" t="s">
        <v>509</v>
      </c>
      <c r="H41" s="675">
        <v>120.15</v>
      </c>
      <c r="I41" s="675"/>
    </row>
    <row r="42" spans="1:9" ht="23.25" customHeight="1" x14ac:dyDescent="0.2">
      <c r="A42" s="675" t="s">
        <v>570</v>
      </c>
      <c r="B42" s="675"/>
      <c r="C42" s="675" t="s">
        <v>571</v>
      </c>
      <c r="D42" s="675"/>
      <c r="E42" s="675"/>
      <c r="F42" s="675"/>
      <c r="G42" s="257" t="s">
        <v>509</v>
      </c>
      <c r="H42" s="675">
        <v>129.97</v>
      </c>
      <c r="I42" s="675"/>
    </row>
    <row r="43" spans="1:9" ht="34.5" customHeight="1" x14ac:dyDescent="0.2">
      <c r="A43" s="675" t="s">
        <v>572</v>
      </c>
      <c r="B43" s="675"/>
      <c r="C43" s="675" t="s">
        <v>573</v>
      </c>
      <c r="D43" s="675"/>
      <c r="E43" s="675"/>
      <c r="F43" s="675"/>
      <c r="G43" s="257" t="s">
        <v>509</v>
      </c>
      <c r="H43" s="675">
        <v>218.71</v>
      </c>
      <c r="I43" s="675"/>
    </row>
    <row r="44" spans="1:9" ht="23.25" customHeight="1" x14ac:dyDescent="0.2">
      <c r="A44" s="675" t="s">
        <v>574</v>
      </c>
      <c r="B44" s="675"/>
      <c r="C44" s="675" t="s">
        <v>575</v>
      </c>
      <c r="D44" s="675"/>
      <c r="E44" s="675"/>
      <c r="F44" s="675"/>
      <c r="G44" s="257" t="s">
        <v>509</v>
      </c>
      <c r="H44" s="675">
        <v>191.55</v>
      </c>
      <c r="I44" s="675"/>
    </row>
    <row r="45" spans="1:9" ht="23.25" customHeight="1" x14ac:dyDescent="0.2">
      <c r="A45" s="675" t="s">
        <v>576</v>
      </c>
      <c r="B45" s="675"/>
      <c r="C45" s="675" t="s">
        <v>577</v>
      </c>
      <c r="D45" s="675"/>
      <c r="E45" s="675"/>
      <c r="F45" s="675"/>
      <c r="G45" s="257" t="s">
        <v>509</v>
      </c>
      <c r="H45" s="675">
        <v>164.52</v>
      </c>
      <c r="I45" s="675"/>
    </row>
    <row r="46" spans="1:9" ht="23.25" customHeight="1" x14ac:dyDescent="0.2">
      <c r="A46" s="675" t="s">
        <v>578</v>
      </c>
      <c r="B46" s="675"/>
      <c r="C46" s="675" t="s">
        <v>579</v>
      </c>
      <c r="D46" s="675"/>
      <c r="E46" s="675"/>
      <c r="F46" s="675"/>
      <c r="G46" s="257" t="s">
        <v>509</v>
      </c>
      <c r="H46" s="675">
        <v>110.33</v>
      </c>
      <c r="I46" s="675"/>
    </row>
    <row r="47" spans="1:9" ht="23.25" customHeight="1" x14ac:dyDescent="0.2">
      <c r="A47" s="675" t="s">
        <v>580</v>
      </c>
      <c r="B47" s="675"/>
      <c r="C47" s="675" t="s">
        <v>581</v>
      </c>
      <c r="D47" s="675"/>
      <c r="E47" s="675"/>
      <c r="F47" s="675"/>
      <c r="G47" s="257" t="s">
        <v>509</v>
      </c>
      <c r="H47" s="675">
        <v>113.01</v>
      </c>
      <c r="I47" s="675"/>
    </row>
    <row r="48" spans="1:9" ht="23.25" customHeight="1" x14ac:dyDescent="0.2">
      <c r="A48" s="675" t="s">
        <v>582</v>
      </c>
      <c r="B48" s="675"/>
      <c r="C48" s="675" t="s">
        <v>583</v>
      </c>
      <c r="D48" s="675"/>
      <c r="E48" s="675"/>
      <c r="F48" s="675"/>
      <c r="G48" s="257" t="s">
        <v>509</v>
      </c>
      <c r="H48" s="675">
        <v>139.15</v>
      </c>
      <c r="I48" s="675"/>
    </row>
    <row r="49" spans="1:9" ht="12.75" customHeight="1" x14ac:dyDescent="0.2">
      <c r="A49" s="675">
        <v>215</v>
      </c>
      <c r="B49" s="675"/>
      <c r="C49" s="675" t="s">
        <v>584</v>
      </c>
      <c r="D49" s="675"/>
      <c r="E49" s="675"/>
      <c r="F49" s="675"/>
      <c r="H49" s="676"/>
      <c r="I49" s="676"/>
    </row>
    <row r="50" spans="1:9" ht="23.25" customHeight="1" x14ac:dyDescent="0.2">
      <c r="A50" s="675" t="s">
        <v>585</v>
      </c>
      <c r="B50" s="675"/>
      <c r="C50" s="675" t="s">
        <v>586</v>
      </c>
      <c r="D50" s="675"/>
      <c r="E50" s="675"/>
      <c r="F50" s="675"/>
      <c r="G50" s="257" t="s">
        <v>463</v>
      </c>
      <c r="H50" s="675">
        <v>167.7</v>
      </c>
      <c r="I50" s="675"/>
    </row>
    <row r="51" spans="1:9" ht="12.75" customHeight="1" x14ac:dyDescent="0.2">
      <c r="A51" s="675">
        <v>23</v>
      </c>
      <c r="B51" s="675"/>
      <c r="C51" s="675" t="s">
        <v>587</v>
      </c>
      <c r="D51" s="675"/>
      <c r="E51" s="675"/>
      <c r="F51" s="675"/>
      <c r="H51" s="676"/>
      <c r="I51" s="676"/>
    </row>
    <row r="52" spans="1:9" ht="102" customHeight="1" x14ac:dyDescent="0.2">
      <c r="A52" s="675" t="s">
        <v>588</v>
      </c>
      <c r="B52" s="675"/>
      <c r="C52" s="675" t="s">
        <v>589</v>
      </c>
      <c r="D52" s="675"/>
      <c r="E52" s="675"/>
      <c r="F52" s="675"/>
      <c r="G52" s="257" t="s">
        <v>590</v>
      </c>
      <c r="H52" s="675">
        <v>1946.01</v>
      </c>
      <c r="I52" s="675"/>
    </row>
    <row r="53" spans="1:9" ht="102" customHeight="1" x14ac:dyDescent="0.2">
      <c r="A53" s="675" t="s">
        <v>591</v>
      </c>
      <c r="B53" s="675"/>
      <c r="C53" s="675" t="s">
        <v>592</v>
      </c>
      <c r="D53" s="675"/>
      <c r="E53" s="675"/>
      <c r="F53" s="675"/>
      <c r="G53" s="257" t="s">
        <v>593</v>
      </c>
      <c r="H53" s="675">
        <v>1.1599999999999999</v>
      </c>
      <c r="I53" s="675"/>
    </row>
    <row r="54" spans="1:9" ht="102" customHeight="1" x14ac:dyDescent="0.2">
      <c r="A54" s="675" t="s">
        <v>594</v>
      </c>
      <c r="B54" s="675"/>
      <c r="C54" s="675" t="s">
        <v>595</v>
      </c>
      <c r="D54" s="675"/>
      <c r="E54" s="675"/>
      <c r="F54" s="675"/>
      <c r="G54" s="257" t="s">
        <v>590</v>
      </c>
      <c r="H54" s="675">
        <v>1928.7</v>
      </c>
      <c r="I54" s="675"/>
    </row>
    <row r="55" spans="1:9" ht="102" customHeight="1" x14ac:dyDescent="0.2">
      <c r="A55" s="675" t="s">
        <v>596</v>
      </c>
      <c r="B55" s="675"/>
      <c r="C55" s="675" t="s">
        <v>597</v>
      </c>
      <c r="D55" s="675"/>
      <c r="E55" s="675"/>
      <c r="F55" s="675"/>
      <c r="G55" s="257" t="s">
        <v>593</v>
      </c>
      <c r="H55" s="675">
        <v>1.05</v>
      </c>
      <c r="I55" s="675"/>
    </row>
    <row r="56" spans="1:9" ht="102" customHeight="1" x14ac:dyDescent="0.2">
      <c r="A56" s="675" t="s">
        <v>598</v>
      </c>
      <c r="B56" s="675"/>
      <c r="C56" s="675" t="s">
        <v>599</v>
      </c>
      <c r="D56" s="675"/>
      <c r="E56" s="675"/>
      <c r="F56" s="675"/>
      <c r="G56" s="257" t="s">
        <v>590</v>
      </c>
      <c r="H56" s="675">
        <v>8397.01</v>
      </c>
      <c r="I56" s="675"/>
    </row>
    <row r="57" spans="1:9" ht="102" customHeight="1" x14ac:dyDescent="0.2">
      <c r="A57" s="675" t="s">
        <v>600</v>
      </c>
      <c r="B57" s="675"/>
      <c r="C57" s="675" t="s">
        <v>601</v>
      </c>
      <c r="D57" s="675"/>
      <c r="E57" s="675"/>
      <c r="F57" s="675"/>
      <c r="G57" s="257" t="s">
        <v>593</v>
      </c>
      <c r="H57" s="675">
        <v>1.95</v>
      </c>
      <c r="I57" s="675"/>
    </row>
    <row r="58" spans="1:9" ht="12.75" customHeight="1" x14ac:dyDescent="0.2">
      <c r="A58" s="675">
        <v>31</v>
      </c>
      <c r="B58" s="675"/>
      <c r="C58" s="675" t="s">
        <v>602</v>
      </c>
      <c r="D58" s="675"/>
      <c r="E58" s="675"/>
      <c r="F58" s="675"/>
      <c r="H58" s="676"/>
      <c r="I58" s="676"/>
    </row>
    <row r="59" spans="1:9" ht="12.75" customHeight="1" x14ac:dyDescent="0.2">
      <c r="A59" s="675">
        <v>33</v>
      </c>
      <c r="B59" s="675"/>
      <c r="C59" s="675" t="s">
        <v>603</v>
      </c>
      <c r="D59" s="675"/>
      <c r="E59" s="675"/>
      <c r="F59" s="675"/>
      <c r="H59" s="676"/>
      <c r="I59" s="676"/>
    </row>
    <row r="60" spans="1:9" ht="23.25" customHeight="1" x14ac:dyDescent="0.2">
      <c r="A60" s="675" t="s">
        <v>458</v>
      </c>
      <c r="B60" s="675"/>
      <c r="C60" s="675" t="s">
        <v>459</v>
      </c>
      <c r="D60" s="675"/>
      <c r="E60" s="675"/>
      <c r="F60" s="675"/>
      <c r="G60" s="257" t="s">
        <v>404</v>
      </c>
      <c r="H60" s="675">
        <v>0.33</v>
      </c>
      <c r="I60" s="675"/>
    </row>
    <row r="61" spans="1:9" ht="23.25" customHeight="1" x14ac:dyDescent="0.2">
      <c r="A61" s="675" t="s">
        <v>461</v>
      </c>
      <c r="B61" s="675"/>
      <c r="C61" s="675" t="s">
        <v>462</v>
      </c>
      <c r="D61" s="675"/>
      <c r="E61" s="675"/>
      <c r="F61" s="675"/>
      <c r="G61" s="257" t="s">
        <v>463</v>
      </c>
      <c r="H61" s="675">
        <v>1380.6</v>
      </c>
      <c r="I61" s="675"/>
    </row>
    <row r="62" spans="1:9" ht="23.25" customHeight="1" x14ac:dyDescent="0.2">
      <c r="A62" s="675" t="s">
        <v>465</v>
      </c>
      <c r="B62" s="675"/>
      <c r="C62" s="675" t="s">
        <v>466</v>
      </c>
      <c r="D62" s="675"/>
      <c r="E62" s="675"/>
      <c r="F62" s="675"/>
      <c r="G62" s="257" t="s">
        <v>404</v>
      </c>
      <c r="H62" s="675">
        <v>0.43</v>
      </c>
      <c r="I62" s="675"/>
    </row>
    <row r="63" spans="1:9" ht="23.25" customHeight="1" x14ac:dyDescent="0.2">
      <c r="A63" s="675" t="s">
        <v>467</v>
      </c>
      <c r="B63" s="675"/>
      <c r="C63" s="675" t="s">
        <v>468</v>
      </c>
      <c r="D63" s="675"/>
      <c r="E63" s="675"/>
      <c r="F63" s="675"/>
      <c r="G63" s="257" t="s">
        <v>463</v>
      </c>
      <c r="H63" s="675">
        <v>3376</v>
      </c>
      <c r="I63" s="675"/>
    </row>
    <row r="64" spans="1:9" ht="12.75" customHeight="1" x14ac:dyDescent="0.2">
      <c r="A64" s="675">
        <v>34</v>
      </c>
      <c r="B64" s="675"/>
      <c r="C64" s="675" t="s">
        <v>604</v>
      </c>
      <c r="D64" s="675"/>
      <c r="E64" s="675"/>
      <c r="F64" s="675"/>
      <c r="H64" s="676"/>
      <c r="I64" s="676"/>
    </row>
    <row r="65" spans="1:9" ht="23.25" customHeight="1" x14ac:dyDescent="0.2">
      <c r="A65" s="675" t="s">
        <v>605</v>
      </c>
      <c r="B65" s="675"/>
      <c r="C65" s="675" t="s">
        <v>606</v>
      </c>
      <c r="D65" s="675"/>
      <c r="E65" s="675"/>
      <c r="F65" s="675"/>
      <c r="G65" s="257" t="s">
        <v>404</v>
      </c>
      <c r="H65" s="675">
        <v>0.96</v>
      </c>
      <c r="I65" s="675"/>
    </row>
    <row r="66" spans="1:9" ht="23.25" customHeight="1" x14ac:dyDescent="0.2">
      <c r="A66" s="675" t="s">
        <v>607</v>
      </c>
      <c r="B66" s="675"/>
      <c r="C66" s="675" t="s">
        <v>608</v>
      </c>
      <c r="D66" s="675"/>
      <c r="E66" s="675"/>
      <c r="F66" s="675"/>
      <c r="G66" s="257" t="s">
        <v>404</v>
      </c>
      <c r="H66" s="675">
        <v>3.89</v>
      </c>
      <c r="I66" s="675"/>
    </row>
    <row r="67" spans="1:9" ht="23.25" customHeight="1" x14ac:dyDescent="0.2">
      <c r="A67" s="675" t="s">
        <v>609</v>
      </c>
      <c r="B67" s="675"/>
      <c r="C67" s="675" t="s">
        <v>610</v>
      </c>
      <c r="D67" s="675"/>
      <c r="E67" s="675"/>
      <c r="F67" s="675"/>
      <c r="G67" s="257" t="s">
        <v>404</v>
      </c>
      <c r="H67" s="675">
        <v>3.39</v>
      </c>
      <c r="I67" s="675"/>
    </row>
    <row r="68" spans="1:9" ht="23.25" customHeight="1" x14ac:dyDescent="0.2">
      <c r="A68" s="675" t="s">
        <v>611</v>
      </c>
      <c r="B68" s="675"/>
      <c r="C68" s="675" t="s">
        <v>612</v>
      </c>
      <c r="D68" s="675"/>
      <c r="E68" s="675"/>
      <c r="F68" s="675"/>
      <c r="G68" s="257" t="s">
        <v>404</v>
      </c>
      <c r="H68" s="675">
        <v>2.93</v>
      </c>
      <c r="I68" s="675"/>
    </row>
    <row r="69" spans="1:9" ht="23.25" customHeight="1" x14ac:dyDescent="0.2">
      <c r="A69" s="675" t="s">
        <v>613</v>
      </c>
      <c r="B69" s="675"/>
      <c r="C69" s="675" t="s">
        <v>614</v>
      </c>
      <c r="D69" s="675"/>
      <c r="E69" s="675"/>
      <c r="F69" s="675"/>
      <c r="G69" s="257" t="s">
        <v>404</v>
      </c>
      <c r="H69" s="675">
        <v>2.42</v>
      </c>
      <c r="I69" s="675"/>
    </row>
    <row r="70" spans="1:9" ht="23.25" customHeight="1" x14ac:dyDescent="0.2">
      <c r="A70" s="675" t="s">
        <v>615</v>
      </c>
      <c r="B70" s="675"/>
      <c r="C70" s="675" t="s">
        <v>616</v>
      </c>
      <c r="D70" s="675"/>
      <c r="E70" s="675"/>
      <c r="F70" s="675"/>
      <c r="G70" s="257" t="s">
        <v>404</v>
      </c>
      <c r="H70" s="675">
        <v>1.92</v>
      </c>
      <c r="I70" s="675"/>
    </row>
    <row r="71" spans="1:9" ht="23.25" customHeight="1" x14ac:dyDescent="0.2">
      <c r="A71" s="675" t="s">
        <v>617</v>
      </c>
      <c r="B71" s="675"/>
      <c r="C71" s="675" t="s">
        <v>618</v>
      </c>
      <c r="D71" s="675"/>
      <c r="E71" s="675"/>
      <c r="F71" s="675"/>
      <c r="G71" s="257" t="s">
        <v>404</v>
      </c>
      <c r="H71" s="675">
        <v>1.46</v>
      </c>
      <c r="I71" s="675"/>
    </row>
    <row r="72" spans="1:9" ht="23.25" customHeight="1" x14ac:dyDescent="0.2">
      <c r="A72" s="675" t="s">
        <v>619</v>
      </c>
      <c r="B72" s="675"/>
      <c r="C72" s="675" t="s">
        <v>620</v>
      </c>
      <c r="D72" s="675"/>
      <c r="E72" s="675"/>
      <c r="F72" s="675"/>
      <c r="G72" s="257" t="s">
        <v>404</v>
      </c>
      <c r="H72" s="675">
        <v>0.11</v>
      </c>
      <c r="I72" s="675"/>
    </row>
    <row r="73" spans="1:9" ht="34.5" customHeight="1" x14ac:dyDescent="0.2">
      <c r="A73" s="675" t="s">
        <v>621</v>
      </c>
      <c r="B73" s="675"/>
      <c r="C73" s="675" t="s">
        <v>622</v>
      </c>
      <c r="D73" s="675"/>
      <c r="E73" s="675"/>
      <c r="F73" s="675"/>
      <c r="G73" s="257" t="s">
        <v>404</v>
      </c>
      <c r="H73" s="675">
        <v>0.11</v>
      </c>
      <c r="I73" s="675"/>
    </row>
    <row r="74" spans="1:9" ht="34.5" customHeight="1" x14ac:dyDescent="0.2">
      <c r="A74" s="675" t="s">
        <v>623</v>
      </c>
      <c r="B74" s="675"/>
      <c r="C74" s="675" t="s">
        <v>624</v>
      </c>
      <c r="D74" s="675"/>
      <c r="E74" s="675"/>
      <c r="F74" s="675"/>
      <c r="G74" s="257" t="s">
        <v>404</v>
      </c>
      <c r="H74" s="675">
        <v>0.22</v>
      </c>
      <c r="I74" s="675"/>
    </row>
    <row r="75" spans="1:9" ht="34.5" customHeight="1" x14ac:dyDescent="0.2">
      <c r="A75" s="675" t="s">
        <v>625</v>
      </c>
      <c r="B75" s="675"/>
      <c r="C75" s="675" t="s">
        <v>626</v>
      </c>
      <c r="D75" s="675"/>
      <c r="E75" s="675"/>
      <c r="F75" s="675"/>
      <c r="G75" s="257" t="s">
        <v>404</v>
      </c>
      <c r="H75" s="675">
        <v>0.16</v>
      </c>
      <c r="I75" s="675"/>
    </row>
    <row r="76" spans="1:9" ht="34.5" customHeight="1" x14ac:dyDescent="0.2">
      <c r="A76" s="675" t="s">
        <v>627</v>
      </c>
      <c r="B76" s="675"/>
      <c r="C76" s="675" t="s">
        <v>628</v>
      </c>
      <c r="D76" s="675"/>
      <c r="E76" s="675"/>
      <c r="F76" s="675"/>
      <c r="G76" s="257" t="s">
        <v>404</v>
      </c>
      <c r="H76" s="675">
        <v>0.39</v>
      </c>
      <c r="I76" s="675"/>
    </row>
    <row r="77" spans="1:9" ht="34.5" customHeight="1" x14ac:dyDescent="0.2">
      <c r="A77" s="675" t="s">
        <v>629</v>
      </c>
      <c r="B77" s="675"/>
      <c r="C77" s="675" t="s">
        <v>630</v>
      </c>
      <c r="D77" s="675"/>
      <c r="E77" s="675"/>
      <c r="F77" s="675"/>
      <c r="G77" s="257" t="s">
        <v>404</v>
      </c>
      <c r="H77" s="675">
        <v>0.33</v>
      </c>
      <c r="I77" s="675"/>
    </row>
    <row r="78" spans="1:9" ht="34.5" customHeight="1" x14ac:dyDescent="0.2">
      <c r="A78" s="675" t="s">
        <v>631</v>
      </c>
      <c r="B78" s="675"/>
      <c r="C78" s="675" t="s">
        <v>632</v>
      </c>
      <c r="D78" s="675"/>
      <c r="E78" s="675"/>
      <c r="F78" s="675"/>
      <c r="G78" s="257" t="s">
        <v>404</v>
      </c>
      <c r="H78" s="675">
        <v>0.28000000000000003</v>
      </c>
      <c r="I78" s="675"/>
    </row>
    <row r="79" spans="1:9" ht="34.5" customHeight="1" x14ac:dyDescent="0.2">
      <c r="A79" s="675" t="s">
        <v>633</v>
      </c>
      <c r="B79" s="675"/>
      <c r="C79" s="675" t="s">
        <v>634</v>
      </c>
      <c r="D79" s="675"/>
      <c r="E79" s="675"/>
      <c r="F79" s="675"/>
      <c r="G79" s="257" t="s">
        <v>404</v>
      </c>
      <c r="H79" s="675">
        <v>0.45</v>
      </c>
      <c r="I79" s="675"/>
    </row>
    <row r="80" spans="1:9" ht="34.5" customHeight="1" x14ac:dyDescent="0.2">
      <c r="A80" s="675" t="s">
        <v>635</v>
      </c>
      <c r="B80" s="675"/>
      <c r="C80" s="675" t="s">
        <v>636</v>
      </c>
      <c r="D80" s="675"/>
      <c r="E80" s="675"/>
      <c r="F80" s="675"/>
      <c r="G80" s="257" t="s">
        <v>404</v>
      </c>
      <c r="H80" s="675">
        <v>0.79</v>
      </c>
      <c r="I80" s="675"/>
    </row>
    <row r="81" spans="1:9" ht="34.5" customHeight="1" x14ac:dyDescent="0.2">
      <c r="A81" s="675" t="s">
        <v>637</v>
      </c>
      <c r="B81" s="675"/>
      <c r="C81" s="675" t="s">
        <v>638</v>
      </c>
      <c r="D81" s="675"/>
      <c r="E81" s="675"/>
      <c r="F81" s="675"/>
      <c r="G81" s="257" t="s">
        <v>404</v>
      </c>
      <c r="H81" s="675">
        <v>2.82</v>
      </c>
      <c r="I81" s="675"/>
    </row>
    <row r="82" spans="1:9" ht="34.5" customHeight="1" x14ac:dyDescent="0.2">
      <c r="A82" s="675" t="s">
        <v>639</v>
      </c>
      <c r="B82" s="675"/>
      <c r="C82" s="675" t="s">
        <v>640</v>
      </c>
      <c r="D82" s="675"/>
      <c r="E82" s="675"/>
      <c r="F82" s="675"/>
      <c r="G82" s="257" t="s">
        <v>404</v>
      </c>
      <c r="H82" s="675">
        <v>2.37</v>
      </c>
      <c r="I82" s="675"/>
    </row>
    <row r="83" spans="1:9" ht="34.5" customHeight="1" x14ac:dyDescent="0.2">
      <c r="A83" s="675" t="s">
        <v>641</v>
      </c>
      <c r="B83" s="675"/>
      <c r="C83" s="675" t="s">
        <v>642</v>
      </c>
      <c r="D83" s="675"/>
      <c r="E83" s="675"/>
      <c r="F83" s="675"/>
      <c r="G83" s="257" t="s">
        <v>404</v>
      </c>
      <c r="H83" s="675">
        <v>1.97</v>
      </c>
      <c r="I83" s="675"/>
    </row>
    <row r="84" spans="1:9" ht="34.5" customHeight="1" x14ac:dyDescent="0.2">
      <c r="A84" s="675" t="s">
        <v>643</v>
      </c>
      <c r="B84" s="675"/>
      <c r="C84" s="675" t="s">
        <v>644</v>
      </c>
      <c r="D84" s="675"/>
      <c r="E84" s="675"/>
      <c r="F84" s="675"/>
      <c r="G84" s="257" t="s">
        <v>404</v>
      </c>
      <c r="H84" s="675">
        <v>1.58</v>
      </c>
      <c r="I84" s="675"/>
    </row>
    <row r="85" spans="1:9" ht="34.5" customHeight="1" x14ac:dyDescent="0.2">
      <c r="A85" s="675" t="s">
        <v>645</v>
      </c>
      <c r="B85" s="675"/>
      <c r="C85" s="675" t="s">
        <v>646</v>
      </c>
      <c r="D85" s="675"/>
      <c r="E85" s="675"/>
      <c r="F85" s="675"/>
      <c r="G85" s="257" t="s">
        <v>404</v>
      </c>
      <c r="H85" s="675">
        <v>1.18</v>
      </c>
      <c r="I85" s="675"/>
    </row>
    <row r="86" spans="1:9" ht="34.5" customHeight="1" x14ac:dyDescent="0.2">
      <c r="A86" s="675" t="s">
        <v>647</v>
      </c>
      <c r="B86" s="675"/>
      <c r="C86" s="675" t="s">
        <v>648</v>
      </c>
      <c r="D86" s="675"/>
      <c r="E86" s="675"/>
      <c r="F86" s="675"/>
      <c r="G86" s="257" t="s">
        <v>404</v>
      </c>
      <c r="H86" s="675">
        <v>3.22</v>
      </c>
      <c r="I86" s="675"/>
    </row>
    <row r="87" spans="1:9" ht="34.5" customHeight="1" x14ac:dyDescent="0.2">
      <c r="A87" s="675" t="s">
        <v>649</v>
      </c>
      <c r="B87" s="675"/>
      <c r="C87" s="675" t="s">
        <v>650</v>
      </c>
      <c r="D87" s="675"/>
      <c r="E87" s="675"/>
      <c r="F87" s="675"/>
      <c r="G87" s="257" t="s">
        <v>404</v>
      </c>
      <c r="H87" s="675">
        <v>1.18</v>
      </c>
      <c r="I87" s="675"/>
    </row>
    <row r="88" spans="1:9" ht="34.5" customHeight="1" x14ac:dyDescent="0.2">
      <c r="A88" s="675" t="s">
        <v>651</v>
      </c>
      <c r="B88" s="675"/>
      <c r="C88" s="675" t="s">
        <v>652</v>
      </c>
      <c r="D88" s="675"/>
      <c r="E88" s="675"/>
      <c r="F88" s="675"/>
      <c r="G88" s="257" t="s">
        <v>404</v>
      </c>
      <c r="H88" s="675">
        <v>4.8</v>
      </c>
      <c r="I88" s="675"/>
    </row>
    <row r="89" spans="1:9" ht="34.5" customHeight="1" x14ac:dyDescent="0.2">
      <c r="A89" s="675" t="s">
        <v>653</v>
      </c>
      <c r="B89" s="675"/>
      <c r="C89" s="675" t="s">
        <v>654</v>
      </c>
      <c r="D89" s="675"/>
      <c r="E89" s="675"/>
      <c r="F89" s="675"/>
      <c r="G89" s="257" t="s">
        <v>404</v>
      </c>
      <c r="H89" s="675">
        <v>4.18</v>
      </c>
      <c r="I89" s="675"/>
    </row>
    <row r="90" spans="1:9" ht="34.5" customHeight="1" x14ac:dyDescent="0.2">
      <c r="A90" s="675" t="s">
        <v>655</v>
      </c>
      <c r="B90" s="675"/>
      <c r="C90" s="675" t="s">
        <v>656</v>
      </c>
      <c r="D90" s="675"/>
      <c r="E90" s="675"/>
      <c r="F90" s="675"/>
      <c r="G90" s="257" t="s">
        <v>404</v>
      </c>
      <c r="H90" s="675">
        <v>3.61</v>
      </c>
      <c r="I90" s="675"/>
    </row>
    <row r="91" spans="1:9" ht="34.5" customHeight="1" x14ac:dyDescent="0.2">
      <c r="A91" s="675" t="s">
        <v>657</v>
      </c>
      <c r="B91" s="675"/>
      <c r="C91" s="675" t="s">
        <v>658</v>
      </c>
      <c r="D91" s="675"/>
      <c r="E91" s="675"/>
      <c r="F91" s="675"/>
      <c r="G91" s="257" t="s">
        <v>404</v>
      </c>
      <c r="H91" s="675">
        <v>2.99</v>
      </c>
      <c r="I91" s="675"/>
    </row>
    <row r="92" spans="1:9" ht="34.5" customHeight="1" x14ac:dyDescent="0.2">
      <c r="A92" s="675" t="s">
        <v>659</v>
      </c>
      <c r="B92" s="675"/>
      <c r="C92" s="675" t="s">
        <v>660</v>
      </c>
      <c r="D92" s="675"/>
      <c r="E92" s="675"/>
      <c r="F92" s="675"/>
      <c r="G92" s="257" t="s">
        <v>404</v>
      </c>
      <c r="H92" s="675">
        <v>2.37</v>
      </c>
      <c r="I92" s="675"/>
    </row>
    <row r="93" spans="1:9" ht="34.5" customHeight="1" x14ac:dyDescent="0.2">
      <c r="A93" s="675" t="s">
        <v>661</v>
      </c>
      <c r="B93" s="675"/>
      <c r="C93" s="675" t="s">
        <v>662</v>
      </c>
      <c r="D93" s="675"/>
      <c r="E93" s="675"/>
      <c r="F93" s="675"/>
      <c r="G93" s="257" t="s">
        <v>404</v>
      </c>
      <c r="H93" s="675">
        <v>1.8</v>
      </c>
      <c r="I93" s="675"/>
    </row>
    <row r="94" spans="1:9" ht="12.75" customHeight="1" x14ac:dyDescent="0.2">
      <c r="A94" s="675">
        <v>35</v>
      </c>
      <c r="B94" s="675"/>
      <c r="C94" s="675" t="s">
        <v>663</v>
      </c>
      <c r="D94" s="675"/>
      <c r="E94" s="675"/>
      <c r="F94" s="675"/>
      <c r="H94" s="676"/>
      <c r="I94" s="676"/>
    </row>
    <row r="95" spans="1:9" ht="12.75" customHeight="1" x14ac:dyDescent="0.2">
      <c r="A95" s="675" t="s">
        <v>299</v>
      </c>
      <c r="B95" s="675"/>
      <c r="C95" s="675" t="s">
        <v>664</v>
      </c>
      <c r="D95" s="675"/>
      <c r="E95" s="675"/>
      <c r="F95" s="675"/>
      <c r="G95" s="257" t="s">
        <v>463</v>
      </c>
      <c r="H95" s="675">
        <v>11518.31</v>
      </c>
      <c r="I95" s="675"/>
    </row>
    <row r="96" spans="1:9" ht="12.75" customHeight="1" x14ac:dyDescent="0.2">
      <c r="A96" s="675" t="s">
        <v>665</v>
      </c>
      <c r="B96" s="675"/>
      <c r="C96" s="675" t="s">
        <v>666</v>
      </c>
      <c r="D96" s="675"/>
      <c r="E96" s="675"/>
      <c r="F96" s="675"/>
      <c r="G96" s="257" t="s">
        <v>463</v>
      </c>
      <c r="H96" s="675">
        <v>3353.73</v>
      </c>
      <c r="I96" s="675"/>
    </row>
    <row r="97" spans="1:9" ht="23.25" customHeight="1" x14ac:dyDescent="0.2">
      <c r="A97" s="675" t="s">
        <v>667</v>
      </c>
      <c r="B97" s="675"/>
      <c r="C97" s="675" t="s">
        <v>668</v>
      </c>
      <c r="D97" s="675"/>
      <c r="E97" s="675"/>
      <c r="F97" s="675"/>
      <c r="G97" s="257" t="s">
        <v>463</v>
      </c>
      <c r="H97" s="675">
        <v>10059.39</v>
      </c>
      <c r="I97" s="675"/>
    </row>
    <row r="98" spans="1:9" ht="23.25" customHeight="1" x14ac:dyDescent="0.2">
      <c r="A98" s="675" t="s">
        <v>669</v>
      </c>
      <c r="B98" s="675"/>
      <c r="C98" s="675" t="s">
        <v>670</v>
      </c>
      <c r="D98" s="675"/>
      <c r="E98" s="675"/>
      <c r="F98" s="675"/>
      <c r="G98" s="257" t="s">
        <v>463</v>
      </c>
      <c r="H98" s="675">
        <v>6707.46</v>
      </c>
      <c r="I98" s="675"/>
    </row>
    <row r="99" spans="1:9" ht="23.25" customHeight="1" x14ac:dyDescent="0.2">
      <c r="A99" s="675" t="s">
        <v>671</v>
      </c>
      <c r="B99" s="675"/>
      <c r="C99" s="675" t="s">
        <v>672</v>
      </c>
      <c r="D99" s="675"/>
      <c r="E99" s="675"/>
      <c r="F99" s="675"/>
      <c r="G99" s="257" t="s">
        <v>463</v>
      </c>
      <c r="H99" s="675">
        <v>2282.2399999999998</v>
      </c>
      <c r="I99" s="675"/>
    </row>
    <row r="100" spans="1:9" ht="23.25" customHeight="1" x14ac:dyDescent="0.2">
      <c r="A100" s="675" t="s">
        <v>673</v>
      </c>
      <c r="B100" s="675"/>
      <c r="C100" s="675" t="s">
        <v>674</v>
      </c>
      <c r="D100" s="675"/>
      <c r="E100" s="675"/>
      <c r="F100" s="675"/>
      <c r="G100" s="257" t="s">
        <v>463</v>
      </c>
      <c r="H100" s="675">
        <v>9286.6299999999992</v>
      </c>
      <c r="I100" s="675"/>
    </row>
    <row r="101" spans="1:9" ht="34.5" customHeight="1" x14ac:dyDescent="0.2">
      <c r="A101" s="675" t="s">
        <v>675</v>
      </c>
      <c r="B101" s="675"/>
      <c r="C101" s="675" t="s">
        <v>676</v>
      </c>
      <c r="D101" s="675"/>
      <c r="E101" s="675"/>
      <c r="F101" s="675"/>
      <c r="G101" s="257" t="s">
        <v>463</v>
      </c>
      <c r="H101" s="675">
        <v>7071.63</v>
      </c>
      <c r="I101" s="675"/>
    </row>
    <row r="102" spans="1:9" ht="34.5" customHeight="1" x14ac:dyDescent="0.2">
      <c r="A102" s="675" t="s">
        <v>677</v>
      </c>
      <c r="B102" s="675"/>
      <c r="C102" s="675" t="s">
        <v>678</v>
      </c>
      <c r="D102" s="675"/>
      <c r="E102" s="675"/>
      <c r="F102" s="675"/>
      <c r="G102" s="257" t="s">
        <v>463</v>
      </c>
      <c r="H102" s="675">
        <v>3543.05</v>
      </c>
      <c r="I102" s="675"/>
    </row>
    <row r="103" spans="1:9" ht="23.25" customHeight="1" x14ac:dyDescent="0.2">
      <c r="A103" s="675" t="s">
        <v>679</v>
      </c>
      <c r="B103" s="675"/>
      <c r="C103" s="675" t="s">
        <v>680</v>
      </c>
      <c r="D103" s="675"/>
      <c r="E103" s="675"/>
      <c r="F103" s="675"/>
      <c r="G103" s="257" t="s">
        <v>404</v>
      </c>
      <c r="H103" s="675">
        <v>0.68</v>
      </c>
      <c r="I103" s="675"/>
    </row>
    <row r="104" spans="1:9" ht="23.25" customHeight="1" x14ac:dyDescent="0.2">
      <c r="A104" s="675" t="s">
        <v>681</v>
      </c>
      <c r="B104" s="675"/>
      <c r="C104" s="675" t="s">
        <v>682</v>
      </c>
      <c r="D104" s="675"/>
      <c r="E104" s="675"/>
      <c r="F104" s="675"/>
      <c r="G104" s="257" t="s">
        <v>404</v>
      </c>
      <c r="H104" s="675">
        <v>2.39</v>
      </c>
      <c r="I104" s="675"/>
    </row>
    <row r="105" spans="1:9" ht="23.25" customHeight="1" x14ac:dyDescent="0.2">
      <c r="A105" s="675" t="s">
        <v>683</v>
      </c>
      <c r="B105" s="675"/>
      <c r="C105" s="675" t="s">
        <v>684</v>
      </c>
      <c r="D105" s="675"/>
      <c r="E105" s="675"/>
      <c r="F105" s="675"/>
      <c r="G105" s="257" t="s">
        <v>404</v>
      </c>
      <c r="H105" s="675">
        <v>2.1</v>
      </c>
      <c r="I105" s="675"/>
    </row>
    <row r="106" spans="1:9" ht="23.25" customHeight="1" x14ac:dyDescent="0.2">
      <c r="A106" s="675" t="s">
        <v>685</v>
      </c>
      <c r="B106" s="675"/>
      <c r="C106" s="675" t="s">
        <v>686</v>
      </c>
      <c r="D106" s="675"/>
      <c r="E106" s="675"/>
      <c r="F106" s="675"/>
      <c r="G106" s="257" t="s">
        <v>404</v>
      </c>
      <c r="H106" s="675">
        <v>1.81</v>
      </c>
      <c r="I106" s="675"/>
    </row>
    <row r="107" spans="1:9" ht="23.25" customHeight="1" x14ac:dyDescent="0.2">
      <c r="A107" s="675" t="s">
        <v>687</v>
      </c>
      <c r="B107" s="675"/>
      <c r="C107" s="675" t="s">
        <v>688</v>
      </c>
      <c r="D107" s="675"/>
      <c r="E107" s="675"/>
      <c r="F107" s="675"/>
      <c r="G107" s="257" t="s">
        <v>404</v>
      </c>
      <c r="H107" s="675">
        <v>1.54</v>
      </c>
      <c r="I107" s="675"/>
    </row>
    <row r="108" spans="1:9" ht="23.25" customHeight="1" x14ac:dyDescent="0.2">
      <c r="A108" s="675" t="s">
        <v>689</v>
      </c>
      <c r="B108" s="675"/>
      <c r="C108" s="675" t="s">
        <v>690</v>
      </c>
      <c r="D108" s="675"/>
      <c r="E108" s="675"/>
      <c r="F108" s="675"/>
      <c r="G108" s="257" t="s">
        <v>404</v>
      </c>
      <c r="H108" s="675">
        <v>1.26</v>
      </c>
      <c r="I108" s="675"/>
    </row>
    <row r="109" spans="1:9" ht="23.25" customHeight="1" x14ac:dyDescent="0.2">
      <c r="A109" s="675" t="s">
        <v>691</v>
      </c>
      <c r="B109" s="675"/>
      <c r="C109" s="675" t="s">
        <v>692</v>
      </c>
      <c r="D109" s="675"/>
      <c r="E109" s="675"/>
      <c r="F109" s="675"/>
      <c r="G109" s="257" t="s">
        <v>404</v>
      </c>
      <c r="H109" s="675">
        <v>0.97</v>
      </c>
      <c r="I109" s="675"/>
    </row>
    <row r="110" spans="1:9" ht="12.75" customHeight="1" x14ac:dyDescent="0.2">
      <c r="A110" s="675" t="s">
        <v>693</v>
      </c>
      <c r="B110" s="675"/>
      <c r="C110" s="675" t="s">
        <v>694</v>
      </c>
      <c r="D110" s="675"/>
      <c r="E110" s="675"/>
      <c r="F110" s="675"/>
      <c r="G110" s="257" t="s">
        <v>98</v>
      </c>
      <c r="H110" s="675">
        <v>6</v>
      </c>
      <c r="I110" s="675"/>
    </row>
    <row r="111" spans="1:9" ht="23.25" customHeight="1" x14ac:dyDescent="0.2">
      <c r="A111" s="675" t="s">
        <v>301</v>
      </c>
      <c r="B111" s="675"/>
      <c r="C111" s="675" t="s">
        <v>695</v>
      </c>
      <c r="D111" s="675"/>
      <c r="E111" s="675"/>
      <c r="F111" s="675"/>
      <c r="G111" s="257" t="s">
        <v>470</v>
      </c>
      <c r="H111" s="675">
        <v>575.70000000000005</v>
      </c>
      <c r="I111" s="675"/>
    </row>
    <row r="112" spans="1:9" ht="12.75" customHeight="1" x14ac:dyDescent="0.2">
      <c r="A112" s="675" t="s">
        <v>696</v>
      </c>
      <c r="B112" s="675"/>
      <c r="C112" s="675" t="s">
        <v>697</v>
      </c>
      <c r="D112" s="675"/>
      <c r="E112" s="675"/>
      <c r="F112" s="675"/>
      <c r="G112" s="257" t="s">
        <v>470</v>
      </c>
      <c r="H112" s="675">
        <v>443.32</v>
      </c>
      <c r="I112" s="675"/>
    </row>
    <row r="113" spans="1:9" ht="23.25" customHeight="1" x14ac:dyDescent="0.2">
      <c r="A113" s="675" t="s">
        <v>297</v>
      </c>
      <c r="B113" s="675"/>
      <c r="C113" s="675" t="s">
        <v>469</v>
      </c>
      <c r="D113" s="675"/>
      <c r="E113" s="675"/>
      <c r="F113" s="675"/>
      <c r="G113" s="257" t="s">
        <v>470</v>
      </c>
      <c r="H113" s="675">
        <v>716.26</v>
      </c>
      <c r="I113" s="675"/>
    </row>
    <row r="114" spans="1:9" ht="23.25" customHeight="1" x14ac:dyDescent="0.2">
      <c r="A114" s="675" t="s">
        <v>298</v>
      </c>
      <c r="B114" s="675"/>
      <c r="C114" s="675" t="s">
        <v>698</v>
      </c>
      <c r="D114" s="675"/>
      <c r="E114" s="675"/>
      <c r="F114" s="675"/>
      <c r="G114" s="257" t="s">
        <v>470</v>
      </c>
      <c r="H114" s="675">
        <v>651.39</v>
      </c>
      <c r="I114" s="675"/>
    </row>
    <row r="115" spans="1:9" ht="12.75" customHeight="1" x14ac:dyDescent="0.2">
      <c r="A115" s="675" t="s">
        <v>699</v>
      </c>
      <c r="B115" s="675"/>
      <c r="C115" s="675" t="s">
        <v>700</v>
      </c>
      <c r="D115" s="675"/>
      <c r="E115" s="675"/>
      <c r="F115" s="675"/>
      <c r="G115" s="257" t="s">
        <v>463</v>
      </c>
      <c r="H115" s="675">
        <v>1498.81</v>
      </c>
      <c r="I115" s="675"/>
    </row>
    <row r="116" spans="1:9" ht="12.75" customHeight="1" x14ac:dyDescent="0.2">
      <c r="A116" s="675" t="s">
        <v>701</v>
      </c>
      <c r="B116" s="675"/>
      <c r="C116" s="675" t="s">
        <v>702</v>
      </c>
      <c r="D116" s="675"/>
      <c r="E116" s="675"/>
      <c r="F116" s="675"/>
      <c r="G116" s="257" t="s">
        <v>470</v>
      </c>
      <c r="H116" s="675">
        <v>965.45</v>
      </c>
      <c r="I116" s="675"/>
    </row>
    <row r="117" spans="1:9" ht="12.75" customHeight="1" x14ac:dyDescent="0.2">
      <c r="A117" s="675" t="s">
        <v>703</v>
      </c>
      <c r="B117" s="675"/>
      <c r="C117" s="675" t="s">
        <v>704</v>
      </c>
      <c r="D117" s="675"/>
      <c r="E117" s="675"/>
      <c r="F117" s="675"/>
      <c r="G117" s="257" t="s">
        <v>470</v>
      </c>
      <c r="H117" s="675">
        <v>921.03</v>
      </c>
      <c r="I117" s="675"/>
    </row>
    <row r="118" spans="1:9" ht="12.75" customHeight="1" x14ac:dyDescent="0.2">
      <c r="A118" s="675" t="s">
        <v>705</v>
      </c>
      <c r="B118" s="675"/>
      <c r="C118" s="675" t="s">
        <v>706</v>
      </c>
      <c r="D118" s="675"/>
      <c r="E118" s="675"/>
      <c r="F118" s="675"/>
      <c r="G118" s="257" t="s">
        <v>470</v>
      </c>
      <c r="H118" s="675">
        <v>1463.16</v>
      </c>
      <c r="I118" s="675"/>
    </row>
    <row r="119" spans="1:9" ht="23.25" customHeight="1" x14ac:dyDescent="0.2">
      <c r="A119" s="675" t="s">
        <v>707</v>
      </c>
      <c r="B119" s="675"/>
      <c r="C119" s="675" t="s">
        <v>708</v>
      </c>
      <c r="D119" s="675"/>
      <c r="E119" s="675"/>
      <c r="F119" s="675"/>
      <c r="G119" s="257" t="s">
        <v>470</v>
      </c>
      <c r="H119" s="675">
        <v>1297.42</v>
      </c>
      <c r="I119" s="675"/>
    </row>
    <row r="120" spans="1:9" ht="23.25" customHeight="1" x14ac:dyDescent="0.2">
      <c r="A120" s="675" t="s">
        <v>709</v>
      </c>
      <c r="B120" s="675"/>
      <c r="C120" s="675" t="s">
        <v>710</v>
      </c>
      <c r="D120" s="675"/>
      <c r="E120" s="675"/>
      <c r="F120" s="675"/>
      <c r="G120" s="257" t="s">
        <v>470</v>
      </c>
      <c r="H120" s="675">
        <v>1768.4</v>
      </c>
      <c r="I120" s="675"/>
    </row>
    <row r="121" spans="1:9" ht="12.75" customHeight="1" x14ac:dyDescent="0.2">
      <c r="A121" s="675" t="s">
        <v>305</v>
      </c>
      <c r="B121" s="675"/>
      <c r="C121" s="675" t="s">
        <v>711</v>
      </c>
      <c r="D121" s="675"/>
      <c r="E121" s="675"/>
      <c r="F121" s="675"/>
      <c r="G121" s="257" t="s">
        <v>470</v>
      </c>
      <c r="H121" s="675">
        <v>1889.35</v>
      </c>
      <c r="I121" s="675"/>
    </row>
    <row r="122" spans="1:9" ht="23.25" customHeight="1" x14ac:dyDescent="0.2">
      <c r="A122" s="675" t="s">
        <v>712</v>
      </c>
      <c r="B122" s="675"/>
      <c r="C122" s="675" t="s">
        <v>713</v>
      </c>
      <c r="D122" s="675"/>
      <c r="E122" s="675"/>
      <c r="F122" s="675"/>
      <c r="G122" s="257" t="s">
        <v>470</v>
      </c>
      <c r="H122" s="675">
        <v>1702.65</v>
      </c>
      <c r="I122" s="675"/>
    </row>
    <row r="123" spans="1:9" ht="12.75" customHeight="1" x14ac:dyDescent="0.2">
      <c r="A123" s="675" t="s">
        <v>714</v>
      </c>
      <c r="B123" s="675"/>
      <c r="C123" s="675" t="s">
        <v>715</v>
      </c>
      <c r="D123" s="675"/>
      <c r="E123" s="675"/>
      <c r="F123" s="675"/>
      <c r="G123" s="257" t="s">
        <v>470</v>
      </c>
      <c r="H123" s="675">
        <v>1230.94</v>
      </c>
      <c r="I123" s="675"/>
    </row>
    <row r="124" spans="1:9" ht="23.25" customHeight="1" x14ac:dyDescent="0.2">
      <c r="A124" s="675" t="s">
        <v>716</v>
      </c>
      <c r="B124" s="675"/>
      <c r="C124" s="675" t="s">
        <v>717</v>
      </c>
      <c r="D124" s="675"/>
      <c r="E124" s="675"/>
      <c r="F124" s="675"/>
      <c r="G124" s="257" t="s">
        <v>470</v>
      </c>
      <c r="H124" s="675">
        <v>1304.05</v>
      </c>
      <c r="I124" s="675"/>
    </row>
    <row r="125" spans="1:9" ht="23.25" customHeight="1" x14ac:dyDescent="0.2">
      <c r="A125" s="675" t="s">
        <v>300</v>
      </c>
      <c r="B125" s="675"/>
      <c r="C125" s="675" t="s">
        <v>718</v>
      </c>
      <c r="D125" s="675"/>
      <c r="E125" s="675"/>
      <c r="F125" s="675"/>
      <c r="G125" s="257" t="s">
        <v>470</v>
      </c>
      <c r="H125" s="675">
        <v>1528.35</v>
      </c>
      <c r="I125" s="675"/>
    </row>
    <row r="126" spans="1:9" ht="12.75" customHeight="1" x14ac:dyDescent="0.2">
      <c r="A126" s="675" t="s">
        <v>719</v>
      </c>
      <c r="B126" s="675"/>
      <c r="C126" s="675" t="s">
        <v>720</v>
      </c>
      <c r="D126" s="675"/>
      <c r="E126" s="675"/>
      <c r="F126" s="675"/>
      <c r="G126" s="257" t="s">
        <v>470</v>
      </c>
      <c r="H126" s="675">
        <v>2221.52</v>
      </c>
      <c r="I126" s="675"/>
    </row>
    <row r="127" spans="1:9" ht="12.75" customHeight="1" x14ac:dyDescent="0.2">
      <c r="A127" s="675" t="s">
        <v>721</v>
      </c>
      <c r="B127" s="675"/>
      <c r="C127" s="675" t="s">
        <v>722</v>
      </c>
      <c r="D127" s="675"/>
      <c r="E127" s="675"/>
      <c r="F127" s="675"/>
      <c r="G127" s="257" t="s">
        <v>470</v>
      </c>
      <c r="H127" s="675">
        <v>1401.37</v>
      </c>
      <c r="I127" s="675"/>
    </row>
    <row r="128" spans="1:9" ht="12.75" customHeight="1" x14ac:dyDescent="0.2">
      <c r="A128" s="675" t="s">
        <v>723</v>
      </c>
      <c r="B128" s="675"/>
      <c r="C128" s="675" t="s">
        <v>724</v>
      </c>
      <c r="D128" s="675"/>
      <c r="E128" s="675"/>
      <c r="F128" s="675"/>
      <c r="G128" s="257" t="s">
        <v>470</v>
      </c>
      <c r="H128" s="675">
        <v>1212.05</v>
      </c>
      <c r="I128" s="675"/>
    </row>
    <row r="129" spans="1:9" ht="12.75" customHeight="1" x14ac:dyDescent="0.2">
      <c r="A129" s="675" t="s">
        <v>303</v>
      </c>
      <c r="B129" s="675"/>
      <c r="C129" s="675" t="s">
        <v>725</v>
      </c>
      <c r="D129" s="675"/>
      <c r="E129" s="675"/>
      <c r="F129" s="675"/>
      <c r="G129" s="257" t="s">
        <v>470</v>
      </c>
      <c r="H129" s="675">
        <v>1655.39</v>
      </c>
      <c r="I129" s="675"/>
    </row>
    <row r="130" spans="1:9" ht="45.75" customHeight="1" x14ac:dyDescent="0.2">
      <c r="A130" s="675" t="s">
        <v>726</v>
      </c>
      <c r="B130" s="675"/>
      <c r="C130" s="675" t="s">
        <v>727</v>
      </c>
      <c r="D130" s="675"/>
      <c r="E130" s="675"/>
      <c r="F130" s="675"/>
      <c r="G130" s="257" t="s">
        <v>470</v>
      </c>
      <c r="H130" s="675">
        <v>967.79</v>
      </c>
      <c r="I130" s="675"/>
    </row>
    <row r="131" spans="1:9" ht="23.25" customHeight="1" x14ac:dyDescent="0.2">
      <c r="A131" s="675" t="s">
        <v>728</v>
      </c>
      <c r="B131" s="675"/>
      <c r="C131" s="675" t="s">
        <v>729</v>
      </c>
      <c r="D131" s="675"/>
      <c r="E131" s="675"/>
      <c r="F131" s="675"/>
      <c r="G131" s="257" t="s">
        <v>470</v>
      </c>
      <c r="H131" s="675">
        <v>1768.4</v>
      </c>
      <c r="I131" s="675"/>
    </row>
    <row r="132" spans="1:9" ht="23.25" customHeight="1" x14ac:dyDescent="0.2">
      <c r="A132" s="675" t="s">
        <v>730</v>
      </c>
      <c r="B132" s="675"/>
      <c r="C132" s="675" t="s">
        <v>731</v>
      </c>
      <c r="D132" s="675"/>
      <c r="E132" s="675"/>
      <c r="F132" s="675"/>
      <c r="G132" s="257" t="s">
        <v>470</v>
      </c>
      <c r="H132" s="675">
        <v>1401.37</v>
      </c>
      <c r="I132" s="675"/>
    </row>
    <row r="133" spans="1:9" ht="23.25" customHeight="1" x14ac:dyDescent="0.2">
      <c r="A133" s="675" t="s">
        <v>304</v>
      </c>
      <c r="B133" s="675"/>
      <c r="C133" s="675" t="s">
        <v>732</v>
      </c>
      <c r="D133" s="675"/>
      <c r="E133" s="675"/>
      <c r="F133" s="675"/>
      <c r="G133" s="257" t="s">
        <v>470</v>
      </c>
      <c r="H133" s="675">
        <v>1700.46</v>
      </c>
      <c r="I133" s="675"/>
    </row>
    <row r="134" spans="1:9" ht="12.75" customHeight="1" x14ac:dyDescent="0.2">
      <c r="A134" s="675" t="s">
        <v>733</v>
      </c>
      <c r="B134" s="675"/>
      <c r="C134" s="675" t="s">
        <v>734</v>
      </c>
      <c r="D134" s="675"/>
      <c r="E134" s="675"/>
      <c r="F134" s="675"/>
      <c r="G134" s="257" t="s">
        <v>470</v>
      </c>
      <c r="H134" s="675">
        <v>1632.52</v>
      </c>
      <c r="I134" s="675"/>
    </row>
    <row r="135" spans="1:9" ht="12.75" customHeight="1" x14ac:dyDescent="0.2">
      <c r="A135" s="675" t="s">
        <v>735</v>
      </c>
      <c r="B135" s="675"/>
      <c r="C135" s="675" t="s">
        <v>736</v>
      </c>
      <c r="D135" s="675"/>
      <c r="E135" s="675"/>
      <c r="F135" s="675"/>
      <c r="G135" s="257" t="s">
        <v>470</v>
      </c>
      <c r="H135" s="675">
        <v>1477.29</v>
      </c>
      <c r="I135" s="675"/>
    </row>
    <row r="136" spans="1:9" ht="23.25" customHeight="1" x14ac:dyDescent="0.2">
      <c r="A136" s="675" t="s">
        <v>737</v>
      </c>
      <c r="B136" s="675"/>
      <c r="C136" s="675" t="s">
        <v>738</v>
      </c>
      <c r="D136" s="675"/>
      <c r="E136" s="675"/>
      <c r="F136" s="675"/>
      <c r="G136" s="257" t="s">
        <v>470</v>
      </c>
      <c r="H136" s="675">
        <v>1486.7</v>
      </c>
      <c r="I136" s="675"/>
    </row>
    <row r="137" spans="1:9" ht="12.75" customHeight="1" x14ac:dyDescent="0.2">
      <c r="A137" s="675" t="s">
        <v>739</v>
      </c>
      <c r="B137" s="675"/>
      <c r="C137" s="675" t="s">
        <v>740</v>
      </c>
      <c r="D137" s="675"/>
      <c r="E137" s="675"/>
      <c r="F137" s="675"/>
      <c r="G137" s="257" t="s">
        <v>470</v>
      </c>
      <c r="H137" s="675">
        <v>1204.6099999999999</v>
      </c>
      <c r="I137" s="675"/>
    </row>
    <row r="138" spans="1:9" ht="12.75" customHeight="1" x14ac:dyDescent="0.2">
      <c r="A138" s="675" t="s">
        <v>302</v>
      </c>
      <c r="B138" s="675"/>
      <c r="C138" s="675" t="s">
        <v>741</v>
      </c>
      <c r="D138" s="675"/>
      <c r="E138" s="675"/>
      <c r="F138" s="675"/>
      <c r="G138" s="257" t="s">
        <v>470</v>
      </c>
      <c r="H138" s="675">
        <v>1285.1199999999999</v>
      </c>
      <c r="I138" s="675"/>
    </row>
    <row r="139" spans="1:9" ht="23.25" customHeight="1" x14ac:dyDescent="0.2">
      <c r="A139" s="675" t="s">
        <v>742</v>
      </c>
      <c r="B139" s="675"/>
      <c r="C139" s="675" t="s">
        <v>743</v>
      </c>
      <c r="D139" s="675"/>
      <c r="E139" s="675"/>
      <c r="F139" s="675"/>
      <c r="G139" s="257" t="s">
        <v>470</v>
      </c>
      <c r="H139" s="675">
        <v>1111.46</v>
      </c>
      <c r="I139" s="675"/>
    </row>
    <row r="140" spans="1:9" ht="23.25" customHeight="1" x14ac:dyDescent="0.2">
      <c r="A140" s="675" t="s">
        <v>744</v>
      </c>
      <c r="B140" s="675"/>
      <c r="C140" s="675" t="s">
        <v>745</v>
      </c>
      <c r="D140" s="675"/>
      <c r="E140" s="675"/>
      <c r="F140" s="675"/>
      <c r="G140" s="257" t="s">
        <v>470</v>
      </c>
      <c r="H140" s="675">
        <v>602.05999999999995</v>
      </c>
      <c r="I140" s="675"/>
    </row>
    <row r="141" spans="1:9" ht="12.75" customHeight="1" x14ac:dyDescent="0.2">
      <c r="A141" s="675" t="s">
        <v>746</v>
      </c>
      <c r="B141" s="675"/>
      <c r="C141" s="675" t="s">
        <v>747</v>
      </c>
      <c r="D141" s="675"/>
      <c r="E141" s="675"/>
      <c r="F141" s="675"/>
      <c r="G141" s="257" t="s">
        <v>470</v>
      </c>
      <c r="H141" s="675">
        <v>707.26</v>
      </c>
      <c r="I141" s="675"/>
    </row>
    <row r="142" spans="1:9" ht="12.75" customHeight="1" x14ac:dyDescent="0.2">
      <c r="A142" s="675" t="s">
        <v>748</v>
      </c>
      <c r="B142" s="675"/>
      <c r="C142" s="675" t="s">
        <v>749</v>
      </c>
      <c r="D142" s="675"/>
      <c r="E142" s="675"/>
      <c r="F142" s="675"/>
      <c r="G142" s="257" t="s">
        <v>470</v>
      </c>
      <c r="H142" s="675">
        <v>965.45</v>
      </c>
      <c r="I142" s="675"/>
    </row>
    <row r="143" spans="1:9" ht="12.75" customHeight="1" x14ac:dyDescent="0.2">
      <c r="A143" s="675">
        <v>37</v>
      </c>
      <c r="B143" s="675"/>
      <c r="C143" s="675" t="s">
        <v>750</v>
      </c>
      <c r="D143" s="675"/>
      <c r="E143" s="675"/>
      <c r="F143" s="675"/>
      <c r="H143" s="676"/>
      <c r="I143" s="676"/>
    </row>
    <row r="144" spans="1:9" ht="12.75" customHeight="1" x14ac:dyDescent="0.2">
      <c r="A144" s="675" t="s">
        <v>751</v>
      </c>
      <c r="B144" s="675"/>
      <c r="C144" s="675" t="s">
        <v>752</v>
      </c>
      <c r="D144" s="675"/>
      <c r="E144" s="675"/>
      <c r="F144" s="675"/>
      <c r="G144" s="257" t="s">
        <v>593</v>
      </c>
      <c r="H144" s="675">
        <v>1.1599999999999999</v>
      </c>
      <c r="I144" s="675"/>
    </row>
    <row r="145" spans="1:9" ht="23.25" customHeight="1" x14ac:dyDescent="0.2">
      <c r="A145" s="675" t="s">
        <v>753</v>
      </c>
      <c r="B145" s="675"/>
      <c r="C145" s="675" t="s">
        <v>754</v>
      </c>
      <c r="D145" s="675"/>
      <c r="E145" s="675"/>
      <c r="F145" s="675"/>
      <c r="G145" s="257" t="s">
        <v>509</v>
      </c>
      <c r="H145" s="675">
        <v>33.97</v>
      </c>
      <c r="I145" s="675"/>
    </row>
    <row r="146" spans="1:9" ht="12.75" customHeight="1" x14ac:dyDescent="0.2">
      <c r="A146" s="675">
        <v>38</v>
      </c>
      <c r="B146" s="675"/>
      <c r="C146" s="675" t="s">
        <v>755</v>
      </c>
      <c r="D146" s="675"/>
      <c r="E146" s="675"/>
      <c r="F146" s="675"/>
      <c r="H146" s="676"/>
      <c r="I146" s="676"/>
    </row>
    <row r="147" spans="1:9" ht="23.25" customHeight="1" x14ac:dyDescent="0.2">
      <c r="A147" s="675" t="s">
        <v>472</v>
      </c>
      <c r="B147" s="675"/>
      <c r="C147" s="675" t="s">
        <v>756</v>
      </c>
      <c r="D147" s="675"/>
      <c r="E147" s="675"/>
      <c r="F147" s="675"/>
      <c r="G147" s="257" t="s">
        <v>404</v>
      </c>
      <c r="H147" s="675">
        <v>0.22</v>
      </c>
      <c r="I147" s="675"/>
    </row>
    <row r="148" spans="1:9" ht="23.25" customHeight="1" x14ac:dyDescent="0.2">
      <c r="A148" s="675" t="s">
        <v>474</v>
      </c>
      <c r="B148" s="675"/>
      <c r="C148" s="675" t="s">
        <v>475</v>
      </c>
      <c r="D148" s="675"/>
      <c r="E148" s="675"/>
      <c r="F148" s="675"/>
      <c r="G148" s="257" t="s">
        <v>404</v>
      </c>
      <c r="H148" s="675">
        <v>0.84</v>
      </c>
      <c r="I148" s="675"/>
    </row>
    <row r="149" spans="1:9" ht="23.25" customHeight="1" x14ac:dyDescent="0.2">
      <c r="A149" s="675" t="s">
        <v>296</v>
      </c>
      <c r="B149" s="675"/>
      <c r="C149" s="675" t="s">
        <v>476</v>
      </c>
      <c r="D149" s="675"/>
      <c r="E149" s="675"/>
      <c r="F149" s="675"/>
      <c r="G149" s="257" t="s">
        <v>404</v>
      </c>
      <c r="H149" s="675">
        <v>0.73</v>
      </c>
      <c r="I149" s="675"/>
    </row>
    <row r="150" spans="1:9" ht="23.25" customHeight="1" x14ac:dyDescent="0.2">
      <c r="A150" s="675" t="s">
        <v>477</v>
      </c>
      <c r="B150" s="675"/>
      <c r="C150" s="675" t="s">
        <v>478</v>
      </c>
      <c r="D150" s="675"/>
      <c r="E150" s="675"/>
      <c r="F150" s="675"/>
      <c r="G150" s="257" t="s">
        <v>404</v>
      </c>
      <c r="H150" s="675">
        <v>0.63</v>
      </c>
      <c r="I150" s="675"/>
    </row>
    <row r="151" spans="1:9" ht="23.25" customHeight="1" x14ac:dyDescent="0.2">
      <c r="A151" s="675" t="s">
        <v>479</v>
      </c>
      <c r="B151" s="675"/>
      <c r="C151" s="675" t="s">
        <v>480</v>
      </c>
      <c r="D151" s="675"/>
      <c r="E151" s="675"/>
      <c r="F151" s="675"/>
      <c r="G151" s="257" t="s">
        <v>404</v>
      </c>
      <c r="H151" s="675">
        <v>0.53</v>
      </c>
      <c r="I151" s="675"/>
    </row>
    <row r="152" spans="1:9" ht="23.25" customHeight="1" x14ac:dyDescent="0.2">
      <c r="A152" s="675" t="s">
        <v>481</v>
      </c>
      <c r="B152" s="675"/>
      <c r="C152" s="675" t="s">
        <v>482</v>
      </c>
      <c r="D152" s="675"/>
      <c r="E152" s="675"/>
      <c r="F152" s="675"/>
      <c r="G152" s="257" t="s">
        <v>404</v>
      </c>
      <c r="H152" s="675">
        <v>0.43</v>
      </c>
      <c r="I152" s="675"/>
    </row>
    <row r="153" spans="1:9" ht="23.25" customHeight="1" x14ac:dyDescent="0.2">
      <c r="A153" s="675" t="s">
        <v>483</v>
      </c>
      <c r="B153" s="675"/>
      <c r="C153" s="675" t="s">
        <v>757</v>
      </c>
      <c r="D153" s="675"/>
      <c r="E153" s="675"/>
      <c r="F153" s="675"/>
      <c r="G153" s="257" t="s">
        <v>404</v>
      </c>
      <c r="H153" s="675">
        <v>0.32</v>
      </c>
      <c r="I153" s="675"/>
    </row>
    <row r="154" spans="1:9" ht="23.25" customHeight="1" x14ac:dyDescent="0.2">
      <c r="A154" s="675" t="s">
        <v>758</v>
      </c>
      <c r="B154" s="675"/>
      <c r="C154" s="675" t="s">
        <v>759</v>
      </c>
      <c r="D154" s="675"/>
      <c r="E154" s="675"/>
      <c r="F154" s="675"/>
      <c r="G154" s="257" t="s">
        <v>404</v>
      </c>
      <c r="H154" s="675">
        <v>7.0000000000000007E-2</v>
      </c>
      <c r="I154" s="675"/>
    </row>
    <row r="155" spans="1:9" ht="45.75" customHeight="1" x14ac:dyDescent="0.2">
      <c r="A155" s="675" t="s">
        <v>760</v>
      </c>
      <c r="B155" s="675"/>
      <c r="C155" s="675" t="s">
        <v>761</v>
      </c>
      <c r="D155" s="675"/>
      <c r="E155" s="675"/>
      <c r="F155" s="675"/>
      <c r="G155" s="257" t="s">
        <v>404</v>
      </c>
      <c r="H155" s="675">
        <v>0.49</v>
      </c>
      <c r="I155" s="675"/>
    </row>
    <row r="156" spans="1:9" ht="45.75" customHeight="1" x14ac:dyDescent="0.2">
      <c r="A156" s="675" t="s">
        <v>762</v>
      </c>
      <c r="B156" s="675"/>
      <c r="C156" s="675" t="s">
        <v>763</v>
      </c>
      <c r="D156" s="675"/>
      <c r="E156" s="675"/>
      <c r="F156" s="675"/>
      <c r="G156" s="257" t="s">
        <v>404</v>
      </c>
      <c r="H156" s="675">
        <v>2.0099999999999998</v>
      </c>
      <c r="I156" s="675"/>
    </row>
    <row r="157" spans="1:9" ht="45.75" customHeight="1" x14ac:dyDescent="0.2">
      <c r="A157" s="675" t="s">
        <v>764</v>
      </c>
      <c r="B157" s="675"/>
      <c r="C157" s="675" t="s">
        <v>765</v>
      </c>
      <c r="D157" s="675"/>
      <c r="E157" s="675"/>
      <c r="F157" s="675"/>
      <c r="G157" s="257" t="s">
        <v>404</v>
      </c>
      <c r="H157" s="675">
        <v>1.76</v>
      </c>
      <c r="I157" s="675"/>
    </row>
    <row r="158" spans="1:9" ht="45.75" customHeight="1" x14ac:dyDescent="0.2">
      <c r="A158" s="675" t="s">
        <v>766</v>
      </c>
      <c r="B158" s="675"/>
      <c r="C158" s="675" t="s">
        <v>767</v>
      </c>
      <c r="D158" s="675"/>
      <c r="E158" s="675"/>
      <c r="F158" s="675"/>
      <c r="G158" s="257" t="s">
        <v>404</v>
      </c>
      <c r="H158" s="675">
        <v>1.5</v>
      </c>
      <c r="I158" s="675"/>
    </row>
    <row r="159" spans="1:9" ht="45.75" customHeight="1" x14ac:dyDescent="0.2">
      <c r="A159" s="675" t="s">
        <v>768</v>
      </c>
      <c r="B159" s="675"/>
      <c r="C159" s="675" t="s">
        <v>769</v>
      </c>
      <c r="D159" s="675"/>
      <c r="E159" s="675"/>
      <c r="F159" s="675"/>
      <c r="G159" s="257" t="s">
        <v>404</v>
      </c>
      <c r="H159" s="675">
        <v>1.25</v>
      </c>
      <c r="I159" s="675"/>
    </row>
    <row r="160" spans="1:9" ht="45.75" customHeight="1" x14ac:dyDescent="0.2">
      <c r="A160" s="675" t="s">
        <v>770</v>
      </c>
      <c r="B160" s="675"/>
      <c r="C160" s="675" t="s">
        <v>771</v>
      </c>
      <c r="D160" s="675"/>
      <c r="E160" s="675"/>
      <c r="F160" s="675"/>
      <c r="G160" s="257" t="s">
        <v>404</v>
      </c>
      <c r="H160" s="675">
        <v>1</v>
      </c>
      <c r="I160" s="675"/>
    </row>
    <row r="161" spans="1:9" ht="45.75" customHeight="1" x14ac:dyDescent="0.2">
      <c r="A161" s="675" t="s">
        <v>772</v>
      </c>
      <c r="B161" s="675"/>
      <c r="C161" s="675" t="s">
        <v>773</v>
      </c>
      <c r="D161" s="675"/>
      <c r="E161" s="675"/>
      <c r="F161" s="675"/>
      <c r="G161" s="257" t="s">
        <v>404</v>
      </c>
      <c r="H161" s="675">
        <v>0.74</v>
      </c>
      <c r="I161" s="675"/>
    </row>
    <row r="162" spans="1:9" ht="57" customHeight="1" x14ac:dyDescent="0.2">
      <c r="A162" s="675" t="s">
        <v>774</v>
      </c>
      <c r="B162" s="675"/>
      <c r="C162" s="675" t="s">
        <v>775</v>
      </c>
      <c r="D162" s="675"/>
      <c r="E162" s="675"/>
      <c r="F162" s="675"/>
      <c r="G162" s="257" t="s">
        <v>404</v>
      </c>
      <c r="H162" s="675">
        <v>7.0000000000000007E-2</v>
      </c>
      <c r="I162" s="675"/>
    </row>
    <row r="163" spans="1:9" ht="57" customHeight="1" x14ac:dyDescent="0.2">
      <c r="A163" s="675" t="s">
        <v>776</v>
      </c>
      <c r="B163" s="675"/>
      <c r="C163" s="675" t="s">
        <v>777</v>
      </c>
      <c r="D163" s="675"/>
      <c r="E163" s="675"/>
      <c r="F163" s="675"/>
      <c r="G163" s="257" t="s">
        <v>404</v>
      </c>
      <c r="H163" s="675">
        <v>0.11</v>
      </c>
      <c r="I163" s="675"/>
    </row>
    <row r="164" spans="1:9" ht="57" customHeight="1" x14ac:dyDescent="0.2">
      <c r="A164" s="675" t="s">
        <v>778</v>
      </c>
      <c r="B164" s="675"/>
      <c r="C164" s="675" t="s">
        <v>779</v>
      </c>
      <c r="D164" s="675"/>
      <c r="E164" s="675"/>
      <c r="F164" s="675"/>
      <c r="G164" s="257" t="s">
        <v>404</v>
      </c>
      <c r="H164" s="675">
        <v>0.09</v>
      </c>
      <c r="I164" s="675"/>
    </row>
    <row r="165" spans="1:9" ht="57" customHeight="1" x14ac:dyDescent="0.2">
      <c r="A165" s="675" t="s">
        <v>780</v>
      </c>
      <c r="B165" s="675"/>
      <c r="C165" s="675" t="s">
        <v>781</v>
      </c>
      <c r="D165" s="675"/>
      <c r="E165" s="675"/>
      <c r="F165" s="675"/>
      <c r="G165" s="257" t="s">
        <v>404</v>
      </c>
      <c r="H165" s="675">
        <v>0.2</v>
      </c>
      <c r="I165" s="675"/>
    </row>
    <row r="166" spans="1:9" ht="57" customHeight="1" x14ac:dyDescent="0.2">
      <c r="A166" s="675" t="s">
        <v>782</v>
      </c>
      <c r="B166" s="675"/>
      <c r="C166" s="675" t="s">
        <v>783</v>
      </c>
      <c r="D166" s="675"/>
      <c r="E166" s="675"/>
      <c r="F166" s="675"/>
      <c r="G166" s="257" t="s">
        <v>404</v>
      </c>
      <c r="H166" s="675">
        <v>0.16</v>
      </c>
      <c r="I166" s="675"/>
    </row>
    <row r="167" spans="1:9" ht="57" customHeight="1" x14ac:dyDescent="0.2">
      <c r="A167" s="675" t="s">
        <v>784</v>
      </c>
      <c r="B167" s="675"/>
      <c r="C167" s="675" t="s">
        <v>785</v>
      </c>
      <c r="D167" s="675"/>
      <c r="E167" s="675"/>
      <c r="F167" s="675"/>
      <c r="G167" s="257" t="s">
        <v>404</v>
      </c>
      <c r="H167" s="675">
        <v>0.14000000000000001</v>
      </c>
      <c r="I167" s="675"/>
    </row>
    <row r="168" spans="1:9" ht="57" customHeight="1" x14ac:dyDescent="0.2">
      <c r="A168" s="675" t="s">
        <v>786</v>
      </c>
      <c r="B168" s="675"/>
      <c r="C168" s="675" t="s">
        <v>787</v>
      </c>
      <c r="D168" s="675"/>
      <c r="E168" s="675"/>
      <c r="F168" s="675"/>
      <c r="G168" s="257" t="s">
        <v>404</v>
      </c>
      <c r="H168" s="675">
        <v>0.22</v>
      </c>
      <c r="I168" s="675"/>
    </row>
    <row r="169" spans="1:9" ht="57" customHeight="1" x14ac:dyDescent="0.2">
      <c r="A169" s="675" t="s">
        <v>485</v>
      </c>
      <c r="B169" s="675"/>
      <c r="C169" s="675" t="s">
        <v>486</v>
      </c>
      <c r="D169" s="675"/>
      <c r="E169" s="675"/>
      <c r="F169" s="675"/>
      <c r="G169" s="257" t="s">
        <v>404</v>
      </c>
      <c r="H169" s="675">
        <v>0.42</v>
      </c>
      <c r="I169" s="675"/>
    </row>
    <row r="170" spans="1:9" ht="57" customHeight="1" x14ac:dyDescent="0.2">
      <c r="A170" s="675" t="s">
        <v>487</v>
      </c>
      <c r="B170" s="675"/>
      <c r="C170" s="675" t="s">
        <v>488</v>
      </c>
      <c r="D170" s="675"/>
      <c r="E170" s="675"/>
      <c r="F170" s="675"/>
      <c r="G170" s="257" t="s">
        <v>404</v>
      </c>
      <c r="H170" s="675">
        <v>1.45</v>
      </c>
      <c r="I170" s="675"/>
    </row>
    <row r="171" spans="1:9" ht="57" customHeight="1" x14ac:dyDescent="0.2">
      <c r="A171" s="675" t="s">
        <v>489</v>
      </c>
      <c r="B171" s="675"/>
      <c r="C171" s="675" t="s">
        <v>490</v>
      </c>
      <c r="D171" s="675"/>
      <c r="E171" s="675"/>
      <c r="F171" s="675"/>
      <c r="G171" s="257" t="s">
        <v>404</v>
      </c>
      <c r="H171" s="675">
        <v>1.23</v>
      </c>
      <c r="I171" s="675"/>
    </row>
    <row r="172" spans="1:9" ht="57" customHeight="1" x14ac:dyDescent="0.2">
      <c r="A172" s="675" t="s">
        <v>491</v>
      </c>
      <c r="B172" s="675"/>
      <c r="C172" s="675" t="s">
        <v>492</v>
      </c>
      <c r="D172" s="675"/>
      <c r="E172" s="675"/>
      <c r="F172" s="675"/>
      <c r="G172" s="257" t="s">
        <v>404</v>
      </c>
      <c r="H172" s="675">
        <v>1.03</v>
      </c>
      <c r="I172" s="675"/>
    </row>
    <row r="173" spans="1:9" ht="57" customHeight="1" x14ac:dyDescent="0.2">
      <c r="A173" s="675" t="s">
        <v>493</v>
      </c>
      <c r="B173" s="675"/>
      <c r="C173" s="675" t="s">
        <v>494</v>
      </c>
      <c r="D173" s="675"/>
      <c r="E173" s="675"/>
      <c r="F173" s="675"/>
      <c r="G173" s="257" t="s">
        <v>404</v>
      </c>
      <c r="H173" s="675">
        <v>0.82</v>
      </c>
      <c r="I173" s="675"/>
    </row>
    <row r="174" spans="1:9" ht="57" customHeight="1" x14ac:dyDescent="0.2">
      <c r="A174" s="675" t="s">
        <v>495</v>
      </c>
      <c r="B174" s="675"/>
      <c r="C174" s="675" t="s">
        <v>496</v>
      </c>
      <c r="D174" s="675"/>
      <c r="E174" s="675"/>
      <c r="F174" s="675"/>
      <c r="G174" s="257" t="s">
        <v>404</v>
      </c>
      <c r="H174" s="675">
        <v>0.62</v>
      </c>
      <c r="I174" s="675"/>
    </row>
    <row r="175" spans="1:9" ht="57" customHeight="1" x14ac:dyDescent="0.2">
      <c r="A175" s="675" t="s">
        <v>497</v>
      </c>
      <c r="B175" s="675"/>
      <c r="C175" s="675" t="s">
        <v>498</v>
      </c>
      <c r="D175" s="675"/>
      <c r="E175" s="675"/>
      <c r="F175" s="675"/>
      <c r="G175" s="257" t="s">
        <v>404</v>
      </c>
      <c r="H175" s="675">
        <v>1.63</v>
      </c>
      <c r="I175" s="675"/>
    </row>
    <row r="176" spans="1:9" ht="57" customHeight="1" x14ac:dyDescent="0.2">
      <c r="A176" s="675" t="s">
        <v>788</v>
      </c>
      <c r="B176" s="675"/>
      <c r="C176" s="675" t="s">
        <v>789</v>
      </c>
      <c r="D176" s="675"/>
      <c r="E176" s="675"/>
      <c r="F176" s="675"/>
      <c r="G176" s="257" t="s">
        <v>404</v>
      </c>
      <c r="H176" s="675">
        <v>0.62</v>
      </c>
      <c r="I176" s="675"/>
    </row>
    <row r="177" spans="1:9" ht="57" customHeight="1" x14ac:dyDescent="0.2">
      <c r="A177" s="675" t="s">
        <v>790</v>
      </c>
      <c r="B177" s="675"/>
      <c r="C177" s="675" t="s">
        <v>791</v>
      </c>
      <c r="D177" s="675"/>
      <c r="E177" s="675"/>
      <c r="F177" s="675"/>
      <c r="G177" s="257" t="s">
        <v>404</v>
      </c>
      <c r="H177" s="675">
        <v>2.46</v>
      </c>
      <c r="I177" s="675"/>
    </row>
    <row r="178" spans="1:9" ht="57" customHeight="1" x14ac:dyDescent="0.2">
      <c r="A178" s="675" t="s">
        <v>792</v>
      </c>
      <c r="B178" s="675"/>
      <c r="C178" s="675" t="s">
        <v>793</v>
      </c>
      <c r="D178" s="675"/>
      <c r="E178" s="675"/>
      <c r="F178" s="675"/>
      <c r="G178" s="257" t="s">
        <v>404</v>
      </c>
      <c r="H178" s="675">
        <v>2.14</v>
      </c>
      <c r="I178" s="675"/>
    </row>
    <row r="179" spans="1:9" ht="57" customHeight="1" x14ac:dyDescent="0.2">
      <c r="A179" s="675" t="s">
        <v>794</v>
      </c>
      <c r="B179" s="675"/>
      <c r="C179" s="675" t="s">
        <v>795</v>
      </c>
      <c r="D179" s="675"/>
      <c r="E179" s="675"/>
      <c r="F179" s="675"/>
      <c r="G179" s="257" t="s">
        <v>404</v>
      </c>
      <c r="H179" s="675">
        <v>1.83</v>
      </c>
      <c r="I179" s="675"/>
    </row>
    <row r="180" spans="1:9" ht="57" customHeight="1" x14ac:dyDescent="0.2">
      <c r="A180" s="675" t="s">
        <v>796</v>
      </c>
      <c r="B180" s="675"/>
      <c r="C180" s="675" t="s">
        <v>797</v>
      </c>
      <c r="D180" s="675"/>
      <c r="E180" s="675"/>
      <c r="F180" s="675"/>
      <c r="G180" s="257" t="s">
        <v>404</v>
      </c>
      <c r="H180" s="675">
        <v>1.52</v>
      </c>
      <c r="I180" s="675"/>
    </row>
    <row r="181" spans="1:9" ht="57" customHeight="1" x14ac:dyDescent="0.2">
      <c r="A181" s="675" t="s">
        <v>798</v>
      </c>
      <c r="B181" s="675"/>
      <c r="C181" s="675" t="s">
        <v>799</v>
      </c>
      <c r="D181" s="675"/>
      <c r="E181" s="675"/>
      <c r="F181" s="675"/>
      <c r="G181" s="257" t="s">
        <v>404</v>
      </c>
      <c r="H181" s="675">
        <v>1.23</v>
      </c>
      <c r="I181" s="675"/>
    </row>
    <row r="182" spans="1:9" ht="57" customHeight="1" x14ac:dyDescent="0.2">
      <c r="A182" s="675" t="s">
        <v>800</v>
      </c>
      <c r="B182" s="675"/>
      <c r="C182" s="675" t="s">
        <v>801</v>
      </c>
      <c r="D182" s="675"/>
      <c r="E182" s="675"/>
      <c r="F182" s="675"/>
      <c r="G182" s="257" t="s">
        <v>404</v>
      </c>
      <c r="H182" s="675">
        <v>0.92</v>
      </c>
      <c r="I182" s="675"/>
    </row>
    <row r="183" spans="1:9" ht="34.5" customHeight="1" x14ac:dyDescent="0.2">
      <c r="A183" s="675" t="s">
        <v>802</v>
      </c>
      <c r="B183" s="675"/>
      <c r="C183" s="675" t="s">
        <v>803</v>
      </c>
      <c r="D183" s="675"/>
      <c r="E183" s="675"/>
      <c r="F183" s="675"/>
      <c r="G183" s="257" t="s">
        <v>404</v>
      </c>
      <c r="H183" s="675">
        <v>0.14000000000000001</v>
      </c>
      <c r="I183" s="675"/>
    </row>
    <row r="184" spans="1:9" ht="34.5" customHeight="1" x14ac:dyDescent="0.2">
      <c r="A184" s="675" t="s">
        <v>804</v>
      </c>
      <c r="B184" s="675"/>
      <c r="C184" s="675" t="s">
        <v>805</v>
      </c>
      <c r="D184" s="675"/>
      <c r="E184" s="675"/>
      <c r="F184" s="675"/>
      <c r="G184" s="257" t="s">
        <v>404</v>
      </c>
      <c r="H184" s="675">
        <v>0.56000000000000005</v>
      </c>
      <c r="I184" s="675"/>
    </row>
    <row r="185" spans="1:9" ht="34.5" customHeight="1" x14ac:dyDescent="0.2">
      <c r="A185" s="675" t="s">
        <v>806</v>
      </c>
      <c r="B185" s="675"/>
      <c r="C185" s="675" t="s">
        <v>807</v>
      </c>
      <c r="D185" s="675"/>
      <c r="E185" s="675"/>
      <c r="F185" s="675"/>
      <c r="G185" s="257" t="s">
        <v>404</v>
      </c>
      <c r="H185" s="675">
        <v>0.5</v>
      </c>
      <c r="I185" s="675"/>
    </row>
    <row r="186" spans="1:9" ht="34.5" customHeight="1" x14ac:dyDescent="0.2">
      <c r="A186" s="675" t="s">
        <v>808</v>
      </c>
      <c r="B186" s="675"/>
      <c r="C186" s="675" t="s">
        <v>809</v>
      </c>
      <c r="D186" s="675"/>
      <c r="E186" s="675"/>
      <c r="F186" s="675"/>
      <c r="G186" s="257" t="s">
        <v>404</v>
      </c>
      <c r="H186" s="675">
        <v>0.45</v>
      </c>
      <c r="I186" s="675"/>
    </row>
    <row r="187" spans="1:9" ht="34.5" customHeight="1" x14ac:dyDescent="0.2">
      <c r="A187" s="675" t="s">
        <v>810</v>
      </c>
      <c r="B187" s="675"/>
      <c r="C187" s="675" t="s">
        <v>811</v>
      </c>
      <c r="D187" s="675"/>
      <c r="E187" s="675"/>
      <c r="F187" s="675"/>
      <c r="G187" s="257" t="s">
        <v>404</v>
      </c>
      <c r="H187" s="675">
        <v>0.33</v>
      </c>
      <c r="I187" s="675"/>
    </row>
    <row r="188" spans="1:9" ht="34.5" customHeight="1" x14ac:dyDescent="0.2">
      <c r="A188" s="675" t="s">
        <v>812</v>
      </c>
      <c r="B188" s="675"/>
      <c r="C188" s="675" t="s">
        <v>813</v>
      </c>
      <c r="D188" s="675"/>
      <c r="E188" s="675"/>
      <c r="F188" s="675"/>
      <c r="G188" s="257" t="s">
        <v>404</v>
      </c>
      <c r="H188" s="675">
        <v>0.28000000000000003</v>
      </c>
      <c r="I188" s="675"/>
    </row>
    <row r="189" spans="1:9" ht="34.5" customHeight="1" x14ac:dyDescent="0.2">
      <c r="A189" s="675" t="s">
        <v>814</v>
      </c>
      <c r="B189" s="675"/>
      <c r="C189" s="675" t="s">
        <v>815</v>
      </c>
      <c r="D189" s="675"/>
      <c r="E189" s="675"/>
      <c r="F189" s="675"/>
      <c r="G189" s="257" t="s">
        <v>404</v>
      </c>
      <c r="H189" s="675">
        <v>0.22</v>
      </c>
      <c r="I189" s="675"/>
    </row>
    <row r="190" spans="1:9" ht="45.75" customHeight="1" x14ac:dyDescent="0.2">
      <c r="A190" s="675" t="s">
        <v>816</v>
      </c>
      <c r="B190" s="675"/>
      <c r="C190" s="675" t="s">
        <v>817</v>
      </c>
      <c r="D190" s="675"/>
      <c r="E190" s="675"/>
      <c r="F190" s="675"/>
      <c r="G190" s="257" t="s">
        <v>404</v>
      </c>
      <c r="H190" s="675">
        <v>0.12</v>
      </c>
      <c r="I190" s="675"/>
    </row>
    <row r="191" spans="1:9" ht="45.75" customHeight="1" x14ac:dyDescent="0.2">
      <c r="A191" s="675" t="s">
        <v>818</v>
      </c>
      <c r="B191" s="675"/>
      <c r="C191" s="675" t="s">
        <v>819</v>
      </c>
      <c r="D191" s="675"/>
      <c r="E191" s="675"/>
      <c r="F191" s="675"/>
      <c r="G191" s="257" t="s">
        <v>404</v>
      </c>
      <c r="H191" s="675">
        <v>0.41</v>
      </c>
      <c r="I191" s="675"/>
    </row>
    <row r="192" spans="1:9" ht="45.75" customHeight="1" x14ac:dyDescent="0.2">
      <c r="A192" s="675" t="s">
        <v>820</v>
      </c>
      <c r="B192" s="675"/>
      <c r="C192" s="675" t="s">
        <v>821</v>
      </c>
      <c r="D192" s="675"/>
      <c r="E192" s="675"/>
      <c r="F192" s="675"/>
      <c r="G192" s="257" t="s">
        <v>404</v>
      </c>
      <c r="H192" s="675">
        <v>0.36</v>
      </c>
      <c r="I192" s="675"/>
    </row>
    <row r="193" spans="1:9" ht="45.75" customHeight="1" x14ac:dyDescent="0.2">
      <c r="A193" s="675" t="s">
        <v>822</v>
      </c>
      <c r="B193" s="675"/>
      <c r="C193" s="675" t="s">
        <v>823</v>
      </c>
      <c r="D193" s="675"/>
      <c r="E193" s="675"/>
      <c r="F193" s="675"/>
      <c r="G193" s="257" t="s">
        <v>404</v>
      </c>
      <c r="H193" s="675">
        <v>0.28000000000000003</v>
      </c>
      <c r="I193" s="675"/>
    </row>
    <row r="194" spans="1:9" ht="45.75" customHeight="1" x14ac:dyDescent="0.2">
      <c r="A194" s="675" t="s">
        <v>824</v>
      </c>
      <c r="B194" s="675"/>
      <c r="C194" s="675" t="s">
        <v>825</v>
      </c>
      <c r="D194" s="675"/>
      <c r="E194" s="675"/>
      <c r="F194" s="675"/>
      <c r="G194" s="257" t="s">
        <v>404</v>
      </c>
      <c r="H194" s="675">
        <v>0.22</v>
      </c>
      <c r="I194" s="675"/>
    </row>
    <row r="195" spans="1:9" ht="45.75" customHeight="1" x14ac:dyDescent="0.2">
      <c r="A195" s="675" t="s">
        <v>826</v>
      </c>
      <c r="B195" s="675"/>
      <c r="C195" s="675" t="s">
        <v>827</v>
      </c>
      <c r="D195" s="675"/>
      <c r="E195" s="675"/>
      <c r="F195" s="675"/>
      <c r="G195" s="257" t="s">
        <v>404</v>
      </c>
      <c r="H195" s="675">
        <v>0.19</v>
      </c>
      <c r="I195" s="675"/>
    </row>
    <row r="196" spans="1:9" ht="45.75" customHeight="1" x14ac:dyDescent="0.2">
      <c r="A196" s="675" t="s">
        <v>828</v>
      </c>
      <c r="B196" s="675"/>
      <c r="C196" s="675" t="s">
        <v>829</v>
      </c>
      <c r="D196" s="675"/>
      <c r="E196" s="675"/>
      <c r="F196" s="675"/>
      <c r="G196" s="257" t="s">
        <v>404</v>
      </c>
      <c r="H196" s="675">
        <v>0.48</v>
      </c>
      <c r="I196" s="675"/>
    </row>
    <row r="197" spans="1:9" ht="45.75" customHeight="1" x14ac:dyDescent="0.2">
      <c r="A197" s="675" t="s">
        <v>830</v>
      </c>
      <c r="B197" s="675"/>
      <c r="C197" s="675" t="s">
        <v>831</v>
      </c>
      <c r="D197" s="675"/>
      <c r="E197" s="675"/>
      <c r="F197" s="675"/>
      <c r="G197" s="257" t="s">
        <v>404</v>
      </c>
      <c r="H197" s="675">
        <v>0.18</v>
      </c>
      <c r="I197" s="675"/>
    </row>
    <row r="198" spans="1:9" ht="45.75" customHeight="1" x14ac:dyDescent="0.2">
      <c r="A198" s="675" t="s">
        <v>832</v>
      </c>
      <c r="B198" s="675"/>
      <c r="C198" s="675" t="s">
        <v>833</v>
      </c>
      <c r="D198" s="675"/>
      <c r="E198" s="675"/>
      <c r="F198" s="675"/>
      <c r="G198" s="257" t="s">
        <v>404</v>
      </c>
      <c r="H198" s="675">
        <v>0.62</v>
      </c>
      <c r="I198" s="675"/>
    </row>
    <row r="199" spans="1:9" ht="45.75" customHeight="1" x14ac:dyDescent="0.2">
      <c r="A199" s="675" t="s">
        <v>834</v>
      </c>
      <c r="B199" s="675"/>
      <c r="C199" s="675" t="s">
        <v>835</v>
      </c>
      <c r="D199" s="675"/>
      <c r="E199" s="675"/>
      <c r="F199" s="675"/>
      <c r="G199" s="257" t="s">
        <v>404</v>
      </c>
      <c r="H199" s="675">
        <v>0.45</v>
      </c>
      <c r="I199" s="675"/>
    </row>
    <row r="200" spans="1:9" ht="45.75" customHeight="1" x14ac:dyDescent="0.2">
      <c r="A200" s="675" t="s">
        <v>836</v>
      </c>
      <c r="B200" s="675"/>
      <c r="C200" s="675" t="s">
        <v>837</v>
      </c>
      <c r="D200" s="675"/>
      <c r="E200" s="675"/>
      <c r="F200" s="675"/>
      <c r="G200" s="257" t="s">
        <v>404</v>
      </c>
      <c r="H200" s="675">
        <v>0.37</v>
      </c>
      <c r="I200" s="675"/>
    </row>
    <row r="201" spans="1:9" ht="45.75" customHeight="1" x14ac:dyDescent="0.2">
      <c r="A201" s="675" t="s">
        <v>838</v>
      </c>
      <c r="B201" s="675"/>
      <c r="C201" s="675" t="s">
        <v>839</v>
      </c>
      <c r="D201" s="675"/>
      <c r="E201" s="675"/>
      <c r="F201" s="675"/>
      <c r="G201" s="257" t="s">
        <v>404</v>
      </c>
      <c r="H201" s="675">
        <v>0.27</v>
      </c>
      <c r="I201" s="675"/>
    </row>
    <row r="202" spans="1:9" ht="45.75" customHeight="1" x14ac:dyDescent="0.2">
      <c r="A202" s="675" t="s">
        <v>840</v>
      </c>
      <c r="B202" s="675"/>
      <c r="C202" s="675" t="s">
        <v>841</v>
      </c>
      <c r="D202" s="675"/>
      <c r="E202" s="675"/>
      <c r="F202" s="675"/>
      <c r="G202" s="257" t="s">
        <v>404</v>
      </c>
      <c r="H202" s="675">
        <v>0.73</v>
      </c>
      <c r="I202" s="675"/>
    </row>
    <row r="203" spans="1:9" ht="45.75" customHeight="1" x14ac:dyDescent="0.2">
      <c r="A203" s="675" t="s">
        <v>842</v>
      </c>
      <c r="B203" s="675"/>
      <c r="C203" s="675" t="s">
        <v>843</v>
      </c>
      <c r="D203" s="675"/>
      <c r="E203" s="675"/>
      <c r="F203" s="675"/>
      <c r="G203" s="257" t="s">
        <v>404</v>
      </c>
      <c r="H203" s="675">
        <v>0.53</v>
      </c>
      <c r="I203" s="675"/>
    </row>
    <row r="204" spans="1:9" ht="12.75" customHeight="1" x14ac:dyDescent="0.2">
      <c r="A204" s="675">
        <v>39</v>
      </c>
      <c r="B204" s="675"/>
      <c r="C204" s="675" t="s">
        <v>844</v>
      </c>
      <c r="D204" s="675"/>
      <c r="E204" s="675"/>
      <c r="F204" s="675"/>
      <c r="H204" s="676"/>
      <c r="I204" s="676"/>
    </row>
    <row r="205" spans="1:9" ht="12.75" customHeight="1" x14ac:dyDescent="0.2">
      <c r="A205" s="675" t="s">
        <v>845</v>
      </c>
      <c r="B205" s="675"/>
      <c r="C205" s="675" t="s">
        <v>846</v>
      </c>
      <c r="D205" s="675"/>
      <c r="E205" s="675"/>
      <c r="F205" s="675"/>
      <c r="G205" s="257" t="s">
        <v>847</v>
      </c>
      <c r="H205" s="675">
        <v>170</v>
      </c>
      <c r="I205" s="675"/>
    </row>
    <row r="206" spans="1:9" ht="23.25" customHeight="1" x14ac:dyDescent="0.2">
      <c r="A206" s="675" t="s">
        <v>848</v>
      </c>
      <c r="B206" s="675"/>
      <c r="C206" s="675" t="s">
        <v>849</v>
      </c>
      <c r="D206" s="675"/>
      <c r="E206" s="675"/>
      <c r="F206" s="675"/>
      <c r="G206" s="257" t="s">
        <v>847</v>
      </c>
      <c r="H206" s="675">
        <v>130</v>
      </c>
      <c r="I206" s="675"/>
    </row>
    <row r="207" spans="1:9" ht="12.75" customHeight="1" x14ac:dyDescent="0.2">
      <c r="A207" s="675" t="s">
        <v>850</v>
      </c>
      <c r="B207" s="675"/>
      <c r="C207" s="675" t="s">
        <v>851</v>
      </c>
      <c r="D207" s="675"/>
      <c r="E207" s="675"/>
      <c r="F207" s="675"/>
      <c r="G207" s="257" t="s">
        <v>847</v>
      </c>
      <c r="H207" s="675">
        <v>50</v>
      </c>
      <c r="I207" s="675"/>
    </row>
    <row r="208" spans="1:9" ht="12.75" customHeight="1" x14ac:dyDescent="0.2">
      <c r="A208" s="675" t="s">
        <v>852</v>
      </c>
      <c r="B208" s="675"/>
      <c r="C208" s="675" t="s">
        <v>853</v>
      </c>
      <c r="D208" s="675"/>
      <c r="E208" s="675"/>
      <c r="F208" s="675"/>
      <c r="G208" s="257" t="s">
        <v>847</v>
      </c>
      <c r="H208" s="675">
        <v>25</v>
      </c>
      <c r="I208" s="675"/>
    </row>
    <row r="209" spans="1:9" ht="12.75" customHeight="1" x14ac:dyDescent="0.2">
      <c r="A209" s="675">
        <v>245</v>
      </c>
      <c r="B209" s="675"/>
      <c r="C209" s="675" t="s">
        <v>854</v>
      </c>
      <c r="D209" s="675"/>
      <c r="E209" s="675"/>
      <c r="F209" s="675"/>
      <c r="H209" s="676"/>
      <c r="I209" s="676"/>
    </row>
    <row r="210" spans="1:9" ht="45.75" customHeight="1" x14ac:dyDescent="0.2">
      <c r="A210" s="675" t="s">
        <v>855</v>
      </c>
      <c r="B210" s="675"/>
      <c r="C210" s="675" t="s">
        <v>856</v>
      </c>
      <c r="D210" s="675"/>
      <c r="E210" s="675"/>
      <c r="F210" s="675"/>
      <c r="G210" s="257" t="s">
        <v>463</v>
      </c>
      <c r="H210" s="675">
        <v>850</v>
      </c>
      <c r="I210" s="675"/>
    </row>
    <row r="211" spans="1:9" ht="45.75" customHeight="1" x14ac:dyDescent="0.2">
      <c r="A211" s="675" t="s">
        <v>857</v>
      </c>
      <c r="B211" s="675"/>
      <c r="C211" s="675" t="s">
        <v>858</v>
      </c>
      <c r="D211" s="675"/>
      <c r="E211" s="675"/>
      <c r="F211" s="675"/>
      <c r="G211" s="257" t="s">
        <v>593</v>
      </c>
      <c r="H211" s="675">
        <v>2.1</v>
      </c>
      <c r="I211" s="675"/>
    </row>
    <row r="212" spans="1:9" ht="34.5" customHeight="1" x14ac:dyDescent="0.2">
      <c r="A212" s="675" t="s">
        <v>859</v>
      </c>
      <c r="B212" s="675"/>
      <c r="C212" s="675" t="s">
        <v>860</v>
      </c>
      <c r="D212" s="675"/>
      <c r="E212" s="675"/>
      <c r="F212" s="675"/>
      <c r="G212" s="257" t="s">
        <v>861</v>
      </c>
      <c r="H212" s="675">
        <v>72.5</v>
      </c>
      <c r="I212" s="675"/>
    </row>
    <row r="213" spans="1:9" ht="12.75" customHeight="1" x14ac:dyDescent="0.2">
      <c r="A213" s="675" t="s">
        <v>862</v>
      </c>
      <c r="B213" s="675"/>
      <c r="C213" s="675"/>
      <c r="D213" s="675"/>
      <c r="E213" s="675"/>
      <c r="F213" s="675" t="s">
        <v>863</v>
      </c>
      <c r="G213" s="675"/>
      <c r="H213" s="675"/>
      <c r="I213" s="675"/>
    </row>
    <row r="214" spans="1:9" ht="45.75" customHeight="1" x14ac:dyDescent="0.2">
      <c r="A214" s="675" t="s">
        <v>864</v>
      </c>
      <c r="B214" s="675"/>
      <c r="C214" s="675"/>
      <c r="D214" s="675"/>
      <c r="E214" s="675"/>
      <c r="F214" s="675" t="s">
        <v>865</v>
      </c>
      <c r="G214" s="675"/>
      <c r="H214" s="675"/>
      <c r="I214" s="675"/>
    </row>
  </sheetData>
  <autoFilter ref="A8:H214" xr:uid="{00000000-0009-0000-0000-00000F000000}"/>
  <mergeCells count="626">
    <mergeCell ref="A213:E213"/>
    <mergeCell ref="F213:I213"/>
    <mergeCell ref="A214:E214"/>
    <mergeCell ref="F214:I214"/>
    <mergeCell ref="A210:B210"/>
    <mergeCell ref="C210:F210"/>
    <mergeCell ref="H210:I210"/>
    <mergeCell ref="A211:B211"/>
    <mergeCell ref="C211:F211"/>
    <mergeCell ref="H211:I211"/>
    <mergeCell ref="A212:B212"/>
    <mergeCell ref="C212:F212"/>
    <mergeCell ref="H212:I212"/>
    <mergeCell ref="A207:B207"/>
    <mergeCell ref="C207:F207"/>
    <mergeCell ref="H207:I207"/>
    <mergeCell ref="A208:B208"/>
    <mergeCell ref="C208:F208"/>
    <mergeCell ref="H208:I208"/>
    <mergeCell ref="A209:B209"/>
    <mergeCell ref="C209:F209"/>
    <mergeCell ref="H209:I209"/>
    <mergeCell ref="A204:B204"/>
    <mergeCell ref="C204:F204"/>
    <mergeCell ref="H204:I204"/>
    <mergeCell ref="A205:B205"/>
    <mergeCell ref="C205:F205"/>
    <mergeCell ref="H205:I205"/>
    <mergeCell ref="A206:B206"/>
    <mergeCell ref="C206:F206"/>
    <mergeCell ref="H206:I206"/>
    <mergeCell ref="A201:B201"/>
    <mergeCell ref="C201:F201"/>
    <mergeCell ref="H201:I201"/>
    <mergeCell ref="A202:B202"/>
    <mergeCell ref="C202:F202"/>
    <mergeCell ref="H202:I202"/>
    <mergeCell ref="A203:B203"/>
    <mergeCell ref="C203:F203"/>
    <mergeCell ref="H203:I203"/>
    <mergeCell ref="A198:B198"/>
    <mergeCell ref="C198:F198"/>
    <mergeCell ref="H198:I198"/>
    <mergeCell ref="A199:B199"/>
    <mergeCell ref="C199:F199"/>
    <mergeCell ref="H199:I199"/>
    <mergeCell ref="A200:B200"/>
    <mergeCell ref="C200:F200"/>
    <mergeCell ref="H200:I200"/>
    <mergeCell ref="A195:B195"/>
    <mergeCell ref="C195:F195"/>
    <mergeCell ref="H195:I195"/>
    <mergeCell ref="A196:B196"/>
    <mergeCell ref="C196:F196"/>
    <mergeCell ref="H196:I196"/>
    <mergeCell ref="A197:B197"/>
    <mergeCell ref="C197:F197"/>
    <mergeCell ref="H197:I197"/>
    <mergeCell ref="A192:B192"/>
    <mergeCell ref="C192:F192"/>
    <mergeCell ref="H192:I192"/>
    <mergeCell ref="A193:B193"/>
    <mergeCell ref="C193:F193"/>
    <mergeCell ref="H193:I193"/>
    <mergeCell ref="A194:B194"/>
    <mergeCell ref="C194:F194"/>
    <mergeCell ref="H194:I194"/>
    <mergeCell ref="A189:B189"/>
    <mergeCell ref="C189:F189"/>
    <mergeCell ref="H189:I189"/>
    <mergeCell ref="A190:B190"/>
    <mergeCell ref="C190:F190"/>
    <mergeCell ref="H190:I190"/>
    <mergeCell ref="A191:B191"/>
    <mergeCell ref="C191:F191"/>
    <mergeCell ref="H191:I191"/>
    <mergeCell ref="A186:B186"/>
    <mergeCell ref="C186:F186"/>
    <mergeCell ref="H186:I186"/>
    <mergeCell ref="A187:B187"/>
    <mergeCell ref="C187:F187"/>
    <mergeCell ref="H187:I187"/>
    <mergeCell ref="A188:B188"/>
    <mergeCell ref="C188:F188"/>
    <mergeCell ref="H188:I188"/>
    <mergeCell ref="A183:B183"/>
    <mergeCell ref="C183:F183"/>
    <mergeCell ref="H183:I183"/>
    <mergeCell ref="A184:B184"/>
    <mergeCell ref="C184:F184"/>
    <mergeCell ref="H184:I184"/>
    <mergeCell ref="A185:B185"/>
    <mergeCell ref="C185:F185"/>
    <mergeCell ref="H185:I185"/>
    <mergeCell ref="A180:B180"/>
    <mergeCell ref="C180:F180"/>
    <mergeCell ref="H180:I180"/>
    <mergeCell ref="A181:B181"/>
    <mergeCell ref="C181:F181"/>
    <mergeCell ref="H181:I181"/>
    <mergeCell ref="A182:B182"/>
    <mergeCell ref="C182:F182"/>
    <mergeCell ref="H182:I182"/>
    <mergeCell ref="A177:B177"/>
    <mergeCell ref="C177:F177"/>
    <mergeCell ref="H177:I177"/>
    <mergeCell ref="A178:B178"/>
    <mergeCell ref="C178:F178"/>
    <mergeCell ref="H178:I178"/>
    <mergeCell ref="A179:B179"/>
    <mergeCell ref="C179:F179"/>
    <mergeCell ref="H179:I179"/>
    <mergeCell ref="A174:B174"/>
    <mergeCell ref="C174:F174"/>
    <mergeCell ref="H174:I174"/>
    <mergeCell ref="A175:B175"/>
    <mergeCell ref="C175:F175"/>
    <mergeCell ref="H175:I175"/>
    <mergeCell ref="A176:B176"/>
    <mergeCell ref="C176:F176"/>
    <mergeCell ref="H176:I176"/>
    <mergeCell ref="A171:B171"/>
    <mergeCell ref="C171:F171"/>
    <mergeCell ref="H171:I171"/>
    <mergeCell ref="A172:B172"/>
    <mergeCell ref="C172:F172"/>
    <mergeCell ref="H172:I172"/>
    <mergeCell ref="A173:B173"/>
    <mergeCell ref="C173:F173"/>
    <mergeCell ref="H173:I173"/>
    <mergeCell ref="A168:B168"/>
    <mergeCell ref="C168:F168"/>
    <mergeCell ref="H168:I168"/>
    <mergeCell ref="A169:B169"/>
    <mergeCell ref="C169:F169"/>
    <mergeCell ref="H169:I169"/>
    <mergeCell ref="A170:B170"/>
    <mergeCell ref="C170:F170"/>
    <mergeCell ref="H170:I170"/>
    <mergeCell ref="A165:B165"/>
    <mergeCell ref="C165:F165"/>
    <mergeCell ref="H165:I165"/>
    <mergeCell ref="A166:B166"/>
    <mergeCell ref="C166:F166"/>
    <mergeCell ref="H166:I166"/>
    <mergeCell ref="A167:B167"/>
    <mergeCell ref="C167:F167"/>
    <mergeCell ref="H167:I167"/>
    <mergeCell ref="A162:B162"/>
    <mergeCell ref="C162:F162"/>
    <mergeCell ref="H162:I162"/>
    <mergeCell ref="A163:B163"/>
    <mergeCell ref="C163:F163"/>
    <mergeCell ref="H163:I163"/>
    <mergeCell ref="A164:B164"/>
    <mergeCell ref="C164:F164"/>
    <mergeCell ref="H164:I164"/>
    <mergeCell ref="A159:B159"/>
    <mergeCell ref="C159:F159"/>
    <mergeCell ref="H159:I159"/>
    <mergeCell ref="A160:B160"/>
    <mergeCell ref="C160:F160"/>
    <mergeCell ref="H160:I160"/>
    <mergeCell ref="A161:B161"/>
    <mergeCell ref="C161:F161"/>
    <mergeCell ref="H161:I161"/>
    <mergeCell ref="A156:B156"/>
    <mergeCell ref="C156:F156"/>
    <mergeCell ref="H156:I156"/>
    <mergeCell ref="A157:B157"/>
    <mergeCell ref="C157:F157"/>
    <mergeCell ref="H157:I157"/>
    <mergeCell ref="A158:B158"/>
    <mergeCell ref="C158:F158"/>
    <mergeCell ref="H158:I158"/>
    <mergeCell ref="A153:B153"/>
    <mergeCell ref="C153:F153"/>
    <mergeCell ref="H153:I153"/>
    <mergeCell ref="A154:B154"/>
    <mergeCell ref="C154:F154"/>
    <mergeCell ref="H154:I154"/>
    <mergeCell ref="A155:B155"/>
    <mergeCell ref="C155:F155"/>
    <mergeCell ref="H155:I155"/>
    <mergeCell ref="A150:B150"/>
    <mergeCell ref="C150:F150"/>
    <mergeCell ref="H150:I150"/>
    <mergeCell ref="A151:B151"/>
    <mergeCell ref="C151:F151"/>
    <mergeCell ref="H151:I151"/>
    <mergeCell ref="A152:B152"/>
    <mergeCell ref="C152:F152"/>
    <mergeCell ref="H152:I152"/>
    <mergeCell ref="A147:B147"/>
    <mergeCell ref="C147:F147"/>
    <mergeCell ref="H147:I147"/>
    <mergeCell ref="A148:B148"/>
    <mergeCell ref="C148:F148"/>
    <mergeCell ref="H148:I148"/>
    <mergeCell ref="A149:B149"/>
    <mergeCell ref="C149:F149"/>
    <mergeCell ref="H149:I149"/>
    <mergeCell ref="A144:B144"/>
    <mergeCell ref="C144:F144"/>
    <mergeCell ref="H144:I144"/>
    <mergeCell ref="A145:B145"/>
    <mergeCell ref="C145:F145"/>
    <mergeCell ref="H145:I145"/>
    <mergeCell ref="A146:B146"/>
    <mergeCell ref="C146:F146"/>
    <mergeCell ref="H146:I146"/>
    <mergeCell ref="A141:B141"/>
    <mergeCell ref="C141:F141"/>
    <mergeCell ref="H141:I141"/>
    <mergeCell ref="A142:B142"/>
    <mergeCell ref="C142:F142"/>
    <mergeCell ref="H142:I142"/>
    <mergeCell ref="A143:B143"/>
    <mergeCell ref="C143:F143"/>
    <mergeCell ref="H143:I143"/>
    <mergeCell ref="A138:B138"/>
    <mergeCell ref="C138:F138"/>
    <mergeCell ref="H138:I138"/>
    <mergeCell ref="A139:B139"/>
    <mergeCell ref="C139:F139"/>
    <mergeCell ref="H139:I139"/>
    <mergeCell ref="A140:B140"/>
    <mergeCell ref="C140:F140"/>
    <mergeCell ref="H140:I140"/>
    <mergeCell ref="A135:B135"/>
    <mergeCell ref="C135:F135"/>
    <mergeCell ref="H135:I135"/>
    <mergeCell ref="A136:B136"/>
    <mergeCell ref="C136:F136"/>
    <mergeCell ref="H136:I136"/>
    <mergeCell ref="A137:B137"/>
    <mergeCell ref="C137:F137"/>
    <mergeCell ref="H137:I137"/>
    <mergeCell ref="A132:B132"/>
    <mergeCell ref="C132:F132"/>
    <mergeCell ref="H132:I132"/>
    <mergeCell ref="A133:B133"/>
    <mergeCell ref="C133:F133"/>
    <mergeCell ref="H133:I133"/>
    <mergeCell ref="A134:B134"/>
    <mergeCell ref="C134:F134"/>
    <mergeCell ref="H134:I134"/>
    <mergeCell ref="A129:B129"/>
    <mergeCell ref="C129:F129"/>
    <mergeCell ref="H129:I129"/>
    <mergeCell ref="A130:B130"/>
    <mergeCell ref="C130:F130"/>
    <mergeCell ref="H130:I130"/>
    <mergeCell ref="A131:B131"/>
    <mergeCell ref="C131:F131"/>
    <mergeCell ref="H131:I131"/>
    <mergeCell ref="A126:B126"/>
    <mergeCell ref="C126:F126"/>
    <mergeCell ref="H126:I126"/>
    <mergeCell ref="A127:B127"/>
    <mergeCell ref="C127:F127"/>
    <mergeCell ref="H127:I127"/>
    <mergeCell ref="A128:B128"/>
    <mergeCell ref="C128:F128"/>
    <mergeCell ref="H128:I128"/>
    <mergeCell ref="A123:B123"/>
    <mergeCell ref="C123:F123"/>
    <mergeCell ref="H123:I123"/>
    <mergeCell ref="A124:B124"/>
    <mergeCell ref="C124:F124"/>
    <mergeCell ref="H124:I124"/>
    <mergeCell ref="A125:B125"/>
    <mergeCell ref="C125:F125"/>
    <mergeCell ref="H125:I125"/>
    <mergeCell ref="A120:B120"/>
    <mergeCell ref="C120:F120"/>
    <mergeCell ref="H120:I120"/>
    <mergeCell ref="A121:B121"/>
    <mergeCell ref="C121:F121"/>
    <mergeCell ref="H121:I121"/>
    <mergeCell ref="A122:B122"/>
    <mergeCell ref="C122:F122"/>
    <mergeCell ref="H122:I122"/>
    <mergeCell ref="A117:B117"/>
    <mergeCell ref="C117:F117"/>
    <mergeCell ref="H117:I117"/>
    <mergeCell ref="A118:B118"/>
    <mergeCell ref="C118:F118"/>
    <mergeCell ref="H118:I118"/>
    <mergeCell ref="A119:B119"/>
    <mergeCell ref="C119:F119"/>
    <mergeCell ref="H119:I119"/>
    <mergeCell ref="A114:B114"/>
    <mergeCell ref="C114:F114"/>
    <mergeCell ref="H114:I114"/>
    <mergeCell ref="A115:B115"/>
    <mergeCell ref="C115:F115"/>
    <mergeCell ref="H115:I115"/>
    <mergeCell ref="A116:B116"/>
    <mergeCell ref="C116:F116"/>
    <mergeCell ref="H116:I116"/>
    <mergeCell ref="A111:B111"/>
    <mergeCell ref="C111:F111"/>
    <mergeCell ref="H111:I111"/>
    <mergeCell ref="A112:B112"/>
    <mergeCell ref="C112:F112"/>
    <mergeCell ref="H112:I112"/>
    <mergeCell ref="A113:B113"/>
    <mergeCell ref="C113:F113"/>
    <mergeCell ref="H113:I113"/>
    <mergeCell ref="A108:B108"/>
    <mergeCell ref="C108:F108"/>
    <mergeCell ref="H108:I108"/>
    <mergeCell ref="A109:B109"/>
    <mergeCell ref="C109:F109"/>
    <mergeCell ref="H109:I109"/>
    <mergeCell ref="A110:B110"/>
    <mergeCell ref="C110:F110"/>
    <mergeCell ref="H110:I110"/>
    <mergeCell ref="A105:B105"/>
    <mergeCell ref="C105:F105"/>
    <mergeCell ref="H105:I105"/>
    <mergeCell ref="A106:B106"/>
    <mergeCell ref="C106:F106"/>
    <mergeCell ref="H106:I106"/>
    <mergeCell ref="A107:B107"/>
    <mergeCell ref="C107:F107"/>
    <mergeCell ref="H107:I107"/>
    <mergeCell ref="A102:B102"/>
    <mergeCell ref="C102:F102"/>
    <mergeCell ref="H102:I102"/>
    <mergeCell ref="A103:B103"/>
    <mergeCell ref="C103:F103"/>
    <mergeCell ref="H103:I103"/>
    <mergeCell ref="A104:B104"/>
    <mergeCell ref="C104:F104"/>
    <mergeCell ref="H104:I104"/>
    <mergeCell ref="A99:B99"/>
    <mergeCell ref="C99:F99"/>
    <mergeCell ref="H99:I99"/>
    <mergeCell ref="A100:B100"/>
    <mergeCell ref="C100:F100"/>
    <mergeCell ref="H100:I100"/>
    <mergeCell ref="A101:B101"/>
    <mergeCell ref="C101:F101"/>
    <mergeCell ref="H101:I101"/>
    <mergeCell ref="A96:B96"/>
    <mergeCell ref="C96:F96"/>
    <mergeCell ref="H96:I96"/>
    <mergeCell ref="A97:B97"/>
    <mergeCell ref="C97:F97"/>
    <mergeCell ref="H97:I97"/>
    <mergeCell ref="A98:B98"/>
    <mergeCell ref="C98:F98"/>
    <mergeCell ref="H98:I98"/>
    <mergeCell ref="A93:B93"/>
    <mergeCell ref="C93:F93"/>
    <mergeCell ref="H93:I93"/>
    <mergeCell ref="A94:B94"/>
    <mergeCell ref="C94:F94"/>
    <mergeCell ref="H94:I94"/>
    <mergeCell ref="A95:B95"/>
    <mergeCell ref="C95:F95"/>
    <mergeCell ref="H95:I95"/>
    <mergeCell ref="A90:B90"/>
    <mergeCell ref="C90:F90"/>
    <mergeCell ref="H90:I90"/>
    <mergeCell ref="A91:B91"/>
    <mergeCell ref="C91:F91"/>
    <mergeCell ref="H91:I91"/>
    <mergeCell ref="A92:B92"/>
    <mergeCell ref="C92:F92"/>
    <mergeCell ref="H92:I92"/>
    <mergeCell ref="A87:B87"/>
    <mergeCell ref="C87:F87"/>
    <mergeCell ref="H87:I87"/>
    <mergeCell ref="A88:B88"/>
    <mergeCell ref="C88:F88"/>
    <mergeCell ref="H88:I88"/>
    <mergeCell ref="A89:B89"/>
    <mergeCell ref="C89:F89"/>
    <mergeCell ref="H89:I89"/>
    <mergeCell ref="A84:B84"/>
    <mergeCell ref="C84:F84"/>
    <mergeCell ref="H84:I84"/>
    <mergeCell ref="A85:B85"/>
    <mergeCell ref="C85:F85"/>
    <mergeCell ref="H85:I85"/>
    <mergeCell ref="A86:B86"/>
    <mergeCell ref="C86:F86"/>
    <mergeCell ref="H86:I86"/>
    <mergeCell ref="A81:B81"/>
    <mergeCell ref="C81:F81"/>
    <mergeCell ref="H81:I81"/>
    <mergeCell ref="A82:B82"/>
    <mergeCell ref="C82:F82"/>
    <mergeCell ref="H82:I82"/>
    <mergeCell ref="A83:B83"/>
    <mergeCell ref="C83:F83"/>
    <mergeCell ref="H83:I83"/>
    <mergeCell ref="A78:B78"/>
    <mergeCell ref="C78:F78"/>
    <mergeCell ref="H78:I78"/>
    <mergeCell ref="A79:B79"/>
    <mergeCell ref="C79:F79"/>
    <mergeCell ref="H79:I79"/>
    <mergeCell ref="A80:B80"/>
    <mergeCell ref="C80:F80"/>
    <mergeCell ref="H80:I80"/>
    <mergeCell ref="A75:B75"/>
    <mergeCell ref="C75:F75"/>
    <mergeCell ref="H75:I75"/>
    <mergeCell ref="A76:B76"/>
    <mergeCell ref="C76:F76"/>
    <mergeCell ref="H76:I76"/>
    <mergeCell ref="A77:B77"/>
    <mergeCell ref="C77:F77"/>
    <mergeCell ref="H77:I77"/>
    <mergeCell ref="A72:B72"/>
    <mergeCell ref="C72:F72"/>
    <mergeCell ref="H72:I72"/>
    <mergeCell ref="A73:B73"/>
    <mergeCell ref="C73:F73"/>
    <mergeCell ref="H73:I73"/>
    <mergeCell ref="A74:B74"/>
    <mergeCell ref="C74:F74"/>
    <mergeCell ref="H74:I74"/>
    <mergeCell ref="A69:B69"/>
    <mergeCell ref="C69:F69"/>
    <mergeCell ref="H69:I69"/>
    <mergeCell ref="A70:B70"/>
    <mergeCell ref="C70:F70"/>
    <mergeCell ref="H70:I70"/>
    <mergeCell ref="A71:B71"/>
    <mergeCell ref="C71:F71"/>
    <mergeCell ref="H71:I71"/>
    <mergeCell ref="A66:B66"/>
    <mergeCell ref="C66:F66"/>
    <mergeCell ref="H66:I66"/>
    <mergeCell ref="A67:B67"/>
    <mergeCell ref="C67:F67"/>
    <mergeCell ref="H67:I67"/>
    <mergeCell ref="A68:B68"/>
    <mergeCell ref="C68:F68"/>
    <mergeCell ref="H68:I68"/>
    <mergeCell ref="A63:B63"/>
    <mergeCell ref="C63:F63"/>
    <mergeCell ref="H63:I63"/>
    <mergeCell ref="A64:B64"/>
    <mergeCell ref="C64:F64"/>
    <mergeCell ref="H64:I64"/>
    <mergeCell ref="A65:B65"/>
    <mergeCell ref="C65:F65"/>
    <mergeCell ref="H65:I65"/>
    <mergeCell ref="A60:B60"/>
    <mergeCell ref="C60:F60"/>
    <mergeCell ref="H60:I60"/>
    <mergeCell ref="A61:B61"/>
    <mergeCell ref="C61:F61"/>
    <mergeCell ref="H61:I61"/>
    <mergeCell ref="A62:B62"/>
    <mergeCell ref="C62:F62"/>
    <mergeCell ref="H62:I62"/>
    <mergeCell ref="A57:B57"/>
    <mergeCell ref="C57:F57"/>
    <mergeCell ref="H57:I57"/>
    <mergeCell ref="A58:B58"/>
    <mergeCell ref="C58:F58"/>
    <mergeCell ref="H58:I58"/>
    <mergeCell ref="A59:B59"/>
    <mergeCell ref="C59:F59"/>
    <mergeCell ref="H59:I59"/>
    <mergeCell ref="A54:B54"/>
    <mergeCell ref="C54:F54"/>
    <mergeCell ref="H54:I54"/>
    <mergeCell ref="A55:B55"/>
    <mergeCell ref="C55:F55"/>
    <mergeCell ref="H55:I55"/>
    <mergeCell ref="A56:B56"/>
    <mergeCell ref="C56:F56"/>
    <mergeCell ref="H56:I56"/>
    <mergeCell ref="A51:B51"/>
    <mergeCell ref="C51:F51"/>
    <mergeCell ref="H51:I51"/>
    <mergeCell ref="A52:B52"/>
    <mergeCell ref="C52:F52"/>
    <mergeCell ref="H52:I52"/>
    <mergeCell ref="A53:B53"/>
    <mergeCell ref="C53:F53"/>
    <mergeCell ref="H53:I53"/>
    <mergeCell ref="A48:B48"/>
    <mergeCell ref="C48:F48"/>
    <mergeCell ref="H48:I48"/>
    <mergeCell ref="A49:B49"/>
    <mergeCell ref="C49:F49"/>
    <mergeCell ref="H49:I49"/>
    <mergeCell ref="A50:B50"/>
    <mergeCell ref="C50:F50"/>
    <mergeCell ref="H50:I50"/>
    <mergeCell ref="A45:B45"/>
    <mergeCell ref="C45:F45"/>
    <mergeCell ref="H45:I45"/>
    <mergeCell ref="A46:B46"/>
    <mergeCell ref="C46:F46"/>
    <mergeCell ref="H46:I46"/>
    <mergeCell ref="A47:B47"/>
    <mergeCell ref="C47:F47"/>
    <mergeCell ref="H47:I47"/>
    <mergeCell ref="A42:B42"/>
    <mergeCell ref="C42:F42"/>
    <mergeCell ref="H42:I42"/>
    <mergeCell ref="A43:B43"/>
    <mergeCell ref="C43:F43"/>
    <mergeCell ref="H43:I43"/>
    <mergeCell ref="A44:B44"/>
    <mergeCell ref="C44:F44"/>
    <mergeCell ref="H44:I44"/>
    <mergeCell ref="A39:B39"/>
    <mergeCell ref="C39:F39"/>
    <mergeCell ref="H39:I39"/>
    <mergeCell ref="A40:B40"/>
    <mergeCell ref="C40:F40"/>
    <mergeCell ref="H40:I40"/>
    <mergeCell ref="A41:B41"/>
    <mergeCell ref="C41:F41"/>
    <mergeCell ref="H41:I41"/>
    <mergeCell ref="A36:B36"/>
    <mergeCell ref="C36:F36"/>
    <mergeCell ref="H36:I36"/>
    <mergeCell ref="A37:B37"/>
    <mergeCell ref="C37:F37"/>
    <mergeCell ref="H37:I37"/>
    <mergeCell ref="A38:B38"/>
    <mergeCell ref="C38:F38"/>
    <mergeCell ref="H38:I38"/>
    <mergeCell ref="A33:B33"/>
    <mergeCell ref="C33:F33"/>
    <mergeCell ref="H33:I33"/>
    <mergeCell ref="A34:B34"/>
    <mergeCell ref="C34:F34"/>
    <mergeCell ref="H34:I34"/>
    <mergeCell ref="A35:B35"/>
    <mergeCell ref="C35:F35"/>
    <mergeCell ref="H35:I35"/>
    <mergeCell ref="A30:B30"/>
    <mergeCell ref="C30:F30"/>
    <mergeCell ref="H30:I30"/>
    <mergeCell ref="A31:B31"/>
    <mergeCell ref="C31:F31"/>
    <mergeCell ref="H31:I31"/>
    <mergeCell ref="A32:B32"/>
    <mergeCell ref="C32:F32"/>
    <mergeCell ref="H32:I32"/>
    <mergeCell ref="A27:B27"/>
    <mergeCell ref="C27:F27"/>
    <mergeCell ref="H27:I27"/>
    <mergeCell ref="A28:B28"/>
    <mergeCell ref="C28:F28"/>
    <mergeCell ref="H28:I28"/>
    <mergeCell ref="A29:B29"/>
    <mergeCell ref="C29:F29"/>
    <mergeCell ref="H29:I29"/>
    <mergeCell ref="A24:B24"/>
    <mergeCell ref="C24:F24"/>
    <mergeCell ref="H24:I24"/>
    <mergeCell ref="A25:B25"/>
    <mergeCell ref="C25:F25"/>
    <mergeCell ref="H25:I25"/>
    <mergeCell ref="A26:B26"/>
    <mergeCell ref="C26:F26"/>
    <mergeCell ref="H26:I26"/>
    <mergeCell ref="A21:B21"/>
    <mergeCell ref="C21:F21"/>
    <mergeCell ref="H21:I21"/>
    <mergeCell ref="A22:B22"/>
    <mergeCell ref="C22:F22"/>
    <mergeCell ref="H22:I22"/>
    <mergeCell ref="A23:B23"/>
    <mergeCell ref="C23:F23"/>
    <mergeCell ref="H23:I23"/>
    <mergeCell ref="A18:B18"/>
    <mergeCell ref="C18:F18"/>
    <mergeCell ref="H18:I18"/>
    <mergeCell ref="A19:B19"/>
    <mergeCell ref="C19:F19"/>
    <mergeCell ref="H19:I19"/>
    <mergeCell ref="A20:B20"/>
    <mergeCell ref="C20:F20"/>
    <mergeCell ref="H20:I20"/>
    <mergeCell ref="A15:B15"/>
    <mergeCell ref="C15:F15"/>
    <mergeCell ref="H15:I15"/>
    <mergeCell ref="A16:B16"/>
    <mergeCell ref="C16:F16"/>
    <mergeCell ref="H16:I16"/>
    <mergeCell ref="A17:B17"/>
    <mergeCell ref="C17:F17"/>
    <mergeCell ref="H17:I17"/>
    <mergeCell ref="A12:B12"/>
    <mergeCell ref="C12:F12"/>
    <mergeCell ref="H12:I12"/>
    <mergeCell ref="A13:B13"/>
    <mergeCell ref="C13:F13"/>
    <mergeCell ref="H13:I13"/>
    <mergeCell ref="A14:B14"/>
    <mergeCell ref="C14:F14"/>
    <mergeCell ref="H14:I14"/>
    <mergeCell ref="A9:B9"/>
    <mergeCell ref="C9:F9"/>
    <mergeCell ref="H9:I9"/>
    <mergeCell ref="A10:B10"/>
    <mergeCell ref="C10:F10"/>
    <mergeCell ref="H10:I10"/>
    <mergeCell ref="A11:B11"/>
    <mergeCell ref="C11:F11"/>
    <mergeCell ref="H11:I11"/>
    <mergeCell ref="A1:I1"/>
    <mergeCell ref="A2:I2"/>
    <mergeCell ref="A3:I3"/>
    <mergeCell ref="A4:I4"/>
    <mergeCell ref="A5:I5"/>
    <mergeCell ref="A6:I6"/>
    <mergeCell ref="A7:I7"/>
    <mergeCell ref="A8:B8"/>
    <mergeCell ref="C8:F8"/>
    <mergeCell ref="H8:I8"/>
  </mergeCells>
  <pageMargins left="0.78749999999999998" right="0.78749999999999998" top="1.05277777777778" bottom="1.05277777777778" header="0.78749999999999998" footer="0.78749999999999998"/>
  <pageSetup paperSize="9" firstPageNumber="0" orientation="portrait" horizontalDpi="300" verticalDpi="300"/>
  <headerFooter>
    <oddHeader>&amp;C&amp;"Times New Roman,Normal"&amp;12&amp;A</oddHeader>
    <oddFooter>&amp;C&amp;"Times New Roman,Normal"&amp;12Página &amp;P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O354"/>
  <sheetViews>
    <sheetView topLeftCell="A202" zoomScaleNormal="100" workbookViewId="0">
      <selection activeCell="C233" sqref="C233"/>
    </sheetView>
  </sheetViews>
  <sheetFormatPr defaultColWidth="11.5703125" defaultRowHeight="12.75" x14ac:dyDescent="0.2"/>
  <sheetData>
    <row r="1" spans="1:15" ht="29.25" customHeight="1" x14ac:dyDescent="0.2">
      <c r="A1" s="493" t="s">
        <v>32</v>
      </c>
      <c r="B1" s="494" t="s">
        <v>866</v>
      </c>
      <c r="C1" s="678" t="s">
        <v>867</v>
      </c>
      <c r="D1" s="678"/>
      <c r="E1" s="678"/>
      <c r="F1" s="678"/>
      <c r="G1" s="678"/>
      <c r="H1" s="678"/>
      <c r="I1" s="678"/>
      <c r="J1" s="678"/>
      <c r="K1" s="678"/>
      <c r="L1" s="494" t="s">
        <v>343</v>
      </c>
      <c r="M1" s="494" t="s">
        <v>89</v>
      </c>
      <c r="N1" s="495" t="s">
        <v>868</v>
      </c>
      <c r="O1" s="496" t="s">
        <v>869</v>
      </c>
    </row>
    <row r="2" spans="1:15" ht="12.75" customHeight="1" x14ac:dyDescent="0.2">
      <c r="A2" s="497" t="s">
        <v>870</v>
      </c>
      <c r="B2" s="498"/>
      <c r="C2" s="679" t="s">
        <v>871</v>
      </c>
      <c r="D2" s="679"/>
      <c r="E2" s="679"/>
      <c r="F2" s="679"/>
      <c r="G2" s="679"/>
      <c r="H2" s="679"/>
      <c r="I2" s="679"/>
      <c r="J2" s="679"/>
      <c r="K2" s="679"/>
      <c r="L2" s="499"/>
      <c r="M2" s="499"/>
      <c r="N2" s="500"/>
      <c r="O2" s="501"/>
    </row>
    <row r="3" spans="1:15" ht="12.75" customHeight="1" x14ac:dyDescent="0.2">
      <c r="A3" s="502" t="s">
        <v>872</v>
      </c>
      <c r="B3" s="503" t="s">
        <v>313</v>
      </c>
      <c r="C3" s="680" t="s">
        <v>873</v>
      </c>
      <c r="D3" s="680"/>
      <c r="E3" s="680"/>
      <c r="F3" s="680"/>
      <c r="G3" s="680"/>
      <c r="H3" s="680"/>
      <c r="I3" s="680"/>
      <c r="J3" s="680"/>
      <c r="K3" s="680"/>
      <c r="L3" s="504"/>
      <c r="M3" s="504"/>
      <c r="N3" s="505"/>
      <c r="O3" s="506"/>
    </row>
    <row r="4" spans="1:15" ht="12.75" customHeight="1" x14ac:dyDescent="0.2">
      <c r="A4" s="507" t="s">
        <v>874</v>
      </c>
      <c r="B4" s="508" t="s">
        <v>313</v>
      </c>
      <c r="C4" s="681" t="s">
        <v>875</v>
      </c>
      <c r="D4" s="681"/>
      <c r="E4" s="681"/>
      <c r="F4" s="681"/>
      <c r="G4" s="681"/>
      <c r="H4" s="681"/>
      <c r="I4" s="681"/>
      <c r="J4" s="681"/>
      <c r="K4" s="681"/>
      <c r="L4" s="508" t="s">
        <v>386</v>
      </c>
      <c r="M4" s="509">
        <v>189.1</v>
      </c>
      <c r="N4" s="510" t="e">
        <v>#N/A</v>
      </c>
      <c r="O4" s="511" t="e">
        <f t="shared" ref="O4:O20" si="0">(N4/M4)-1</f>
        <v>#N/A</v>
      </c>
    </row>
    <row r="5" spans="1:15" ht="12.75" customHeight="1" x14ac:dyDescent="0.2">
      <c r="A5" s="507" t="s">
        <v>876</v>
      </c>
      <c r="B5" s="508" t="s">
        <v>313</v>
      </c>
      <c r="C5" s="681" t="s">
        <v>877</v>
      </c>
      <c r="D5" s="681"/>
      <c r="E5" s="681"/>
      <c r="F5" s="681"/>
      <c r="G5" s="681"/>
      <c r="H5" s="681"/>
      <c r="I5" s="681"/>
      <c r="J5" s="681"/>
      <c r="K5" s="681"/>
      <c r="L5" s="508" t="s">
        <v>386</v>
      </c>
      <c r="M5" s="509">
        <v>172.92</v>
      </c>
      <c r="N5" s="510" t="e">
        <v>#N/A</v>
      </c>
      <c r="O5" s="511" t="e">
        <f t="shared" si="0"/>
        <v>#N/A</v>
      </c>
    </row>
    <row r="6" spans="1:15" ht="12.75" customHeight="1" x14ac:dyDescent="0.2">
      <c r="A6" s="507" t="s">
        <v>878</v>
      </c>
      <c r="B6" s="508" t="s">
        <v>313</v>
      </c>
      <c r="C6" s="681" t="s">
        <v>879</v>
      </c>
      <c r="D6" s="681"/>
      <c r="E6" s="681"/>
      <c r="F6" s="681"/>
      <c r="G6" s="681"/>
      <c r="H6" s="681"/>
      <c r="I6" s="681"/>
      <c r="J6" s="681"/>
      <c r="K6" s="681"/>
      <c r="L6" s="508" t="s">
        <v>386</v>
      </c>
      <c r="M6" s="509">
        <v>156.74</v>
      </c>
      <c r="N6" s="510" t="e">
        <v>#N/A</v>
      </c>
      <c r="O6" s="511" t="e">
        <f t="shared" si="0"/>
        <v>#N/A</v>
      </c>
    </row>
    <row r="7" spans="1:15" ht="12.75" customHeight="1" x14ac:dyDescent="0.2">
      <c r="A7" s="507" t="s">
        <v>880</v>
      </c>
      <c r="B7" s="508" t="s">
        <v>313</v>
      </c>
      <c r="C7" s="681" t="s">
        <v>881</v>
      </c>
      <c r="D7" s="681"/>
      <c r="E7" s="681"/>
      <c r="F7" s="681"/>
      <c r="G7" s="681"/>
      <c r="H7" s="681"/>
      <c r="I7" s="681"/>
      <c r="J7" s="681"/>
      <c r="K7" s="681"/>
      <c r="L7" s="508" t="s">
        <v>386</v>
      </c>
      <c r="M7" s="509">
        <v>140.57</v>
      </c>
      <c r="N7" s="510" t="e">
        <v>#N/A</v>
      </c>
      <c r="O7" s="511" t="e">
        <f t="shared" si="0"/>
        <v>#N/A</v>
      </c>
    </row>
    <row r="8" spans="1:15" ht="12.75" customHeight="1" x14ac:dyDescent="0.2">
      <c r="A8" s="507" t="s">
        <v>882</v>
      </c>
      <c r="B8" s="508" t="s">
        <v>313</v>
      </c>
      <c r="C8" s="681" t="s">
        <v>883</v>
      </c>
      <c r="D8" s="681"/>
      <c r="E8" s="681"/>
      <c r="F8" s="681"/>
      <c r="G8" s="681"/>
      <c r="H8" s="681"/>
      <c r="I8" s="681"/>
      <c r="J8" s="681"/>
      <c r="K8" s="681"/>
      <c r="L8" s="508" t="s">
        <v>386</v>
      </c>
      <c r="M8" s="509">
        <v>124.39</v>
      </c>
      <c r="N8" s="510" t="e">
        <v>#N/A</v>
      </c>
      <c r="O8" s="511" t="e">
        <f t="shared" si="0"/>
        <v>#N/A</v>
      </c>
    </row>
    <row r="9" spans="1:15" ht="12.75" customHeight="1" x14ac:dyDescent="0.2">
      <c r="A9" s="507" t="s">
        <v>884</v>
      </c>
      <c r="B9" s="508" t="s">
        <v>313</v>
      </c>
      <c r="C9" s="681" t="s">
        <v>885</v>
      </c>
      <c r="D9" s="681"/>
      <c r="E9" s="681"/>
      <c r="F9" s="681"/>
      <c r="G9" s="681"/>
      <c r="H9" s="681"/>
      <c r="I9" s="681"/>
      <c r="J9" s="681"/>
      <c r="K9" s="681"/>
      <c r="L9" s="508" t="s">
        <v>386</v>
      </c>
      <c r="M9" s="509">
        <v>111.52</v>
      </c>
      <c r="N9" s="510" t="e">
        <v>#N/A</v>
      </c>
      <c r="O9" s="511" t="e">
        <f t="shared" si="0"/>
        <v>#N/A</v>
      </c>
    </row>
    <row r="10" spans="1:15" ht="12.75" customHeight="1" x14ac:dyDescent="0.2">
      <c r="A10" s="507" t="s">
        <v>886</v>
      </c>
      <c r="B10" s="508" t="s">
        <v>313</v>
      </c>
      <c r="C10" s="681" t="s">
        <v>887</v>
      </c>
      <c r="D10" s="681"/>
      <c r="E10" s="681"/>
      <c r="F10" s="681"/>
      <c r="G10" s="681"/>
      <c r="H10" s="681"/>
      <c r="I10" s="681"/>
      <c r="J10" s="681"/>
      <c r="K10" s="681"/>
      <c r="L10" s="508" t="s">
        <v>386</v>
      </c>
      <c r="M10" s="509">
        <v>79.67</v>
      </c>
      <c r="N10" s="510" t="e">
        <v>#N/A</v>
      </c>
      <c r="O10" s="511" t="e">
        <f t="shared" si="0"/>
        <v>#N/A</v>
      </c>
    </row>
    <row r="11" spans="1:15" ht="12.75" customHeight="1" x14ac:dyDescent="0.2">
      <c r="A11" s="507" t="s">
        <v>888</v>
      </c>
      <c r="B11" s="508" t="s">
        <v>313</v>
      </c>
      <c r="C11" s="681" t="s">
        <v>889</v>
      </c>
      <c r="D11" s="681"/>
      <c r="E11" s="681"/>
      <c r="F11" s="681"/>
      <c r="G11" s="681"/>
      <c r="H11" s="681"/>
      <c r="I11" s="681"/>
      <c r="J11" s="681"/>
      <c r="K11" s="681"/>
      <c r="L11" s="508" t="s">
        <v>386</v>
      </c>
      <c r="M11" s="509">
        <v>189.1</v>
      </c>
      <c r="N11" s="510" t="e">
        <v>#N/A</v>
      </c>
      <c r="O11" s="511" t="e">
        <f t="shared" si="0"/>
        <v>#N/A</v>
      </c>
    </row>
    <row r="12" spans="1:15" ht="12.75" customHeight="1" x14ac:dyDescent="0.2">
      <c r="A12" s="507" t="s">
        <v>890</v>
      </c>
      <c r="B12" s="508" t="s">
        <v>313</v>
      </c>
      <c r="C12" s="681" t="s">
        <v>891</v>
      </c>
      <c r="D12" s="681"/>
      <c r="E12" s="681"/>
      <c r="F12" s="681"/>
      <c r="G12" s="681"/>
      <c r="H12" s="681"/>
      <c r="I12" s="681"/>
      <c r="J12" s="681"/>
      <c r="K12" s="681"/>
      <c r="L12" s="508" t="s">
        <v>386</v>
      </c>
      <c r="M12" s="509">
        <v>172.92</v>
      </c>
      <c r="N12" s="510" t="e">
        <v>#N/A</v>
      </c>
      <c r="O12" s="511" t="e">
        <f t="shared" si="0"/>
        <v>#N/A</v>
      </c>
    </row>
    <row r="13" spans="1:15" ht="12.75" customHeight="1" x14ac:dyDescent="0.2">
      <c r="A13" s="507" t="s">
        <v>892</v>
      </c>
      <c r="B13" s="508" t="s">
        <v>313</v>
      </c>
      <c r="C13" s="681" t="s">
        <v>893</v>
      </c>
      <c r="D13" s="681"/>
      <c r="E13" s="681"/>
      <c r="F13" s="681"/>
      <c r="G13" s="681"/>
      <c r="H13" s="681"/>
      <c r="I13" s="681"/>
      <c r="J13" s="681"/>
      <c r="K13" s="681"/>
      <c r="L13" s="508" t="s">
        <v>386</v>
      </c>
      <c r="M13" s="509">
        <v>156.74</v>
      </c>
      <c r="N13" s="510" t="e">
        <v>#N/A</v>
      </c>
      <c r="O13" s="511" t="e">
        <f t="shared" si="0"/>
        <v>#N/A</v>
      </c>
    </row>
    <row r="14" spans="1:15" ht="12.75" customHeight="1" x14ac:dyDescent="0.2">
      <c r="A14" s="507" t="s">
        <v>894</v>
      </c>
      <c r="B14" s="508" t="s">
        <v>313</v>
      </c>
      <c r="C14" s="681" t="s">
        <v>895</v>
      </c>
      <c r="D14" s="681"/>
      <c r="E14" s="681"/>
      <c r="F14" s="681"/>
      <c r="G14" s="681"/>
      <c r="H14" s="681"/>
      <c r="I14" s="681"/>
      <c r="J14" s="681"/>
      <c r="K14" s="681"/>
      <c r="L14" s="508" t="s">
        <v>386</v>
      </c>
      <c r="M14" s="509">
        <v>140.57</v>
      </c>
      <c r="N14" s="510" t="e">
        <v>#N/A</v>
      </c>
      <c r="O14" s="511" t="e">
        <f t="shared" si="0"/>
        <v>#N/A</v>
      </c>
    </row>
    <row r="15" spans="1:15" ht="12.75" customHeight="1" x14ac:dyDescent="0.2">
      <c r="A15" s="507" t="s">
        <v>896</v>
      </c>
      <c r="B15" s="508" t="s">
        <v>313</v>
      </c>
      <c r="C15" s="681" t="s">
        <v>897</v>
      </c>
      <c r="D15" s="681"/>
      <c r="E15" s="681"/>
      <c r="F15" s="681"/>
      <c r="G15" s="681"/>
      <c r="H15" s="681"/>
      <c r="I15" s="681"/>
      <c r="J15" s="681"/>
      <c r="K15" s="681"/>
      <c r="L15" s="508" t="s">
        <v>386</v>
      </c>
      <c r="M15" s="509">
        <v>124.39</v>
      </c>
      <c r="N15" s="510" t="e">
        <v>#N/A</v>
      </c>
      <c r="O15" s="511" t="e">
        <f t="shared" si="0"/>
        <v>#N/A</v>
      </c>
    </row>
    <row r="16" spans="1:15" ht="12.75" customHeight="1" x14ac:dyDescent="0.2">
      <c r="A16" s="507" t="s">
        <v>898</v>
      </c>
      <c r="B16" s="508" t="s">
        <v>313</v>
      </c>
      <c r="C16" s="681" t="s">
        <v>899</v>
      </c>
      <c r="D16" s="681"/>
      <c r="E16" s="681"/>
      <c r="F16" s="681"/>
      <c r="G16" s="681"/>
      <c r="H16" s="681"/>
      <c r="I16" s="681"/>
      <c r="J16" s="681"/>
      <c r="K16" s="681"/>
      <c r="L16" s="508" t="s">
        <v>386</v>
      </c>
      <c r="M16" s="509">
        <v>111.52</v>
      </c>
      <c r="N16" s="510" t="e">
        <v>#N/A</v>
      </c>
      <c r="O16" s="511" t="e">
        <f t="shared" si="0"/>
        <v>#N/A</v>
      </c>
    </row>
    <row r="17" spans="1:15" ht="12.75" customHeight="1" x14ac:dyDescent="0.2">
      <c r="A17" s="507" t="s">
        <v>900</v>
      </c>
      <c r="B17" s="508" t="s">
        <v>313</v>
      </c>
      <c r="C17" s="681" t="s">
        <v>901</v>
      </c>
      <c r="D17" s="681"/>
      <c r="E17" s="681"/>
      <c r="F17" s="681"/>
      <c r="G17" s="681"/>
      <c r="H17" s="681"/>
      <c r="I17" s="681"/>
      <c r="J17" s="681"/>
      <c r="K17" s="681"/>
      <c r="L17" s="508" t="s">
        <v>386</v>
      </c>
      <c r="M17" s="509">
        <v>79.67</v>
      </c>
      <c r="N17" s="510" t="e">
        <v>#N/A</v>
      </c>
      <c r="O17" s="511" t="e">
        <f t="shared" si="0"/>
        <v>#N/A</v>
      </c>
    </row>
    <row r="18" spans="1:15" ht="12.75" customHeight="1" x14ac:dyDescent="0.2">
      <c r="A18" s="507" t="s">
        <v>902</v>
      </c>
      <c r="B18" s="508" t="s">
        <v>313</v>
      </c>
      <c r="C18" s="681" t="s">
        <v>903</v>
      </c>
      <c r="D18" s="681"/>
      <c r="E18" s="681"/>
      <c r="F18" s="681"/>
      <c r="G18" s="681"/>
      <c r="H18" s="681"/>
      <c r="I18" s="681"/>
      <c r="J18" s="681"/>
      <c r="K18" s="681"/>
      <c r="L18" s="508" t="s">
        <v>386</v>
      </c>
      <c r="M18" s="509">
        <v>54.13</v>
      </c>
      <c r="N18" s="510" t="e">
        <v>#N/A</v>
      </c>
      <c r="O18" s="511" t="e">
        <f t="shared" si="0"/>
        <v>#N/A</v>
      </c>
    </row>
    <row r="19" spans="1:15" ht="12.75" customHeight="1" x14ac:dyDescent="0.2">
      <c r="A19" s="507" t="s">
        <v>904</v>
      </c>
      <c r="B19" s="508" t="s">
        <v>313</v>
      </c>
      <c r="C19" s="681" t="s">
        <v>905</v>
      </c>
      <c r="D19" s="681"/>
      <c r="E19" s="681"/>
      <c r="F19" s="681"/>
      <c r="G19" s="681"/>
      <c r="H19" s="681"/>
      <c r="I19" s="681"/>
      <c r="J19" s="681"/>
      <c r="K19" s="681"/>
      <c r="L19" s="508" t="s">
        <v>386</v>
      </c>
      <c r="M19" s="509">
        <v>82.06</v>
      </c>
      <c r="N19" s="510" t="e">
        <v>#N/A</v>
      </c>
      <c r="O19" s="511" t="e">
        <f t="shared" si="0"/>
        <v>#N/A</v>
      </c>
    </row>
    <row r="20" spans="1:15" ht="12.75" customHeight="1" x14ac:dyDescent="0.2">
      <c r="A20" s="507" t="s">
        <v>906</v>
      </c>
      <c r="B20" s="508" t="s">
        <v>313</v>
      </c>
      <c r="C20" s="681" t="s">
        <v>907</v>
      </c>
      <c r="D20" s="681"/>
      <c r="E20" s="681"/>
      <c r="F20" s="681"/>
      <c r="G20" s="681"/>
      <c r="H20" s="681"/>
      <c r="I20" s="681"/>
      <c r="J20" s="681"/>
      <c r="K20" s="681"/>
      <c r="L20" s="508" t="s">
        <v>386</v>
      </c>
      <c r="M20" s="509">
        <v>9.39</v>
      </c>
      <c r="N20" s="510" t="e">
        <v>#N/A</v>
      </c>
      <c r="O20" s="511" t="e">
        <f t="shared" si="0"/>
        <v>#N/A</v>
      </c>
    </row>
    <row r="21" spans="1:15" ht="12.75" customHeight="1" x14ac:dyDescent="0.2">
      <c r="A21" s="502" t="s">
        <v>908</v>
      </c>
      <c r="B21" s="503" t="s">
        <v>313</v>
      </c>
      <c r="C21" s="680" t="s">
        <v>909</v>
      </c>
      <c r="D21" s="680"/>
      <c r="E21" s="680"/>
      <c r="F21" s="680"/>
      <c r="G21" s="680"/>
      <c r="H21" s="680"/>
      <c r="I21" s="680"/>
      <c r="J21" s="680"/>
      <c r="K21" s="680"/>
      <c r="L21" s="504"/>
      <c r="M21" s="504"/>
      <c r="N21" s="505"/>
      <c r="O21" s="506"/>
    </row>
    <row r="22" spans="1:15" ht="12.75" customHeight="1" x14ac:dyDescent="0.2">
      <c r="A22" s="507" t="s">
        <v>910</v>
      </c>
      <c r="B22" s="508" t="s">
        <v>313</v>
      </c>
      <c r="C22" s="681" t="s">
        <v>911</v>
      </c>
      <c r="D22" s="681"/>
      <c r="E22" s="681"/>
      <c r="F22" s="681"/>
      <c r="G22" s="681"/>
      <c r="H22" s="681"/>
      <c r="I22" s="681"/>
      <c r="J22" s="681"/>
      <c r="K22" s="681"/>
      <c r="L22" s="508" t="s">
        <v>386</v>
      </c>
      <c r="M22" s="509">
        <v>25.28</v>
      </c>
      <c r="N22" s="510" t="e">
        <v>#N/A</v>
      </c>
      <c r="O22" s="511" t="e">
        <f>(N22/M22)-1</f>
        <v>#N/A</v>
      </c>
    </row>
    <row r="23" spans="1:15" ht="12.75" customHeight="1" x14ac:dyDescent="0.2">
      <c r="A23" s="507" t="s">
        <v>912</v>
      </c>
      <c r="B23" s="508" t="s">
        <v>313</v>
      </c>
      <c r="C23" s="681" t="s">
        <v>913</v>
      </c>
      <c r="D23" s="681"/>
      <c r="E23" s="681"/>
      <c r="F23" s="681"/>
      <c r="G23" s="681"/>
      <c r="H23" s="681"/>
      <c r="I23" s="681"/>
      <c r="J23" s="681"/>
      <c r="K23" s="681"/>
      <c r="L23" s="508" t="s">
        <v>386</v>
      </c>
      <c r="M23" s="509">
        <v>23.23</v>
      </c>
      <c r="N23" s="510" t="e">
        <v>#N/A</v>
      </c>
      <c r="O23" s="511" t="e">
        <f>(N23/M23)-1</f>
        <v>#N/A</v>
      </c>
    </row>
    <row r="24" spans="1:15" ht="12.75" customHeight="1" x14ac:dyDescent="0.2">
      <c r="A24" s="502" t="s">
        <v>914</v>
      </c>
      <c r="B24" s="503" t="s">
        <v>313</v>
      </c>
      <c r="C24" s="680" t="s">
        <v>915</v>
      </c>
      <c r="D24" s="680"/>
      <c r="E24" s="680"/>
      <c r="F24" s="680"/>
      <c r="G24" s="680"/>
      <c r="H24" s="680"/>
      <c r="I24" s="680"/>
      <c r="J24" s="680"/>
      <c r="K24" s="680"/>
      <c r="L24" s="504"/>
      <c r="M24" s="504"/>
      <c r="N24" s="505"/>
      <c r="O24" s="506"/>
    </row>
    <row r="25" spans="1:15" ht="12.75" customHeight="1" x14ac:dyDescent="0.2">
      <c r="A25" s="507" t="s">
        <v>916</v>
      </c>
      <c r="B25" s="508" t="s">
        <v>313</v>
      </c>
      <c r="C25" s="681" t="s">
        <v>917</v>
      </c>
      <c r="D25" s="681"/>
      <c r="E25" s="681"/>
      <c r="F25" s="681"/>
      <c r="G25" s="681"/>
      <c r="H25" s="681"/>
      <c r="I25" s="681"/>
      <c r="J25" s="681"/>
      <c r="K25" s="681"/>
      <c r="L25" s="508" t="s">
        <v>386</v>
      </c>
      <c r="M25" s="509">
        <v>35.75</v>
      </c>
      <c r="N25" s="510" t="e">
        <v>#N/A</v>
      </c>
      <c r="O25" s="511" t="e">
        <f>(N25/M25)-1</f>
        <v>#N/A</v>
      </c>
    </row>
    <row r="26" spans="1:15" ht="12.75" customHeight="1" x14ac:dyDescent="0.2">
      <c r="A26" s="507" t="s">
        <v>918</v>
      </c>
      <c r="B26" s="508" t="s">
        <v>313</v>
      </c>
      <c r="C26" s="681" t="s">
        <v>919</v>
      </c>
      <c r="D26" s="681"/>
      <c r="E26" s="681"/>
      <c r="F26" s="681"/>
      <c r="G26" s="681"/>
      <c r="H26" s="681"/>
      <c r="I26" s="681"/>
      <c r="J26" s="681"/>
      <c r="K26" s="681"/>
      <c r="L26" s="508" t="s">
        <v>386</v>
      </c>
      <c r="M26" s="509">
        <v>32.049999999999997</v>
      </c>
      <c r="N26" s="510" t="e">
        <v>#N/A</v>
      </c>
      <c r="O26" s="511" t="e">
        <f>(N26/M26)-1</f>
        <v>#N/A</v>
      </c>
    </row>
    <row r="27" spans="1:15" ht="12.75" customHeight="1" x14ac:dyDescent="0.2">
      <c r="A27" s="507" t="s">
        <v>920</v>
      </c>
      <c r="B27" s="508" t="s">
        <v>313</v>
      </c>
      <c r="C27" s="681" t="s">
        <v>921</v>
      </c>
      <c r="D27" s="681"/>
      <c r="E27" s="681"/>
      <c r="F27" s="681"/>
      <c r="G27" s="681"/>
      <c r="H27" s="681"/>
      <c r="I27" s="681"/>
      <c r="J27" s="681"/>
      <c r="K27" s="681"/>
      <c r="L27" s="508" t="s">
        <v>386</v>
      </c>
      <c r="M27" s="509">
        <v>28.74</v>
      </c>
      <c r="N27" s="510" t="e">
        <v>#N/A</v>
      </c>
      <c r="O27" s="511" t="e">
        <f>(N27/M27)-1</f>
        <v>#N/A</v>
      </c>
    </row>
    <row r="28" spans="1:15" ht="12.75" customHeight="1" x14ac:dyDescent="0.2">
      <c r="A28" s="507" t="s">
        <v>922</v>
      </c>
      <c r="B28" s="508" t="s">
        <v>313</v>
      </c>
      <c r="C28" s="681" t="s">
        <v>923</v>
      </c>
      <c r="D28" s="681"/>
      <c r="E28" s="681"/>
      <c r="F28" s="681"/>
      <c r="G28" s="681"/>
      <c r="H28" s="681"/>
      <c r="I28" s="681"/>
      <c r="J28" s="681"/>
      <c r="K28" s="681"/>
      <c r="L28" s="508" t="s">
        <v>386</v>
      </c>
      <c r="M28" s="509">
        <v>35.75</v>
      </c>
      <c r="N28" s="510" t="e">
        <v>#N/A</v>
      </c>
      <c r="O28" s="511" t="e">
        <f>(N28/M28)-1</f>
        <v>#N/A</v>
      </c>
    </row>
    <row r="29" spans="1:15" ht="12.75" customHeight="1" x14ac:dyDescent="0.2">
      <c r="A29" s="502" t="s">
        <v>924</v>
      </c>
      <c r="B29" s="503" t="s">
        <v>313</v>
      </c>
      <c r="C29" s="680" t="s">
        <v>925</v>
      </c>
      <c r="D29" s="680"/>
      <c r="E29" s="680"/>
      <c r="F29" s="680"/>
      <c r="G29" s="680"/>
      <c r="H29" s="680"/>
      <c r="I29" s="680"/>
      <c r="J29" s="680"/>
      <c r="K29" s="680"/>
      <c r="L29" s="504"/>
      <c r="M29" s="504"/>
      <c r="N29" s="505"/>
      <c r="O29" s="506"/>
    </row>
    <row r="30" spans="1:15" ht="12.75" customHeight="1" x14ac:dyDescent="0.2">
      <c r="A30" s="507" t="s">
        <v>926</v>
      </c>
      <c r="B30" s="508" t="s">
        <v>313</v>
      </c>
      <c r="C30" s="681" t="s">
        <v>927</v>
      </c>
      <c r="D30" s="681"/>
      <c r="E30" s="681"/>
      <c r="F30" s="681"/>
      <c r="G30" s="681"/>
      <c r="H30" s="681"/>
      <c r="I30" s="681"/>
      <c r="J30" s="681"/>
      <c r="K30" s="681"/>
      <c r="L30" s="508" t="s">
        <v>386</v>
      </c>
      <c r="M30" s="509">
        <v>35.75</v>
      </c>
      <c r="N30" s="510" t="e">
        <v>#N/A</v>
      </c>
      <c r="O30" s="511" t="e">
        <f>(N30/M30)-1</f>
        <v>#N/A</v>
      </c>
    </row>
    <row r="31" spans="1:15" ht="12.75" customHeight="1" x14ac:dyDescent="0.2">
      <c r="A31" s="507" t="s">
        <v>928</v>
      </c>
      <c r="B31" s="508" t="s">
        <v>313</v>
      </c>
      <c r="C31" s="681" t="s">
        <v>929</v>
      </c>
      <c r="D31" s="681"/>
      <c r="E31" s="681"/>
      <c r="F31" s="681"/>
      <c r="G31" s="681"/>
      <c r="H31" s="681"/>
      <c r="I31" s="681"/>
      <c r="J31" s="681"/>
      <c r="K31" s="681"/>
      <c r="L31" s="508" t="s">
        <v>386</v>
      </c>
      <c r="M31" s="509">
        <v>32.049999999999997</v>
      </c>
      <c r="N31" s="510" t="e">
        <v>#N/A</v>
      </c>
      <c r="O31" s="511" t="e">
        <f>(N31/M31)-1</f>
        <v>#N/A</v>
      </c>
    </row>
    <row r="32" spans="1:15" ht="12.75" customHeight="1" x14ac:dyDescent="0.2">
      <c r="A32" s="507" t="s">
        <v>930</v>
      </c>
      <c r="B32" s="508" t="s">
        <v>313</v>
      </c>
      <c r="C32" s="681" t="s">
        <v>931</v>
      </c>
      <c r="D32" s="681"/>
      <c r="E32" s="681"/>
      <c r="F32" s="681"/>
      <c r="G32" s="681"/>
      <c r="H32" s="681"/>
      <c r="I32" s="681"/>
      <c r="J32" s="681"/>
      <c r="K32" s="681"/>
      <c r="L32" s="508" t="s">
        <v>386</v>
      </c>
      <c r="M32" s="509">
        <v>28.74</v>
      </c>
      <c r="N32" s="510" t="e">
        <v>#N/A</v>
      </c>
      <c r="O32" s="511" t="e">
        <f>(N32/M32)-1</f>
        <v>#N/A</v>
      </c>
    </row>
    <row r="33" spans="1:15" ht="12.75" customHeight="1" x14ac:dyDescent="0.2">
      <c r="A33" s="502" t="s">
        <v>932</v>
      </c>
      <c r="B33" s="503" t="s">
        <v>313</v>
      </c>
      <c r="C33" s="680" t="s">
        <v>933</v>
      </c>
      <c r="D33" s="680"/>
      <c r="E33" s="680"/>
      <c r="F33" s="680"/>
      <c r="G33" s="680"/>
      <c r="H33" s="680"/>
      <c r="I33" s="680"/>
      <c r="J33" s="680"/>
      <c r="K33" s="680"/>
      <c r="L33" s="504"/>
      <c r="M33" s="504"/>
      <c r="N33" s="505"/>
      <c r="O33" s="506"/>
    </row>
    <row r="34" spans="1:15" ht="12.75" customHeight="1" x14ac:dyDescent="0.2">
      <c r="A34" s="507" t="s">
        <v>934</v>
      </c>
      <c r="B34" s="508" t="s">
        <v>313</v>
      </c>
      <c r="C34" s="681" t="s">
        <v>935</v>
      </c>
      <c r="D34" s="681"/>
      <c r="E34" s="681"/>
      <c r="F34" s="681"/>
      <c r="G34" s="681"/>
      <c r="H34" s="681"/>
      <c r="I34" s="681"/>
      <c r="J34" s="681"/>
      <c r="K34" s="681"/>
      <c r="L34" s="508" t="s">
        <v>386</v>
      </c>
      <c r="M34" s="509">
        <v>32.049999999999997</v>
      </c>
      <c r="N34" s="510" t="e">
        <v>#N/A</v>
      </c>
      <c r="O34" s="511" t="e">
        <f>(N34/M34)-1</f>
        <v>#N/A</v>
      </c>
    </row>
    <row r="35" spans="1:15" ht="12.75" customHeight="1" x14ac:dyDescent="0.2">
      <c r="A35" s="507" t="s">
        <v>936</v>
      </c>
      <c r="B35" s="508" t="s">
        <v>313</v>
      </c>
      <c r="C35" s="681" t="s">
        <v>937</v>
      </c>
      <c r="D35" s="681"/>
      <c r="E35" s="681"/>
      <c r="F35" s="681"/>
      <c r="G35" s="681"/>
      <c r="H35" s="681"/>
      <c r="I35" s="681"/>
      <c r="J35" s="681"/>
      <c r="K35" s="681"/>
      <c r="L35" s="508" t="s">
        <v>386</v>
      </c>
      <c r="M35" s="509">
        <v>28.74</v>
      </c>
      <c r="N35" s="510" t="e">
        <v>#N/A</v>
      </c>
      <c r="O35" s="511" t="e">
        <f>(N35/M35)-1</f>
        <v>#N/A</v>
      </c>
    </row>
    <row r="36" spans="1:15" ht="12.75" customHeight="1" x14ac:dyDescent="0.2">
      <c r="A36" s="507" t="s">
        <v>938</v>
      </c>
      <c r="B36" s="508" t="s">
        <v>313</v>
      </c>
      <c r="C36" s="681" t="s">
        <v>939</v>
      </c>
      <c r="D36" s="681"/>
      <c r="E36" s="681"/>
      <c r="F36" s="681"/>
      <c r="G36" s="681"/>
      <c r="H36" s="681"/>
      <c r="I36" s="681"/>
      <c r="J36" s="681"/>
      <c r="K36" s="681"/>
      <c r="L36" s="508" t="s">
        <v>386</v>
      </c>
      <c r="M36" s="509">
        <v>20.39</v>
      </c>
      <c r="N36" s="510" t="e">
        <v>#N/A</v>
      </c>
      <c r="O36" s="511" t="e">
        <f>(N36/M36)-1</f>
        <v>#N/A</v>
      </c>
    </row>
    <row r="37" spans="1:15" ht="12.75" customHeight="1" x14ac:dyDescent="0.2">
      <c r="A37" s="502" t="s">
        <v>940</v>
      </c>
      <c r="B37" s="503" t="s">
        <v>313</v>
      </c>
      <c r="C37" s="680" t="s">
        <v>941</v>
      </c>
      <c r="D37" s="680"/>
      <c r="E37" s="680"/>
      <c r="F37" s="680"/>
      <c r="G37" s="680"/>
      <c r="H37" s="680"/>
      <c r="I37" s="680"/>
      <c r="J37" s="680"/>
      <c r="K37" s="680"/>
      <c r="L37" s="504"/>
      <c r="M37" s="504"/>
      <c r="N37" s="505"/>
      <c r="O37" s="506"/>
    </row>
    <row r="38" spans="1:15" ht="12.75" customHeight="1" x14ac:dyDescent="0.2">
      <c r="A38" s="507" t="s">
        <v>942</v>
      </c>
      <c r="B38" s="508" t="s">
        <v>313</v>
      </c>
      <c r="C38" s="681" t="s">
        <v>943</v>
      </c>
      <c r="D38" s="681"/>
      <c r="E38" s="681"/>
      <c r="F38" s="681"/>
      <c r="G38" s="681"/>
      <c r="H38" s="681"/>
      <c r="I38" s="681"/>
      <c r="J38" s="681"/>
      <c r="K38" s="681"/>
      <c r="L38" s="508" t="s">
        <v>386</v>
      </c>
      <c r="M38" s="509">
        <v>24.89</v>
      </c>
      <c r="N38" s="510" t="e">
        <v>#N/A</v>
      </c>
      <c r="O38" s="511" t="e">
        <f>(N38/M38)-1</f>
        <v>#N/A</v>
      </c>
    </row>
    <row r="39" spans="1:15" ht="12.75" customHeight="1" x14ac:dyDescent="0.2">
      <c r="A39" s="507" t="s">
        <v>944</v>
      </c>
      <c r="B39" s="508" t="s">
        <v>313</v>
      </c>
      <c r="C39" s="681" t="s">
        <v>945</v>
      </c>
      <c r="D39" s="681"/>
      <c r="E39" s="681"/>
      <c r="F39" s="681"/>
      <c r="G39" s="681"/>
      <c r="H39" s="681"/>
      <c r="I39" s="681"/>
      <c r="J39" s="681"/>
      <c r="K39" s="681"/>
      <c r="L39" s="508" t="s">
        <v>386</v>
      </c>
      <c r="M39" s="509">
        <v>22.64</v>
      </c>
      <c r="N39" s="510" t="e">
        <v>#N/A</v>
      </c>
      <c r="O39" s="511" t="e">
        <f>(N39/M39)-1</f>
        <v>#N/A</v>
      </c>
    </row>
    <row r="40" spans="1:15" ht="12.75" customHeight="1" x14ac:dyDescent="0.2">
      <c r="A40" s="507" t="s">
        <v>946</v>
      </c>
      <c r="B40" s="508" t="s">
        <v>313</v>
      </c>
      <c r="C40" s="681" t="s">
        <v>947</v>
      </c>
      <c r="D40" s="681"/>
      <c r="E40" s="681"/>
      <c r="F40" s="681"/>
      <c r="G40" s="681"/>
      <c r="H40" s="681"/>
      <c r="I40" s="681"/>
      <c r="J40" s="681"/>
      <c r="K40" s="681"/>
      <c r="L40" s="508" t="s">
        <v>386</v>
      </c>
      <c r="M40" s="509">
        <v>20.39</v>
      </c>
      <c r="N40" s="510" t="e">
        <v>#N/A</v>
      </c>
      <c r="O40" s="511" t="e">
        <f>(N40/M40)-1</f>
        <v>#N/A</v>
      </c>
    </row>
    <row r="41" spans="1:15" ht="12.75" customHeight="1" x14ac:dyDescent="0.2">
      <c r="A41" s="502" t="s">
        <v>948</v>
      </c>
      <c r="B41" s="503" t="s">
        <v>313</v>
      </c>
      <c r="C41" s="680" t="s">
        <v>949</v>
      </c>
      <c r="D41" s="680"/>
      <c r="E41" s="680"/>
      <c r="F41" s="680"/>
      <c r="G41" s="680"/>
      <c r="H41" s="680"/>
      <c r="I41" s="680"/>
      <c r="J41" s="680"/>
      <c r="K41" s="680"/>
      <c r="L41" s="504"/>
      <c r="M41" s="504"/>
      <c r="N41" s="505"/>
      <c r="O41" s="506"/>
    </row>
    <row r="42" spans="1:15" ht="12.75" customHeight="1" x14ac:dyDescent="0.2">
      <c r="A42" s="507" t="s">
        <v>950</v>
      </c>
      <c r="B42" s="508" t="s">
        <v>313</v>
      </c>
      <c r="C42" s="681" t="s">
        <v>877</v>
      </c>
      <c r="D42" s="681"/>
      <c r="E42" s="681"/>
      <c r="F42" s="681"/>
      <c r="G42" s="681"/>
      <c r="H42" s="681"/>
      <c r="I42" s="681"/>
      <c r="J42" s="681"/>
      <c r="K42" s="681"/>
      <c r="L42" s="508" t="s">
        <v>386</v>
      </c>
      <c r="M42" s="509">
        <v>157.19999999999999</v>
      </c>
      <c r="N42" s="510" t="e">
        <v>#N/A</v>
      </c>
      <c r="O42" s="511" t="e">
        <f t="shared" ref="O42:O53" si="1">(N42/M42)-1</f>
        <v>#N/A</v>
      </c>
    </row>
    <row r="43" spans="1:15" ht="12.75" customHeight="1" x14ac:dyDescent="0.2">
      <c r="A43" s="507" t="s">
        <v>951</v>
      </c>
      <c r="B43" s="508" t="s">
        <v>313</v>
      </c>
      <c r="C43" s="681" t="s">
        <v>879</v>
      </c>
      <c r="D43" s="681"/>
      <c r="E43" s="681"/>
      <c r="F43" s="681"/>
      <c r="G43" s="681"/>
      <c r="H43" s="681"/>
      <c r="I43" s="681"/>
      <c r="J43" s="681"/>
      <c r="K43" s="681"/>
      <c r="L43" s="508" t="s">
        <v>386</v>
      </c>
      <c r="M43" s="509">
        <v>142.5</v>
      </c>
      <c r="N43" s="510" t="e">
        <v>#N/A</v>
      </c>
      <c r="O43" s="511" t="e">
        <f t="shared" si="1"/>
        <v>#N/A</v>
      </c>
    </row>
    <row r="44" spans="1:15" ht="12.75" customHeight="1" x14ac:dyDescent="0.2">
      <c r="A44" s="507" t="s">
        <v>952</v>
      </c>
      <c r="B44" s="508" t="s">
        <v>313</v>
      </c>
      <c r="C44" s="681" t="s">
        <v>881</v>
      </c>
      <c r="D44" s="681"/>
      <c r="E44" s="681"/>
      <c r="F44" s="681"/>
      <c r="G44" s="681"/>
      <c r="H44" s="681"/>
      <c r="I44" s="681"/>
      <c r="J44" s="681"/>
      <c r="K44" s="681"/>
      <c r="L44" s="508" t="s">
        <v>386</v>
      </c>
      <c r="M44" s="509">
        <v>127.79</v>
      </c>
      <c r="N44" s="510" t="e">
        <v>#N/A</v>
      </c>
      <c r="O44" s="511" t="e">
        <f t="shared" si="1"/>
        <v>#N/A</v>
      </c>
    </row>
    <row r="45" spans="1:15" ht="12.75" customHeight="1" x14ac:dyDescent="0.2">
      <c r="A45" s="507" t="s">
        <v>953</v>
      </c>
      <c r="B45" s="508" t="s">
        <v>313</v>
      </c>
      <c r="C45" s="681" t="s">
        <v>883</v>
      </c>
      <c r="D45" s="681"/>
      <c r="E45" s="681"/>
      <c r="F45" s="681"/>
      <c r="G45" s="681"/>
      <c r="H45" s="681"/>
      <c r="I45" s="681"/>
      <c r="J45" s="681"/>
      <c r="K45" s="681"/>
      <c r="L45" s="508" t="s">
        <v>386</v>
      </c>
      <c r="M45" s="509">
        <v>113.08</v>
      </c>
      <c r="N45" s="510" t="e">
        <v>#N/A</v>
      </c>
      <c r="O45" s="511" t="e">
        <f t="shared" si="1"/>
        <v>#N/A</v>
      </c>
    </row>
    <row r="46" spans="1:15" ht="12.75" customHeight="1" x14ac:dyDescent="0.2">
      <c r="A46" s="507" t="s">
        <v>954</v>
      </c>
      <c r="B46" s="508" t="s">
        <v>313</v>
      </c>
      <c r="C46" s="681" t="s">
        <v>885</v>
      </c>
      <c r="D46" s="681"/>
      <c r="E46" s="681"/>
      <c r="F46" s="681"/>
      <c r="G46" s="681"/>
      <c r="H46" s="681"/>
      <c r="I46" s="681"/>
      <c r="J46" s="681"/>
      <c r="K46" s="681"/>
      <c r="L46" s="508" t="s">
        <v>386</v>
      </c>
      <c r="M46" s="509">
        <v>101.38</v>
      </c>
      <c r="N46" s="510" t="e">
        <v>#N/A</v>
      </c>
      <c r="O46" s="511" t="e">
        <f t="shared" si="1"/>
        <v>#N/A</v>
      </c>
    </row>
    <row r="47" spans="1:15" ht="12.75" customHeight="1" x14ac:dyDescent="0.2">
      <c r="A47" s="507" t="s">
        <v>955</v>
      </c>
      <c r="B47" s="508" t="s">
        <v>313</v>
      </c>
      <c r="C47" s="681" t="s">
        <v>887</v>
      </c>
      <c r="D47" s="681"/>
      <c r="E47" s="681"/>
      <c r="F47" s="681"/>
      <c r="G47" s="681"/>
      <c r="H47" s="681"/>
      <c r="I47" s="681"/>
      <c r="J47" s="681"/>
      <c r="K47" s="681"/>
      <c r="L47" s="508" t="s">
        <v>386</v>
      </c>
      <c r="M47" s="509">
        <v>72.430000000000007</v>
      </c>
      <c r="N47" s="510" t="e">
        <v>#N/A</v>
      </c>
      <c r="O47" s="511" t="e">
        <f t="shared" si="1"/>
        <v>#N/A</v>
      </c>
    </row>
    <row r="48" spans="1:15" ht="12.75" customHeight="1" x14ac:dyDescent="0.2">
      <c r="A48" s="507" t="s">
        <v>956</v>
      </c>
      <c r="B48" s="508" t="s">
        <v>313</v>
      </c>
      <c r="C48" s="681" t="s">
        <v>891</v>
      </c>
      <c r="D48" s="681"/>
      <c r="E48" s="681"/>
      <c r="F48" s="681"/>
      <c r="G48" s="681"/>
      <c r="H48" s="681"/>
      <c r="I48" s="681"/>
      <c r="J48" s="681"/>
      <c r="K48" s="681"/>
      <c r="L48" s="508" t="s">
        <v>386</v>
      </c>
      <c r="M48" s="509">
        <v>157.19999999999999</v>
      </c>
      <c r="N48" s="510" t="e">
        <v>#N/A</v>
      </c>
      <c r="O48" s="511" t="e">
        <f t="shared" si="1"/>
        <v>#N/A</v>
      </c>
    </row>
    <row r="49" spans="1:15" ht="12.75" customHeight="1" x14ac:dyDescent="0.2">
      <c r="A49" s="507" t="s">
        <v>957</v>
      </c>
      <c r="B49" s="508" t="s">
        <v>313</v>
      </c>
      <c r="C49" s="681" t="s">
        <v>893</v>
      </c>
      <c r="D49" s="681"/>
      <c r="E49" s="681"/>
      <c r="F49" s="681"/>
      <c r="G49" s="681"/>
      <c r="H49" s="681"/>
      <c r="I49" s="681"/>
      <c r="J49" s="681"/>
      <c r="K49" s="681"/>
      <c r="L49" s="508" t="s">
        <v>386</v>
      </c>
      <c r="M49" s="509">
        <v>142.5</v>
      </c>
      <c r="N49" s="510" t="e">
        <v>#N/A</v>
      </c>
      <c r="O49" s="511" t="e">
        <f t="shared" si="1"/>
        <v>#N/A</v>
      </c>
    </row>
    <row r="50" spans="1:15" ht="12.75" customHeight="1" x14ac:dyDescent="0.2">
      <c r="A50" s="507" t="s">
        <v>958</v>
      </c>
      <c r="B50" s="508" t="s">
        <v>313</v>
      </c>
      <c r="C50" s="681" t="s">
        <v>895</v>
      </c>
      <c r="D50" s="681"/>
      <c r="E50" s="681"/>
      <c r="F50" s="681"/>
      <c r="G50" s="681"/>
      <c r="H50" s="681"/>
      <c r="I50" s="681"/>
      <c r="J50" s="681"/>
      <c r="K50" s="681"/>
      <c r="L50" s="508" t="s">
        <v>386</v>
      </c>
      <c r="M50" s="509">
        <v>127.79</v>
      </c>
      <c r="N50" s="510" t="e">
        <v>#N/A</v>
      </c>
      <c r="O50" s="511" t="e">
        <f t="shared" si="1"/>
        <v>#N/A</v>
      </c>
    </row>
    <row r="51" spans="1:15" ht="12.75" customHeight="1" x14ac:dyDescent="0.2">
      <c r="A51" s="507" t="s">
        <v>959</v>
      </c>
      <c r="B51" s="508" t="s">
        <v>313</v>
      </c>
      <c r="C51" s="681" t="s">
        <v>897</v>
      </c>
      <c r="D51" s="681"/>
      <c r="E51" s="681"/>
      <c r="F51" s="681"/>
      <c r="G51" s="681"/>
      <c r="H51" s="681"/>
      <c r="I51" s="681"/>
      <c r="J51" s="681"/>
      <c r="K51" s="681"/>
      <c r="L51" s="508" t="s">
        <v>386</v>
      </c>
      <c r="M51" s="509">
        <v>113.08</v>
      </c>
      <c r="N51" s="510" t="e">
        <v>#N/A</v>
      </c>
      <c r="O51" s="511" t="e">
        <f t="shared" si="1"/>
        <v>#N/A</v>
      </c>
    </row>
    <row r="52" spans="1:15" ht="12.75" customHeight="1" x14ac:dyDescent="0.2">
      <c r="A52" s="507" t="s">
        <v>960</v>
      </c>
      <c r="B52" s="508" t="s">
        <v>313</v>
      </c>
      <c r="C52" s="681" t="s">
        <v>899</v>
      </c>
      <c r="D52" s="681"/>
      <c r="E52" s="681"/>
      <c r="F52" s="681"/>
      <c r="G52" s="681"/>
      <c r="H52" s="681"/>
      <c r="I52" s="681"/>
      <c r="J52" s="681"/>
      <c r="K52" s="681"/>
      <c r="L52" s="508" t="s">
        <v>386</v>
      </c>
      <c r="M52" s="509">
        <v>101.38</v>
      </c>
      <c r="N52" s="510" t="e">
        <v>#N/A</v>
      </c>
      <c r="O52" s="511" t="e">
        <f t="shared" si="1"/>
        <v>#N/A</v>
      </c>
    </row>
    <row r="53" spans="1:15" ht="12.75" customHeight="1" x14ac:dyDescent="0.2">
      <c r="A53" s="507" t="s">
        <v>961</v>
      </c>
      <c r="B53" s="508" t="s">
        <v>313</v>
      </c>
      <c r="C53" s="681" t="s">
        <v>901</v>
      </c>
      <c r="D53" s="681"/>
      <c r="E53" s="681"/>
      <c r="F53" s="681"/>
      <c r="G53" s="681"/>
      <c r="H53" s="681"/>
      <c r="I53" s="681"/>
      <c r="J53" s="681"/>
      <c r="K53" s="681"/>
      <c r="L53" s="508" t="s">
        <v>386</v>
      </c>
      <c r="M53" s="509">
        <v>72.430000000000007</v>
      </c>
      <c r="N53" s="510" t="e">
        <v>#N/A</v>
      </c>
      <c r="O53" s="511" t="e">
        <f t="shared" si="1"/>
        <v>#N/A</v>
      </c>
    </row>
    <row r="54" spans="1:15" ht="12.75" customHeight="1" x14ac:dyDescent="0.2">
      <c r="A54" s="502" t="s">
        <v>962</v>
      </c>
      <c r="B54" s="503" t="s">
        <v>313</v>
      </c>
      <c r="C54" s="680" t="s">
        <v>909</v>
      </c>
      <c r="D54" s="680"/>
      <c r="E54" s="680"/>
      <c r="F54" s="680"/>
      <c r="G54" s="680"/>
      <c r="H54" s="680"/>
      <c r="I54" s="680"/>
      <c r="J54" s="680"/>
      <c r="K54" s="680"/>
      <c r="L54" s="504"/>
      <c r="M54" s="504"/>
      <c r="N54" s="505"/>
      <c r="O54" s="506"/>
    </row>
    <row r="55" spans="1:15" ht="12.75" customHeight="1" x14ac:dyDescent="0.2">
      <c r="A55" s="507" t="s">
        <v>963</v>
      </c>
      <c r="B55" s="508" t="s">
        <v>313</v>
      </c>
      <c r="C55" s="681" t="s">
        <v>964</v>
      </c>
      <c r="D55" s="681"/>
      <c r="E55" s="681"/>
      <c r="F55" s="681"/>
      <c r="G55" s="681"/>
      <c r="H55" s="681"/>
      <c r="I55" s="681"/>
      <c r="J55" s="681"/>
      <c r="K55" s="681"/>
      <c r="L55" s="508" t="s">
        <v>386</v>
      </c>
      <c r="M55" s="509">
        <v>22.98</v>
      </c>
      <c r="N55" s="510" t="e">
        <v>#N/A</v>
      </c>
      <c r="O55" s="511" t="e">
        <f>(N55/M55)-1</f>
        <v>#N/A</v>
      </c>
    </row>
    <row r="56" spans="1:15" ht="12.75" customHeight="1" x14ac:dyDescent="0.2">
      <c r="A56" s="507" t="s">
        <v>965</v>
      </c>
      <c r="B56" s="508" t="s">
        <v>313</v>
      </c>
      <c r="C56" s="681" t="s">
        <v>966</v>
      </c>
      <c r="D56" s="681"/>
      <c r="E56" s="681"/>
      <c r="F56" s="681"/>
      <c r="G56" s="681"/>
      <c r="H56" s="681"/>
      <c r="I56" s="681"/>
      <c r="J56" s="681"/>
      <c r="K56" s="681"/>
      <c r="L56" s="508" t="s">
        <v>386</v>
      </c>
      <c r="M56" s="509">
        <v>21.12</v>
      </c>
      <c r="N56" s="510" t="e">
        <v>#N/A</v>
      </c>
      <c r="O56" s="511" t="e">
        <f>(N56/M56)-1</f>
        <v>#N/A</v>
      </c>
    </row>
    <row r="57" spans="1:15" ht="12.75" customHeight="1" x14ac:dyDescent="0.2">
      <c r="A57" s="502" t="s">
        <v>967</v>
      </c>
      <c r="B57" s="503" t="s">
        <v>313</v>
      </c>
      <c r="C57" s="680" t="s">
        <v>968</v>
      </c>
      <c r="D57" s="680"/>
      <c r="E57" s="680"/>
      <c r="F57" s="680"/>
      <c r="G57" s="680"/>
      <c r="H57" s="680"/>
      <c r="I57" s="680"/>
      <c r="J57" s="680"/>
      <c r="K57" s="680"/>
      <c r="L57" s="504"/>
      <c r="M57" s="504"/>
      <c r="N57" s="505"/>
      <c r="O57" s="506"/>
    </row>
    <row r="58" spans="1:15" ht="12.75" customHeight="1" x14ac:dyDescent="0.2">
      <c r="A58" s="507" t="s">
        <v>969</v>
      </c>
      <c r="B58" s="508" t="s">
        <v>313</v>
      </c>
      <c r="C58" s="681" t="s">
        <v>927</v>
      </c>
      <c r="D58" s="681"/>
      <c r="E58" s="681"/>
      <c r="F58" s="681"/>
      <c r="G58" s="681"/>
      <c r="H58" s="681"/>
      <c r="I58" s="681"/>
      <c r="J58" s="681"/>
      <c r="K58" s="681"/>
      <c r="L58" s="508" t="s">
        <v>386</v>
      </c>
      <c r="M58" s="509">
        <v>32.5</v>
      </c>
      <c r="N58" s="510" t="e">
        <v>#N/A</v>
      </c>
      <c r="O58" s="511" t="e">
        <f>(N58/M58)-1</f>
        <v>#N/A</v>
      </c>
    </row>
    <row r="59" spans="1:15" ht="12.75" customHeight="1" x14ac:dyDescent="0.2">
      <c r="A59" s="507" t="s">
        <v>970</v>
      </c>
      <c r="B59" s="508" t="s">
        <v>313</v>
      </c>
      <c r="C59" s="681" t="s">
        <v>929</v>
      </c>
      <c r="D59" s="681"/>
      <c r="E59" s="681"/>
      <c r="F59" s="681"/>
      <c r="G59" s="681"/>
      <c r="H59" s="681"/>
      <c r="I59" s="681"/>
      <c r="J59" s="681"/>
      <c r="K59" s="681"/>
      <c r="L59" s="508" t="s">
        <v>386</v>
      </c>
      <c r="M59" s="509">
        <v>29.14</v>
      </c>
      <c r="N59" s="510" t="e">
        <v>#N/A</v>
      </c>
      <c r="O59" s="511" t="e">
        <f>(N59/M59)-1</f>
        <v>#N/A</v>
      </c>
    </row>
    <row r="60" spans="1:15" ht="12.75" customHeight="1" x14ac:dyDescent="0.2">
      <c r="A60" s="507" t="s">
        <v>971</v>
      </c>
      <c r="B60" s="508" t="s">
        <v>313</v>
      </c>
      <c r="C60" s="681" t="s">
        <v>931</v>
      </c>
      <c r="D60" s="681"/>
      <c r="E60" s="681"/>
      <c r="F60" s="681"/>
      <c r="G60" s="681"/>
      <c r="H60" s="681"/>
      <c r="I60" s="681"/>
      <c r="J60" s="681"/>
      <c r="K60" s="681"/>
      <c r="L60" s="508" t="s">
        <v>386</v>
      </c>
      <c r="M60" s="509">
        <v>26.12</v>
      </c>
      <c r="N60" s="510" t="e">
        <v>#N/A</v>
      </c>
      <c r="O60" s="511" t="e">
        <f>(N60/M60)-1</f>
        <v>#N/A</v>
      </c>
    </row>
    <row r="61" spans="1:15" ht="12.75" customHeight="1" x14ac:dyDescent="0.2">
      <c r="A61" s="502" t="s">
        <v>972</v>
      </c>
      <c r="B61" s="503" t="s">
        <v>313</v>
      </c>
      <c r="C61" s="680" t="s">
        <v>973</v>
      </c>
      <c r="D61" s="680"/>
      <c r="E61" s="680"/>
      <c r="F61" s="680"/>
      <c r="G61" s="680"/>
      <c r="H61" s="680"/>
      <c r="I61" s="680"/>
      <c r="J61" s="680"/>
      <c r="K61" s="680"/>
      <c r="L61" s="504"/>
      <c r="M61" s="504"/>
      <c r="N61" s="505"/>
      <c r="O61" s="506"/>
    </row>
    <row r="62" spans="1:15" ht="12.75" customHeight="1" x14ac:dyDescent="0.2">
      <c r="A62" s="507" t="s">
        <v>974</v>
      </c>
      <c r="B62" s="508" t="s">
        <v>313</v>
      </c>
      <c r="C62" s="681" t="s">
        <v>935</v>
      </c>
      <c r="D62" s="681"/>
      <c r="E62" s="681"/>
      <c r="F62" s="681"/>
      <c r="G62" s="681"/>
      <c r="H62" s="681"/>
      <c r="I62" s="681"/>
      <c r="J62" s="681"/>
      <c r="K62" s="681"/>
      <c r="L62" s="508" t="s">
        <v>386</v>
      </c>
      <c r="M62" s="509">
        <v>29.14</v>
      </c>
      <c r="N62" s="510" t="e">
        <v>#N/A</v>
      </c>
      <c r="O62" s="511" t="e">
        <f>(N62/M62)-1</f>
        <v>#N/A</v>
      </c>
    </row>
    <row r="63" spans="1:15" ht="12.75" customHeight="1" x14ac:dyDescent="0.2">
      <c r="A63" s="507" t="s">
        <v>975</v>
      </c>
      <c r="B63" s="508" t="s">
        <v>313</v>
      </c>
      <c r="C63" s="681" t="s">
        <v>937</v>
      </c>
      <c r="D63" s="681"/>
      <c r="E63" s="681"/>
      <c r="F63" s="681"/>
      <c r="G63" s="681"/>
      <c r="H63" s="681"/>
      <c r="I63" s="681"/>
      <c r="J63" s="681"/>
      <c r="K63" s="681"/>
      <c r="L63" s="508" t="s">
        <v>386</v>
      </c>
      <c r="M63" s="509">
        <v>26.12</v>
      </c>
      <c r="N63" s="510" t="e">
        <v>#N/A</v>
      </c>
      <c r="O63" s="511" t="e">
        <f>(N63/M63)-1</f>
        <v>#N/A</v>
      </c>
    </row>
    <row r="64" spans="1:15" ht="12.75" customHeight="1" x14ac:dyDescent="0.2">
      <c r="A64" s="507" t="s">
        <v>976</v>
      </c>
      <c r="B64" s="508" t="s">
        <v>313</v>
      </c>
      <c r="C64" s="681" t="s">
        <v>939</v>
      </c>
      <c r="D64" s="681"/>
      <c r="E64" s="681"/>
      <c r="F64" s="681"/>
      <c r="G64" s="681"/>
      <c r="H64" s="681"/>
      <c r="I64" s="681"/>
      <c r="J64" s="681"/>
      <c r="K64" s="681"/>
      <c r="L64" s="508" t="s">
        <v>386</v>
      </c>
      <c r="M64" s="509">
        <v>18.53</v>
      </c>
      <c r="N64" s="510" t="e">
        <v>#N/A</v>
      </c>
      <c r="O64" s="511" t="e">
        <f>(N64/M64)-1</f>
        <v>#N/A</v>
      </c>
    </row>
    <row r="65" spans="1:15" ht="12.75" customHeight="1" x14ac:dyDescent="0.2">
      <c r="A65" s="502" t="s">
        <v>977</v>
      </c>
      <c r="B65" s="503" t="s">
        <v>313</v>
      </c>
      <c r="C65" s="680" t="s">
        <v>978</v>
      </c>
      <c r="D65" s="680"/>
      <c r="E65" s="680"/>
      <c r="F65" s="680"/>
      <c r="G65" s="680"/>
      <c r="H65" s="680"/>
      <c r="I65" s="680"/>
      <c r="J65" s="680"/>
      <c r="K65" s="680"/>
      <c r="L65" s="504"/>
      <c r="M65" s="504"/>
      <c r="N65" s="505"/>
      <c r="O65" s="506"/>
    </row>
    <row r="66" spans="1:15" ht="12.75" customHeight="1" x14ac:dyDescent="0.2">
      <c r="A66" s="507" t="s">
        <v>979</v>
      </c>
      <c r="B66" s="508" t="s">
        <v>313</v>
      </c>
      <c r="C66" s="681" t="s">
        <v>980</v>
      </c>
      <c r="D66" s="681"/>
      <c r="E66" s="681"/>
      <c r="F66" s="681"/>
      <c r="G66" s="681"/>
      <c r="H66" s="681"/>
      <c r="I66" s="681"/>
      <c r="J66" s="681"/>
      <c r="K66" s="681"/>
      <c r="L66" s="508" t="s">
        <v>386</v>
      </c>
      <c r="M66" s="509">
        <v>32.950000000000003</v>
      </c>
      <c r="N66" s="510" t="e">
        <v>#N/A</v>
      </c>
      <c r="O66" s="511" t="e">
        <f t="shared" ref="O66:O71" si="2">(N66/M66)-1</f>
        <v>#N/A</v>
      </c>
    </row>
    <row r="67" spans="1:15" ht="12.75" customHeight="1" x14ac:dyDescent="0.2">
      <c r="A67" s="507" t="s">
        <v>981</v>
      </c>
      <c r="B67" s="508" t="s">
        <v>313</v>
      </c>
      <c r="C67" s="681" t="s">
        <v>982</v>
      </c>
      <c r="D67" s="681"/>
      <c r="E67" s="681"/>
      <c r="F67" s="681"/>
      <c r="G67" s="681"/>
      <c r="H67" s="681"/>
      <c r="I67" s="681"/>
      <c r="J67" s="681"/>
      <c r="K67" s="681"/>
      <c r="L67" s="508" t="s">
        <v>386</v>
      </c>
      <c r="M67" s="509">
        <v>29.71</v>
      </c>
      <c r="N67" s="510" t="e">
        <v>#N/A</v>
      </c>
      <c r="O67" s="511" t="e">
        <f t="shared" si="2"/>
        <v>#N/A</v>
      </c>
    </row>
    <row r="68" spans="1:15" ht="12.75" customHeight="1" x14ac:dyDescent="0.2">
      <c r="A68" s="507" t="s">
        <v>983</v>
      </c>
      <c r="B68" s="508" t="s">
        <v>313</v>
      </c>
      <c r="C68" s="681" t="s">
        <v>984</v>
      </c>
      <c r="D68" s="681"/>
      <c r="E68" s="681"/>
      <c r="F68" s="681"/>
      <c r="G68" s="681"/>
      <c r="H68" s="681"/>
      <c r="I68" s="681"/>
      <c r="J68" s="681"/>
      <c r="K68" s="681"/>
      <c r="L68" s="508" t="s">
        <v>386</v>
      </c>
      <c r="M68" s="509">
        <v>26.47</v>
      </c>
      <c r="N68" s="510" t="e">
        <v>#N/A</v>
      </c>
      <c r="O68" s="511" t="e">
        <f t="shared" si="2"/>
        <v>#N/A</v>
      </c>
    </row>
    <row r="69" spans="1:15" ht="12.75" customHeight="1" x14ac:dyDescent="0.2">
      <c r="A69" s="507" t="s">
        <v>985</v>
      </c>
      <c r="B69" s="508" t="s">
        <v>313</v>
      </c>
      <c r="C69" s="681" t="s">
        <v>986</v>
      </c>
      <c r="D69" s="681"/>
      <c r="E69" s="681"/>
      <c r="F69" s="681"/>
      <c r="G69" s="681"/>
      <c r="H69" s="681"/>
      <c r="I69" s="681"/>
      <c r="J69" s="681"/>
      <c r="K69" s="681"/>
      <c r="L69" s="508" t="s">
        <v>386</v>
      </c>
      <c r="M69" s="509">
        <v>26.12</v>
      </c>
      <c r="N69" s="510" t="e">
        <v>#N/A</v>
      </c>
      <c r="O69" s="511" t="e">
        <f t="shared" si="2"/>
        <v>#N/A</v>
      </c>
    </row>
    <row r="70" spans="1:15" ht="12.75" customHeight="1" x14ac:dyDescent="0.2">
      <c r="A70" s="507" t="s">
        <v>987</v>
      </c>
      <c r="B70" s="508" t="s">
        <v>313</v>
      </c>
      <c r="C70" s="681" t="s">
        <v>988</v>
      </c>
      <c r="D70" s="681"/>
      <c r="E70" s="681"/>
      <c r="F70" s="681"/>
      <c r="G70" s="681"/>
      <c r="H70" s="681"/>
      <c r="I70" s="681"/>
      <c r="J70" s="681"/>
      <c r="K70" s="681"/>
      <c r="L70" s="508" t="s">
        <v>386</v>
      </c>
      <c r="M70" s="509">
        <v>18.53</v>
      </c>
      <c r="N70" s="510" t="e">
        <v>#N/A</v>
      </c>
      <c r="O70" s="511" t="e">
        <f t="shared" si="2"/>
        <v>#N/A</v>
      </c>
    </row>
    <row r="71" spans="1:15" ht="12.75" customHeight="1" x14ac:dyDescent="0.2">
      <c r="A71" s="507" t="s">
        <v>989</v>
      </c>
      <c r="B71" s="508" t="s">
        <v>313</v>
      </c>
      <c r="C71" s="681" t="s">
        <v>990</v>
      </c>
      <c r="D71" s="681"/>
      <c r="E71" s="681"/>
      <c r="F71" s="681"/>
      <c r="G71" s="681"/>
      <c r="H71" s="681"/>
      <c r="I71" s="681"/>
      <c r="J71" s="681"/>
      <c r="K71" s="681"/>
      <c r="L71" s="508" t="s">
        <v>386</v>
      </c>
      <c r="M71" s="509">
        <v>16.8</v>
      </c>
      <c r="N71" s="510" t="e">
        <v>#N/A</v>
      </c>
      <c r="O71" s="511" t="e">
        <f t="shared" si="2"/>
        <v>#N/A</v>
      </c>
    </row>
    <row r="72" spans="1:15" ht="12.75" customHeight="1" x14ac:dyDescent="0.2">
      <c r="A72" s="502" t="s">
        <v>991</v>
      </c>
      <c r="B72" s="503" t="s">
        <v>313</v>
      </c>
      <c r="C72" s="680" t="s">
        <v>992</v>
      </c>
      <c r="D72" s="680"/>
      <c r="E72" s="680"/>
      <c r="F72" s="680"/>
      <c r="G72" s="680"/>
      <c r="H72" s="680"/>
      <c r="I72" s="680"/>
      <c r="J72" s="680"/>
      <c r="K72" s="680"/>
      <c r="L72" s="504"/>
      <c r="M72" s="504"/>
      <c r="N72" s="505"/>
      <c r="O72" s="506"/>
    </row>
    <row r="73" spans="1:15" ht="12.75" customHeight="1" x14ac:dyDescent="0.2">
      <c r="A73" s="507" t="s">
        <v>993</v>
      </c>
      <c r="B73" s="508" t="s">
        <v>313</v>
      </c>
      <c r="C73" s="681" t="s">
        <v>994</v>
      </c>
      <c r="D73" s="681"/>
      <c r="E73" s="681"/>
      <c r="F73" s="681"/>
      <c r="G73" s="681"/>
      <c r="H73" s="681"/>
      <c r="I73" s="681"/>
      <c r="J73" s="681"/>
      <c r="K73" s="681"/>
      <c r="L73" s="508" t="s">
        <v>386</v>
      </c>
      <c r="M73" s="509">
        <v>32.5</v>
      </c>
      <c r="N73" s="510" t="e">
        <v>#N/A</v>
      </c>
      <c r="O73" s="511" t="e">
        <f>(N73/M73)-1</f>
        <v>#N/A</v>
      </c>
    </row>
    <row r="74" spans="1:15" ht="12.75" customHeight="1" x14ac:dyDescent="0.2">
      <c r="A74" s="507" t="s">
        <v>995</v>
      </c>
      <c r="B74" s="508" t="s">
        <v>313</v>
      </c>
      <c r="C74" s="681" t="s">
        <v>996</v>
      </c>
      <c r="D74" s="681"/>
      <c r="E74" s="681"/>
      <c r="F74" s="681"/>
      <c r="G74" s="681"/>
      <c r="H74" s="681"/>
      <c r="I74" s="681"/>
      <c r="J74" s="681"/>
      <c r="K74" s="681"/>
      <c r="L74" s="508" t="s">
        <v>386</v>
      </c>
      <c r="M74" s="509">
        <v>26.12</v>
      </c>
      <c r="N74" s="510" t="e">
        <v>#N/A</v>
      </c>
      <c r="O74" s="511" t="e">
        <f>(N74/M74)-1</f>
        <v>#N/A</v>
      </c>
    </row>
    <row r="75" spans="1:15" ht="12.75" customHeight="1" x14ac:dyDescent="0.2">
      <c r="A75" s="507" t="s">
        <v>997</v>
      </c>
      <c r="B75" s="508" t="s">
        <v>313</v>
      </c>
      <c r="C75" s="681" t="s">
        <v>998</v>
      </c>
      <c r="D75" s="681"/>
      <c r="E75" s="681"/>
      <c r="F75" s="681"/>
      <c r="G75" s="681"/>
      <c r="H75" s="681"/>
      <c r="I75" s="681"/>
      <c r="J75" s="681"/>
      <c r="K75" s="681"/>
      <c r="L75" s="508" t="s">
        <v>386</v>
      </c>
      <c r="M75" s="509">
        <v>18.53</v>
      </c>
      <c r="N75" s="510" t="e">
        <v>#N/A</v>
      </c>
      <c r="O75" s="511" t="e">
        <f>(N75/M75)-1</f>
        <v>#N/A</v>
      </c>
    </row>
    <row r="76" spans="1:15" ht="12.75" customHeight="1" x14ac:dyDescent="0.2">
      <c r="A76" s="502" t="s">
        <v>999</v>
      </c>
      <c r="B76" s="503" t="s">
        <v>313</v>
      </c>
      <c r="C76" s="680" t="s">
        <v>1000</v>
      </c>
      <c r="D76" s="680"/>
      <c r="E76" s="680"/>
      <c r="F76" s="680"/>
      <c r="G76" s="680"/>
      <c r="H76" s="680"/>
      <c r="I76" s="680"/>
      <c r="J76" s="680"/>
      <c r="K76" s="680"/>
      <c r="L76" s="504"/>
      <c r="M76" s="504"/>
      <c r="N76" s="505"/>
      <c r="O76" s="506"/>
    </row>
    <row r="77" spans="1:15" ht="12.75" customHeight="1" x14ac:dyDescent="0.2">
      <c r="A77" s="507" t="s">
        <v>1001</v>
      </c>
      <c r="B77" s="508" t="s">
        <v>313</v>
      </c>
      <c r="C77" s="681" t="s">
        <v>1002</v>
      </c>
      <c r="D77" s="681"/>
      <c r="E77" s="681"/>
      <c r="F77" s="681"/>
      <c r="G77" s="681"/>
      <c r="H77" s="681"/>
      <c r="I77" s="681"/>
      <c r="J77" s="681"/>
      <c r="K77" s="681"/>
      <c r="L77" s="508" t="s">
        <v>386</v>
      </c>
      <c r="M77" s="509">
        <v>24.68</v>
      </c>
      <c r="N77" s="510" t="e">
        <v>#N/A</v>
      </c>
      <c r="O77" s="511" t="e">
        <f>(N77/M77)-1</f>
        <v>#N/A</v>
      </c>
    </row>
    <row r="78" spans="1:15" ht="12.75" customHeight="1" x14ac:dyDescent="0.2">
      <c r="A78" s="507" t="s">
        <v>1003</v>
      </c>
      <c r="B78" s="508" t="s">
        <v>313</v>
      </c>
      <c r="C78" s="681" t="s">
        <v>1004</v>
      </c>
      <c r="D78" s="681"/>
      <c r="E78" s="681"/>
      <c r="F78" s="681"/>
      <c r="G78" s="681"/>
      <c r="H78" s="681"/>
      <c r="I78" s="681"/>
      <c r="J78" s="681"/>
      <c r="K78" s="681"/>
      <c r="L78" s="508" t="s">
        <v>386</v>
      </c>
      <c r="M78" s="509">
        <v>16.8</v>
      </c>
      <c r="N78" s="510" t="e">
        <v>#N/A</v>
      </c>
      <c r="O78" s="511" t="e">
        <f>(N78/M78)-1</f>
        <v>#N/A</v>
      </c>
    </row>
    <row r="79" spans="1:15" ht="12.75" customHeight="1" x14ac:dyDescent="0.2">
      <c r="A79" s="507" t="s">
        <v>1005</v>
      </c>
      <c r="B79" s="508" t="s">
        <v>313</v>
      </c>
      <c r="C79" s="681" t="s">
        <v>1006</v>
      </c>
      <c r="D79" s="681"/>
      <c r="E79" s="681"/>
      <c r="F79" s="681"/>
      <c r="G79" s="681"/>
      <c r="H79" s="681"/>
      <c r="I79" s="681"/>
      <c r="J79" s="681"/>
      <c r="K79" s="681"/>
      <c r="L79" s="508" t="s">
        <v>386</v>
      </c>
      <c r="M79" s="509">
        <v>16.8</v>
      </c>
      <c r="N79" s="510" t="e">
        <v>#N/A</v>
      </c>
      <c r="O79" s="511" t="e">
        <f>(N79/M79)-1</f>
        <v>#N/A</v>
      </c>
    </row>
    <row r="80" spans="1:15" ht="12.75" customHeight="1" x14ac:dyDescent="0.2">
      <c r="A80" s="497" t="s">
        <v>1007</v>
      </c>
      <c r="B80" s="498"/>
      <c r="C80" s="679" t="s">
        <v>1008</v>
      </c>
      <c r="D80" s="679"/>
      <c r="E80" s="679"/>
      <c r="F80" s="679"/>
      <c r="G80" s="679"/>
      <c r="H80" s="679"/>
      <c r="I80" s="679"/>
      <c r="J80" s="679"/>
      <c r="K80" s="679"/>
      <c r="L80" s="499"/>
      <c r="M80" s="499"/>
      <c r="N80" s="500"/>
      <c r="O80" s="501"/>
    </row>
    <row r="81" spans="1:15" ht="12.75" customHeight="1" x14ac:dyDescent="0.2">
      <c r="A81" s="502" t="s">
        <v>1009</v>
      </c>
      <c r="B81" s="503" t="s">
        <v>313</v>
      </c>
      <c r="C81" s="680" t="s">
        <v>1010</v>
      </c>
      <c r="D81" s="680"/>
      <c r="E81" s="680"/>
      <c r="F81" s="680"/>
      <c r="G81" s="680"/>
      <c r="H81" s="680"/>
      <c r="I81" s="680"/>
      <c r="J81" s="680"/>
      <c r="K81" s="680"/>
      <c r="L81" s="504"/>
      <c r="M81" s="504"/>
      <c r="N81" s="505"/>
      <c r="O81" s="506"/>
    </row>
    <row r="82" spans="1:15" ht="12.75" customHeight="1" x14ac:dyDescent="0.2">
      <c r="A82" s="507" t="s">
        <v>1011</v>
      </c>
      <c r="B82" s="508" t="s">
        <v>313</v>
      </c>
      <c r="C82" s="681" t="s">
        <v>1012</v>
      </c>
      <c r="D82" s="681"/>
      <c r="E82" s="681"/>
      <c r="F82" s="681"/>
      <c r="G82" s="681"/>
      <c r="H82" s="681"/>
      <c r="I82" s="681"/>
      <c r="J82" s="681"/>
      <c r="K82" s="681"/>
      <c r="L82" s="508" t="s">
        <v>153</v>
      </c>
      <c r="M82" s="509">
        <v>1859.02</v>
      </c>
      <c r="N82" s="510" t="e">
        <v>#N/A</v>
      </c>
      <c r="O82" s="511" t="e">
        <f t="shared" ref="O82:O114" si="3">(N82/M82)-1</f>
        <v>#N/A</v>
      </c>
    </row>
    <row r="83" spans="1:15" ht="12.75" customHeight="1" x14ac:dyDescent="0.2">
      <c r="A83" s="507" t="s">
        <v>1013</v>
      </c>
      <c r="B83" s="508" t="s">
        <v>313</v>
      </c>
      <c r="C83" s="681" t="s">
        <v>1014</v>
      </c>
      <c r="D83" s="681"/>
      <c r="E83" s="681"/>
      <c r="F83" s="681"/>
      <c r="G83" s="681"/>
      <c r="H83" s="681"/>
      <c r="I83" s="681"/>
      <c r="J83" s="681"/>
      <c r="K83" s="681"/>
      <c r="L83" s="508" t="s">
        <v>153</v>
      </c>
      <c r="M83" s="509">
        <v>1048.5899999999999</v>
      </c>
      <c r="N83" s="510" t="e">
        <v>#N/A</v>
      </c>
      <c r="O83" s="511" t="e">
        <f t="shared" si="3"/>
        <v>#N/A</v>
      </c>
    </row>
    <row r="84" spans="1:15" ht="12.75" customHeight="1" x14ac:dyDescent="0.2">
      <c r="A84" s="507" t="s">
        <v>1015</v>
      </c>
      <c r="B84" s="508" t="s">
        <v>313</v>
      </c>
      <c r="C84" s="681" t="s">
        <v>1016</v>
      </c>
      <c r="D84" s="681"/>
      <c r="E84" s="681"/>
      <c r="F84" s="681"/>
      <c r="G84" s="681"/>
      <c r="H84" s="681"/>
      <c r="I84" s="681"/>
      <c r="J84" s="681"/>
      <c r="K84" s="681"/>
      <c r="L84" s="508" t="s">
        <v>153</v>
      </c>
      <c r="M84" s="509">
        <v>665.02</v>
      </c>
      <c r="N84" s="510" t="e">
        <v>#N/A</v>
      </c>
      <c r="O84" s="511" t="e">
        <f t="shared" si="3"/>
        <v>#N/A</v>
      </c>
    </row>
    <row r="85" spans="1:15" ht="12.75" customHeight="1" x14ac:dyDescent="0.2">
      <c r="A85" s="507" t="s">
        <v>1017</v>
      </c>
      <c r="B85" s="508" t="s">
        <v>313</v>
      </c>
      <c r="C85" s="681" t="s">
        <v>1018</v>
      </c>
      <c r="D85" s="681"/>
      <c r="E85" s="681"/>
      <c r="F85" s="681"/>
      <c r="G85" s="681"/>
      <c r="H85" s="681"/>
      <c r="I85" s="681"/>
      <c r="J85" s="681"/>
      <c r="K85" s="681"/>
      <c r="L85" s="508" t="s">
        <v>153</v>
      </c>
      <c r="M85" s="509">
        <v>1309.08</v>
      </c>
      <c r="N85" s="510" t="e">
        <v>#N/A</v>
      </c>
      <c r="O85" s="511" t="e">
        <f t="shared" si="3"/>
        <v>#N/A</v>
      </c>
    </row>
    <row r="86" spans="1:15" ht="12.75" customHeight="1" x14ac:dyDescent="0.2">
      <c r="A86" s="507" t="s">
        <v>1019</v>
      </c>
      <c r="B86" s="508" t="s">
        <v>313</v>
      </c>
      <c r="C86" s="681" t="s">
        <v>1020</v>
      </c>
      <c r="D86" s="681"/>
      <c r="E86" s="681"/>
      <c r="F86" s="681"/>
      <c r="G86" s="681"/>
      <c r="H86" s="681"/>
      <c r="I86" s="681"/>
      <c r="J86" s="681"/>
      <c r="K86" s="681"/>
      <c r="L86" s="508" t="s">
        <v>153</v>
      </c>
      <c r="M86" s="509">
        <v>3680.26</v>
      </c>
      <c r="N86" s="510" t="e">
        <v>#N/A</v>
      </c>
      <c r="O86" s="511" t="e">
        <f t="shared" si="3"/>
        <v>#N/A</v>
      </c>
    </row>
    <row r="87" spans="1:15" ht="12.75" customHeight="1" x14ac:dyDescent="0.2">
      <c r="A87" s="507" t="s">
        <v>1021</v>
      </c>
      <c r="B87" s="508" t="s">
        <v>313</v>
      </c>
      <c r="C87" s="681" t="s">
        <v>1022</v>
      </c>
      <c r="D87" s="681"/>
      <c r="E87" s="681"/>
      <c r="F87" s="681"/>
      <c r="G87" s="681"/>
      <c r="H87" s="681"/>
      <c r="I87" s="681"/>
      <c r="J87" s="681"/>
      <c r="K87" s="681"/>
      <c r="L87" s="508" t="s">
        <v>153</v>
      </c>
      <c r="M87" s="509">
        <v>1688.4</v>
      </c>
      <c r="N87" s="510" t="e">
        <v>#N/A</v>
      </c>
      <c r="O87" s="511" t="e">
        <f t="shared" si="3"/>
        <v>#N/A</v>
      </c>
    </row>
    <row r="88" spans="1:15" ht="12.75" customHeight="1" x14ac:dyDescent="0.2">
      <c r="A88" s="507" t="s">
        <v>1023</v>
      </c>
      <c r="B88" s="508" t="s">
        <v>313</v>
      </c>
      <c r="C88" s="681" t="s">
        <v>1024</v>
      </c>
      <c r="D88" s="681"/>
      <c r="E88" s="681"/>
      <c r="F88" s="681"/>
      <c r="G88" s="681"/>
      <c r="H88" s="681"/>
      <c r="I88" s="681"/>
      <c r="J88" s="681"/>
      <c r="K88" s="681"/>
      <c r="L88" s="508" t="s">
        <v>153</v>
      </c>
      <c r="M88" s="509">
        <v>1437.94</v>
      </c>
      <c r="N88" s="510" t="e">
        <v>#N/A</v>
      </c>
      <c r="O88" s="511" t="e">
        <f t="shared" si="3"/>
        <v>#N/A</v>
      </c>
    </row>
    <row r="89" spans="1:15" ht="12.75" customHeight="1" x14ac:dyDescent="0.2">
      <c r="A89" s="507" t="s">
        <v>1025</v>
      </c>
      <c r="B89" s="508" t="s">
        <v>313</v>
      </c>
      <c r="C89" s="681" t="s">
        <v>1026</v>
      </c>
      <c r="D89" s="681"/>
      <c r="E89" s="681"/>
      <c r="F89" s="681"/>
      <c r="G89" s="681"/>
      <c r="H89" s="681"/>
      <c r="I89" s="681"/>
      <c r="J89" s="681"/>
      <c r="K89" s="681"/>
      <c r="L89" s="508" t="s">
        <v>153</v>
      </c>
      <c r="M89" s="509">
        <v>1326.6</v>
      </c>
      <c r="N89" s="510" t="e">
        <v>#N/A</v>
      </c>
      <c r="O89" s="511" t="e">
        <f t="shared" si="3"/>
        <v>#N/A</v>
      </c>
    </row>
    <row r="90" spans="1:15" ht="12.75" customHeight="1" x14ac:dyDescent="0.2">
      <c r="A90" s="507" t="s">
        <v>1027</v>
      </c>
      <c r="B90" s="508" t="s">
        <v>313</v>
      </c>
      <c r="C90" s="681" t="s">
        <v>1028</v>
      </c>
      <c r="D90" s="681"/>
      <c r="E90" s="681"/>
      <c r="F90" s="681"/>
      <c r="G90" s="681"/>
      <c r="H90" s="681"/>
      <c r="I90" s="681"/>
      <c r="J90" s="681"/>
      <c r="K90" s="681"/>
      <c r="L90" s="508" t="s">
        <v>153</v>
      </c>
      <c r="M90" s="509">
        <v>1326.6</v>
      </c>
      <c r="N90" s="510" t="e">
        <v>#N/A</v>
      </c>
      <c r="O90" s="511" t="e">
        <f t="shared" si="3"/>
        <v>#N/A</v>
      </c>
    </row>
    <row r="91" spans="1:15" ht="12.75" customHeight="1" x14ac:dyDescent="0.2">
      <c r="A91" s="507" t="s">
        <v>1029</v>
      </c>
      <c r="B91" s="508" t="s">
        <v>313</v>
      </c>
      <c r="C91" s="681" t="s">
        <v>1030</v>
      </c>
      <c r="D91" s="681"/>
      <c r="E91" s="681"/>
      <c r="F91" s="681"/>
      <c r="G91" s="681"/>
      <c r="H91" s="681"/>
      <c r="I91" s="681"/>
      <c r="J91" s="681"/>
      <c r="K91" s="681"/>
      <c r="L91" s="508" t="s">
        <v>153</v>
      </c>
      <c r="M91" s="509">
        <v>1600.93</v>
      </c>
      <c r="N91" s="510" t="e">
        <v>#N/A</v>
      </c>
      <c r="O91" s="511" t="e">
        <f t="shared" si="3"/>
        <v>#N/A</v>
      </c>
    </row>
    <row r="92" spans="1:15" ht="12.75" customHeight="1" x14ac:dyDescent="0.2">
      <c r="A92" s="507" t="s">
        <v>1031</v>
      </c>
      <c r="B92" s="508" t="s">
        <v>313</v>
      </c>
      <c r="C92" s="681" t="s">
        <v>1032</v>
      </c>
      <c r="D92" s="681"/>
      <c r="E92" s="681"/>
      <c r="F92" s="681"/>
      <c r="G92" s="681"/>
      <c r="H92" s="681"/>
      <c r="I92" s="681"/>
      <c r="J92" s="681"/>
      <c r="K92" s="681"/>
      <c r="L92" s="508" t="s">
        <v>153</v>
      </c>
      <c r="M92" s="509">
        <v>1935.5</v>
      </c>
      <c r="N92" s="510" t="e">
        <v>#N/A</v>
      </c>
      <c r="O92" s="511" t="e">
        <f t="shared" si="3"/>
        <v>#N/A</v>
      </c>
    </row>
    <row r="93" spans="1:15" ht="12.75" customHeight="1" x14ac:dyDescent="0.2">
      <c r="A93" s="507" t="s">
        <v>1033</v>
      </c>
      <c r="B93" s="508" t="s">
        <v>313</v>
      </c>
      <c r="C93" s="681" t="s">
        <v>1034</v>
      </c>
      <c r="D93" s="681"/>
      <c r="E93" s="681"/>
      <c r="F93" s="681"/>
      <c r="G93" s="681"/>
      <c r="H93" s="681"/>
      <c r="I93" s="681"/>
      <c r="J93" s="681"/>
      <c r="K93" s="681"/>
      <c r="L93" s="508" t="s">
        <v>153</v>
      </c>
      <c r="M93" s="509">
        <v>2032.47</v>
      </c>
      <c r="N93" s="510" t="e">
        <v>#N/A</v>
      </c>
      <c r="O93" s="511" t="e">
        <f t="shared" si="3"/>
        <v>#N/A</v>
      </c>
    </row>
    <row r="94" spans="1:15" ht="12.75" customHeight="1" x14ac:dyDescent="0.2">
      <c r="A94" s="507" t="s">
        <v>1035</v>
      </c>
      <c r="B94" s="508" t="s">
        <v>313</v>
      </c>
      <c r="C94" s="681" t="s">
        <v>1036</v>
      </c>
      <c r="D94" s="681"/>
      <c r="E94" s="681"/>
      <c r="F94" s="681"/>
      <c r="G94" s="681"/>
      <c r="H94" s="681"/>
      <c r="I94" s="681"/>
      <c r="J94" s="681"/>
      <c r="K94" s="681"/>
      <c r="L94" s="508" t="s">
        <v>153</v>
      </c>
      <c r="M94" s="509">
        <v>1536.83</v>
      </c>
      <c r="N94" s="510" t="e">
        <v>#N/A</v>
      </c>
      <c r="O94" s="511" t="e">
        <f t="shared" si="3"/>
        <v>#N/A</v>
      </c>
    </row>
    <row r="95" spans="1:15" ht="12.75" customHeight="1" x14ac:dyDescent="0.2">
      <c r="A95" s="507" t="s">
        <v>1037</v>
      </c>
      <c r="B95" s="508" t="s">
        <v>313</v>
      </c>
      <c r="C95" s="681" t="s">
        <v>1038</v>
      </c>
      <c r="D95" s="681"/>
      <c r="E95" s="681"/>
      <c r="F95" s="681"/>
      <c r="G95" s="681"/>
      <c r="H95" s="681"/>
      <c r="I95" s="681"/>
      <c r="J95" s="681"/>
      <c r="K95" s="681"/>
      <c r="L95" s="508" t="s">
        <v>153</v>
      </c>
      <c r="M95" s="509">
        <v>1480.75</v>
      </c>
      <c r="N95" s="510" t="e">
        <v>#N/A</v>
      </c>
      <c r="O95" s="511" t="e">
        <f t="shared" si="3"/>
        <v>#N/A</v>
      </c>
    </row>
    <row r="96" spans="1:15" ht="12.75" customHeight="1" x14ac:dyDescent="0.2">
      <c r="A96" s="507" t="s">
        <v>1039</v>
      </c>
      <c r="B96" s="508" t="s">
        <v>313</v>
      </c>
      <c r="C96" s="681" t="s">
        <v>1040</v>
      </c>
      <c r="D96" s="681"/>
      <c r="E96" s="681"/>
      <c r="F96" s="681"/>
      <c r="G96" s="681"/>
      <c r="H96" s="681"/>
      <c r="I96" s="681"/>
      <c r="J96" s="681"/>
      <c r="K96" s="681"/>
      <c r="L96" s="508" t="s">
        <v>153</v>
      </c>
      <c r="M96" s="509">
        <v>1228.6099999999999</v>
      </c>
      <c r="N96" s="510" t="e">
        <v>#N/A</v>
      </c>
      <c r="O96" s="511" t="e">
        <f t="shared" si="3"/>
        <v>#N/A</v>
      </c>
    </row>
    <row r="97" spans="1:15" ht="12.75" customHeight="1" x14ac:dyDescent="0.2">
      <c r="A97" s="507" t="s">
        <v>1041</v>
      </c>
      <c r="B97" s="508" t="s">
        <v>313</v>
      </c>
      <c r="C97" s="681" t="s">
        <v>1042</v>
      </c>
      <c r="D97" s="681"/>
      <c r="E97" s="681"/>
      <c r="F97" s="681"/>
      <c r="G97" s="681"/>
      <c r="H97" s="681"/>
      <c r="I97" s="681"/>
      <c r="J97" s="681"/>
      <c r="K97" s="681"/>
      <c r="L97" s="508" t="s">
        <v>153</v>
      </c>
      <c r="M97" s="509">
        <v>1152.45</v>
      </c>
      <c r="N97" s="510" t="e">
        <v>#N/A</v>
      </c>
      <c r="O97" s="511" t="e">
        <f t="shared" si="3"/>
        <v>#N/A</v>
      </c>
    </row>
    <row r="98" spans="1:15" ht="12.75" customHeight="1" x14ac:dyDescent="0.2">
      <c r="A98" s="507" t="s">
        <v>1043</v>
      </c>
      <c r="B98" s="508" t="s">
        <v>313</v>
      </c>
      <c r="C98" s="681" t="s">
        <v>1044</v>
      </c>
      <c r="D98" s="681"/>
      <c r="E98" s="681"/>
      <c r="F98" s="681"/>
      <c r="G98" s="681"/>
      <c r="H98" s="681"/>
      <c r="I98" s="681"/>
      <c r="J98" s="681"/>
      <c r="K98" s="681"/>
      <c r="L98" s="508" t="s">
        <v>153</v>
      </c>
      <c r="M98" s="509">
        <v>1472.73</v>
      </c>
      <c r="N98" s="510" t="e">
        <v>#N/A</v>
      </c>
      <c r="O98" s="511" t="e">
        <f t="shared" si="3"/>
        <v>#N/A</v>
      </c>
    </row>
    <row r="99" spans="1:15" ht="12.75" customHeight="1" x14ac:dyDescent="0.2">
      <c r="A99" s="507" t="s">
        <v>1045</v>
      </c>
      <c r="B99" s="508" t="s">
        <v>313</v>
      </c>
      <c r="C99" s="681" t="s">
        <v>1046</v>
      </c>
      <c r="D99" s="681"/>
      <c r="E99" s="681"/>
      <c r="F99" s="681"/>
      <c r="G99" s="681"/>
      <c r="H99" s="681"/>
      <c r="I99" s="681"/>
      <c r="J99" s="681"/>
      <c r="K99" s="681"/>
      <c r="L99" s="508" t="s">
        <v>153</v>
      </c>
      <c r="M99" s="509">
        <v>1600.93</v>
      </c>
      <c r="N99" s="510" t="e">
        <v>#N/A</v>
      </c>
      <c r="O99" s="511" t="e">
        <f t="shared" si="3"/>
        <v>#N/A</v>
      </c>
    </row>
    <row r="100" spans="1:15" ht="12.75" customHeight="1" x14ac:dyDescent="0.2">
      <c r="A100" s="507" t="s">
        <v>1047</v>
      </c>
      <c r="B100" s="508" t="s">
        <v>313</v>
      </c>
      <c r="C100" s="681" t="s">
        <v>1048</v>
      </c>
      <c r="D100" s="681"/>
      <c r="E100" s="681"/>
      <c r="F100" s="681"/>
      <c r="G100" s="681"/>
      <c r="H100" s="681"/>
      <c r="I100" s="681"/>
      <c r="J100" s="681"/>
      <c r="K100" s="681"/>
      <c r="L100" s="508" t="s">
        <v>153</v>
      </c>
      <c r="M100" s="509">
        <v>586.85</v>
      </c>
      <c r="N100" s="510" t="e">
        <v>#N/A</v>
      </c>
      <c r="O100" s="511" t="e">
        <f t="shared" si="3"/>
        <v>#N/A</v>
      </c>
    </row>
    <row r="101" spans="1:15" ht="12.75" customHeight="1" x14ac:dyDescent="0.2">
      <c r="A101" s="507" t="s">
        <v>1049</v>
      </c>
      <c r="B101" s="508" t="s">
        <v>313</v>
      </c>
      <c r="C101" s="681" t="s">
        <v>1050</v>
      </c>
      <c r="D101" s="681"/>
      <c r="E101" s="681"/>
      <c r="F101" s="681"/>
      <c r="G101" s="681"/>
      <c r="H101" s="681"/>
      <c r="I101" s="681"/>
      <c r="J101" s="681"/>
      <c r="K101" s="681"/>
      <c r="L101" s="508" t="s">
        <v>153</v>
      </c>
      <c r="M101" s="509">
        <v>558.88</v>
      </c>
      <c r="N101" s="510" t="e">
        <v>#N/A</v>
      </c>
      <c r="O101" s="511" t="e">
        <f t="shared" si="3"/>
        <v>#N/A</v>
      </c>
    </row>
    <row r="102" spans="1:15" ht="12.75" customHeight="1" x14ac:dyDescent="0.2">
      <c r="A102" s="507" t="s">
        <v>1051</v>
      </c>
      <c r="B102" s="508" t="s">
        <v>313</v>
      </c>
      <c r="C102" s="681" t="s">
        <v>1052</v>
      </c>
      <c r="D102" s="681"/>
      <c r="E102" s="681"/>
      <c r="F102" s="681"/>
      <c r="G102" s="681"/>
      <c r="H102" s="681"/>
      <c r="I102" s="681"/>
      <c r="J102" s="681"/>
      <c r="K102" s="681"/>
      <c r="L102" s="508" t="s">
        <v>153</v>
      </c>
      <c r="M102" s="509">
        <v>470.42</v>
      </c>
      <c r="N102" s="510" t="e">
        <v>#N/A</v>
      </c>
      <c r="O102" s="511" t="e">
        <f t="shared" si="3"/>
        <v>#N/A</v>
      </c>
    </row>
    <row r="103" spans="1:15" ht="12.75" customHeight="1" x14ac:dyDescent="0.2">
      <c r="A103" s="507" t="s">
        <v>1053</v>
      </c>
      <c r="B103" s="508" t="s">
        <v>313</v>
      </c>
      <c r="C103" s="681" t="s">
        <v>1054</v>
      </c>
      <c r="D103" s="681"/>
      <c r="E103" s="681"/>
      <c r="F103" s="681"/>
      <c r="G103" s="681"/>
      <c r="H103" s="681"/>
      <c r="I103" s="681"/>
      <c r="J103" s="681"/>
      <c r="K103" s="681"/>
      <c r="L103" s="508" t="s">
        <v>153</v>
      </c>
      <c r="M103" s="509">
        <v>401.44</v>
      </c>
      <c r="N103" s="510" t="e">
        <v>#N/A</v>
      </c>
      <c r="O103" s="511" t="e">
        <f t="shared" si="3"/>
        <v>#N/A</v>
      </c>
    </row>
    <row r="104" spans="1:15" ht="12.75" customHeight="1" x14ac:dyDescent="0.2">
      <c r="A104" s="507" t="s">
        <v>1055</v>
      </c>
      <c r="B104" s="508" t="s">
        <v>313</v>
      </c>
      <c r="C104" s="681" t="s">
        <v>1056</v>
      </c>
      <c r="D104" s="681"/>
      <c r="E104" s="681"/>
      <c r="F104" s="681"/>
      <c r="G104" s="681"/>
      <c r="H104" s="681"/>
      <c r="I104" s="681"/>
      <c r="J104" s="681"/>
      <c r="K104" s="681"/>
      <c r="L104" s="508" t="s">
        <v>153</v>
      </c>
      <c r="M104" s="509">
        <v>1600.93</v>
      </c>
      <c r="N104" s="510" t="e">
        <v>#N/A</v>
      </c>
      <c r="O104" s="511" t="e">
        <f t="shared" si="3"/>
        <v>#N/A</v>
      </c>
    </row>
    <row r="105" spans="1:15" ht="12.75" customHeight="1" x14ac:dyDescent="0.2">
      <c r="A105" s="507" t="s">
        <v>1057</v>
      </c>
      <c r="B105" s="508" t="s">
        <v>313</v>
      </c>
      <c r="C105" s="681" t="s">
        <v>1058</v>
      </c>
      <c r="D105" s="681"/>
      <c r="E105" s="681"/>
      <c r="F105" s="681"/>
      <c r="G105" s="681"/>
      <c r="H105" s="681"/>
      <c r="I105" s="681"/>
      <c r="J105" s="681"/>
      <c r="K105" s="681"/>
      <c r="L105" s="508" t="s">
        <v>153</v>
      </c>
      <c r="M105" s="509">
        <v>1196.56</v>
      </c>
      <c r="N105" s="510" t="e">
        <v>#N/A</v>
      </c>
      <c r="O105" s="511" t="e">
        <f t="shared" si="3"/>
        <v>#N/A</v>
      </c>
    </row>
    <row r="106" spans="1:15" ht="12.75" customHeight="1" x14ac:dyDescent="0.2">
      <c r="A106" s="507" t="s">
        <v>1059</v>
      </c>
      <c r="B106" s="508" t="s">
        <v>313</v>
      </c>
      <c r="C106" s="681" t="s">
        <v>1060</v>
      </c>
      <c r="D106" s="681"/>
      <c r="E106" s="681"/>
      <c r="F106" s="681"/>
      <c r="G106" s="681"/>
      <c r="H106" s="681"/>
      <c r="I106" s="681"/>
      <c r="J106" s="681"/>
      <c r="K106" s="681"/>
      <c r="L106" s="508" t="s">
        <v>153</v>
      </c>
      <c r="M106" s="509">
        <v>1600.93</v>
      </c>
      <c r="N106" s="510" t="e">
        <v>#N/A</v>
      </c>
      <c r="O106" s="511" t="e">
        <f t="shared" si="3"/>
        <v>#N/A</v>
      </c>
    </row>
    <row r="107" spans="1:15" ht="12.75" customHeight="1" x14ac:dyDescent="0.2">
      <c r="A107" s="507" t="s">
        <v>1061</v>
      </c>
      <c r="B107" s="508" t="s">
        <v>313</v>
      </c>
      <c r="C107" s="681" t="s">
        <v>1062</v>
      </c>
      <c r="D107" s="681"/>
      <c r="E107" s="681"/>
      <c r="F107" s="681"/>
      <c r="G107" s="681"/>
      <c r="H107" s="681"/>
      <c r="I107" s="681"/>
      <c r="J107" s="681"/>
      <c r="K107" s="681"/>
      <c r="L107" s="508" t="s">
        <v>153</v>
      </c>
      <c r="M107" s="509">
        <v>680.39</v>
      </c>
      <c r="N107" s="510" t="e">
        <v>#N/A</v>
      </c>
      <c r="O107" s="511" t="e">
        <f t="shared" si="3"/>
        <v>#N/A</v>
      </c>
    </row>
    <row r="108" spans="1:15" ht="12.75" customHeight="1" x14ac:dyDescent="0.2">
      <c r="A108" s="507" t="s">
        <v>1063</v>
      </c>
      <c r="B108" s="508" t="s">
        <v>313</v>
      </c>
      <c r="C108" s="681" t="s">
        <v>1064</v>
      </c>
      <c r="D108" s="681"/>
      <c r="E108" s="681"/>
      <c r="F108" s="681"/>
      <c r="G108" s="681"/>
      <c r="H108" s="681"/>
      <c r="I108" s="681"/>
      <c r="J108" s="681"/>
      <c r="K108" s="681"/>
      <c r="L108" s="508" t="s">
        <v>153</v>
      </c>
      <c r="M108" s="509">
        <v>1276</v>
      </c>
      <c r="N108" s="510" t="e">
        <v>#N/A</v>
      </c>
      <c r="O108" s="511" t="e">
        <f t="shared" si="3"/>
        <v>#N/A</v>
      </c>
    </row>
    <row r="109" spans="1:15" ht="12.75" customHeight="1" x14ac:dyDescent="0.2">
      <c r="A109" s="507" t="s">
        <v>1065</v>
      </c>
      <c r="B109" s="508" t="s">
        <v>313</v>
      </c>
      <c r="C109" s="681" t="s">
        <v>1066</v>
      </c>
      <c r="D109" s="681"/>
      <c r="E109" s="681"/>
      <c r="F109" s="681"/>
      <c r="G109" s="681"/>
      <c r="H109" s="681"/>
      <c r="I109" s="681"/>
      <c r="J109" s="681"/>
      <c r="K109" s="681"/>
      <c r="L109" s="508" t="s">
        <v>55</v>
      </c>
      <c r="M109" s="509">
        <v>1859.02</v>
      </c>
      <c r="N109" s="510" t="e">
        <v>#N/A</v>
      </c>
      <c r="O109" s="511" t="e">
        <f t="shared" si="3"/>
        <v>#N/A</v>
      </c>
    </row>
    <row r="110" spans="1:15" ht="12.75" customHeight="1" x14ac:dyDescent="0.2">
      <c r="A110" s="507" t="s">
        <v>1067</v>
      </c>
      <c r="B110" s="508" t="s">
        <v>313</v>
      </c>
      <c r="C110" s="681" t="s">
        <v>1068</v>
      </c>
      <c r="D110" s="681"/>
      <c r="E110" s="681"/>
      <c r="F110" s="681"/>
      <c r="G110" s="681"/>
      <c r="H110" s="681"/>
      <c r="I110" s="681"/>
      <c r="J110" s="681"/>
      <c r="K110" s="681"/>
      <c r="L110" s="508" t="s">
        <v>153</v>
      </c>
      <c r="M110" s="509">
        <v>929.51</v>
      </c>
      <c r="N110" s="510" t="e">
        <v>#N/A</v>
      </c>
      <c r="O110" s="511" t="e">
        <f t="shared" si="3"/>
        <v>#N/A</v>
      </c>
    </row>
    <row r="111" spans="1:15" ht="12.75" customHeight="1" x14ac:dyDescent="0.2">
      <c r="A111" s="507" t="s">
        <v>1069</v>
      </c>
      <c r="B111" s="508" t="s">
        <v>313</v>
      </c>
      <c r="C111" s="681" t="s">
        <v>1070</v>
      </c>
      <c r="D111" s="681"/>
      <c r="E111" s="681"/>
      <c r="F111" s="681"/>
      <c r="G111" s="681"/>
      <c r="H111" s="681"/>
      <c r="I111" s="681"/>
      <c r="J111" s="681"/>
      <c r="K111" s="681"/>
      <c r="L111" s="508" t="s">
        <v>153</v>
      </c>
      <c r="M111" s="509">
        <v>929.51</v>
      </c>
      <c r="N111" s="510" t="e">
        <v>#N/A</v>
      </c>
      <c r="O111" s="511" t="e">
        <f t="shared" si="3"/>
        <v>#N/A</v>
      </c>
    </row>
    <row r="112" spans="1:15" ht="12.75" customHeight="1" x14ac:dyDescent="0.2">
      <c r="A112" s="507" t="s">
        <v>1071</v>
      </c>
      <c r="B112" s="508" t="s">
        <v>313</v>
      </c>
      <c r="C112" s="681" t="s">
        <v>1072</v>
      </c>
      <c r="D112" s="681"/>
      <c r="E112" s="681"/>
      <c r="F112" s="681"/>
      <c r="G112" s="681"/>
      <c r="H112" s="681"/>
      <c r="I112" s="681"/>
      <c r="J112" s="681"/>
      <c r="K112" s="681"/>
      <c r="L112" s="508" t="s">
        <v>153</v>
      </c>
      <c r="M112" s="509">
        <v>1600.93</v>
      </c>
      <c r="N112" s="510" t="e">
        <v>#N/A</v>
      </c>
      <c r="O112" s="511" t="e">
        <f t="shared" si="3"/>
        <v>#N/A</v>
      </c>
    </row>
    <row r="113" spans="1:15" ht="12.75" customHeight="1" x14ac:dyDescent="0.2">
      <c r="A113" s="507" t="s">
        <v>1073</v>
      </c>
      <c r="B113" s="508" t="s">
        <v>313</v>
      </c>
      <c r="C113" s="681" t="s">
        <v>1074</v>
      </c>
      <c r="D113" s="681"/>
      <c r="E113" s="681"/>
      <c r="F113" s="681"/>
      <c r="G113" s="681"/>
      <c r="H113" s="681"/>
      <c r="I113" s="681"/>
      <c r="J113" s="681"/>
      <c r="K113" s="681"/>
      <c r="L113" s="508" t="s">
        <v>153</v>
      </c>
      <c r="M113" s="509">
        <v>1196.56</v>
      </c>
      <c r="N113" s="510" t="e">
        <v>#N/A</v>
      </c>
      <c r="O113" s="511" t="e">
        <f t="shared" si="3"/>
        <v>#N/A</v>
      </c>
    </row>
    <row r="114" spans="1:15" ht="12.75" customHeight="1" x14ac:dyDescent="0.2">
      <c r="A114" s="507" t="s">
        <v>1075</v>
      </c>
      <c r="B114" s="508" t="s">
        <v>313</v>
      </c>
      <c r="C114" s="681" t="s">
        <v>1076</v>
      </c>
      <c r="D114" s="681"/>
      <c r="E114" s="681"/>
      <c r="F114" s="681"/>
      <c r="G114" s="681"/>
      <c r="H114" s="681"/>
      <c r="I114" s="681"/>
      <c r="J114" s="681"/>
      <c r="K114" s="681"/>
      <c r="L114" s="508" t="s">
        <v>153</v>
      </c>
      <c r="M114" s="509">
        <v>960.02</v>
      </c>
      <c r="N114" s="510" t="e">
        <v>#N/A</v>
      </c>
      <c r="O114" s="511" t="e">
        <f t="shared" si="3"/>
        <v>#N/A</v>
      </c>
    </row>
    <row r="115" spans="1:15" ht="12.75" customHeight="1" x14ac:dyDescent="0.2">
      <c r="A115" s="502" t="s">
        <v>1077</v>
      </c>
      <c r="B115" s="503" t="s">
        <v>313</v>
      </c>
      <c r="C115" s="680" t="s">
        <v>1078</v>
      </c>
      <c r="D115" s="680"/>
      <c r="E115" s="680"/>
      <c r="F115" s="680"/>
      <c r="G115" s="680"/>
      <c r="H115" s="680"/>
      <c r="I115" s="680"/>
      <c r="J115" s="680"/>
      <c r="K115" s="680"/>
      <c r="L115" s="504"/>
      <c r="M115" s="504"/>
      <c r="N115" s="505"/>
      <c r="O115" s="506"/>
    </row>
    <row r="116" spans="1:15" ht="12.75" customHeight="1" x14ac:dyDescent="0.2">
      <c r="A116" s="507" t="s">
        <v>1079</v>
      </c>
      <c r="B116" s="508" t="s">
        <v>313</v>
      </c>
      <c r="C116" s="681" t="s">
        <v>1080</v>
      </c>
      <c r="D116" s="681"/>
      <c r="E116" s="681"/>
      <c r="F116" s="681"/>
      <c r="G116" s="681"/>
      <c r="H116" s="681"/>
      <c r="I116" s="681"/>
      <c r="J116" s="681"/>
      <c r="K116" s="681"/>
      <c r="L116" s="508" t="s">
        <v>55</v>
      </c>
      <c r="M116" s="509">
        <v>4162.1400000000003</v>
      </c>
      <c r="N116" s="510" t="e">
        <v>#N/A</v>
      </c>
      <c r="O116" s="511" t="e">
        <f t="shared" ref="O116:O124" si="4">(N116/M116)-1</f>
        <v>#N/A</v>
      </c>
    </row>
    <row r="117" spans="1:15" ht="12.75" customHeight="1" x14ac:dyDescent="0.2">
      <c r="A117" s="507" t="s">
        <v>1081</v>
      </c>
      <c r="B117" s="508" t="s">
        <v>313</v>
      </c>
      <c r="C117" s="681" t="s">
        <v>1082</v>
      </c>
      <c r="D117" s="681"/>
      <c r="E117" s="681"/>
      <c r="F117" s="681"/>
      <c r="G117" s="681"/>
      <c r="H117" s="681"/>
      <c r="I117" s="681"/>
      <c r="J117" s="681"/>
      <c r="K117" s="681"/>
      <c r="L117" s="508" t="s">
        <v>55</v>
      </c>
      <c r="M117" s="509">
        <v>8324.27</v>
      </c>
      <c r="N117" s="510" t="e">
        <v>#N/A</v>
      </c>
      <c r="O117" s="511" t="e">
        <f t="shared" si="4"/>
        <v>#N/A</v>
      </c>
    </row>
    <row r="118" spans="1:15" ht="12.75" customHeight="1" x14ac:dyDescent="0.2">
      <c r="A118" s="507" t="s">
        <v>1083</v>
      </c>
      <c r="B118" s="508" t="s">
        <v>313</v>
      </c>
      <c r="C118" s="681" t="s">
        <v>1084</v>
      </c>
      <c r="D118" s="681"/>
      <c r="E118" s="681"/>
      <c r="F118" s="681"/>
      <c r="G118" s="681"/>
      <c r="H118" s="681"/>
      <c r="I118" s="681"/>
      <c r="J118" s="681"/>
      <c r="K118" s="681"/>
      <c r="L118" s="508" t="s">
        <v>55</v>
      </c>
      <c r="M118" s="509">
        <v>12483.65</v>
      </c>
      <c r="N118" s="510" t="e">
        <v>#N/A</v>
      </c>
      <c r="O118" s="511" t="e">
        <f t="shared" si="4"/>
        <v>#N/A</v>
      </c>
    </row>
    <row r="119" spans="1:15" ht="12.75" customHeight="1" x14ac:dyDescent="0.2">
      <c r="A119" s="507" t="s">
        <v>1085</v>
      </c>
      <c r="B119" s="508" t="s">
        <v>313</v>
      </c>
      <c r="C119" s="681" t="s">
        <v>1086</v>
      </c>
      <c r="D119" s="681"/>
      <c r="E119" s="681"/>
      <c r="F119" s="681"/>
      <c r="G119" s="681"/>
      <c r="H119" s="681"/>
      <c r="I119" s="681"/>
      <c r="J119" s="681"/>
      <c r="K119" s="681"/>
      <c r="L119" s="508" t="s">
        <v>55</v>
      </c>
      <c r="M119" s="509">
        <v>2679.02</v>
      </c>
      <c r="N119" s="510" t="e">
        <v>#N/A</v>
      </c>
      <c r="O119" s="511" t="e">
        <f t="shared" si="4"/>
        <v>#N/A</v>
      </c>
    </row>
    <row r="120" spans="1:15" ht="12.75" customHeight="1" x14ac:dyDescent="0.2">
      <c r="A120" s="507" t="s">
        <v>1087</v>
      </c>
      <c r="B120" s="508" t="s">
        <v>313</v>
      </c>
      <c r="C120" s="681" t="s">
        <v>1088</v>
      </c>
      <c r="D120" s="681"/>
      <c r="E120" s="681"/>
      <c r="F120" s="681"/>
      <c r="G120" s="681"/>
      <c r="H120" s="681"/>
      <c r="I120" s="681"/>
      <c r="J120" s="681"/>
      <c r="K120" s="681"/>
      <c r="L120" s="508" t="s">
        <v>55</v>
      </c>
      <c r="M120" s="509">
        <v>4074.7</v>
      </c>
      <c r="N120" s="510" t="e">
        <v>#N/A</v>
      </c>
      <c r="O120" s="511" t="e">
        <f t="shared" si="4"/>
        <v>#N/A</v>
      </c>
    </row>
    <row r="121" spans="1:15" ht="12.75" customHeight="1" x14ac:dyDescent="0.2">
      <c r="A121" s="507" t="s">
        <v>1089</v>
      </c>
      <c r="B121" s="508" t="s">
        <v>313</v>
      </c>
      <c r="C121" s="681" t="s">
        <v>1090</v>
      </c>
      <c r="D121" s="681"/>
      <c r="E121" s="681"/>
      <c r="F121" s="681"/>
      <c r="G121" s="681"/>
      <c r="H121" s="681"/>
      <c r="I121" s="681"/>
      <c r="J121" s="681"/>
      <c r="K121" s="681"/>
      <c r="L121" s="508" t="s">
        <v>55</v>
      </c>
      <c r="M121" s="509">
        <v>8106.64</v>
      </c>
      <c r="N121" s="510" t="e">
        <v>#N/A</v>
      </c>
      <c r="O121" s="511" t="e">
        <f t="shared" si="4"/>
        <v>#N/A</v>
      </c>
    </row>
    <row r="122" spans="1:15" ht="12.75" customHeight="1" x14ac:dyDescent="0.2">
      <c r="A122" s="507" t="s">
        <v>1091</v>
      </c>
      <c r="B122" s="508" t="s">
        <v>313</v>
      </c>
      <c r="C122" s="681" t="s">
        <v>1092</v>
      </c>
      <c r="D122" s="681"/>
      <c r="E122" s="681"/>
      <c r="F122" s="681"/>
      <c r="G122" s="681"/>
      <c r="H122" s="681"/>
      <c r="I122" s="681"/>
      <c r="J122" s="681"/>
      <c r="K122" s="681"/>
      <c r="L122" s="508" t="s">
        <v>55</v>
      </c>
      <c r="M122" s="509">
        <v>4074.7</v>
      </c>
      <c r="N122" s="510" t="e">
        <v>#N/A</v>
      </c>
      <c r="O122" s="511" t="e">
        <f t="shared" si="4"/>
        <v>#N/A</v>
      </c>
    </row>
    <row r="123" spans="1:15" ht="12.75" customHeight="1" x14ac:dyDescent="0.2">
      <c r="A123" s="507" t="s">
        <v>1093</v>
      </c>
      <c r="B123" s="508" t="s">
        <v>313</v>
      </c>
      <c r="C123" s="681" t="s">
        <v>1094</v>
      </c>
      <c r="D123" s="681"/>
      <c r="E123" s="681"/>
      <c r="F123" s="681"/>
      <c r="G123" s="681"/>
      <c r="H123" s="681"/>
      <c r="I123" s="681"/>
      <c r="J123" s="681"/>
      <c r="K123" s="681"/>
      <c r="L123" s="508" t="s">
        <v>55</v>
      </c>
      <c r="M123" s="509">
        <v>8106.64</v>
      </c>
      <c r="N123" s="510" t="e">
        <v>#N/A</v>
      </c>
      <c r="O123" s="511" t="e">
        <f t="shared" si="4"/>
        <v>#N/A</v>
      </c>
    </row>
    <row r="124" spans="1:15" ht="12.75" customHeight="1" x14ac:dyDescent="0.2">
      <c r="A124" s="507" t="s">
        <v>1095</v>
      </c>
      <c r="B124" s="508" t="s">
        <v>313</v>
      </c>
      <c r="C124" s="681" t="s">
        <v>1096</v>
      </c>
      <c r="D124" s="681"/>
      <c r="E124" s="681"/>
      <c r="F124" s="681"/>
      <c r="G124" s="681"/>
      <c r="H124" s="681"/>
      <c r="I124" s="681"/>
      <c r="J124" s="681"/>
      <c r="K124" s="681"/>
      <c r="L124" s="508" t="s">
        <v>445</v>
      </c>
      <c r="M124" s="509">
        <v>7573.53</v>
      </c>
      <c r="N124" s="510" t="e">
        <v>#N/A</v>
      </c>
      <c r="O124" s="511" t="e">
        <f t="shared" si="4"/>
        <v>#N/A</v>
      </c>
    </row>
    <row r="125" spans="1:15" ht="12.75" customHeight="1" x14ac:dyDescent="0.2">
      <c r="A125" s="502" t="s">
        <v>1097</v>
      </c>
      <c r="B125" s="503" t="s">
        <v>313</v>
      </c>
      <c r="C125" s="680" t="s">
        <v>1098</v>
      </c>
      <c r="D125" s="680"/>
      <c r="E125" s="680"/>
      <c r="F125" s="680"/>
      <c r="G125" s="680"/>
      <c r="H125" s="680"/>
      <c r="I125" s="680"/>
      <c r="J125" s="680"/>
      <c r="K125" s="680"/>
      <c r="L125" s="504"/>
      <c r="M125" s="504"/>
      <c r="N125" s="505"/>
      <c r="O125" s="506"/>
    </row>
    <row r="126" spans="1:15" ht="12.75" customHeight="1" x14ac:dyDescent="0.2">
      <c r="A126" s="507" t="s">
        <v>1099</v>
      </c>
      <c r="B126" s="508" t="s">
        <v>313</v>
      </c>
      <c r="C126" s="681" t="s">
        <v>1100</v>
      </c>
      <c r="D126" s="681"/>
      <c r="E126" s="681"/>
      <c r="F126" s="681"/>
      <c r="G126" s="681"/>
      <c r="H126" s="681"/>
      <c r="I126" s="681"/>
      <c r="J126" s="681"/>
      <c r="K126" s="681"/>
      <c r="L126" s="508" t="s">
        <v>445</v>
      </c>
      <c r="M126" s="509">
        <v>6697.8</v>
      </c>
      <c r="N126" s="510" t="e">
        <v>#N/A</v>
      </c>
      <c r="O126" s="511" t="e">
        <f t="shared" ref="O126:O143" si="5">(N126/M126)-1</f>
        <v>#N/A</v>
      </c>
    </row>
    <row r="127" spans="1:15" ht="12.75" customHeight="1" x14ac:dyDescent="0.2">
      <c r="A127" s="507" t="s">
        <v>1101</v>
      </c>
      <c r="B127" s="508" t="s">
        <v>313</v>
      </c>
      <c r="C127" s="681" t="s">
        <v>1102</v>
      </c>
      <c r="D127" s="681"/>
      <c r="E127" s="681"/>
      <c r="F127" s="681"/>
      <c r="G127" s="681"/>
      <c r="H127" s="681"/>
      <c r="I127" s="681"/>
      <c r="J127" s="681"/>
      <c r="K127" s="681"/>
      <c r="L127" s="508" t="s">
        <v>445</v>
      </c>
      <c r="M127" s="509">
        <v>2396.58</v>
      </c>
      <c r="N127" s="510" t="e">
        <v>#N/A</v>
      </c>
      <c r="O127" s="511" t="e">
        <f t="shared" si="5"/>
        <v>#N/A</v>
      </c>
    </row>
    <row r="128" spans="1:15" ht="12.75" customHeight="1" x14ac:dyDescent="0.2">
      <c r="A128" s="507" t="s">
        <v>1103</v>
      </c>
      <c r="B128" s="508" t="s">
        <v>313</v>
      </c>
      <c r="C128" s="681" t="s">
        <v>1104</v>
      </c>
      <c r="D128" s="681"/>
      <c r="E128" s="681"/>
      <c r="F128" s="681"/>
      <c r="G128" s="681"/>
      <c r="H128" s="681"/>
      <c r="I128" s="681"/>
      <c r="J128" s="681"/>
      <c r="K128" s="681"/>
      <c r="L128" s="508" t="s">
        <v>445</v>
      </c>
      <c r="M128" s="509">
        <v>11786.32</v>
      </c>
      <c r="N128" s="510" t="e">
        <v>#N/A</v>
      </c>
      <c r="O128" s="511" t="e">
        <f t="shared" si="5"/>
        <v>#N/A</v>
      </c>
    </row>
    <row r="129" spans="1:15" ht="12.75" customHeight="1" x14ac:dyDescent="0.2">
      <c r="A129" s="507" t="s">
        <v>1105</v>
      </c>
      <c r="B129" s="508" t="s">
        <v>313</v>
      </c>
      <c r="C129" s="681" t="s">
        <v>1106</v>
      </c>
      <c r="D129" s="681"/>
      <c r="E129" s="681"/>
      <c r="F129" s="681"/>
      <c r="G129" s="681"/>
      <c r="H129" s="681"/>
      <c r="I129" s="681"/>
      <c r="J129" s="681"/>
      <c r="K129" s="681"/>
      <c r="L129" s="508" t="s">
        <v>445</v>
      </c>
      <c r="M129" s="509">
        <v>7693.8</v>
      </c>
      <c r="N129" s="510" t="e">
        <v>#N/A</v>
      </c>
      <c r="O129" s="511" t="e">
        <f t="shared" si="5"/>
        <v>#N/A</v>
      </c>
    </row>
    <row r="130" spans="1:15" ht="12.75" customHeight="1" x14ac:dyDescent="0.2">
      <c r="A130" s="507" t="s">
        <v>1107</v>
      </c>
      <c r="B130" s="508" t="s">
        <v>313</v>
      </c>
      <c r="C130" s="681" t="s">
        <v>1024</v>
      </c>
      <c r="D130" s="681"/>
      <c r="E130" s="681"/>
      <c r="F130" s="681"/>
      <c r="G130" s="681"/>
      <c r="H130" s="681"/>
      <c r="I130" s="681"/>
      <c r="J130" s="681"/>
      <c r="K130" s="681"/>
      <c r="L130" s="508" t="s">
        <v>153</v>
      </c>
      <c r="M130" s="509">
        <v>1437.94</v>
      </c>
      <c r="N130" s="510" t="e">
        <v>#N/A</v>
      </c>
      <c r="O130" s="511" t="e">
        <f t="shared" si="5"/>
        <v>#N/A</v>
      </c>
    </row>
    <row r="131" spans="1:15" ht="12.75" customHeight="1" x14ac:dyDescent="0.2">
      <c r="A131" s="507" t="s">
        <v>1108</v>
      </c>
      <c r="B131" s="508" t="s">
        <v>313</v>
      </c>
      <c r="C131" s="681" t="s">
        <v>1109</v>
      </c>
      <c r="D131" s="681"/>
      <c r="E131" s="681"/>
      <c r="F131" s="681"/>
      <c r="G131" s="681"/>
      <c r="H131" s="681"/>
      <c r="I131" s="681"/>
      <c r="J131" s="681"/>
      <c r="K131" s="681"/>
      <c r="L131" s="508" t="s">
        <v>153</v>
      </c>
      <c r="M131" s="509">
        <v>1326.6</v>
      </c>
      <c r="N131" s="510" t="e">
        <v>#N/A</v>
      </c>
      <c r="O131" s="511" t="e">
        <f t="shared" si="5"/>
        <v>#N/A</v>
      </c>
    </row>
    <row r="132" spans="1:15" ht="12.75" customHeight="1" x14ac:dyDescent="0.2">
      <c r="A132" s="507" t="s">
        <v>1110</v>
      </c>
      <c r="B132" s="508" t="s">
        <v>313</v>
      </c>
      <c r="C132" s="681" t="s">
        <v>1111</v>
      </c>
      <c r="D132" s="681"/>
      <c r="E132" s="681"/>
      <c r="F132" s="681"/>
      <c r="G132" s="681"/>
      <c r="H132" s="681"/>
      <c r="I132" s="681"/>
      <c r="J132" s="681"/>
      <c r="K132" s="681"/>
      <c r="L132" s="508" t="s">
        <v>445</v>
      </c>
      <c r="M132" s="509">
        <v>2030.24</v>
      </c>
      <c r="N132" s="510" t="e">
        <v>#N/A</v>
      </c>
      <c r="O132" s="511" t="e">
        <f t="shared" si="5"/>
        <v>#N/A</v>
      </c>
    </row>
    <row r="133" spans="1:15" ht="12.75" customHeight="1" x14ac:dyDescent="0.2">
      <c r="A133" s="507" t="s">
        <v>1112</v>
      </c>
      <c r="B133" s="508" t="s">
        <v>313</v>
      </c>
      <c r="C133" s="681" t="s">
        <v>1113</v>
      </c>
      <c r="D133" s="681"/>
      <c r="E133" s="681"/>
      <c r="F133" s="681"/>
      <c r="G133" s="681"/>
      <c r="H133" s="681"/>
      <c r="I133" s="681"/>
      <c r="J133" s="681"/>
      <c r="K133" s="681"/>
      <c r="L133" s="508" t="s">
        <v>445</v>
      </c>
      <c r="M133" s="509">
        <v>3154.8</v>
      </c>
      <c r="N133" s="510" t="e">
        <v>#N/A</v>
      </c>
      <c r="O133" s="511" t="e">
        <f t="shared" si="5"/>
        <v>#N/A</v>
      </c>
    </row>
    <row r="134" spans="1:15" ht="12.75" customHeight="1" x14ac:dyDescent="0.2">
      <c r="A134" s="507" t="s">
        <v>1114</v>
      </c>
      <c r="B134" s="508" t="s">
        <v>313</v>
      </c>
      <c r="C134" s="681" t="s">
        <v>1115</v>
      </c>
      <c r="D134" s="681"/>
      <c r="E134" s="681"/>
      <c r="F134" s="681"/>
      <c r="G134" s="681"/>
      <c r="H134" s="681"/>
      <c r="I134" s="681"/>
      <c r="J134" s="681"/>
      <c r="K134" s="681"/>
      <c r="L134" s="508" t="s">
        <v>445</v>
      </c>
      <c r="M134" s="509">
        <v>2483.83</v>
      </c>
      <c r="N134" s="510" t="e">
        <v>#N/A</v>
      </c>
      <c r="O134" s="511" t="e">
        <f t="shared" si="5"/>
        <v>#N/A</v>
      </c>
    </row>
    <row r="135" spans="1:15" ht="12.75" customHeight="1" x14ac:dyDescent="0.2">
      <c r="A135" s="507" t="s">
        <v>1116</v>
      </c>
      <c r="B135" s="508" t="s">
        <v>313</v>
      </c>
      <c r="C135" s="681" t="s">
        <v>1117</v>
      </c>
      <c r="D135" s="681"/>
      <c r="E135" s="681"/>
      <c r="F135" s="681"/>
      <c r="G135" s="681"/>
      <c r="H135" s="681"/>
      <c r="I135" s="681"/>
      <c r="J135" s="681"/>
      <c r="K135" s="681"/>
      <c r="L135" s="508" t="s">
        <v>445</v>
      </c>
      <c r="M135" s="509">
        <v>1688.4</v>
      </c>
      <c r="N135" s="510" t="e">
        <v>#N/A</v>
      </c>
      <c r="O135" s="511" t="e">
        <f t="shared" si="5"/>
        <v>#N/A</v>
      </c>
    </row>
    <row r="136" spans="1:15" ht="12.75" customHeight="1" x14ac:dyDescent="0.2">
      <c r="A136" s="507" t="s">
        <v>1118</v>
      </c>
      <c r="B136" s="508" t="s">
        <v>313</v>
      </c>
      <c r="C136" s="681" t="s">
        <v>1044</v>
      </c>
      <c r="D136" s="681"/>
      <c r="E136" s="681"/>
      <c r="F136" s="681"/>
      <c r="G136" s="681"/>
      <c r="H136" s="681"/>
      <c r="I136" s="681"/>
      <c r="J136" s="681"/>
      <c r="K136" s="681"/>
      <c r="L136" s="508" t="s">
        <v>153</v>
      </c>
      <c r="M136" s="509">
        <v>1472.73</v>
      </c>
      <c r="N136" s="510" t="e">
        <v>#N/A</v>
      </c>
      <c r="O136" s="511" t="e">
        <f t="shared" si="5"/>
        <v>#N/A</v>
      </c>
    </row>
    <row r="137" spans="1:15" ht="12.75" customHeight="1" x14ac:dyDescent="0.2">
      <c r="A137" s="507" t="s">
        <v>1119</v>
      </c>
      <c r="B137" s="508" t="s">
        <v>313</v>
      </c>
      <c r="C137" s="681" t="s">
        <v>1120</v>
      </c>
      <c r="D137" s="681"/>
      <c r="E137" s="681"/>
      <c r="F137" s="681"/>
      <c r="G137" s="681"/>
      <c r="H137" s="681"/>
      <c r="I137" s="681"/>
      <c r="J137" s="681"/>
      <c r="K137" s="681"/>
      <c r="L137" s="508" t="s">
        <v>153</v>
      </c>
      <c r="M137" s="509">
        <v>2722.71</v>
      </c>
      <c r="N137" s="510" t="e">
        <v>#N/A</v>
      </c>
      <c r="O137" s="511" t="e">
        <f t="shared" si="5"/>
        <v>#N/A</v>
      </c>
    </row>
    <row r="138" spans="1:15" ht="12.75" customHeight="1" x14ac:dyDescent="0.2">
      <c r="A138" s="507" t="s">
        <v>1121</v>
      </c>
      <c r="B138" s="508" t="s">
        <v>313</v>
      </c>
      <c r="C138" s="681" t="s">
        <v>1034</v>
      </c>
      <c r="D138" s="681"/>
      <c r="E138" s="681"/>
      <c r="F138" s="681"/>
      <c r="G138" s="681"/>
      <c r="H138" s="681"/>
      <c r="I138" s="681"/>
      <c r="J138" s="681"/>
      <c r="K138" s="681"/>
      <c r="L138" s="508" t="s">
        <v>153</v>
      </c>
      <c r="M138" s="509">
        <v>2032.47</v>
      </c>
      <c r="N138" s="510" t="e">
        <v>#N/A</v>
      </c>
      <c r="O138" s="511" t="e">
        <f t="shared" si="5"/>
        <v>#N/A</v>
      </c>
    </row>
    <row r="139" spans="1:15" ht="12.75" customHeight="1" x14ac:dyDescent="0.2">
      <c r="A139" s="507" t="s">
        <v>1122</v>
      </c>
      <c r="B139" s="508" t="s">
        <v>313</v>
      </c>
      <c r="C139" s="681" t="s">
        <v>1123</v>
      </c>
      <c r="D139" s="681"/>
      <c r="E139" s="681"/>
      <c r="F139" s="681"/>
      <c r="G139" s="681"/>
      <c r="H139" s="681"/>
      <c r="I139" s="681"/>
      <c r="J139" s="681"/>
      <c r="K139" s="681"/>
      <c r="L139" s="508" t="s">
        <v>153</v>
      </c>
      <c r="M139" s="509">
        <v>1579.34</v>
      </c>
      <c r="N139" s="510" t="e">
        <v>#N/A</v>
      </c>
      <c r="O139" s="511" t="e">
        <f t="shared" si="5"/>
        <v>#N/A</v>
      </c>
    </row>
    <row r="140" spans="1:15" ht="12.75" customHeight="1" x14ac:dyDescent="0.2">
      <c r="A140" s="507" t="s">
        <v>1124</v>
      </c>
      <c r="B140" s="508" t="s">
        <v>313</v>
      </c>
      <c r="C140" s="681" t="s">
        <v>1125</v>
      </c>
      <c r="D140" s="681"/>
      <c r="E140" s="681"/>
      <c r="F140" s="681"/>
      <c r="G140" s="681"/>
      <c r="H140" s="681"/>
      <c r="I140" s="681"/>
      <c r="J140" s="681"/>
      <c r="K140" s="681"/>
      <c r="L140" s="508" t="s">
        <v>153</v>
      </c>
      <c r="M140" s="509">
        <v>1891.02</v>
      </c>
      <c r="N140" s="510" t="e">
        <v>#N/A</v>
      </c>
      <c r="O140" s="511" t="e">
        <f t="shared" si="5"/>
        <v>#N/A</v>
      </c>
    </row>
    <row r="141" spans="1:15" ht="12.75" customHeight="1" x14ac:dyDescent="0.2">
      <c r="A141" s="507" t="s">
        <v>1126</v>
      </c>
      <c r="B141" s="508" t="s">
        <v>313</v>
      </c>
      <c r="C141" s="681" t="s">
        <v>1127</v>
      </c>
      <c r="D141" s="681"/>
      <c r="E141" s="681"/>
      <c r="F141" s="681"/>
      <c r="G141" s="681"/>
      <c r="H141" s="681"/>
      <c r="I141" s="681"/>
      <c r="J141" s="681"/>
      <c r="K141" s="681"/>
      <c r="L141" s="508" t="s">
        <v>153</v>
      </c>
      <c r="M141" s="509">
        <v>3734.42</v>
      </c>
      <c r="N141" s="510" t="e">
        <v>#N/A</v>
      </c>
      <c r="O141" s="511" t="e">
        <f t="shared" si="5"/>
        <v>#N/A</v>
      </c>
    </row>
    <row r="142" spans="1:15" ht="12.75" customHeight="1" x14ac:dyDescent="0.2">
      <c r="A142" s="507" t="s">
        <v>1128</v>
      </c>
      <c r="B142" s="508" t="s">
        <v>313</v>
      </c>
      <c r="C142" s="681" t="s">
        <v>1129</v>
      </c>
      <c r="D142" s="681"/>
      <c r="E142" s="681"/>
      <c r="F142" s="681"/>
      <c r="G142" s="681"/>
      <c r="H142" s="681"/>
      <c r="I142" s="681"/>
      <c r="J142" s="681"/>
      <c r="K142" s="681"/>
      <c r="L142" s="508" t="s">
        <v>153</v>
      </c>
      <c r="M142" s="509">
        <v>1027.22</v>
      </c>
      <c r="N142" s="510" t="e">
        <v>#N/A</v>
      </c>
      <c r="O142" s="511" t="e">
        <f t="shared" si="5"/>
        <v>#N/A</v>
      </c>
    </row>
    <row r="143" spans="1:15" ht="12.75" customHeight="1" x14ac:dyDescent="0.2">
      <c r="A143" s="507" t="s">
        <v>1130</v>
      </c>
      <c r="B143" s="508" t="s">
        <v>313</v>
      </c>
      <c r="C143" s="681" t="s">
        <v>1131</v>
      </c>
      <c r="D143" s="681"/>
      <c r="E143" s="681"/>
      <c r="F143" s="681"/>
      <c r="G143" s="681"/>
      <c r="H143" s="681"/>
      <c r="I143" s="681"/>
      <c r="J143" s="681"/>
      <c r="K143" s="681"/>
      <c r="L143" s="508" t="s">
        <v>445</v>
      </c>
      <c r="M143" s="509">
        <v>6347.8</v>
      </c>
      <c r="N143" s="510" t="e">
        <v>#N/A</v>
      </c>
      <c r="O143" s="511" t="e">
        <f t="shared" si="5"/>
        <v>#N/A</v>
      </c>
    </row>
    <row r="144" spans="1:15" ht="12.75" customHeight="1" x14ac:dyDescent="0.2">
      <c r="A144" s="502" t="s">
        <v>1132</v>
      </c>
      <c r="B144" s="503" t="s">
        <v>313</v>
      </c>
      <c r="C144" s="680" t="s">
        <v>1133</v>
      </c>
      <c r="D144" s="680"/>
      <c r="E144" s="680"/>
      <c r="F144" s="680"/>
      <c r="G144" s="680"/>
      <c r="H144" s="680"/>
      <c r="I144" s="680"/>
      <c r="J144" s="680"/>
      <c r="K144" s="680"/>
      <c r="L144" s="504"/>
      <c r="M144" s="504"/>
      <c r="N144" s="505"/>
      <c r="O144" s="506"/>
    </row>
    <row r="145" spans="1:15" ht="12.75" customHeight="1" x14ac:dyDescent="0.2">
      <c r="A145" s="507" t="s">
        <v>1134</v>
      </c>
      <c r="B145" s="508" t="s">
        <v>313</v>
      </c>
      <c r="C145" s="681" t="s">
        <v>1135</v>
      </c>
      <c r="D145" s="681"/>
      <c r="E145" s="681"/>
      <c r="F145" s="681"/>
      <c r="G145" s="681"/>
      <c r="H145" s="681"/>
      <c r="I145" s="681"/>
      <c r="J145" s="681"/>
      <c r="K145" s="681"/>
      <c r="L145" s="508" t="s">
        <v>55</v>
      </c>
      <c r="M145" s="509">
        <v>5543.66</v>
      </c>
      <c r="N145" s="510" t="e">
        <v>#N/A</v>
      </c>
      <c r="O145" s="511" t="e">
        <f>(N145/M145)-1</f>
        <v>#N/A</v>
      </c>
    </row>
    <row r="146" spans="1:15" ht="12.75" customHeight="1" x14ac:dyDescent="0.2">
      <c r="A146" s="507" t="s">
        <v>1136</v>
      </c>
      <c r="B146" s="508" t="s">
        <v>313</v>
      </c>
      <c r="C146" s="681" t="s">
        <v>1137</v>
      </c>
      <c r="D146" s="681"/>
      <c r="E146" s="681"/>
      <c r="F146" s="681"/>
      <c r="G146" s="681"/>
      <c r="H146" s="681"/>
      <c r="I146" s="681"/>
      <c r="J146" s="681"/>
      <c r="K146" s="681"/>
      <c r="L146" s="508" t="s">
        <v>55</v>
      </c>
      <c r="M146" s="509">
        <v>9561.2800000000007</v>
      </c>
      <c r="N146" s="510" t="e">
        <v>#N/A</v>
      </c>
      <c r="O146" s="511" t="e">
        <f>(N146/M146)-1</f>
        <v>#N/A</v>
      </c>
    </row>
    <row r="147" spans="1:15" ht="12.75" customHeight="1" x14ac:dyDescent="0.2">
      <c r="A147" s="507" t="s">
        <v>1138</v>
      </c>
      <c r="B147" s="508" t="s">
        <v>313</v>
      </c>
      <c r="C147" s="681" t="s">
        <v>1139</v>
      </c>
      <c r="D147" s="681"/>
      <c r="E147" s="681"/>
      <c r="F147" s="681"/>
      <c r="G147" s="681"/>
      <c r="H147" s="681"/>
      <c r="I147" s="681"/>
      <c r="J147" s="681"/>
      <c r="K147" s="681"/>
      <c r="L147" s="508" t="s">
        <v>55</v>
      </c>
      <c r="M147" s="509">
        <v>13111.6</v>
      </c>
      <c r="N147" s="510" t="e">
        <v>#N/A</v>
      </c>
      <c r="O147" s="511" t="e">
        <f>(N147/M147)-1</f>
        <v>#N/A</v>
      </c>
    </row>
    <row r="148" spans="1:15" ht="12.75" customHeight="1" x14ac:dyDescent="0.2">
      <c r="A148" s="507" t="s">
        <v>1140</v>
      </c>
      <c r="B148" s="508" t="s">
        <v>313</v>
      </c>
      <c r="C148" s="681" t="s">
        <v>1141</v>
      </c>
      <c r="D148" s="681"/>
      <c r="E148" s="681"/>
      <c r="F148" s="681"/>
      <c r="G148" s="681"/>
      <c r="H148" s="681"/>
      <c r="I148" s="681"/>
      <c r="J148" s="681"/>
      <c r="K148" s="681"/>
      <c r="L148" s="508" t="s">
        <v>55</v>
      </c>
      <c r="M148" s="509">
        <v>16841.12</v>
      </c>
      <c r="N148" s="510" t="e">
        <v>#N/A</v>
      </c>
      <c r="O148" s="511" t="e">
        <f>(N148/M148)-1</f>
        <v>#N/A</v>
      </c>
    </row>
    <row r="149" spans="1:15" ht="12.75" customHeight="1" x14ac:dyDescent="0.2">
      <c r="A149" s="502" t="s">
        <v>1142</v>
      </c>
      <c r="B149" s="503" t="s">
        <v>313</v>
      </c>
      <c r="C149" s="680" t="s">
        <v>1143</v>
      </c>
      <c r="D149" s="680"/>
      <c r="E149" s="680"/>
      <c r="F149" s="680"/>
      <c r="G149" s="680"/>
      <c r="H149" s="680"/>
      <c r="I149" s="680"/>
      <c r="J149" s="680"/>
      <c r="K149" s="680"/>
      <c r="L149" s="504"/>
      <c r="M149" s="504"/>
      <c r="N149" s="505"/>
      <c r="O149" s="506"/>
    </row>
    <row r="150" spans="1:15" ht="12.75" customHeight="1" x14ac:dyDescent="0.2">
      <c r="A150" s="507" t="s">
        <v>1144</v>
      </c>
      <c r="B150" s="508" t="s">
        <v>313</v>
      </c>
      <c r="C150" s="681" t="s">
        <v>1145</v>
      </c>
      <c r="D150" s="681"/>
      <c r="E150" s="681"/>
      <c r="F150" s="681"/>
      <c r="G150" s="681"/>
      <c r="H150" s="681"/>
      <c r="I150" s="681"/>
      <c r="J150" s="681"/>
      <c r="K150" s="681"/>
      <c r="L150" s="508" t="s">
        <v>455</v>
      </c>
      <c r="M150" s="509">
        <v>0.69</v>
      </c>
      <c r="N150" s="510" t="e">
        <v>#N/A</v>
      </c>
      <c r="O150" s="511" t="e">
        <f t="shared" ref="O150:O162" si="6">(N150/M150)-1</f>
        <v>#N/A</v>
      </c>
    </row>
    <row r="151" spans="1:15" ht="12.75" customHeight="1" x14ac:dyDescent="0.2">
      <c r="A151" s="507" t="s">
        <v>1146</v>
      </c>
      <c r="B151" s="508" t="s">
        <v>313</v>
      </c>
      <c r="C151" s="681" t="s">
        <v>1147</v>
      </c>
      <c r="D151" s="681"/>
      <c r="E151" s="681"/>
      <c r="F151" s="681"/>
      <c r="G151" s="681"/>
      <c r="H151" s="681"/>
      <c r="I151" s="681"/>
      <c r="J151" s="681"/>
      <c r="K151" s="681"/>
      <c r="L151" s="508" t="s">
        <v>455</v>
      </c>
      <c r="M151" s="509">
        <v>0.64</v>
      </c>
      <c r="N151" s="510" t="e">
        <v>#N/A</v>
      </c>
      <c r="O151" s="511" t="e">
        <f t="shared" si="6"/>
        <v>#N/A</v>
      </c>
    </row>
    <row r="152" spans="1:15" ht="12.75" customHeight="1" x14ac:dyDescent="0.2">
      <c r="A152" s="507" t="s">
        <v>1148</v>
      </c>
      <c r="B152" s="508" t="s">
        <v>313</v>
      </c>
      <c r="C152" s="681" t="s">
        <v>1149</v>
      </c>
      <c r="D152" s="681"/>
      <c r="E152" s="681"/>
      <c r="F152" s="681"/>
      <c r="G152" s="681"/>
      <c r="H152" s="681"/>
      <c r="I152" s="681"/>
      <c r="J152" s="681"/>
      <c r="K152" s="681"/>
      <c r="L152" s="508" t="s">
        <v>381</v>
      </c>
      <c r="M152" s="509">
        <v>1263.96</v>
      </c>
      <c r="N152" s="510" t="e">
        <v>#N/A</v>
      </c>
      <c r="O152" s="511" t="e">
        <f t="shared" si="6"/>
        <v>#N/A</v>
      </c>
    </row>
    <row r="153" spans="1:15" ht="12.75" customHeight="1" x14ac:dyDescent="0.2">
      <c r="A153" s="507" t="s">
        <v>1150</v>
      </c>
      <c r="B153" s="508" t="s">
        <v>313</v>
      </c>
      <c r="C153" s="681" t="s">
        <v>1151</v>
      </c>
      <c r="D153" s="681"/>
      <c r="E153" s="681"/>
      <c r="F153" s="681"/>
      <c r="G153" s="681"/>
      <c r="H153" s="681"/>
      <c r="I153" s="681"/>
      <c r="J153" s="681"/>
      <c r="K153" s="681"/>
      <c r="L153" s="508" t="s">
        <v>381</v>
      </c>
      <c r="M153" s="509">
        <v>893</v>
      </c>
      <c r="N153" s="510" t="e">
        <v>#N/A</v>
      </c>
      <c r="O153" s="511" t="e">
        <f t="shared" si="6"/>
        <v>#N/A</v>
      </c>
    </row>
    <row r="154" spans="1:15" ht="12.75" customHeight="1" x14ac:dyDescent="0.2">
      <c r="A154" s="507" t="s">
        <v>1152</v>
      </c>
      <c r="B154" s="508" t="s">
        <v>313</v>
      </c>
      <c r="C154" s="681" t="s">
        <v>1153</v>
      </c>
      <c r="D154" s="681"/>
      <c r="E154" s="681"/>
      <c r="F154" s="681"/>
      <c r="G154" s="681"/>
      <c r="H154" s="681"/>
      <c r="I154" s="681"/>
      <c r="J154" s="681"/>
      <c r="K154" s="681"/>
      <c r="L154" s="508" t="s">
        <v>445</v>
      </c>
      <c r="M154" s="509">
        <v>468.66</v>
      </c>
      <c r="N154" s="510" t="e">
        <v>#N/A</v>
      </c>
      <c r="O154" s="511" t="e">
        <f t="shared" si="6"/>
        <v>#N/A</v>
      </c>
    </row>
    <row r="155" spans="1:15" ht="12.75" customHeight="1" x14ac:dyDescent="0.2">
      <c r="A155" s="507" t="s">
        <v>1154</v>
      </c>
      <c r="B155" s="508" t="s">
        <v>313</v>
      </c>
      <c r="C155" s="681" t="s">
        <v>1155</v>
      </c>
      <c r="D155" s="681"/>
      <c r="E155" s="681"/>
      <c r="F155" s="681"/>
      <c r="G155" s="681"/>
      <c r="H155" s="681"/>
      <c r="I155" s="681"/>
      <c r="J155" s="681"/>
      <c r="K155" s="681"/>
      <c r="L155" s="508" t="s">
        <v>381</v>
      </c>
      <c r="M155" s="509">
        <v>1355.08</v>
      </c>
      <c r="N155" s="510" t="e">
        <v>#N/A</v>
      </c>
      <c r="O155" s="511" t="e">
        <f t="shared" si="6"/>
        <v>#N/A</v>
      </c>
    </row>
    <row r="156" spans="1:15" ht="12.75" customHeight="1" x14ac:dyDescent="0.2">
      <c r="A156" s="507" t="s">
        <v>1156</v>
      </c>
      <c r="B156" s="508" t="s">
        <v>313</v>
      </c>
      <c r="C156" s="681" t="s">
        <v>1157</v>
      </c>
      <c r="D156" s="681"/>
      <c r="E156" s="681"/>
      <c r="F156" s="681"/>
      <c r="G156" s="681"/>
      <c r="H156" s="681"/>
      <c r="I156" s="681"/>
      <c r="J156" s="681"/>
      <c r="K156" s="681"/>
      <c r="L156" s="508" t="s">
        <v>455</v>
      </c>
      <c r="M156" s="509">
        <v>0.36</v>
      </c>
      <c r="N156" s="510" t="e">
        <v>#N/A</v>
      </c>
      <c r="O156" s="511" t="e">
        <f t="shared" si="6"/>
        <v>#N/A</v>
      </c>
    </row>
    <row r="157" spans="1:15" ht="12.75" customHeight="1" x14ac:dyDescent="0.2">
      <c r="A157" s="507" t="s">
        <v>1158</v>
      </c>
      <c r="B157" s="508" t="s">
        <v>313</v>
      </c>
      <c r="C157" s="681" t="s">
        <v>1159</v>
      </c>
      <c r="D157" s="681"/>
      <c r="E157" s="681"/>
      <c r="F157" s="681"/>
      <c r="G157" s="681"/>
      <c r="H157" s="681"/>
      <c r="I157" s="681"/>
      <c r="J157" s="681"/>
      <c r="K157" s="681"/>
      <c r="L157" s="508" t="s">
        <v>455</v>
      </c>
      <c r="M157" s="509">
        <v>0.28000000000000003</v>
      </c>
      <c r="N157" s="510" t="e">
        <v>#N/A</v>
      </c>
      <c r="O157" s="511" t="e">
        <f t="shared" si="6"/>
        <v>#N/A</v>
      </c>
    </row>
    <row r="158" spans="1:15" ht="12.75" customHeight="1" x14ac:dyDescent="0.2">
      <c r="A158" s="507" t="s">
        <v>1160</v>
      </c>
      <c r="B158" s="508" t="s">
        <v>313</v>
      </c>
      <c r="C158" s="681" t="s">
        <v>1161</v>
      </c>
      <c r="D158" s="681"/>
      <c r="E158" s="681"/>
      <c r="F158" s="681"/>
      <c r="G158" s="681"/>
      <c r="H158" s="681"/>
      <c r="I158" s="681"/>
      <c r="J158" s="681"/>
      <c r="K158" s="681"/>
      <c r="L158" s="508" t="s">
        <v>455</v>
      </c>
      <c r="M158" s="509">
        <v>0.17</v>
      </c>
      <c r="N158" s="510" t="e">
        <v>#N/A</v>
      </c>
      <c r="O158" s="511" t="e">
        <f t="shared" si="6"/>
        <v>#N/A</v>
      </c>
    </row>
    <row r="159" spans="1:15" ht="12.75" customHeight="1" x14ac:dyDescent="0.2">
      <c r="A159" s="507" t="s">
        <v>1162</v>
      </c>
      <c r="B159" s="508" t="s">
        <v>313</v>
      </c>
      <c r="C159" s="681" t="s">
        <v>1163</v>
      </c>
      <c r="D159" s="681"/>
      <c r="E159" s="681"/>
      <c r="F159" s="681"/>
      <c r="G159" s="681"/>
      <c r="H159" s="681"/>
      <c r="I159" s="681"/>
      <c r="J159" s="681"/>
      <c r="K159" s="681"/>
      <c r="L159" s="508" t="s">
        <v>445</v>
      </c>
      <c r="M159" s="509">
        <v>555.15</v>
      </c>
      <c r="N159" s="510" t="e">
        <v>#N/A</v>
      </c>
      <c r="O159" s="511" t="e">
        <f t="shared" si="6"/>
        <v>#N/A</v>
      </c>
    </row>
    <row r="160" spans="1:15" ht="12.75" customHeight="1" x14ac:dyDescent="0.2">
      <c r="A160" s="507" t="s">
        <v>1164</v>
      </c>
      <c r="B160" s="508" t="s">
        <v>313</v>
      </c>
      <c r="C160" s="681" t="s">
        <v>1165</v>
      </c>
      <c r="D160" s="681"/>
      <c r="E160" s="681"/>
      <c r="F160" s="681"/>
      <c r="G160" s="681"/>
      <c r="H160" s="681"/>
      <c r="I160" s="681"/>
      <c r="J160" s="681"/>
      <c r="K160" s="681"/>
      <c r="L160" s="508" t="s">
        <v>153</v>
      </c>
      <c r="M160" s="509">
        <v>619.88</v>
      </c>
      <c r="N160" s="510" t="e">
        <v>#N/A</v>
      </c>
      <c r="O160" s="511" t="e">
        <f t="shared" si="6"/>
        <v>#N/A</v>
      </c>
    </row>
    <row r="161" spans="1:15" ht="12.75" customHeight="1" x14ac:dyDescent="0.2">
      <c r="A161" s="507" t="s">
        <v>1166</v>
      </c>
      <c r="B161" s="508" t="s">
        <v>313</v>
      </c>
      <c r="C161" s="681" t="s">
        <v>1167</v>
      </c>
      <c r="D161" s="681"/>
      <c r="E161" s="681"/>
      <c r="F161" s="681"/>
      <c r="G161" s="681"/>
      <c r="H161" s="681"/>
      <c r="I161" s="681"/>
      <c r="J161" s="681"/>
      <c r="K161" s="681"/>
      <c r="L161" s="508" t="s">
        <v>153</v>
      </c>
      <c r="M161" s="509">
        <v>380.02</v>
      </c>
      <c r="N161" s="510" t="e">
        <v>#N/A</v>
      </c>
      <c r="O161" s="511" t="e">
        <f t="shared" si="6"/>
        <v>#N/A</v>
      </c>
    </row>
    <row r="162" spans="1:15" ht="12.75" customHeight="1" x14ac:dyDescent="0.2">
      <c r="A162" s="507" t="s">
        <v>1168</v>
      </c>
      <c r="B162" s="508" t="s">
        <v>313</v>
      </c>
      <c r="C162" s="681" t="s">
        <v>1169</v>
      </c>
      <c r="D162" s="681"/>
      <c r="E162" s="681"/>
      <c r="F162" s="681"/>
      <c r="G162" s="681"/>
      <c r="H162" s="681"/>
      <c r="I162" s="681"/>
      <c r="J162" s="681"/>
      <c r="K162" s="681"/>
      <c r="L162" s="508" t="s">
        <v>153</v>
      </c>
      <c r="M162" s="509">
        <v>443.84</v>
      </c>
      <c r="N162" s="510" t="e">
        <v>#N/A</v>
      </c>
      <c r="O162" s="511" t="e">
        <f t="shared" si="6"/>
        <v>#N/A</v>
      </c>
    </row>
    <row r="163" spans="1:15" ht="12.75" customHeight="1" x14ac:dyDescent="0.2">
      <c r="A163" s="502" t="s">
        <v>1170</v>
      </c>
      <c r="B163" s="503" t="s">
        <v>313</v>
      </c>
      <c r="C163" s="680" t="s">
        <v>1171</v>
      </c>
      <c r="D163" s="680"/>
      <c r="E163" s="680"/>
      <c r="F163" s="680"/>
      <c r="G163" s="680"/>
      <c r="H163" s="680"/>
      <c r="I163" s="680"/>
      <c r="J163" s="680"/>
      <c r="K163" s="680"/>
      <c r="L163" s="504"/>
      <c r="M163" s="504"/>
      <c r="N163" s="505"/>
      <c r="O163" s="506"/>
    </row>
    <row r="164" spans="1:15" ht="12.75" customHeight="1" x14ac:dyDescent="0.2">
      <c r="A164" s="507" t="s">
        <v>1172</v>
      </c>
      <c r="B164" s="508" t="s">
        <v>313</v>
      </c>
      <c r="C164" s="681" t="s">
        <v>1173</v>
      </c>
      <c r="D164" s="681"/>
      <c r="E164" s="681"/>
      <c r="F164" s="681"/>
      <c r="G164" s="681"/>
      <c r="H164" s="681"/>
      <c r="I164" s="681"/>
      <c r="J164" s="681"/>
      <c r="K164" s="681"/>
      <c r="L164" s="508" t="s">
        <v>55</v>
      </c>
      <c r="M164" s="509">
        <v>1021.81</v>
      </c>
      <c r="N164" s="510" t="e">
        <v>#N/A</v>
      </c>
      <c r="O164" s="511" t="e">
        <f>(N164/M164)-1</f>
        <v>#N/A</v>
      </c>
    </row>
    <row r="165" spans="1:15" ht="12.75" customHeight="1" x14ac:dyDescent="0.2">
      <c r="A165" s="507" t="s">
        <v>1174</v>
      </c>
      <c r="B165" s="508" t="s">
        <v>313</v>
      </c>
      <c r="C165" s="681" t="s">
        <v>1175</v>
      </c>
      <c r="D165" s="681"/>
      <c r="E165" s="681"/>
      <c r="F165" s="681"/>
      <c r="G165" s="681"/>
      <c r="H165" s="681"/>
      <c r="I165" s="681"/>
      <c r="J165" s="681"/>
      <c r="K165" s="681"/>
      <c r="L165" s="508" t="s">
        <v>55</v>
      </c>
      <c r="M165" s="509">
        <v>1247.01</v>
      </c>
      <c r="N165" s="510" t="e">
        <v>#N/A</v>
      </c>
      <c r="O165" s="511" t="e">
        <f>(N165/M165)-1</f>
        <v>#N/A</v>
      </c>
    </row>
    <row r="166" spans="1:15" ht="12.75" customHeight="1" x14ac:dyDescent="0.2">
      <c r="A166" s="507" t="s">
        <v>1176</v>
      </c>
      <c r="B166" s="508" t="s">
        <v>313</v>
      </c>
      <c r="C166" s="681" t="s">
        <v>1177</v>
      </c>
      <c r="D166" s="681"/>
      <c r="E166" s="681"/>
      <c r="F166" s="681"/>
      <c r="G166" s="681"/>
      <c r="H166" s="681"/>
      <c r="I166" s="681"/>
      <c r="J166" s="681"/>
      <c r="K166" s="681"/>
      <c r="L166" s="508" t="s">
        <v>55</v>
      </c>
      <c r="M166" s="509">
        <v>2205.39</v>
      </c>
      <c r="N166" s="510" t="e">
        <v>#N/A</v>
      </c>
      <c r="O166" s="511" t="e">
        <f>(N166/M166)-1</f>
        <v>#N/A</v>
      </c>
    </row>
    <row r="167" spans="1:15" ht="12.75" customHeight="1" x14ac:dyDescent="0.2">
      <c r="A167" s="507" t="s">
        <v>1178</v>
      </c>
      <c r="B167" s="508" t="s">
        <v>313</v>
      </c>
      <c r="C167" s="681" t="s">
        <v>1179</v>
      </c>
      <c r="D167" s="681"/>
      <c r="E167" s="681"/>
      <c r="F167" s="681"/>
      <c r="G167" s="681"/>
      <c r="H167" s="681"/>
      <c r="I167" s="681"/>
      <c r="J167" s="681"/>
      <c r="K167" s="681"/>
      <c r="L167" s="508" t="s">
        <v>55</v>
      </c>
      <c r="M167" s="509">
        <v>3911.05</v>
      </c>
      <c r="N167" s="510" t="e">
        <v>#N/A</v>
      </c>
      <c r="O167" s="511" t="e">
        <f>(N167/M167)-1</f>
        <v>#N/A</v>
      </c>
    </row>
    <row r="168" spans="1:15" ht="12.75" customHeight="1" x14ac:dyDescent="0.2">
      <c r="A168" s="507" t="s">
        <v>1180</v>
      </c>
      <c r="B168" s="508" t="s">
        <v>313</v>
      </c>
      <c r="C168" s="681" t="s">
        <v>1181</v>
      </c>
      <c r="D168" s="681"/>
      <c r="E168" s="681"/>
      <c r="F168" s="681"/>
      <c r="G168" s="681"/>
      <c r="H168" s="681"/>
      <c r="I168" s="681"/>
      <c r="J168" s="681"/>
      <c r="K168" s="681"/>
      <c r="L168" s="508" t="s">
        <v>55</v>
      </c>
      <c r="M168" s="509">
        <v>1020.93</v>
      </c>
      <c r="N168" s="510" t="e">
        <v>#N/A</v>
      </c>
      <c r="O168" s="511" t="e">
        <f>(N168/M168)-1</f>
        <v>#N/A</v>
      </c>
    </row>
    <row r="169" spans="1:15" ht="12.75" customHeight="1" x14ac:dyDescent="0.2">
      <c r="A169" s="502" t="s">
        <v>1182</v>
      </c>
      <c r="B169" s="503" t="s">
        <v>313</v>
      </c>
      <c r="C169" s="680" t="s">
        <v>1183</v>
      </c>
      <c r="D169" s="680"/>
      <c r="E169" s="680"/>
      <c r="F169" s="680"/>
      <c r="G169" s="680"/>
      <c r="H169" s="680"/>
      <c r="I169" s="680"/>
      <c r="J169" s="680"/>
      <c r="K169" s="680"/>
      <c r="L169" s="504"/>
      <c r="M169" s="504"/>
      <c r="N169" s="505"/>
      <c r="O169" s="506"/>
    </row>
    <row r="170" spans="1:15" ht="12.75" customHeight="1" x14ac:dyDescent="0.2">
      <c r="A170" s="507" t="s">
        <v>1184</v>
      </c>
      <c r="B170" s="508" t="s">
        <v>313</v>
      </c>
      <c r="C170" s="681" t="s">
        <v>1185</v>
      </c>
      <c r="D170" s="681"/>
      <c r="E170" s="681"/>
      <c r="F170" s="681"/>
      <c r="G170" s="681"/>
      <c r="H170" s="681"/>
      <c r="I170" s="681"/>
      <c r="J170" s="681"/>
      <c r="K170" s="681"/>
      <c r="L170" s="508" t="s">
        <v>55</v>
      </c>
      <c r="M170" s="509">
        <v>496.42</v>
      </c>
      <c r="N170" s="510" t="e">
        <v>#N/A</v>
      </c>
      <c r="O170" s="511" t="e">
        <f t="shared" ref="O170:O182" si="7">(N170/M170)-1</f>
        <v>#N/A</v>
      </c>
    </row>
    <row r="171" spans="1:15" ht="12.75" customHeight="1" x14ac:dyDescent="0.2">
      <c r="A171" s="507" t="s">
        <v>1186</v>
      </c>
      <c r="B171" s="508" t="s">
        <v>313</v>
      </c>
      <c r="C171" s="681" t="s">
        <v>1187</v>
      </c>
      <c r="D171" s="681"/>
      <c r="E171" s="681"/>
      <c r="F171" s="681"/>
      <c r="G171" s="681"/>
      <c r="H171" s="681"/>
      <c r="I171" s="681"/>
      <c r="J171" s="681"/>
      <c r="K171" s="681"/>
      <c r="L171" s="508" t="s">
        <v>55</v>
      </c>
      <c r="M171" s="509">
        <v>714.21</v>
      </c>
      <c r="N171" s="510" t="e">
        <v>#N/A</v>
      </c>
      <c r="O171" s="511" t="e">
        <f t="shared" si="7"/>
        <v>#N/A</v>
      </c>
    </row>
    <row r="172" spans="1:15" ht="12.75" customHeight="1" x14ac:dyDescent="0.2">
      <c r="A172" s="507" t="s">
        <v>1188</v>
      </c>
      <c r="B172" s="508" t="s">
        <v>313</v>
      </c>
      <c r="C172" s="681" t="s">
        <v>1189</v>
      </c>
      <c r="D172" s="681"/>
      <c r="E172" s="681"/>
      <c r="F172" s="681"/>
      <c r="G172" s="681"/>
      <c r="H172" s="681"/>
      <c r="I172" s="681"/>
      <c r="J172" s="681"/>
      <c r="K172" s="681"/>
      <c r="L172" s="508" t="s">
        <v>55</v>
      </c>
      <c r="M172" s="509">
        <v>1107.31</v>
      </c>
      <c r="N172" s="510" t="e">
        <v>#N/A</v>
      </c>
      <c r="O172" s="511" t="e">
        <f t="shared" si="7"/>
        <v>#N/A</v>
      </c>
    </row>
    <row r="173" spans="1:15" ht="12.75" customHeight="1" x14ac:dyDescent="0.2">
      <c r="A173" s="507" t="s">
        <v>1190</v>
      </c>
      <c r="B173" s="508" t="s">
        <v>313</v>
      </c>
      <c r="C173" s="681" t="s">
        <v>1191</v>
      </c>
      <c r="D173" s="681"/>
      <c r="E173" s="681"/>
      <c r="F173" s="681"/>
      <c r="G173" s="681"/>
      <c r="H173" s="681"/>
      <c r="I173" s="681"/>
      <c r="J173" s="681"/>
      <c r="K173" s="681"/>
      <c r="L173" s="508" t="s">
        <v>55</v>
      </c>
      <c r="M173" s="509">
        <v>1704.28</v>
      </c>
      <c r="N173" s="510" t="e">
        <v>#N/A</v>
      </c>
      <c r="O173" s="511" t="e">
        <f t="shared" si="7"/>
        <v>#N/A</v>
      </c>
    </row>
    <row r="174" spans="1:15" ht="12.75" customHeight="1" x14ac:dyDescent="0.2">
      <c r="A174" s="507" t="s">
        <v>1192</v>
      </c>
      <c r="B174" s="508" t="s">
        <v>313</v>
      </c>
      <c r="C174" s="681" t="s">
        <v>1193</v>
      </c>
      <c r="D174" s="681"/>
      <c r="E174" s="681"/>
      <c r="F174" s="681"/>
      <c r="G174" s="681"/>
      <c r="H174" s="681"/>
      <c r="I174" s="681"/>
      <c r="J174" s="681"/>
      <c r="K174" s="681"/>
      <c r="L174" s="508" t="s">
        <v>55</v>
      </c>
      <c r="M174" s="509">
        <v>2350.8000000000002</v>
      </c>
      <c r="N174" s="510" t="e">
        <v>#N/A</v>
      </c>
      <c r="O174" s="511" t="e">
        <f t="shared" si="7"/>
        <v>#N/A</v>
      </c>
    </row>
    <row r="175" spans="1:15" ht="12.75" customHeight="1" x14ac:dyDescent="0.2">
      <c r="A175" s="507" t="s">
        <v>1194</v>
      </c>
      <c r="B175" s="508" t="s">
        <v>313</v>
      </c>
      <c r="C175" s="681" t="s">
        <v>1195</v>
      </c>
      <c r="D175" s="681"/>
      <c r="E175" s="681"/>
      <c r="F175" s="681"/>
      <c r="G175" s="681"/>
      <c r="H175" s="681"/>
      <c r="I175" s="681"/>
      <c r="J175" s="681"/>
      <c r="K175" s="681"/>
      <c r="L175" s="508" t="s">
        <v>55</v>
      </c>
      <c r="M175" s="509">
        <v>2984.95</v>
      </c>
      <c r="N175" s="510" t="e">
        <v>#N/A</v>
      </c>
      <c r="O175" s="511" t="e">
        <f t="shared" si="7"/>
        <v>#N/A</v>
      </c>
    </row>
    <row r="176" spans="1:15" ht="12.75" customHeight="1" x14ac:dyDescent="0.2">
      <c r="A176" s="507" t="s">
        <v>1196</v>
      </c>
      <c r="B176" s="508" t="s">
        <v>313</v>
      </c>
      <c r="C176" s="681" t="s">
        <v>1197</v>
      </c>
      <c r="D176" s="681"/>
      <c r="E176" s="681"/>
      <c r="F176" s="681"/>
      <c r="G176" s="681"/>
      <c r="H176" s="681"/>
      <c r="I176" s="681"/>
      <c r="J176" s="681"/>
      <c r="K176" s="681"/>
      <c r="L176" s="508" t="s">
        <v>55</v>
      </c>
      <c r="M176" s="509">
        <v>3771.36</v>
      </c>
      <c r="N176" s="510" t="e">
        <v>#N/A</v>
      </c>
      <c r="O176" s="511" t="e">
        <f t="shared" si="7"/>
        <v>#N/A</v>
      </c>
    </row>
    <row r="177" spans="1:15" ht="12.75" customHeight="1" x14ac:dyDescent="0.2">
      <c r="A177" s="507" t="s">
        <v>1198</v>
      </c>
      <c r="B177" s="508" t="s">
        <v>313</v>
      </c>
      <c r="C177" s="681" t="s">
        <v>1199</v>
      </c>
      <c r="D177" s="681"/>
      <c r="E177" s="681"/>
      <c r="F177" s="681"/>
      <c r="G177" s="681"/>
      <c r="H177" s="681"/>
      <c r="I177" s="681"/>
      <c r="J177" s="681"/>
      <c r="K177" s="681"/>
      <c r="L177" s="508" t="s">
        <v>55</v>
      </c>
      <c r="M177" s="509">
        <v>510.02</v>
      </c>
      <c r="N177" s="510" t="e">
        <v>#N/A</v>
      </c>
      <c r="O177" s="511" t="e">
        <f t="shared" si="7"/>
        <v>#N/A</v>
      </c>
    </row>
    <row r="178" spans="1:15" ht="12.75" customHeight="1" x14ac:dyDescent="0.2">
      <c r="A178" s="507" t="s">
        <v>1200</v>
      </c>
      <c r="B178" s="508" t="s">
        <v>313</v>
      </c>
      <c r="C178" s="681" t="s">
        <v>1201</v>
      </c>
      <c r="D178" s="681"/>
      <c r="E178" s="681"/>
      <c r="F178" s="681"/>
      <c r="G178" s="681"/>
      <c r="H178" s="681"/>
      <c r="I178" s="681"/>
      <c r="J178" s="681"/>
      <c r="K178" s="681"/>
      <c r="L178" s="508" t="s">
        <v>55</v>
      </c>
      <c r="M178" s="509">
        <v>842.88</v>
      </c>
      <c r="N178" s="510" t="e">
        <v>#N/A</v>
      </c>
      <c r="O178" s="511" t="e">
        <f t="shared" si="7"/>
        <v>#N/A</v>
      </c>
    </row>
    <row r="179" spans="1:15" ht="12.75" customHeight="1" x14ac:dyDescent="0.2">
      <c r="A179" s="507" t="s">
        <v>1202</v>
      </c>
      <c r="B179" s="508" t="s">
        <v>313</v>
      </c>
      <c r="C179" s="681" t="s">
        <v>1203</v>
      </c>
      <c r="D179" s="681"/>
      <c r="E179" s="681"/>
      <c r="F179" s="681"/>
      <c r="G179" s="681"/>
      <c r="H179" s="681"/>
      <c r="I179" s="681"/>
      <c r="J179" s="681"/>
      <c r="K179" s="681"/>
      <c r="L179" s="508" t="s">
        <v>55</v>
      </c>
      <c r="M179" s="509">
        <v>314.86</v>
      </c>
      <c r="N179" s="510" t="e">
        <v>#N/A</v>
      </c>
      <c r="O179" s="511" t="e">
        <f t="shared" si="7"/>
        <v>#N/A</v>
      </c>
    </row>
    <row r="180" spans="1:15" ht="12.75" customHeight="1" x14ac:dyDescent="0.2">
      <c r="A180" s="507" t="s">
        <v>1204</v>
      </c>
      <c r="B180" s="508" t="s">
        <v>313</v>
      </c>
      <c r="C180" s="681" t="s">
        <v>1205</v>
      </c>
      <c r="D180" s="681"/>
      <c r="E180" s="681"/>
      <c r="F180" s="681"/>
      <c r="G180" s="681"/>
      <c r="H180" s="681"/>
      <c r="I180" s="681"/>
      <c r="J180" s="681"/>
      <c r="K180" s="681"/>
      <c r="L180" s="508" t="s">
        <v>55</v>
      </c>
      <c r="M180" s="509">
        <v>335.64</v>
      </c>
      <c r="N180" s="510" t="e">
        <v>#N/A</v>
      </c>
      <c r="O180" s="511" t="e">
        <f t="shared" si="7"/>
        <v>#N/A</v>
      </c>
    </row>
    <row r="181" spans="1:15" ht="12.75" customHeight="1" x14ac:dyDescent="0.2">
      <c r="A181" s="507" t="s">
        <v>1206</v>
      </c>
      <c r="B181" s="508" t="s">
        <v>313</v>
      </c>
      <c r="C181" s="681" t="s">
        <v>1207</v>
      </c>
      <c r="D181" s="681"/>
      <c r="E181" s="681"/>
      <c r="F181" s="681"/>
      <c r="G181" s="681"/>
      <c r="H181" s="681"/>
      <c r="I181" s="681"/>
      <c r="J181" s="681"/>
      <c r="K181" s="681"/>
      <c r="L181" s="508" t="s">
        <v>55</v>
      </c>
      <c r="M181" s="509">
        <v>58.31</v>
      </c>
      <c r="N181" s="510" t="e">
        <v>#N/A</v>
      </c>
      <c r="O181" s="511" t="e">
        <f t="shared" si="7"/>
        <v>#N/A</v>
      </c>
    </row>
    <row r="182" spans="1:15" ht="12.75" customHeight="1" x14ac:dyDescent="0.2">
      <c r="A182" s="507" t="s">
        <v>1208</v>
      </c>
      <c r="B182" s="508" t="s">
        <v>313</v>
      </c>
      <c r="C182" s="681" t="s">
        <v>1209</v>
      </c>
      <c r="D182" s="681"/>
      <c r="E182" s="681"/>
      <c r="F182" s="681"/>
      <c r="G182" s="681"/>
      <c r="H182" s="681"/>
      <c r="I182" s="681"/>
      <c r="J182" s="681"/>
      <c r="K182" s="681"/>
      <c r="L182" s="508" t="s">
        <v>55</v>
      </c>
      <c r="M182" s="509">
        <v>37.53</v>
      </c>
      <c r="N182" s="510" t="e">
        <v>#N/A</v>
      </c>
      <c r="O182" s="511" t="e">
        <f t="shared" si="7"/>
        <v>#N/A</v>
      </c>
    </row>
    <row r="183" spans="1:15" ht="12.75" customHeight="1" x14ac:dyDescent="0.2">
      <c r="A183" s="502" t="s">
        <v>1210</v>
      </c>
      <c r="B183" s="503" t="s">
        <v>313</v>
      </c>
      <c r="C183" s="680" t="s">
        <v>1211</v>
      </c>
      <c r="D183" s="680"/>
      <c r="E183" s="680"/>
      <c r="F183" s="680"/>
      <c r="G183" s="680"/>
      <c r="H183" s="680"/>
      <c r="I183" s="680"/>
      <c r="J183" s="680"/>
      <c r="K183" s="680"/>
      <c r="L183" s="504"/>
      <c r="M183" s="504"/>
      <c r="N183" s="505"/>
      <c r="O183" s="506"/>
    </row>
    <row r="184" spans="1:15" ht="12.75" customHeight="1" x14ac:dyDescent="0.2">
      <c r="A184" s="507" t="s">
        <v>1212</v>
      </c>
      <c r="B184" s="508" t="s">
        <v>313</v>
      </c>
      <c r="C184" s="681" t="s">
        <v>1213</v>
      </c>
      <c r="D184" s="681"/>
      <c r="E184" s="681"/>
      <c r="F184" s="681"/>
      <c r="G184" s="681"/>
      <c r="H184" s="681"/>
      <c r="I184" s="681"/>
      <c r="J184" s="681"/>
      <c r="K184" s="681"/>
      <c r="L184" s="508" t="s">
        <v>455</v>
      </c>
      <c r="M184" s="509">
        <v>12.49</v>
      </c>
      <c r="N184" s="510" t="e">
        <v>#N/A</v>
      </c>
      <c r="O184" s="511" t="e">
        <f>(N184/M184)-1</f>
        <v>#N/A</v>
      </c>
    </row>
    <row r="185" spans="1:15" ht="12.75" customHeight="1" x14ac:dyDescent="0.2">
      <c r="A185" s="502" t="s">
        <v>1214</v>
      </c>
      <c r="B185" s="503" t="s">
        <v>313</v>
      </c>
      <c r="C185" s="680" t="s">
        <v>1215</v>
      </c>
      <c r="D185" s="680"/>
      <c r="E185" s="680"/>
      <c r="F185" s="680"/>
      <c r="G185" s="680"/>
      <c r="H185" s="680"/>
      <c r="I185" s="680"/>
      <c r="J185" s="680"/>
      <c r="K185" s="680"/>
      <c r="L185" s="504"/>
      <c r="M185" s="504"/>
      <c r="N185" s="505"/>
      <c r="O185" s="506"/>
    </row>
    <row r="186" spans="1:15" ht="12.75" customHeight="1" x14ac:dyDescent="0.2">
      <c r="A186" s="507" t="s">
        <v>1216</v>
      </c>
      <c r="B186" s="508" t="s">
        <v>313</v>
      </c>
      <c r="C186" s="681" t="s">
        <v>1217</v>
      </c>
      <c r="D186" s="681"/>
      <c r="E186" s="681"/>
      <c r="F186" s="681"/>
      <c r="G186" s="681"/>
      <c r="H186" s="681"/>
      <c r="I186" s="681"/>
      <c r="J186" s="681"/>
      <c r="K186" s="681"/>
      <c r="L186" s="508" t="s">
        <v>55</v>
      </c>
      <c r="M186" s="509">
        <v>624.70000000000005</v>
      </c>
      <c r="N186" s="510" t="e">
        <v>#N/A</v>
      </c>
      <c r="O186" s="511" t="e">
        <f t="shared" ref="O186:O203" si="8">(N186/M186)-1</f>
        <v>#N/A</v>
      </c>
    </row>
    <row r="187" spans="1:15" ht="12.75" customHeight="1" x14ac:dyDescent="0.2">
      <c r="A187" s="507" t="s">
        <v>1218</v>
      </c>
      <c r="B187" s="508" t="s">
        <v>313</v>
      </c>
      <c r="C187" s="681" t="s">
        <v>1219</v>
      </c>
      <c r="D187" s="681"/>
      <c r="E187" s="681"/>
      <c r="F187" s="681"/>
      <c r="G187" s="681"/>
      <c r="H187" s="681"/>
      <c r="I187" s="681"/>
      <c r="J187" s="681"/>
      <c r="K187" s="681"/>
      <c r="L187" s="508" t="s">
        <v>55</v>
      </c>
      <c r="M187" s="509">
        <v>249.88</v>
      </c>
      <c r="N187" s="510" t="e">
        <v>#N/A</v>
      </c>
      <c r="O187" s="511" t="e">
        <f t="shared" si="8"/>
        <v>#N/A</v>
      </c>
    </row>
    <row r="188" spans="1:15" ht="12.75" customHeight="1" x14ac:dyDescent="0.2">
      <c r="A188" s="507" t="s">
        <v>1220</v>
      </c>
      <c r="B188" s="508" t="s">
        <v>313</v>
      </c>
      <c r="C188" s="681" t="s">
        <v>1221</v>
      </c>
      <c r="D188" s="681"/>
      <c r="E188" s="681"/>
      <c r="F188" s="681"/>
      <c r="G188" s="681"/>
      <c r="H188" s="681"/>
      <c r="I188" s="681"/>
      <c r="J188" s="681"/>
      <c r="K188" s="681"/>
      <c r="L188" s="508" t="s">
        <v>55</v>
      </c>
      <c r="M188" s="509">
        <v>542.36</v>
      </c>
      <c r="N188" s="510" t="e">
        <v>#N/A</v>
      </c>
      <c r="O188" s="511" t="e">
        <f t="shared" si="8"/>
        <v>#N/A</v>
      </c>
    </row>
    <row r="189" spans="1:15" ht="12.75" customHeight="1" x14ac:dyDescent="0.2">
      <c r="A189" s="507" t="s">
        <v>1222</v>
      </c>
      <c r="B189" s="508" t="s">
        <v>313</v>
      </c>
      <c r="C189" s="681" t="s">
        <v>1223</v>
      </c>
      <c r="D189" s="681"/>
      <c r="E189" s="681"/>
      <c r="F189" s="681"/>
      <c r="G189" s="681"/>
      <c r="H189" s="681"/>
      <c r="I189" s="681"/>
      <c r="J189" s="681"/>
      <c r="K189" s="681"/>
      <c r="L189" s="508" t="s">
        <v>55</v>
      </c>
      <c r="M189" s="509">
        <v>6.9</v>
      </c>
      <c r="N189" s="510" t="e">
        <v>#N/A</v>
      </c>
      <c r="O189" s="511" t="e">
        <f t="shared" si="8"/>
        <v>#N/A</v>
      </c>
    </row>
    <row r="190" spans="1:15" ht="17.25" customHeight="1" x14ac:dyDescent="0.2">
      <c r="A190" s="507" t="s">
        <v>1224</v>
      </c>
      <c r="B190" s="508" t="s">
        <v>313</v>
      </c>
      <c r="C190" s="681" t="s">
        <v>1225</v>
      </c>
      <c r="D190" s="681"/>
      <c r="E190" s="681"/>
      <c r="F190" s="681"/>
      <c r="G190" s="681"/>
      <c r="H190" s="681"/>
      <c r="I190" s="681"/>
      <c r="J190" s="681"/>
      <c r="K190" s="681"/>
      <c r="L190" s="508" t="s">
        <v>55</v>
      </c>
      <c r="M190" s="509">
        <v>6484.87</v>
      </c>
      <c r="N190" s="510" t="e">
        <v>#N/A</v>
      </c>
      <c r="O190" s="511" t="e">
        <f t="shared" si="8"/>
        <v>#N/A</v>
      </c>
    </row>
    <row r="191" spans="1:15" ht="17.25" customHeight="1" x14ac:dyDescent="0.2">
      <c r="A191" s="507" t="s">
        <v>1226</v>
      </c>
      <c r="B191" s="508" t="s">
        <v>313</v>
      </c>
      <c r="C191" s="681" t="s">
        <v>1227</v>
      </c>
      <c r="D191" s="681"/>
      <c r="E191" s="681"/>
      <c r="F191" s="681"/>
      <c r="G191" s="681"/>
      <c r="H191" s="681"/>
      <c r="I191" s="681"/>
      <c r="J191" s="681"/>
      <c r="K191" s="681"/>
      <c r="L191" s="508" t="s">
        <v>55</v>
      </c>
      <c r="M191" s="509">
        <v>7246.45</v>
      </c>
      <c r="N191" s="510" t="e">
        <v>#N/A</v>
      </c>
      <c r="O191" s="511" t="e">
        <f t="shared" si="8"/>
        <v>#N/A</v>
      </c>
    </row>
    <row r="192" spans="1:15" ht="12.75" customHeight="1" x14ac:dyDescent="0.2">
      <c r="A192" s="507" t="s">
        <v>1228</v>
      </c>
      <c r="B192" s="508" t="s">
        <v>313</v>
      </c>
      <c r="C192" s="681" t="s">
        <v>1229</v>
      </c>
      <c r="D192" s="681"/>
      <c r="E192" s="681"/>
      <c r="F192" s="681"/>
      <c r="G192" s="681"/>
      <c r="H192" s="681"/>
      <c r="I192" s="681"/>
      <c r="J192" s="681"/>
      <c r="K192" s="681"/>
      <c r="L192" s="508" t="s">
        <v>55</v>
      </c>
      <c r="M192" s="509">
        <v>1886.98</v>
      </c>
      <c r="N192" s="510" t="e">
        <v>#N/A</v>
      </c>
      <c r="O192" s="511" t="e">
        <f t="shared" si="8"/>
        <v>#N/A</v>
      </c>
    </row>
    <row r="193" spans="1:15" ht="12.75" customHeight="1" x14ac:dyDescent="0.2">
      <c r="A193" s="507" t="s">
        <v>1230</v>
      </c>
      <c r="B193" s="508" t="s">
        <v>313</v>
      </c>
      <c r="C193" s="681" t="s">
        <v>1231</v>
      </c>
      <c r="D193" s="681"/>
      <c r="E193" s="681"/>
      <c r="F193" s="681"/>
      <c r="G193" s="681"/>
      <c r="H193" s="681"/>
      <c r="I193" s="681"/>
      <c r="J193" s="681"/>
      <c r="K193" s="681"/>
      <c r="L193" s="508" t="s">
        <v>55</v>
      </c>
      <c r="M193" s="509">
        <v>2384.54</v>
      </c>
      <c r="N193" s="510" t="e">
        <v>#N/A</v>
      </c>
      <c r="O193" s="511" t="e">
        <f t="shared" si="8"/>
        <v>#N/A</v>
      </c>
    </row>
    <row r="194" spans="1:15" ht="12.75" customHeight="1" x14ac:dyDescent="0.2">
      <c r="A194" s="507" t="s">
        <v>1232</v>
      </c>
      <c r="B194" s="508" t="s">
        <v>313</v>
      </c>
      <c r="C194" s="681" t="s">
        <v>1233</v>
      </c>
      <c r="D194" s="681"/>
      <c r="E194" s="681"/>
      <c r="F194" s="681"/>
      <c r="G194" s="681"/>
      <c r="H194" s="681"/>
      <c r="I194" s="681"/>
      <c r="J194" s="681"/>
      <c r="K194" s="681"/>
      <c r="L194" s="508" t="s">
        <v>55</v>
      </c>
      <c r="M194" s="509">
        <v>3507.86</v>
      </c>
      <c r="N194" s="510" t="e">
        <v>#N/A</v>
      </c>
      <c r="O194" s="511" t="e">
        <f t="shared" si="8"/>
        <v>#N/A</v>
      </c>
    </row>
    <row r="195" spans="1:15" ht="12.75" customHeight="1" x14ac:dyDescent="0.2">
      <c r="A195" s="507" t="s">
        <v>1234</v>
      </c>
      <c r="B195" s="508" t="s">
        <v>313</v>
      </c>
      <c r="C195" s="681" t="s">
        <v>1235</v>
      </c>
      <c r="D195" s="681"/>
      <c r="E195" s="681"/>
      <c r="F195" s="681"/>
      <c r="G195" s="681"/>
      <c r="H195" s="681"/>
      <c r="I195" s="681"/>
      <c r="J195" s="681"/>
      <c r="K195" s="681"/>
      <c r="L195" s="508" t="s">
        <v>55</v>
      </c>
      <c r="M195" s="509">
        <v>4928.57</v>
      </c>
      <c r="N195" s="510" t="e">
        <v>#N/A</v>
      </c>
      <c r="O195" s="511" t="e">
        <f t="shared" si="8"/>
        <v>#N/A</v>
      </c>
    </row>
    <row r="196" spans="1:15" ht="12.75" customHeight="1" x14ac:dyDescent="0.2">
      <c r="A196" s="507" t="s">
        <v>1236</v>
      </c>
      <c r="B196" s="508" t="s">
        <v>313</v>
      </c>
      <c r="C196" s="681" t="s">
        <v>1237</v>
      </c>
      <c r="D196" s="681"/>
      <c r="E196" s="681"/>
      <c r="F196" s="681"/>
      <c r="G196" s="681"/>
      <c r="H196" s="681"/>
      <c r="I196" s="681"/>
      <c r="J196" s="681"/>
      <c r="K196" s="681"/>
      <c r="L196" s="508" t="s">
        <v>55</v>
      </c>
      <c r="M196" s="509">
        <v>7510.03</v>
      </c>
      <c r="N196" s="510" t="e">
        <v>#N/A</v>
      </c>
      <c r="O196" s="511" t="e">
        <f t="shared" si="8"/>
        <v>#N/A</v>
      </c>
    </row>
    <row r="197" spans="1:15" ht="12.75" customHeight="1" x14ac:dyDescent="0.2">
      <c r="A197" s="507" t="s">
        <v>1238</v>
      </c>
      <c r="B197" s="508" t="s">
        <v>313</v>
      </c>
      <c r="C197" s="681" t="s">
        <v>1239</v>
      </c>
      <c r="D197" s="681"/>
      <c r="E197" s="681"/>
      <c r="F197" s="681"/>
      <c r="G197" s="681"/>
      <c r="H197" s="681"/>
      <c r="I197" s="681"/>
      <c r="J197" s="681"/>
      <c r="K197" s="681"/>
      <c r="L197" s="508" t="s">
        <v>55</v>
      </c>
      <c r="M197" s="509">
        <v>9850.33</v>
      </c>
      <c r="N197" s="510" t="e">
        <v>#N/A</v>
      </c>
      <c r="O197" s="511" t="e">
        <f t="shared" si="8"/>
        <v>#N/A</v>
      </c>
    </row>
    <row r="198" spans="1:15" ht="12.75" customHeight="1" x14ac:dyDescent="0.2">
      <c r="A198" s="507" t="s">
        <v>1240</v>
      </c>
      <c r="B198" s="508" t="s">
        <v>313</v>
      </c>
      <c r="C198" s="681" t="s">
        <v>1241</v>
      </c>
      <c r="D198" s="681"/>
      <c r="E198" s="681"/>
      <c r="F198" s="681"/>
      <c r="G198" s="681"/>
      <c r="H198" s="681"/>
      <c r="I198" s="681"/>
      <c r="J198" s="681"/>
      <c r="K198" s="681"/>
      <c r="L198" s="508" t="s">
        <v>55</v>
      </c>
      <c r="M198" s="509">
        <v>10176.31</v>
      </c>
      <c r="N198" s="510" t="e">
        <v>#N/A</v>
      </c>
      <c r="O198" s="511" t="e">
        <f t="shared" si="8"/>
        <v>#N/A</v>
      </c>
    </row>
    <row r="199" spans="1:15" ht="12.75" customHeight="1" x14ac:dyDescent="0.2">
      <c r="A199" s="507" t="s">
        <v>1242</v>
      </c>
      <c r="B199" s="508" t="s">
        <v>313</v>
      </c>
      <c r="C199" s="681" t="s">
        <v>1243</v>
      </c>
      <c r="D199" s="681"/>
      <c r="E199" s="681"/>
      <c r="F199" s="681"/>
      <c r="G199" s="681"/>
      <c r="H199" s="681"/>
      <c r="I199" s="681"/>
      <c r="J199" s="681"/>
      <c r="K199" s="681"/>
      <c r="L199" s="508" t="s">
        <v>55</v>
      </c>
      <c r="M199" s="509">
        <v>12504.55</v>
      </c>
      <c r="N199" s="510" t="e">
        <v>#N/A</v>
      </c>
      <c r="O199" s="511" t="e">
        <f t="shared" si="8"/>
        <v>#N/A</v>
      </c>
    </row>
    <row r="200" spans="1:15" ht="12.75" customHeight="1" x14ac:dyDescent="0.2">
      <c r="A200" s="507" t="s">
        <v>1244</v>
      </c>
      <c r="B200" s="508" t="s">
        <v>313</v>
      </c>
      <c r="C200" s="681" t="s">
        <v>1245</v>
      </c>
      <c r="D200" s="681"/>
      <c r="E200" s="681"/>
      <c r="F200" s="681"/>
      <c r="G200" s="681"/>
      <c r="H200" s="681"/>
      <c r="I200" s="681"/>
      <c r="J200" s="681"/>
      <c r="K200" s="681"/>
      <c r="L200" s="508" t="s">
        <v>55</v>
      </c>
      <c r="M200" s="509">
        <v>14815.98</v>
      </c>
      <c r="N200" s="510" t="e">
        <v>#N/A</v>
      </c>
      <c r="O200" s="511" t="e">
        <f t="shared" si="8"/>
        <v>#N/A</v>
      </c>
    </row>
    <row r="201" spans="1:15" ht="12.75" customHeight="1" x14ac:dyDescent="0.2">
      <c r="A201" s="507" t="s">
        <v>1246</v>
      </c>
      <c r="B201" s="508" t="s">
        <v>313</v>
      </c>
      <c r="C201" s="681" t="s">
        <v>1247</v>
      </c>
      <c r="D201" s="681"/>
      <c r="E201" s="681"/>
      <c r="F201" s="681"/>
      <c r="G201" s="681"/>
      <c r="H201" s="681"/>
      <c r="I201" s="681"/>
      <c r="J201" s="681"/>
      <c r="K201" s="681"/>
      <c r="L201" s="508" t="s">
        <v>55</v>
      </c>
      <c r="M201" s="509">
        <v>3019.63</v>
      </c>
      <c r="N201" s="510" t="e">
        <v>#N/A</v>
      </c>
      <c r="O201" s="511" t="e">
        <f t="shared" si="8"/>
        <v>#N/A</v>
      </c>
    </row>
    <row r="202" spans="1:15" ht="12.75" customHeight="1" x14ac:dyDescent="0.2">
      <c r="A202" s="507" t="s">
        <v>1248</v>
      </c>
      <c r="B202" s="508" t="s">
        <v>313</v>
      </c>
      <c r="C202" s="681" t="s">
        <v>1249</v>
      </c>
      <c r="D202" s="681"/>
      <c r="E202" s="681"/>
      <c r="F202" s="681"/>
      <c r="G202" s="681"/>
      <c r="H202" s="681"/>
      <c r="I202" s="681"/>
      <c r="J202" s="681"/>
      <c r="K202" s="681"/>
      <c r="L202" s="508" t="s">
        <v>55</v>
      </c>
      <c r="M202" s="509">
        <v>4200.49</v>
      </c>
      <c r="N202" s="510" t="e">
        <v>#N/A</v>
      </c>
      <c r="O202" s="511" t="e">
        <f t="shared" si="8"/>
        <v>#N/A</v>
      </c>
    </row>
    <row r="203" spans="1:15" ht="12.75" customHeight="1" x14ac:dyDescent="0.2">
      <c r="A203" s="507" t="s">
        <v>1250</v>
      </c>
      <c r="B203" s="508" t="s">
        <v>313</v>
      </c>
      <c r="C203" s="681" t="s">
        <v>1251</v>
      </c>
      <c r="D203" s="681"/>
      <c r="E203" s="681"/>
      <c r="F203" s="681"/>
      <c r="G203" s="681"/>
      <c r="H203" s="681"/>
      <c r="I203" s="681"/>
      <c r="J203" s="681"/>
      <c r="K203" s="681"/>
      <c r="L203" s="508" t="s">
        <v>55</v>
      </c>
      <c r="M203" s="509">
        <v>5385.16</v>
      </c>
      <c r="N203" s="510" t="e">
        <v>#N/A</v>
      </c>
      <c r="O203" s="511" t="e">
        <f t="shared" si="8"/>
        <v>#N/A</v>
      </c>
    </row>
    <row r="204" spans="1:15" ht="12.75" customHeight="1" x14ac:dyDescent="0.2">
      <c r="A204" s="497" t="s">
        <v>1252</v>
      </c>
      <c r="B204" s="498"/>
      <c r="C204" s="679" t="s">
        <v>1253</v>
      </c>
      <c r="D204" s="679"/>
      <c r="E204" s="679"/>
      <c r="F204" s="679"/>
      <c r="G204" s="679"/>
      <c r="H204" s="679"/>
      <c r="I204" s="679"/>
      <c r="J204" s="679"/>
      <c r="K204" s="679"/>
      <c r="L204" s="499"/>
      <c r="M204" s="499"/>
      <c r="N204" s="500"/>
      <c r="O204" s="501"/>
    </row>
    <row r="205" spans="1:15" ht="12.75" customHeight="1" x14ac:dyDescent="0.2">
      <c r="A205" s="502" t="s">
        <v>1254</v>
      </c>
      <c r="B205" s="503" t="s">
        <v>313</v>
      </c>
      <c r="C205" s="680" t="s">
        <v>1255</v>
      </c>
      <c r="D205" s="680"/>
      <c r="E205" s="680"/>
      <c r="F205" s="680"/>
      <c r="G205" s="680"/>
      <c r="H205" s="680"/>
      <c r="I205" s="680"/>
      <c r="J205" s="680"/>
      <c r="K205" s="680"/>
      <c r="L205" s="504"/>
      <c r="M205" s="504"/>
      <c r="N205" s="505"/>
      <c r="O205" s="506"/>
    </row>
    <row r="206" spans="1:15" ht="12.75" customHeight="1" x14ac:dyDescent="0.2">
      <c r="A206" s="507" t="s">
        <v>1256</v>
      </c>
      <c r="B206" s="508" t="s">
        <v>313</v>
      </c>
      <c r="C206" s="681" t="s">
        <v>1257</v>
      </c>
      <c r="D206" s="681"/>
      <c r="E206" s="681"/>
      <c r="F206" s="681"/>
      <c r="G206" s="681"/>
      <c r="H206" s="681"/>
      <c r="I206" s="681"/>
      <c r="J206" s="681"/>
      <c r="K206" s="681"/>
      <c r="L206" s="508" t="s">
        <v>55</v>
      </c>
      <c r="M206" s="509">
        <v>3.51</v>
      </c>
      <c r="N206" s="510" t="e">
        <v>#N/A</v>
      </c>
      <c r="O206" s="511" t="e">
        <f>(N206/M206)-1</f>
        <v>#N/A</v>
      </c>
    </row>
    <row r="207" spans="1:15" ht="12.75" customHeight="1" x14ac:dyDescent="0.2">
      <c r="A207" s="507" t="s">
        <v>1258</v>
      </c>
      <c r="B207" s="508" t="s">
        <v>313</v>
      </c>
      <c r="C207" s="681" t="s">
        <v>1259</v>
      </c>
      <c r="D207" s="681"/>
      <c r="E207" s="681"/>
      <c r="F207" s="681"/>
      <c r="G207" s="681"/>
      <c r="H207" s="681"/>
      <c r="I207" s="681"/>
      <c r="J207" s="681"/>
      <c r="K207" s="681"/>
      <c r="L207" s="508" t="s">
        <v>55</v>
      </c>
      <c r="M207" s="509">
        <v>4.01</v>
      </c>
      <c r="N207" s="510" t="e">
        <v>#N/A</v>
      </c>
      <c r="O207" s="511" t="e">
        <f>(N207/M207)-1</f>
        <v>#N/A</v>
      </c>
    </row>
    <row r="208" spans="1:15" ht="12.75" customHeight="1" x14ac:dyDescent="0.2">
      <c r="A208" s="507" t="s">
        <v>1260</v>
      </c>
      <c r="B208" s="508" t="s">
        <v>313</v>
      </c>
      <c r="C208" s="681" t="s">
        <v>1261</v>
      </c>
      <c r="D208" s="681"/>
      <c r="E208" s="681"/>
      <c r="F208" s="681"/>
      <c r="G208" s="681"/>
      <c r="H208" s="681"/>
      <c r="I208" s="681"/>
      <c r="J208" s="681"/>
      <c r="K208" s="681"/>
      <c r="L208" s="508" t="s">
        <v>55</v>
      </c>
      <c r="M208" s="509">
        <v>8.01</v>
      </c>
      <c r="N208" s="510" t="e">
        <v>#N/A</v>
      </c>
      <c r="O208" s="511" t="e">
        <f>(N208/M208)-1</f>
        <v>#N/A</v>
      </c>
    </row>
    <row r="209" spans="1:15" ht="12.75" customHeight="1" x14ac:dyDescent="0.2">
      <c r="A209" s="502" t="s">
        <v>1262</v>
      </c>
      <c r="B209" s="503" t="s">
        <v>313</v>
      </c>
      <c r="C209" s="680" t="s">
        <v>1263</v>
      </c>
      <c r="D209" s="680"/>
      <c r="E209" s="680"/>
      <c r="F209" s="680"/>
      <c r="G209" s="680"/>
      <c r="H209" s="680"/>
      <c r="I209" s="680"/>
      <c r="J209" s="680"/>
      <c r="K209" s="680"/>
      <c r="L209" s="504"/>
      <c r="M209" s="504"/>
      <c r="N209" s="505"/>
      <c r="O209" s="506"/>
    </row>
    <row r="210" spans="1:15" ht="12.75" customHeight="1" x14ac:dyDescent="0.2">
      <c r="A210" s="507" t="s">
        <v>1264</v>
      </c>
      <c r="B210" s="508" t="s">
        <v>313</v>
      </c>
      <c r="C210" s="681" t="s">
        <v>1265</v>
      </c>
      <c r="D210" s="681"/>
      <c r="E210" s="681"/>
      <c r="F210" s="681"/>
      <c r="G210" s="681"/>
      <c r="H210" s="681"/>
      <c r="I210" s="681"/>
      <c r="J210" s="681"/>
      <c r="K210" s="681"/>
      <c r="L210" s="508" t="s">
        <v>55</v>
      </c>
      <c r="M210" s="509">
        <v>0.25</v>
      </c>
      <c r="N210" s="510" t="e">
        <v>#N/A</v>
      </c>
      <c r="O210" s="511" t="e">
        <f>(N210/M210)-1</f>
        <v>#N/A</v>
      </c>
    </row>
    <row r="211" spans="1:15" ht="12.75" customHeight="1" x14ac:dyDescent="0.2">
      <c r="A211" s="507" t="s">
        <v>1266</v>
      </c>
      <c r="B211" s="508" t="s">
        <v>313</v>
      </c>
      <c r="C211" s="681" t="s">
        <v>1267</v>
      </c>
      <c r="D211" s="681"/>
      <c r="E211" s="681"/>
      <c r="F211" s="681"/>
      <c r="G211" s="681"/>
      <c r="H211" s="681"/>
      <c r="I211" s="681"/>
      <c r="J211" s="681"/>
      <c r="K211" s="681"/>
      <c r="L211" s="508" t="s">
        <v>55</v>
      </c>
      <c r="M211" s="509">
        <v>0.45</v>
      </c>
      <c r="N211" s="510" t="e">
        <v>#N/A</v>
      </c>
      <c r="O211" s="511" t="e">
        <f>(N211/M211)-1</f>
        <v>#N/A</v>
      </c>
    </row>
    <row r="212" spans="1:15" ht="12.75" customHeight="1" x14ac:dyDescent="0.2">
      <c r="A212" s="502" t="s">
        <v>1268</v>
      </c>
      <c r="B212" s="503" t="s">
        <v>313</v>
      </c>
      <c r="C212" s="680" t="s">
        <v>1269</v>
      </c>
      <c r="D212" s="680"/>
      <c r="E212" s="680"/>
      <c r="F212" s="680"/>
      <c r="G212" s="680"/>
      <c r="H212" s="680"/>
      <c r="I212" s="680"/>
      <c r="J212" s="680"/>
      <c r="K212" s="680"/>
      <c r="L212" s="504"/>
      <c r="M212" s="504"/>
      <c r="N212" s="505"/>
      <c r="O212" s="506"/>
    </row>
    <row r="213" spans="1:15" ht="12.75" customHeight="1" x14ac:dyDescent="0.2">
      <c r="A213" s="507" t="s">
        <v>1270</v>
      </c>
      <c r="B213" s="508" t="s">
        <v>313</v>
      </c>
      <c r="C213" s="681" t="s">
        <v>1265</v>
      </c>
      <c r="D213" s="681"/>
      <c r="E213" s="681"/>
      <c r="F213" s="681"/>
      <c r="G213" s="681"/>
      <c r="H213" s="681"/>
      <c r="I213" s="681"/>
      <c r="J213" s="681"/>
      <c r="K213" s="681"/>
      <c r="L213" s="508" t="s">
        <v>55</v>
      </c>
      <c r="M213" s="509">
        <v>1.4</v>
      </c>
      <c r="N213" s="510" t="e">
        <v>#N/A</v>
      </c>
      <c r="O213" s="511" t="e">
        <f>(N213/M213)-1</f>
        <v>#N/A</v>
      </c>
    </row>
    <row r="214" spans="1:15" ht="12.75" customHeight="1" x14ac:dyDescent="0.2">
      <c r="A214" s="507" t="s">
        <v>1271</v>
      </c>
      <c r="B214" s="508" t="s">
        <v>313</v>
      </c>
      <c r="C214" s="681" t="s">
        <v>1267</v>
      </c>
      <c r="D214" s="681"/>
      <c r="E214" s="681"/>
      <c r="F214" s="681"/>
      <c r="G214" s="681"/>
      <c r="H214" s="681"/>
      <c r="I214" s="681"/>
      <c r="J214" s="681"/>
      <c r="K214" s="681"/>
      <c r="L214" s="508" t="s">
        <v>55</v>
      </c>
      <c r="M214" s="509">
        <v>2.5</v>
      </c>
      <c r="N214" s="510" t="e">
        <v>#N/A</v>
      </c>
      <c r="O214" s="511" t="e">
        <f>(N214/M214)-1</f>
        <v>#N/A</v>
      </c>
    </row>
    <row r="215" spans="1:15" ht="12.75" customHeight="1" x14ac:dyDescent="0.2">
      <c r="A215" s="502" t="s">
        <v>1272</v>
      </c>
      <c r="B215" s="503" t="s">
        <v>313</v>
      </c>
      <c r="C215" s="680" t="s">
        <v>1273</v>
      </c>
      <c r="D215" s="680"/>
      <c r="E215" s="680"/>
      <c r="F215" s="680"/>
      <c r="G215" s="680"/>
      <c r="H215" s="680"/>
      <c r="I215" s="680"/>
      <c r="J215" s="680"/>
      <c r="K215" s="680"/>
      <c r="L215" s="504"/>
      <c r="M215" s="504"/>
      <c r="N215" s="505"/>
      <c r="O215" s="506"/>
    </row>
    <row r="216" spans="1:15" ht="12.75" customHeight="1" x14ac:dyDescent="0.2">
      <c r="A216" s="507" t="s">
        <v>1274</v>
      </c>
      <c r="B216" s="508" t="s">
        <v>313</v>
      </c>
      <c r="C216" s="681" t="s">
        <v>1275</v>
      </c>
      <c r="D216" s="681"/>
      <c r="E216" s="681"/>
      <c r="F216" s="681"/>
      <c r="G216" s="681"/>
      <c r="H216" s="681"/>
      <c r="I216" s="681"/>
      <c r="J216" s="681"/>
      <c r="K216" s="681"/>
      <c r="L216" s="508" t="s">
        <v>55</v>
      </c>
      <c r="M216" s="509">
        <v>5.51</v>
      </c>
      <c r="N216" s="510" t="e">
        <v>#N/A</v>
      </c>
      <c r="O216" s="511" t="e">
        <f>(N216/M216)-1</f>
        <v>#N/A</v>
      </c>
    </row>
    <row r="217" spans="1:15" ht="12.75" customHeight="1" x14ac:dyDescent="0.2">
      <c r="A217" s="502" t="s">
        <v>1276</v>
      </c>
      <c r="B217" s="503" t="s">
        <v>313</v>
      </c>
      <c r="C217" s="680" t="s">
        <v>1277</v>
      </c>
      <c r="D217" s="680"/>
      <c r="E217" s="680"/>
      <c r="F217" s="680"/>
      <c r="G217" s="680"/>
      <c r="H217" s="680"/>
      <c r="I217" s="680"/>
      <c r="J217" s="680"/>
      <c r="K217" s="680"/>
      <c r="L217" s="504"/>
      <c r="M217" s="504"/>
      <c r="N217" s="505"/>
      <c r="O217" s="506"/>
    </row>
    <row r="218" spans="1:15" ht="12.75" customHeight="1" x14ac:dyDescent="0.2">
      <c r="A218" s="507" t="s">
        <v>1278</v>
      </c>
      <c r="B218" s="508" t="s">
        <v>313</v>
      </c>
      <c r="C218" s="681" t="s">
        <v>1267</v>
      </c>
      <c r="D218" s="681"/>
      <c r="E218" s="681"/>
      <c r="F218" s="681"/>
      <c r="G218" s="681"/>
      <c r="H218" s="681"/>
      <c r="I218" s="681"/>
      <c r="J218" s="681"/>
      <c r="K218" s="681"/>
      <c r="L218" s="508" t="s">
        <v>55</v>
      </c>
      <c r="M218" s="509">
        <v>3</v>
      </c>
      <c r="N218" s="510" t="e">
        <v>#N/A</v>
      </c>
      <c r="O218" s="511" t="e">
        <f t="shared" ref="O218:O223" si="9">(N218/M218)-1</f>
        <v>#N/A</v>
      </c>
    </row>
    <row r="219" spans="1:15" ht="12.75" customHeight="1" x14ac:dyDescent="0.2">
      <c r="A219" s="507" t="s">
        <v>1279</v>
      </c>
      <c r="B219" s="508" t="s">
        <v>313</v>
      </c>
      <c r="C219" s="681" t="s">
        <v>1257</v>
      </c>
      <c r="D219" s="681"/>
      <c r="E219" s="681"/>
      <c r="F219" s="681"/>
      <c r="G219" s="681"/>
      <c r="H219" s="681"/>
      <c r="I219" s="681"/>
      <c r="J219" s="681"/>
      <c r="K219" s="681"/>
      <c r="L219" s="508" t="s">
        <v>55</v>
      </c>
      <c r="M219" s="509">
        <v>5.4</v>
      </c>
      <c r="N219" s="510" t="e">
        <v>#N/A</v>
      </c>
      <c r="O219" s="511" t="e">
        <f t="shared" si="9"/>
        <v>#N/A</v>
      </c>
    </row>
    <row r="220" spans="1:15" ht="12.75" customHeight="1" x14ac:dyDescent="0.2">
      <c r="A220" s="507" t="s">
        <v>1280</v>
      </c>
      <c r="B220" s="508" t="s">
        <v>313</v>
      </c>
      <c r="C220" s="681" t="s">
        <v>1259</v>
      </c>
      <c r="D220" s="681"/>
      <c r="E220" s="681"/>
      <c r="F220" s="681"/>
      <c r="G220" s="681"/>
      <c r="H220" s="681"/>
      <c r="I220" s="681"/>
      <c r="J220" s="681"/>
      <c r="K220" s="681"/>
      <c r="L220" s="508" t="s">
        <v>55</v>
      </c>
      <c r="M220" s="509">
        <v>7</v>
      </c>
      <c r="N220" s="510" t="e">
        <v>#N/A</v>
      </c>
      <c r="O220" s="511" t="e">
        <f t="shared" si="9"/>
        <v>#N/A</v>
      </c>
    </row>
    <row r="221" spans="1:15" ht="12.75" customHeight="1" x14ac:dyDescent="0.2">
      <c r="A221" s="507" t="s">
        <v>1281</v>
      </c>
      <c r="B221" s="508" t="s">
        <v>313</v>
      </c>
      <c r="C221" s="681" t="s">
        <v>1261</v>
      </c>
      <c r="D221" s="681"/>
      <c r="E221" s="681"/>
      <c r="F221" s="681"/>
      <c r="G221" s="681"/>
      <c r="H221" s="681"/>
      <c r="I221" s="681"/>
      <c r="J221" s="681"/>
      <c r="K221" s="681"/>
      <c r="L221" s="508" t="s">
        <v>55</v>
      </c>
      <c r="M221" s="509">
        <v>18</v>
      </c>
      <c r="N221" s="510" t="e">
        <v>#N/A</v>
      </c>
      <c r="O221" s="511" t="e">
        <f t="shared" si="9"/>
        <v>#N/A</v>
      </c>
    </row>
    <row r="222" spans="1:15" ht="12.75" customHeight="1" x14ac:dyDescent="0.2">
      <c r="A222" s="507" t="s">
        <v>1282</v>
      </c>
      <c r="B222" s="508" t="s">
        <v>313</v>
      </c>
      <c r="C222" s="681" t="s">
        <v>1283</v>
      </c>
      <c r="D222" s="681"/>
      <c r="E222" s="681"/>
      <c r="F222" s="681"/>
      <c r="G222" s="681"/>
      <c r="H222" s="681"/>
      <c r="I222" s="681"/>
      <c r="J222" s="681"/>
      <c r="K222" s="681"/>
      <c r="L222" s="508" t="s">
        <v>55</v>
      </c>
      <c r="M222" s="509">
        <v>11</v>
      </c>
      <c r="N222" s="510" t="e">
        <v>#N/A</v>
      </c>
      <c r="O222" s="511" t="e">
        <f t="shared" si="9"/>
        <v>#N/A</v>
      </c>
    </row>
    <row r="223" spans="1:15" ht="12.75" customHeight="1" x14ac:dyDescent="0.2">
      <c r="A223" s="507" t="s">
        <v>1284</v>
      </c>
      <c r="B223" s="508" t="s">
        <v>313</v>
      </c>
      <c r="C223" s="681" t="s">
        <v>1285</v>
      </c>
      <c r="D223" s="681"/>
      <c r="E223" s="681"/>
      <c r="F223" s="681"/>
      <c r="G223" s="681"/>
      <c r="H223" s="681"/>
      <c r="I223" s="681"/>
      <c r="J223" s="681"/>
      <c r="K223" s="681"/>
      <c r="L223" s="508" t="s">
        <v>55</v>
      </c>
      <c r="M223" s="509">
        <v>13.5</v>
      </c>
      <c r="N223" s="510" t="e">
        <v>#N/A</v>
      </c>
      <c r="O223" s="511" t="e">
        <f t="shared" si="9"/>
        <v>#N/A</v>
      </c>
    </row>
    <row r="224" spans="1:15" ht="12.75" customHeight="1" x14ac:dyDescent="0.2">
      <c r="A224" s="502" t="s">
        <v>1286</v>
      </c>
      <c r="B224" s="503" t="s">
        <v>313</v>
      </c>
      <c r="C224" s="680" t="s">
        <v>1287</v>
      </c>
      <c r="D224" s="680"/>
      <c r="E224" s="680"/>
      <c r="F224" s="680"/>
      <c r="G224" s="680"/>
      <c r="H224" s="680"/>
      <c r="I224" s="680"/>
      <c r="J224" s="680"/>
      <c r="K224" s="680"/>
      <c r="L224" s="504"/>
      <c r="M224" s="504"/>
      <c r="N224" s="505"/>
      <c r="O224" s="506"/>
    </row>
    <row r="225" spans="1:15" ht="12.75" customHeight="1" x14ac:dyDescent="0.2">
      <c r="A225" s="507" t="s">
        <v>1288</v>
      </c>
      <c r="B225" s="508" t="s">
        <v>313</v>
      </c>
      <c r="C225" s="681" t="s">
        <v>1265</v>
      </c>
      <c r="D225" s="681"/>
      <c r="E225" s="681"/>
      <c r="F225" s="681"/>
      <c r="G225" s="681"/>
      <c r="H225" s="681"/>
      <c r="I225" s="681"/>
      <c r="J225" s="681"/>
      <c r="K225" s="681"/>
      <c r="L225" s="508" t="s">
        <v>55</v>
      </c>
      <c r="M225" s="509">
        <v>0.9</v>
      </c>
      <c r="N225" s="510" t="e">
        <v>#N/A</v>
      </c>
      <c r="O225" s="511" t="e">
        <f t="shared" ref="O225:O231" si="10">(N225/M225)-1</f>
        <v>#N/A</v>
      </c>
    </row>
    <row r="226" spans="1:15" ht="12.75" customHeight="1" x14ac:dyDescent="0.2">
      <c r="A226" s="507" t="s">
        <v>1289</v>
      </c>
      <c r="B226" s="508" t="s">
        <v>313</v>
      </c>
      <c r="C226" s="681" t="s">
        <v>1267</v>
      </c>
      <c r="D226" s="681"/>
      <c r="E226" s="681"/>
      <c r="F226" s="681"/>
      <c r="G226" s="681"/>
      <c r="H226" s="681"/>
      <c r="I226" s="681"/>
      <c r="J226" s="681"/>
      <c r="K226" s="681"/>
      <c r="L226" s="508" t="s">
        <v>55</v>
      </c>
      <c r="M226" s="509">
        <v>2.5</v>
      </c>
      <c r="N226" s="510" t="e">
        <v>#N/A</v>
      </c>
      <c r="O226" s="511" t="e">
        <f t="shared" si="10"/>
        <v>#N/A</v>
      </c>
    </row>
    <row r="227" spans="1:15" ht="12.75" customHeight="1" x14ac:dyDescent="0.2">
      <c r="A227" s="507" t="s">
        <v>1290</v>
      </c>
      <c r="B227" s="508" t="s">
        <v>313</v>
      </c>
      <c r="C227" s="681" t="s">
        <v>1257</v>
      </c>
      <c r="D227" s="681"/>
      <c r="E227" s="681"/>
      <c r="F227" s="681"/>
      <c r="G227" s="681"/>
      <c r="H227" s="681"/>
      <c r="I227" s="681"/>
      <c r="J227" s="681"/>
      <c r="K227" s="681"/>
      <c r="L227" s="508" t="s">
        <v>55</v>
      </c>
      <c r="M227" s="509">
        <v>6.5</v>
      </c>
      <c r="N227" s="510" t="e">
        <v>#N/A</v>
      </c>
      <c r="O227" s="511" t="e">
        <f t="shared" si="10"/>
        <v>#N/A</v>
      </c>
    </row>
    <row r="228" spans="1:15" ht="12.75" customHeight="1" x14ac:dyDescent="0.2">
      <c r="A228" s="507" t="s">
        <v>1291</v>
      </c>
      <c r="B228" s="508" t="s">
        <v>313</v>
      </c>
      <c r="C228" s="681" t="s">
        <v>1259</v>
      </c>
      <c r="D228" s="681"/>
      <c r="E228" s="681"/>
      <c r="F228" s="681"/>
      <c r="G228" s="681"/>
      <c r="H228" s="681"/>
      <c r="I228" s="681"/>
      <c r="J228" s="681"/>
      <c r="K228" s="681"/>
      <c r="L228" s="508" t="s">
        <v>55</v>
      </c>
      <c r="M228" s="509">
        <v>8.6999999999999993</v>
      </c>
      <c r="N228" s="510" t="e">
        <v>#N/A</v>
      </c>
      <c r="O228" s="511" t="e">
        <f t="shared" si="10"/>
        <v>#N/A</v>
      </c>
    </row>
    <row r="229" spans="1:15" ht="12.75" customHeight="1" x14ac:dyDescent="0.2">
      <c r="A229" s="507" t="s">
        <v>1292</v>
      </c>
      <c r="B229" s="508" t="s">
        <v>313</v>
      </c>
      <c r="C229" s="681" t="s">
        <v>1261</v>
      </c>
      <c r="D229" s="681"/>
      <c r="E229" s="681"/>
      <c r="F229" s="681"/>
      <c r="G229" s="681"/>
      <c r="H229" s="681"/>
      <c r="I229" s="681"/>
      <c r="J229" s="681"/>
      <c r="K229" s="681"/>
      <c r="L229" s="508" t="s">
        <v>55</v>
      </c>
      <c r="M229" s="509">
        <v>10.8</v>
      </c>
      <c r="N229" s="510" t="e">
        <v>#N/A</v>
      </c>
      <c r="O229" s="511" t="e">
        <f t="shared" si="10"/>
        <v>#N/A</v>
      </c>
    </row>
    <row r="230" spans="1:15" ht="12.75" customHeight="1" x14ac:dyDescent="0.2">
      <c r="A230" s="507" t="s">
        <v>1293</v>
      </c>
      <c r="B230" s="508" t="s">
        <v>313</v>
      </c>
      <c r="C230" s="681" t="s">
        <v>1283</v>
      </c>
      <c r="D230" s="681"/>
      <c r="E230" s="681"/>
      <c r="F230" s="681"/>
      <c r="G230" s="681"/>
      <c r="H230" s="681"/>
      <c r="I230" s="681"/>
      <c r="J230" s="681"/>
      <c r="K230" s="681"/>
      <c r="L230" s="508" t="s">
        <v>55</v>
      </c>
      <c r="M230" s="509">
        <v>12</v>
      </c>
      <c r="N230" s="510" t="e">
        <v>#N/A</v>
      </c>
      <c r="O230" s="511" t="e">
        <f t="shared" si="10"/>
        <v>#N/A</v>
      </c>
    </row>
    <row r="231" spans="1:15" ht="12.75" customHeight="1" x14ac:dyDescent="0.2">
      <c r="A231" s="507" t="s">
        <v>1294</v>
      </c>
      <c r="B231" s="508" t="s">
        <v>313</v>
      </c>
      <c r="C231" s="681" t="s">
        <v>1285</v>
      </c>
      <c r="D231" s="681"/>
      <c r="E231" s="681"/>
      <c r="F231" s="681"/>
      <c r="G231" s="681"/>
      <c r="H231" s="681"/>
      <c r="I231" s="681"/>
      <c r="J231" s="681"/>
      <c r="K231" s="681"/>
      <c r="L231" s="508" t="s">
        <v>55</v>
      </c>
      <c r="M231" s="509">
        <v>16</v>
      </c>
      <c r="N231" s="510" t="e">
        <v>#N/A</v>
      </c>
      <c r="O231" s="511" t="e">
        <f t="shared" si="10"/>
        <v>#N/A</v>
      </c>
    </row>
    <row r="232" spans="1:15" ht="12.75" customHeight="1" x14ac:dyDescent="0.2">
      <c r="A232" s="502" t="s">
        <v>1295</v>
      </c>
      <c r="B232" s="503" t="s">
        <v>313</v>
      </c>
      <c r="C232" s="680" t="s">
        <v>1296</v>
      </c>
      <c r="D232" s="680"/>
      <c r="E232" s="680"/>
      <c r="F232" s="680"/>
      <c r="G232" s="680"/>
      <c r="H232" s="680"/>
      <c r="I232" s="680"/>
      <c r="J232" s="680"/>
      <c r="K232" s="680"/>
      <c r="L232" s="504"/>
      <c r="M232" s="504"/>
      <c r="N232" s="505"/>
      <c r="O232" s="506"/>
    </row>
    <row r="233" spans="1:15" ht="12.75" customHeight="1" x14ac:dyDescent="0.2">
      <c r="A233" s="507" t="s">
        <v>1297</v>
      </c>
      <c r="B233" s="508" t="s">
        <v>313</v>
      </c>
      <c r="C233" s="681" t="s">
        <v>1298</v>
      </c>
      <c r="D233" s="681"/>
      <c r="E233" s="681"/>
      <c r="F233" s="681"/>
      <c r="G233" s="681"/>
      <c r="H233" s="681"/>
      <c r="I233" s="681"/>
      <c r="J233" s="681"/>
      <c r="K233" s="681"/>
      <c r="L233" s="508" t="s">
        <v>55</v>
      </c>
      <c r="M233" s="509">
        <v>3.85</v>
      </c>
      <c r="N233" s="510" t="e">
        <v>#N/A</v>
      </c>
      <c r="O233" s="511" t="e">
        <f>(N233/M233)-1</f>
        <v>#N/A</v>
      </c>
    </row>
    <row r="234" spans="1:15" ht="12.75" customHeight="1" x14ac:dyDescent="0.2">
      <c r="A234" s="507" t="s">
        <v>1299</v>
      </c>
      <c r="B234" s="508" t="s">
        <v>313</v>
      </c>
      <c r="C234" s="681" t="s">
        <v>327</v>
      </c>
      <c r="D234" s="681"/>
      <c r="E234" s="681"/>
      <c r="F234" s="681"/>
      <c r="G234" s="681"/>
      <c r="H234" s="681"/>
      <c r="I234" s="681"/>
      <c r="J234" s="681"/>
      <c r="K234" s="681"/>
      <c r="L234" s="508" t="s">
        <v>55</v>
      </c>
      <c r="M234" s="509">
        <v>2.5499999999999998</v>
      </c>
      <c r="N234" s="510" t="e">
        <v>#N/A</v>
      </c>
      <c r="O234" s="511" t="e">
        <f>(N234/M234)-1</f>
        <v>#N/A</v>
      </c>
    </row>
    <row r="235" spans="1:15" ht="12.75" customHeight="1" x14ac:dyDescent="0.2">
      <c r="A235" s="507" t="s">
        <v>1300</v>
      </c>
      <c r="B235" s="508" t="s">
        <v>313</v>
      </c>
      <c r="C235" s="681" t="s">
        <v>1301</v>
      </c>
      <c r="D235" s="681"/>
      <c r="E235" s="681"/>
      <c r="F235" s="681"/>
      <c r="G235" s="681"/>
      <c r="H235" s="681"/>
      <c r="I235" s="681"/>
      <c r="J235" s="681"/>
      <c r="K235" s="681"/>
      <c r="L235" s="508" t="s">
        <v>55</v>
      </c>
      <c r="M235" s="509">
        <v>2.17</v>
      </c>
      <c r="N235" s="510" t="e">
        <v>#N/A</v>
      </c>
      <c r="O235" s="511" t="e">
        <f>(N235/M235)-1</f>
        <v>#N/A</v>
      </c>
    </row>
    <row r="236" spans="1:15" ht="12.75" customHeight="1" x14ac:dyDescent="0.2">
      <c r="A236" s="507" t="s">
        <v>1302</v>
      </c>
      <c r="B236" s="508" t="s">
        <v>313</v>
      </c>
      <c r="C236" s="681" t="s">
        <v>1303</v>
      </c>
      <c r="D236" s="681"/>
      <c r="E236" s="681"/>
      <c r="F236" s="681"/>
      <c r="G236" s="681"/>
      <c r="H236" s="681"/>
      <c r="I236" s="681"/>
      <c r="J236" s="681"/>
      <c r="K236" s="681"/>
      <c r="L236" s="508" t="s">
        <v>55</v>
      </c>
      <c r="M236" s="509">
        <v>0.85</v>
      </c>
      <c r="N236" s="510" t="e">
        <v>#N/A</v>
      </c>
      <c r="O236" s="511" t="e">
        <f>(N236/M236)-1</f>
        <v>#N/A</v>
      </c>
    </row>
    <row r="237" spans="1:15" ht="12.75" customHeight="1" x14ac:dyDescent="0.2">
      <c r="A237" s="507" t="s">
        <v>1304</v>
      </c>
      <c r="B237" s="508" t="s">
        <v>313</v>
      </c>
      <c r="C237" s="681" t="s">
        <v>1305</v>
      </c>
      <c r="D237" s="681"/>
      <c r="E237" s="681"/>
      <c r="F237" s="681"/>
      <c r="G237" s="681"/>
      <c r="H237" s="681"/>
      <c r="I237" s="681"/>
      <c r="J237" s="681"/>
      <c r="K237" s="681"/>
      <c r="L237" s="508" t="s">
        <v>55</v>
      </c>
      <c r="M237" s="509">
        <v>0.59</v>
      </c>
      <c r="N237" s="510" t="e">
        <v>#N/A</v>
      </c>
      <c r="O237" s="511" t="e">
        <f>(N237/M237)-1</f>
        <v>#N/A</v>
      </c>
    </row>
    <row r="238" spans="1:15" ht="12.75" customHeight="1" x14ac:dyDescent="0.2">
      <c r="A238" s="497" t="s">
        <v>1306</v>
      </c>
      <c r="B238" s="498"/>
      <c r="C238" s="679" t="s">
        <v>1307</v>
      </c>
      <c r="D238" s="679"/>
      <c r="E238" s="679"/>
      <c r="F238" s="679"/>
      <c r="G238" s="679"/>
      <c r="H238" s="679"/>
      <c r="I238" s="679"/>
      <c r="J238" s="679"/>
      <c r="K238" s="679"/>
      <c r="L238" s="499"/>
      <c r="M238" s="499"/>
      <c r="N238" s="500"/>
      <c r="O238" s="501"/>
    </row>
    <row r="239" spans="1:15" ht="12.75" customHeight="1" x14ac:dyDescent="0.2">
      <c r="A239" s="502" t="s">
        <v>1308</v>
      </c>
      <c r="B239" s="503" t="s">
        <v>313</v>
      </c>
      <c r="C239" s="680" t="s">
        <v>1309</v>
      </c>
      <c r="D239" s="680"/>
      <c r="E239" s="680"/>
      <c r="F239" s="680"/>
      <c r="G239" s="680"/>
      <c r="H239" s="680"/>
      <c r="I239" s="680"/>
      <c r="J239" s="680"/>
      <c r="K239" s="680"/>
      <c r="L239" s="504"/>
      <c r="M239" s="504"/>
      <c r="N239" s="505"/>
      <c r="O239" s="506"/>
    </row>
    <row r="240" spans="1:15" ht="12.75" customHeight="1" x14ac:dyDescent="0.2">
      <c r="A240" s="507" t="s">
        <v>1310</v>
      </c>
      <c r="B240" s="508" t="s">
        <v>313</v>
      </c>
      <c r="C240" s="681" t="s">
        <v>1311</v>
      </c>
      <c r="D240" s="681"/>
      <c r="E240" s="681"/>
      <c r="F240" s="681"/>
      <c r="G240" s="681"/>
      <c r="H240" s="681"/>
      <c r="I240" s="681"/>
      <c r="J240" s="681"/>
      <c r="K240" s="681"/>
      <c r="L240" s="508" t="s">
        <v>55</v>
      </c>
      <c r="M240" s="509">
        <v>1500</v>
      </c>
      <c r="N240" s="510" t="e">
        <v>#N/A</v>
      </c>
      <c r="O240" s="511" t="e">
        <f>(N240/M240)-1</f>
        <v>#N/A</v>
      </c>
    </row>
    <row r="241" spans="1:15" ht="12.75" customHeight="1" x14ac:dyDescent="0.2">
      <c r="A241" s="507" t="s">
        <v>1312</v>
      </c>
      <c r="B241" s="508" t="s">
        <v>313</v>
      </c>
      <c r="C241" s="681" t="s">
        <v>1313</v>
      </c>
      <c r="D241" s="681"/>
      <c r="E241" s="681"/>
      <c r="F241" s="681"/>
      <c r="G241" s="681"/>
      <c r="H241" s="681"/>
      <c r="I241" s="681"/>
      <c r="J241" s="681"/>
      <c r="K241" s="681"/>
      <c r="L241" s="508" t="s">
        <v>1314</v>
      </c>
      <c r="M241" s="509">
        <v>95</v>
      </c>
      <c r="N241" s="510" t="e">
        <v>#N/A</v>
      </c>
      <c r="O241" s="511" t="e">
        <f>(N241/M241)-1</f>
        <v>#N/A</v>
      </c>
    </row>
    <row r="242" spans="1:15" ht="12.75" customHeight="1" x14ac:dyDescent="0.2">
      <c r="A242" s="507" t="s">
        <v>1315</v>
      </c>
      <c r="B242" s="508" t="s">
        <v>313</v>
      </c>
      <c r="C242" s="681" t="s">
        <v>1316</v>
      </c>
      <c r="D242" s="681"/>
      <c r="E242" s="681"/>
      <c r="F242" s="681"/>
      <c r="G242" s="681"/>
      <c r="H242" s="681"/>
      <c r="I242" s="681"/>
      <c r="J242" s="681"/>
      <c r="K242" s="681"/>
      <c r="L242" s="508" t="s">
        <v>55</v>
      </c>
      <c r="M242" s="509">
        <v>350</v>
      </c>
      <c r="N242" s="510" t="e">
        <v>#N/A</v>
      </c>
      <c r="O242" s="511" t="e">
        <f>(N242/M242)-1</f>
        <v>#N/A</v>
      </c>
    </row>
    <row r="243" spans="1:15" ht="12.75" customHeight="1" x14ac:dyDescent="0.2">
      <c r="A243" s="502" t="s">
        <v>1317</v>
      </c>
      <c r="B243" s="503" t="s">
        <v>313</v>
      </c>
      <c r="C243" s="680" t="s">
        <v>1318</v>
      </c>
      <c r="D243" s="680"/>
      <c r="E243" s="680"/>
      <c r="F243" s="680"/>
      <c r="G243" s="680"/>
      <c r="H243" s="680"/>
      <c r="I243" s="680"/>
      <c r="J243" s="680"/>
      <c r="K243" s="680"/>
      <c r="L243" s="504"/>
      <c r="M243" s="504"/>
      <c r="N243" s="505"/>
      <c r="O243" s="506"/>
    </row>
    <row r="244" spans="1:15" ht="12.75" customHeight="1" x14ac:dyDescent="0.2">
      <c r="A244" s="507" t="s">
        <v>1319</v>
      </c>
      <c r="B244" s="508" t="s">
        <v>313</v>
      </c>
      <c r="C244" s="681" t="s">
        <v>1320</v>
      </c>
      <c r="D244" s="681"/>
      <c r="E244" s="681"/>
      <c r="F244" s="681"/>
      <c r="G244" s="681"/>
      <c r="H244" s="681"/>
      <c r="I244" s="681"/>
      <c r="J244" s="681"/>
      <c r="K244" s="681"/>
      <c r="L244" s="508" t="s">
        <v>55</v>
      </c>
      <c r="M244" s="509">
        <v>963</v>
      </c>
      <c r="N244" s="510" t="e">
        <v>#N/A</v>
      </c>
      <c r="O244" s="511" t="e">
        <f>(N244/M244)-1</f>
        <v>#N/A</v>
      </c>
    </row>
    <row r="245" spans="1:15" ht="12.75" customHeight="1" x14ac:dyDescent="0.2">
      <c r="A245" s="507" t="s">
        <v>1321</v>
      </c>
      <c r="B245" s="508" t="s">
        <v>313</v>
      </c>
      <c r="C245" s="681" t="s">
        <v>1322</v>
      </c>
      <c r="D245" s="681"/>
      <c r="E245" s="681"/>
      <c r="F245" s="681"/>
      <c r="G245" s="681"/>
      <c r="H245" s="681"/>
      <c r="I245" s="681"/>
      <c r="J245" s="681"/>
      <c r="K245" s="681"/>
      <c r="L245" s="508" t="s">
        <v>1314</v>
      </c>
      <c r="M245" s="509">
        <v>130</v>
      </c>
      <c r="N245" s="510" t="e">
        <v>#N/A</v>
      </c>
      <c r="O245" s="511" t="e">
        <f>(N245/M245)-1</f>
        <v>#N/A</v>
      </c>
    </row>
    <row r="246" spans="1:15" ht="12.75" customHeight="1" x14ac:dyDescent="0.2">
      <c r="A246" s="502" t="s">
        <v>1323</v>
      </c>
      <c r="B246" s="503" t="s">
        <v>313</v>
      </c>
      <c r="C246" s="680" t="s">
        <v>1324</v>
      </c>
      <c r="D246" s="680"/>
      <c r="E246" s="680"/>
      <c r="F246" s="680"/>
      <c r="G246" s="680"/>
      <c r="H246" s="680"/>
      <c r="I246" s="680"/>
      <c r="J246" s="680"/>
      <c r="K246" s="680"/>
      <c r="L246" s="504"/>
      <c r="M246" s="504"/>
      <c r="N246" s="505"/>
      <c r="O246" s="506"/>
    </row>
    <row r="247" spans="1:15" ht="12.75" customHeight="1" x14ac:dyDescent="0.2">
      <c r="A247" s="507" t="s">
        <v>1325</v>
      </c>
      <c r="B247" s="508" t="s">
        <v>313</v>
      </c>
      <c r="C247" s="681" t="s">
        <v>1326</v>
      </c>
      <c r="D247" s="681"/>
      <c r="E247" s="681"/>
      <c r="F247" s="681"/>
      <c r="G247" s="681"/>
      <c r="H247" s="681"/>
      <c r="I247" s="681"/>
      <c r="J247" s="681"/>
      <c r="K247" s="681"/>
      <c r="L247" s="508" t="s">
        <v>1327</v>
      </c>
      <c r="M247" s="509">
        <v>680</v>
      </c>
      <c r="N247" s="510" t="e">
        <v>#N/A</v>
      </c>
      <c r="O247" s="511" t="e">
        <f>(N247/M247)-1</f>
        <v>#N/A</v>
      </c>
    </row>
    <row r="248" spans="1:15" ht="12.75" customHeight="1" x14ac:dyDescent="0.2">
      <c r="A248" s="507" t="s">
        <v>1328</v>
      </c>
      <c r="B248" s="508" t="s">
        <v>313</v>
      </c>
      <c r="C248" s="681" t="s">
        <v>1329</v>
      </c>
      <c r="D248" s="681"/>
      <c r="E248" s="681"/>
      <c r="F248" s="681"/>
      <c r="G248" s="681"/>
      <c r="H248" s="681"/>
      <c r="I248" s="681"/>
      <c r="J248" s="681"/>
      <c r="K248" s="681"/>
      <c r="L248" s="508" t="s">
        <v>1314</v>
      </c>
      <c r="M248" s="509">
        <v>600</v>
      </c>
      <c r="N248" s="510" t="e">
        <v>#N/A</v>
      </c>
      <c r="O248" s="511" t="e">
        <f>(N248/M248)-1</f>
        <v>#N/A</v>
      </c>
    </row>
    <row r="249" spans="1:15" ht="12.75" customHeight="1" x14ac:dyDescent="0.2">
      <c r="A249" s="502" t="s">
        <v>1330</v>
      </c>
      <c r="B249" s="503" t="s">
        <v>313</v>
      </c>
      <c r="C249" s="680" t="s">
        <v>1331</v>
      </c>
      <c r="D249" s="680"/>
      <c r="E249" s="680"/>
      <c r="F249" s="680"/>
      <c r="G249" s="680"/>
      <c r="H249" s="680"/>
      <c r="I249" s="680"/>
      <c r="J249" s="680"/>
      <c r="K249" s="680"/>
      <c r="L249" s="504"/>
      <c r="M249" s="504"/>
      <c r="N249" s="505"/>
      <c r="O249" s="506"/>
    </row>
    <row r="250" spans="1:15" ht="12.75" customHeight="1" x14ac:dyDescent="0.2">
      <c r="A250" s="507" t="s">
        <v>1332</v>
      </c>
      <c r="B250" s="508" t="s">
        <v>313</v>
      </c>
      <c r="C250" s="681" t="s">
        <v>1333</v>
      </c>
      <c r="D250" s="681"/>
      <c r="E250" s="681"/>
      <c r="F250" s="681"/>
      <c r="G250" s="681"/>
      <c r="H250" s="681"/>
      <c r="I250" s="681"/>
      <c r="J250" s="681"/>
      <c r="K250" s="681"/>
      <c r="L250" s="508" t="s">
        <v>55</v>
      </c>
      <c r="M250" s="509">
        <v>3000</v>
      </c>
      <c r="N250" s="510" t="e">
        <v>#N/A</v>
      </c>
      <c r="O250" s="511" t="e">
        <f>(N250/M250)-1</f>
        <v>#N/A</v>
      </c>
    </row>
    <row r="251" spans="1:15" ht="12.75" customHeight="1" x14ac:dyDescent="0.2">
      <c r="A251" s="507" t="s">
        <v>1334</v>
      </c>
      <c r="B251" s="508" t="s">
        <v>313</v>
      </c>
      <c r="C251" s="681" t="s">
        <v>1335</v>
      </c>
      <c r="D251" s="681"/>
      <c r="E251" s="681"/>
      <c r="F251" s="681"/>
      <c r="G251" s="681"/>
      <c r="H251" s="681"/>
      <c r="I251" s="681"/>
      <c r="J251" s="681"/>
      <c r="K251" s="681"/>
      <c r="L251" s="508" t="s">
        <v>55</v>
      </c>
      <c r="M251" s="509">
        <v>950</v>
      </c>
      <c r="N251" s="510" t="e">
        <v>#N/A</v>
      </c>
      <c r="O251" s="511" t="e">
        <f>(N251/M251)-1</f>
        <v>#N/A</v>
      </c>
    </row>
    <row r="252" spans="1:15" ht="12.75" customHeight="1" x14ac:dyDescent="0.2">
      <c r="A252" s="507" t="s">
        <v>1336</v>
      </c>
      <c r="B252" s="508" t="s">
        <v>313</v>
      </c>
      <c r="C252" s="681" t="s">
        <v>1337</v>
      </c>
      <c r="D252" s="681"/>
      <c r="E252" s="681"/>
      <c r="F252" s="681"/>
      <c r="G252" s="681"/>
      <c r="H252" s="681"/>
      <c r="I252" s="681"/>
      <c r="J252" s="681"/>
      <c r="K252" s="681"/>
      <c r="L252" s="508" t="s">
        <v>1314</v>
      </c>
      <c r="M252" s="509">
        <v>350</v>
      </c>
      <c r="N252" s="510" t="e">
        <v>#N/A</v>
      </c>
      <c r="O252" s="511" t="e">
        <f>(N252/M252)-1</f>
        <v>#N/A</v>
      </c>
    </row>
    <row r="253" spans="1:15" ht="12.75" customHeight="1" x14ac:dyDescent="0.2">
      <c r="A253" s="507" t="s">
        <v>1338</v>
      </c>
      <c r="B253" s="508" t="s">
        <v>313</v>
      </c>
      <c r="C253" s="681" t="s">
        <v>1339</v>
      </c>
      <c r="D253" s="681"/>
      <c r="E253" s="681"/>
      <c r="F253" s="681"/>
      <c r="G253" s="681"/>
      <c r="H253" s="681"/>
      <c r="I253" s="681"/>
      <c r="J253" s="681"/>
      <c r="K253" s="681"/>
      <c r="L253" s="508" t="s">
        <v>1314</v>
      </c>
      <c r="M253" s="509">
        <v>600</v>
      </c>
      <c r="N253" s="510" t="e">
        <v>#N/A</v>
      </c>
      <c r="O253" s="511" t="e">
        <f>(N253/M253)-1</f>
        <v>#N/A</v>
      </c>
    </row>
    <row r="254" spans="1:15" ht="12.75" customHeight="1" x14ac:dyDescent="0.2">
      <c r="A254" s="502" t="s">
        <v>1340</v>
      </c>
      <c r="B254" s="503" t="s">
        <v>313</v>
      </c>
      <c r="C254" s="680" t="s">
        <v>1341</v>
      </c>
      <c r="D254" s="680"/>
      <c r="E254" s="680"/>
      <c r="F254" s="680"/>
      <c r="G254" s="680"/>
      <c r="H254" s="680"/>
      <c r="I254" s="680"/>
      <c r="J254" s="680"/>
      <c r="K254" s="680"/>
      <c r="L254" s="504"/>
      <c r="M254" s="504"/>
      <c r="N254" s="505"/>
      <c r="O254" s="506"/>
    </row>
    <row r="255" spans="1:15" ht="12.75" customHeight="1" x14ac:dyDescent="0.2">
      <c r="A255" s="507" t="s">
        <v>1342</v>
      </c>
      <c r="B255" s="508" t="s">
        <v>313</v>
      </c>
      <c r="C255" s="681" t="s">
        <v>1343</v>
      </c>
      <c r="D255" s="681"/>
      <c r="E255" s="681"/>
      <c r="F255" s="681"/>
      <c r="G255" s="681"/>
      <c r="H255" s="681"/>
      <c r="I255" s="681"/>
      <c r="J255" s="681"/>
      <c r="K255" s="681"/>
      <c r="L255" s="508" t="s">
        <v>55</v>
      </c>
      <c r="M255" s="509">
        <v>3000</v>
      </c>
      <c r="N255" s="510" t="e">
        <v>#N/A</v>
      </c>
      <c r="O255" s="511" t="e">
        <f>(N255/M255)-1</f>
        <v>#N/A</v>
      </c>
    </row>
    <row r="256" spans="1:15" ht="12.75" customHeight="1" x14ac:dyDescent="0.2">
      <c r="A256" s="507" t="s">
        <v>1344</v>
      </c>
      <c r="B256" s="508" t="s">
        <v>313</v>
      </c>
      <c r="C256" s="681" t="s">
        <v>1345</v>
      </c>
      <c r="D256" s="681"/>
      <c r="E256" s="681"/>
      <c r="F256" s="681"/>
      <c r="G256" s="681"/>
      <c r="H256" s="681"/>
      <c r="I256" s="681"/>
      <c r="J256" s="681"/>
      <c r="K256" s="681"/>
      <c r="L256" s="508" t="s">
        <v>55</v>
      </c>
      <c r="M256" s="509">
        <v>1500</v>
      </c>
      <c r="N256" s="510" t="e">
        <v>#N/A</v>
      </c>
      <c r="O256" s="511" t="e">
        <f>(N256/M256)-1</f>
        <v>#N/A</v>
      </c>
    </row>
    <row r="257" spans="1:15" ht="12.75" customHeight="1" x14ac:dyDescent="0.2">
      <c r="A257" s="507" t="s">
        <v>1346</v>
      </c>
      <c r="B257" s="508" t="s">
        <v>313</v>
      </c>
      <c r="C257" s="681" t="s">
        <v>1347</v>
      </c>
      <c r="D257" s="681"/>
      <c r="E257" s="681"/>
      <c r="F257" s="681"/>
      <c r="G257" s="681"/>
      <c r="H257" s="681"/>
      <c r="I257" s="681"/>
      <c r="J257" s="681"/>
      <c r="K257" s="681"/>
      <c r="L257" s="508" t="s">
        <v>55</v>
      </c>
      <c r="M257" s="509">
        <v>1000</v>
      </c>
      <c r="N257" s="510" t="e">
        <v>#N/A</v>
      </c>
      <c r="O257" s="511" t="e">
        <f>(N257/M257)-1</f>
        <v>#N/A</v>
      </c>
    </row>
    <row r="258" spans="1:15" ht="12.75" customHeight="1" x14ac:dyDescent="0.2">
      <c r="A258" s="497" t="s">
        <v>1348</v>
      </c>
      <c r="B258" s="498"/>
      <c r="C258" s="679" t="s">
        <v>1349</v>
      </c>
      <c r="D258" s="679"/>
      <c r="E258" s="679"/>
      <c r="F258" s="679"/>
      <c r="G258" s="679"/>
      <c r="H258" s="679"/>
      <c r="I258" s="679"/>
      <c r="J258" s="679"/>
      <c r="K258" s="679"/>
      <c r="L258" s="499"/>
      <c r="M258" s="499"/>
      <c r="N258" s="499"/>
      <c r="O258" s="499"/>
    </row>
    <row r="259" spans="1:15" ht="12.75" customHeight="1" x14ac:dyDescent="0.2">
      <c r="A259" s="502" t="s">
        <v>1350</v>
      </c>
      <c r="B259" s="503" t="s">
        <v>313</v>
      </c>
      <c r="C259" s="680" t="s">
        <v>1349</v>
      </c>
      <c r="D259" s="680"/>
      <c r="E259" s="680"/>
      <c r="F259" s="680"/>
      <c r="G259" s="680"/>
      <c r="H259" s="680"/>
      <c r="I259" s="680"/>
      <c r="J259" s="680"/>
      <c r="K259" s="680"/>
      <c r="L259" s="504"/>
      <c r="M259" s="504"/>
      <c r="N259" s="505"/>
      <c r="O259" s="506"/>
    </row>
    <row r="260" spans="1:15" ht="12.75" customHeight="1" x14ac:dyDescent="0.2">
      <c r="A260" s="507" t="s">
        <v>1351</v>
      </c>
      <c r="B260" s="508" t="s">
        <v>313</v>
      </c>
      <c r="C260" s="681" t="s">
        <v>1352</v>
      </c>
      <c r="D260" s="681"/>
      <c r="E260" s="681"/>
      <c r="F260" s="681"/>
      <c r="G260" s="681"/>
      <c r="H260" s="681"/>
      <c r="I260" s="681"/>
      <c r="J260" s="681"/>
      <c r="K260" s="681"/>
      <c r="L260" s="508" t="s">
        <v>55</v>
      </c>
      <c r="M260" s="509">
        <v>116.38</v>
      </c>
      <c r="N260" s="510" t="e">
        <v>#N/A</v>
      </c>
      <c r="O260" s="511" t="e">
        <f t="shared" ref="O260:O267" si="11">(N260/M260)-1</f>
        <v>#N/A</v>
      </c>
    </row>
    <row r="261" spans="1:15" ht="12.75" customHeight="1" x14ac:dyDescent="0.2">
      <c r="A261" s="507" t="s">
        <v>1353</v>
      </c>
      <c r="B261" s="508" t="s">
        <v>313</v>
      </c>
      <c r="C261" s="681" t="s">
        <v>1354</v>
      </c>
      <c r="D261" s="681"/>
      <c r="E261" s="681"/>
      <c r="F261" s="681"/>
      <c r="G261" s="681"/>
      <c r="H261" s="681"/>
      <c r="I261" s="681"/>
      <c r="J261" s="681"/>
      <c r="K261" s="681"/>
      <c r="L261" s="508" t="s">
        <v>55</v>
      </c>
      <c r="M261" s="509">
        <v>452</v>
      </c>
      <c r="N261" s="510" t="e">
        <v>#N/A</v>
      </c>
      <c r="O261" s="511" t="e">
        <f t="shared" si="11"/>
        <v>#N/A</v>
      </c>
    </row>
    <row r="262" spans="1:15" ht="12.75" customHeight="1" x14ac:dyDescent="0.2">
      <c r="A262" s="507" t="s">
        <v>1355</v>
      </c>
      <c r="B262" s="508" t="s">
        <v>313</v>
      </c>
      <c r="C262" s="681" t="s">
        <v>1356</v>
      </c>
      <c r="D262" s="681"/>
      <c r="E262" s="681"/>
      <c r="F262" s="681"/>
      <c r="G262" s="681"/>
      <c r="H262" s="681"/>
      <c r="I262" s="681"/>
      <c r="J262" s="681"/>
      <c r="K262" s="681"/>
      <c r="L262" s="508" t="s">
        <v>55</v>
      </c>
      <c r="M262" s="509">
        <v>3037</v>
      </c>
      <c r="N262" s="510" t="e">
        <v>#N/A</v>
      </c>
      <c r="O262" s="511" t="e">
        <f t="shared" si="11"/>
        <v>#N/A</v>
      </c>
    </row>
    <row r="263" spans="1:15" ht="12.75" customHeight="1" x14ac:dyDescent="0.2">
      <c r="A263" s="507" t="s">
        <v>1357</v>
      </c>
      <c r="B263" s="508" t="s">
        <v>313</v>
      </c>
      <c r="C263" s="681" t="s">
        <v>1358</v>
      </c>
      <c r="D263" s="681"/>
      <c r="E263" s="681"/>
      <c r="F263" s="681"/>
      <c r="G263" s="681"/>
      <c r="H263" s="681"/>
      <c r="I263" s="681"/>
      <c r="J263" s="681"/>
      <c r="K263" s="681"/>
      <c r="L263" s="508" t="s">
        <v>55</v>
      </c>
      <c r="M263" s="509">
        <v>4528.5600000000004</v>
      </c>
      <c r="N263" s="510" t="e">
        <v>#N/A</v>
      </c>
      <c r="O263" s="511" t="e">
        <f t="shared" si="11"/>
        <v>#N/A</v>
      </c>
    </row>
    <row r="264" spans="1:15" ht="12.75" customHeight="1" x14ac:dyDescent="0.2">
      <c r="A264" s="507" t="s">
        <v>1359</v>
      </c>
      <c r="B264" s="508" t="s">
        <v>313</v>
      </c>
      <c r="C264" s="681" t="s">
        <v>1360</v>
      </c>
      <c r="D264" s="681"/>
      <c r="E264" s="681"/>
      <c r="F264" s="681"/>
      <c r="G264" s="681"/>
      <c r="H264" s="681"/>
      <c r="I264" s="681"/>
      <c r="J264" s="681"/>
      <c r="K264" s="681"/>
      <c r="L264" s="508" t="s">
        <v>55</v>
      </c>
      <c r="M264" s="509">
        <v>404.8</v>
      </c>
      <c r="N264" s="510" t="e">
        <v>#N/A</v>
      </c>
      <c r="O264" s="511" t="e">
        <f t="shared" si="11"/>
        <v>#N/A</v>
      </c>
    </row>
    <row r="265" spans="1:15" ht="12.75" customHeight="1" x14ac:dyDescent="0.2">
      <c r="A265" s="507" t="s">
        <v>1361</v>
      </c>
      <c r="B265" s="508" t="s">
        <v>313</v>
      </c>
      <c r="C265" s="681" t="s">
        <v>1362</v>
      </c>
      <c r="D265" s="681"/>
      <c r="E265" s="681"/>
      <c r="F265" s="681"/>
      <c r="G265" s="681"/>
      <c r="H265" s="681"/>
      <c r="I265" s="681"/>
      <c r="J265" s="681"/>
      <c r="K265" s="681"/>
      <c r="L265" s="508" t="s">
        <v>55</v>
      </c>
      <c r="M265" s="509">
        <v>379.5</v>
      </c>
      <c r="N265" s="510" t="e">
        <v>#N/A</v>
      </c>
      <c r="O265" s="511" t="e">
        <f t="shared" si="11"/>
        <v>#N/A</v>
      </c>
    </row>
    <row r="266" spans="1:15" ht="12.75" customHeight="1" x14ac:dyDescent="0.2">
      <c r="A266" s="507" t="s">
        <v>1363</v>
      </c>
      <c r="B266" s="508" t="s">
        <v>313</v>
      </c>
      <c r="C266" s="681" t="s">
        <v>1364</v>
      </c>
      <c r="D266" s="681"/>
      <c r="E266" s="681"/>
      <c r="F266" s="681"/>
      <c r="G266" s="681"/>
      <c r="H266" s="681"/>
      <c r="I266" s="681"/>
      <c r="J266" s="681"/>
      <c r="K266" s="681"/>
      <c r="L266" s="508" t="s">
        <v>55</v>
      </c>
      <c r="M266" s="509">
        <v>120</v>
      </c>
      <c r="N266" s="510" t="e">
        <v>#N/A</v>
      </c>
      <c r="O266" s="511" t="e">
        <f t="shared" si="11"/>
        <v>#N/A</v>
      </c>
    </row>
    <row r="267" spans="1:15" ht="12.75" customHeight="1" x14ac:dyDescent="0.2">
      <c r="A267" s="507" t="s">
        <v>1365</v>
      </c>
      <c r="B267" s="508" t="s">
        <v>313</v>
      </c>
      <c r="C267" s="681" t="s">
        <v>1366</v>
      </c>
      <c r="D267" s="681"/>
      <c r="E267" s="681"/>
      <c r="F267" s="681"/>
      <c r="G267" s="681"/>
      <c r="H267" s="681"/>
      <c r="I267" s="681"/>
      <c r="J267" s="681"/>
      <c r="K267" s="681"/>
      <c r="L267" s="508" t="s">
        <v>55</v>
      </c>
      <c r="M267" s="509">
        <v>150</v>
      </c>
      <c r="N267" s="510" t="e">
        <v>#N/A</v>
      </c>
      <c r="O267" s="511" t="e">
        <f t="shared" si="11"/>
        <v>#N/A</v>
      </c>
    </row>
    <row r="268" spans="1:15" ht="12.75" customHeight="1" x14ac:dyDescent="0.2">
      <c r="A268" s="497" t="s">
        <v>1367</v>
      </c>
      <c r="B268" s="498"/>
      <c r="C268" s="679" t="s">
        <v>1368</v>
      </c>
      <c r="D268" s="679"/>
      <c r="E268" s="679"/>
      <c r="F268" s="679"/>
      <c r="G268" s="679"/>
      <c r="H268" s="679"/>
      <c r="I268" s="679"/>
      <c r="J268" s="679"/>
      <c r="K268" s="679"/>
      <c r="L268" s="499"/>
      <c r="M268" s="499"/>
      <c r="N268" s="499"/>
      <c r="O268" s="499"/>
    </row>
    <row r="269" spans="1:15" ht="12.75" customHeight="1" x14ac:dyDescent="0.2">
      <c r="A269" s="502" t="s">
        <v>1369</v>
      </c>
      <c r="B269" s="503" t="s">
        <v>313</v>
      </c>
      <c r="C269" s="680" t="s">
        <v>1370</v>
      </c>
      <c r="D269" s="680"/>
      <c r="E269" s="680"/>
      <c r="F269" s="680"/>
      <c r="G269" s="680"/>
      <c r="H269" s="680"/>
      <c r="I269" s="680"/>
      <c r="J269" s="680"/>
      <c r="K269" s="680"/>
      <c r="L269" s="504"/>
      <c r="M269" s="504"/>
      <c r="N269" s="505"/>
      <c r="O269" s="506"/>
    </row>
    <row r="270" spans="1:15" ht="12.75" customHeight="1" x14ac:dyDescent="0.2">
      <c r="A270" s="507" t="s">
        <v>1371</v>
      </c>
      <c r="B270" s="508" t="s">
        <v>313</v>
      </c>
      <c r="C270" s="681" t="s">
        <v>1372</v>
      </c>
      <c r="D270" s="681"/>
      <c r="E270" s="681"/>
      <c r="F270" s="681"/>
      <c r="G270" s="681"/>
      <c r="H270" s="681"/>
      <c r="I270" s="681"/>
      <c r="J270" s="681"/>
      <c r="K270" s="681"/>
      <c r="L270" s="508" t="s">
        <v>55</v>
      </c>
      <c r="M270" s="509">
        <v>30</v>
      </c>
      <c r="N270" s="510" t="e">
        <v>#N/A</v>
      </c>
      <c r="O270" s="511" t="e">
        <f t="shared" ref="O270:O301" si="12">(N270/M270)-1</f>
        <v>#N/A</v>
      </c>
    </row>
    <row r="271" spans="1:15" ht="12.75" customHeight="1" x14ac:dyDescent="0.2">
      <c r="A271" s="507" t="s">
        <v>1373</v>
      </c>
      <c r="B271" s="508" t="s">
        <v>313</v>
      </c>
      <c r="C271" s="681" t="s">
        <v>1374</v>
      </c>
      <c r="D271" s="681"/>
      <c r="E271" s="681"/>
      <c r="F271" s="681"/>
      <c r="G271" s="681"/>
      <c r="H271" s="681"/>
      <c r="I271" s="681"/>
      <c r="J271" s="681"/>
      <c r="K271" s="681"/>
      <c r="L271" s="508" t="s">
        <v>55</v>
      </c>
      <c r="M271" s="509">
        <v>120</v>
      </c>
      <c r="N271" s="510" t="e">
        <v>#N/A</v>
      </c>
      <c r="O271" s="511" t="e">
        <f t="shared" si="12"/>
        <v>#N/A</v>
      </c>
    </row>
    <row r="272" spans="1:15" ht="12.75" customHeight="1" x14ac:dyDescent="0.2">
      <c r="A272" s="507" t="s">
        <v>1375</v>
      </c>
      <c r="B272" s="508" t="s">
        <v>313</v>
      </c>
      <c r="C272" s="681" t="s">
        <v>1376</v>
      </c>
      <c r="D272" s="681"/>
      <c r="E272" s="681"/>
      <c r="F272" s="681"/>
      <c r="G272" s="681"/>
      <c r="H272" s="681"/>
      <c r="I272" s="681"/>
      <c r="J272" s="681"/>
      <c r="K272" s="681"/>
      <c r="L272" s="508" t="s">
        <v>55</v>
      </c>
      <c r="M272" s="509">
        <v>100</v>
      </c>
      <c r="N272" s="510" t="e">
        <v>#N/A</v>
      </c>
      <c r="O272" s="511" t="e">
        <f t="shared" si="12"/>
        <v>#N/A</v>
      </c>
    </row>
    <row r="273" spans="1:15" ht="12.75" customHeight="1" x14ac:dyDescent="0.2">
      <c r="A273" s="507" t="s">
        <v>1377</v>
      </c>
      <c r="B273" s="508" t="s">
        <v>313</v>
      </c>
      <c r="C273" s="681" t="s">
        <v>1378</v>
      </c>
      <c r="D273" s="681"/>
      <c r="E273" s="681"/>
      <c r="F273" s="681"/>
      <c r="G273" s="681"/>
      <c r="H273" s="681"/>
      <c r="I273" s="681"/>
      <c r="J273" s="681"/>
      <c r="K273" s="681"/>
      <c r="L273" s="508" t="s">
        <v>55</v>
      </c>
      <c r="M273" s="509">
        <v>250</v>
      </c>
      <c r="N273" s="510" t="e">
        <v>#N/A</v>
      </c>
      <c r="O273" s="511" t="e">
        <f t="shared" si="12"/>
        <v>#N/A</v>
      </c>
    </row>
    <row r="274" spans="1:15" ht="12.75" customHeight="1" x14ac:dyDescent="0.2">
      <c r="A274" s="507" t="s">
        <v>1379</v>
      </c>
      <c r="B274" s="508" t="s">
        <v>313</v>
      </c>
      <c r="C274" s="681" t="s">
        <v>1380</v>
      </c>
      <c r="D274" s="681"/>
      <c r="E274" s="681"/>
      <c r="F274" s="681"/>
      <c r="G274" s="681"/>
      <c r="H274" s="681"/>
      <c r="I274" s="681"/>
      <c r="J274" s="681"/>
      <c r="K274" s="681"/>
      <c r="L274" s="508" t="s">
        <v>55</v>
      </c>
      <c r="M274" s="509">
        <v>75</v>
      </c>
      <c r="N274" s="510" t="e">
        <v>#N/A</v>
      </c>
      <c r="O274" s="511" t="e">
        <f t="shared" si="12"/>
        <v>#N/A</v>
      </c>
    </row>
    <row r="275" spans="1:15" ht="12.75" customHeight="1" x14ac:dyDescent="0.2">
      <c r="A275" s="507" t="s">
        <v>1381</v>
      </c>
      <c r="B275" s="508" t="s">
        <v>313</v>
      </c>
      <c r="C275" s="681" t="s">
        <v>1382</v>
      </c>
      <c r="D275" s="681"/>
      <c r="E275" s="681"/>
      <c r="F275" s="681"/>
      <c r="G275" s="681"/>
      <c r="H275" s="681"/>
      <c r="I275" s="681"/>
      <c r="J275" s="681"/>
      <c r="K275" s="681"/>
      <c r="L275" s="508" t="s">
        <v>55</v>
      </c>
      <c r="M275" s="509">
        <v>75</v>
      </c>
      <c r="N275" s="510" t="e">
        <v>#N/A</v>
      </c>
      <c r="O275" s="511" t="e">
        <f t="shared" si="12"/>
        <v>#N/A</v>
      </c>
    </row>
    <row r="276" spans="1:15" ht="12.75" customHeight="1" x14ac:dyDescent="0.2">
      <c r="A276" s="507" t="s">
        <v>1383</v>
      </c>
      <c r="B276" s="508" t="s">
        <v>313</v>
      </c>
      <c r="C276" s="681" t="s">
        <v>1384</v>
      </c>
      <c r="D276" s="681"/>
      <c r="E276" s="681"/>
      <c r="F276" s="681"/>
      <c r="G276" s="681"/>
      <c r="H276" s="681"/>
      <c r="I276" s="681"/>
      <c r="J276" s="681"/>
      <c r="K276" s="681"/>
      <c r="L276" s="508" t="s">
        <v>55</v>
      </c>
      <c r="M276" s="509">
        <v>250</v>
      </c>
      <c r="N276" s="510" t="e">
        <v>#N/A</v>
      </c>
      <c r="O276" s="511" t="e">
        <f t="shared" si="12"/>
        <v>#N/A</v>
      </c>
    </row>
    <row r="277" spans="1:15" ht="12.75" customHeight="1" x14ac:dyDescent="0.2">
      <c r="A277" s="507" t="s">
        <v>1385</v>
      </c>
      <c r="B277" s="508" t="s">
        <v>313</v>
      </c>
      <c r="C277" s="681" t="s">
        <v>1386</v>
      </c>
      <c r="D277" s="681"/>
      <c r="E277" s="681"/>
      <c r="F277" s="681"/>
      <c r="G277" s="681"/>
      <c r="H277" s="681"/>
      <c r="I277" s="681"/>
      <c r="J277" s="681"/>
      <c r="K277" s="681"/>
      <c r="L277" s="508" t="s">
        <v>55</v>
      </c>
      <c r="M277" s="509">
        <v>100</v>
      </c>
      <c r="N277" s="510" t="e">
        <v>#N/A</v>
      </c>
      <c r="O277" s="511" t="e">
        <f t="shared" si="12"/>
        <v>#N/A</v>
      </c>
    </row>
    <row r="278" spans="1:15" ht="12.75" customHeight="1" x14ac:dyDescent="0.2">
      <c r="A278" s="507" t="s">
        <v>1387</v>
      </c>
      <c r="B278" s="508" t="s">
        <v>313</v>
      </c>
      <c r="C278" s="681" t="s">
        <v>1388</v>
      </c>
      <c r="D278" s="681"/>
      <c r="E278" s="681"/>
      <c r="F278" s="681"/>
      <c r="G278" s="681"/>
      <c r="H278" s="681"/>
      <c r="I278" s="681"/>
      <c r="J278" s="681"/>
      <c r="K278" s="681"/>
      <c r="L278" s="508" t="s">
        <v>55</v>
      </c>
      <c r="M278" s="509">
        <v>110</v>
      </c>
      <c r="N278" s="510" t="e">
        <v>#N/A</v>
      </c>
      <c r="O278" s="511" t="e">
        <f t="shared" si="12"/>
        <v>#N/A</v>
      </c>
    </row>
    <row r="279" spans="1:15" ht="12.75" customHeight="1" x14ac:dyDescent="0.2">
      <c r="A279" s="507" t="s">
        <v>1389</v>
      </c>
      <c r="B279" s="508" t="s">
        <v>313</v>
      </c>
      <c r="C279" s="681" t="s">
        <v>1390</v>
      </c>
      <c r="D279" s="681"/>
      <c r="E279" s="681"/>
      <c r="F279" s="681"/>
      <c r="G279" s="681"/>
      <c r="H279" s="681"/>
      <c r="I279" s="681"/>
      <c r="J279" s="681"/>
      <c r="K279" s="681"/>
      <c r="L279" s="508" t="s">
        <v>55</v>
      </c>
      <c r="M279" s="509">
        <v>120</v>
      </c>
      <c r="N279" s="510" t="e">
        <v>#N/A</v>
      </c>
      <c r="O279" s="511" t="e">
        <f t="shared" si="12"/>
        <v>#N/A</v>
      </c>
    </row>
    <row r="280" spans="1:15" ht="12.75" customHeight="1" x14ac:dyDescent="0.2">
      <c r="A280" s="507" t="s">
        <v>1391</v>
      </c>
      <c r="B280" s="508" t="s">
        <v>313</v>
      </c>
      <c r="C280" s="681" t="s">
        <v>1392</v>
      </c>
      <c r="D280" s="681"/>
      <c r="E280" s="681"/>
      <c r="F280" s="681"/>
      <c r="G280" s="681"/>
      <c r="H280" s="681"/>
      <c r="I280" s="681"/>
      <c r="J280" s="681"/>
      <c r="K280" s="681"/>
      <c r="L280" s="508" t="s">
        <v>55</v>
      </c>
      <c r="M280" s="509">
        <v>50</v>
      </c>
      <c r="N280" s="510" t="e">
        <v>#N/A</v>
      </c>
      <c r="O280" s="511" t="e">
        <f t="shared" si="12"/>
        <v>#N/A</v>
      </c>
    </row>
    <row r="281" spans="1:15" ht="12.75" customHeight="1" x14ac:dyDescent="0.2">
      <c r="A281" s="507" t="s">
        <v>1393</v>
      </c>
      <c r="B281" s="508" t="s">
        <v>313</v>
      </c>
      <c r="C281" s="681" t="s">
        <v>1394</v>
      </c>
      <c r="D281" s="681"/>
      <c r="E281" s="681"/>
      <c r="F281" s="681"/>
      <c r="G281" s="681"/>
      <c r="H281" s="681"/>
      <c r="I281" s="681"/>
      <c r="J281" s="681"/>
      <c r="K281" s="681"/>
      <c r="L281" s="508" t="s">
        <v>55</v>
      </c>
      <c r="M281" s="509">
        <v>120</v>
      </c>
      <c r="N281" s="510" t="e">
        <v>#N/A</v>
      </c>
      <c r="O281" s="511" t="e">
        <f t="shared" si="12"/>
        <v>#N/A</v>
      </c>
    </row>
    <row r="282" spans="1:15" ht="12.75" customHeight="1" x14ac:dyDescent="0.2">
      <c r="A282" s="507" t="s">
        <v>1395</v>
      </c>
      <c r="B282" s="508" t="s">
        <v>313</v>
      </c>
      <c r="C282" s="681" t="s">
        <v>1396</v>
      </c>
      <c r="D282" s="681"/>
      <c r="E282" s="681"/>
      <c r="F282" s="681"/>
      <c r="G282" s="681"/>
      <c r="H282" s="681"/>
      <c r="I282" s="681"/>
      <c r="J282" s="681"/>
      <c r="K282" s="681"/>
      <c r="L282" s="508" t="s">
        <v>55</v>
      </c>
      <c r="M282" s="509">
        <v>150</v>
      </c>
      <c r="N282" s="510" t="e">
        <v>#N/A</v>
      </c>
      <c r="O282" s="511" t="e">
        <f t="shared" si="12"/>
        <v>#N/A</v>
      </c>
    </row>
    <row r="283" spans="1:15" ht="12.75" customHeight="1" x14ac:dyDescent="0.2">
      <c r="A283" s="507" t="s">
        <v>1397</v>
      </c>
      <c r="B283" s="508" t="s">
        <v>313</v>
      </c>
      <c r="C283" s="681" t="s">
        <v>1398</v>
      </c>
      <c r="D283" s="681"/>
      <c r="E283" s="681"/>
      <c r="F283" s="681"/>
      <c r="G283" s="681"/>
      <c r="H283" s="681"/>
      <c r="I283" s="681"/>
      <c r="J283" s="681"/>
      <c r="K283" s="681"/>
      <c r="L283" s="508" t="s">
        <v>55</v>
      </c>
      <c r="M283" s="509">
        <v>120</v>
      </c>
      <c r="N283" s="510" t="e">
        <v>#N/A</v>
      </c>
      <c r="O283" s="511" t="e">
        <f t="shared" si="12"/>
        <v>#N/A</v>
      </c>
    </row>
    <row r="284" spans="1:15" ht="12.75" customHeight="1" x14ac:dyDescent="0.2">
      <c r="A284" s="507" t="s">
        <v>1399</v>
      </c>
      <c r="B284" s="508" t="s">
        <v>313</v>
      </c>
      <c r="C284" s="681" t="s">
        <v>1400</v>
      </c>
      <c r="D284" s="681"/>
      <c r="E284" s="681"/>
      <c r="F284" s="681"/>
      <c r="G284" s="681"/>
      <c r="H284" s="681"/>
      <c r="I284" s="681"/>
      <c r="J284" s="681"/>
      <c r="K284" s="681"/>
      <c r="L284" s="508" t="s">
        <v>55</v>
      </c>
      <c r="M284" s="509">
        <v>126</v>
      </c>
      <c r="N284" s="510" t="e">
        <v>#N/A</v>
      </c>
      <c r="O284" s="511" t="e">
        <f t="shared" si="12"/>
        <v>#N/A</v>
      </c>
    </row>
    <row r="285" spans="1:15" ht="12.75" customHeight="1" x14ac:dyDescent="0.2">
      <c r="A285" s="507" t="s">
        <v>1401</v>
      </c>
      <c r="B285" s="508" t="s">
        <v>313</v>
      </c>
      <c r="C285" s="681" t="s">
        <v>1402</v>
      </c>
      <c r="D285" s="681"/>
      <c r="E285" s="681"/>
      <c r="F285" s="681"/>
      <c r="G285" s="681"/>
      <c r="H285" s="681"/>
      <c r="I285" s="681"/>
      <c r="J285" s="681"/>
      <c r="K285" s="681"/>
      <c r="L285" s="508" t="s">
        <v>55</v>
      </c>
      <c r="M285" s="509">
        <v>440</v>
      </c>
      <c r="N285" s="510" t="e">
        <v>#N/A</v>
      </c>
      <c r="O285" s="511" t="e">
        <f t="shared" si="12"/>
        <v>#N/A</v>
      </c>
    </row>
    <row r="286" spans="1:15" ht="12.75" customHeight="1" x14ac:dyDescent="0.2">
      <c r="A286" s="507" t="s">
        <v>1403</v>
      </c>
      <c r="B286" s="508" t="s">
        <v>313</v>
      </c>
      <c r="C286" s="681" t="s">
        <v>1404</v>
      </c>
      <c r="D286" s="681"/>
      <c r="E286" s="681"/>
      <c r="F286" s="681"/>
      <c r="G286" s="681"/>
      <c r="H286" s="681"/>
      <c r="I286" s="681"/>
      <c r="J286" s="681"/>
      <c r="K286" s="681"/>
      <c r="L286" s="508" t="s">
        <v>55</v>
      </c>
      <c r="M286" s="509">
        <v>500</v>
      </c>
      <c r="N286" s="510" t="e">
        <v>#N/A</v>
      </c>
      <c r="O286" s="511" t="e">
        <f t="shared" si="12"/>
        <v>#N/A</v>
      </c>
    </row>
    <row r="287" spans="1:15" ht="12.75" customHeight="1" x14ac:dyDescent="0.2">
      <c r="A287" s="507" t="s">
        <v>1405</v>
      </c>
      <c r="B287" s="508" t="s">
        <v>313</v>
      </c>
      <c r="C287" s="681" t="s">
        <v>1406</v>
      </c>
      <c r="D287" s="681"/>
      <c r="E287" s="681"/>
      <c r="F287" s="681"/>
      <c r="G287" s="681"/>
      <c r="H287" s="681"/>
      <c r="I287" s="681"/>
      <c r="J287" s="681"/>
      <c r="K287" s="681"/>
      <c r="L287" s="508" t="s">
        <v>55</v>
      </c>
      <c r="M287" s="509">
        <v>500</v>
      </c>
      <c r="N287" s="510" t="e">
        <v>#N/A</v>
      </c>
      <c r="O287" s="511" t="e">
        <f t="shared" si="12"/>
        <v>#N/A</v>
      </c>
    </row>
    <row r="288" spans="1:15" ht="12.75" customHeight="1" x14ac:dyDescent="0.2">
      <c r="A288" s="507" t="s">
        <v>1407</v>
      </c>
      <c r="B288" s="508" t="s">
        <v>313</v>
      </c>
      <c r="C288" s="681" t="s">
        <v>1408</v>
      </c>
      <c r="D288" s="681"/>
      <c r="E288" s="681"/>
      <c r="F288" s="681"/>
      <c r="G288" s="681"/>
      <c r="H288" s="681"/>
      <c r="I288" s="681"/>
      <c r="J288" s="681"/>
      <c r="K288" s="681"/>
      <c r="L288" s="508" t="s">
        <v>55</v>
      </c>
      <c r="M288" s="509">
        <v>400</v>
      </c>
      <c r="N288" s="510" t="e">
        <v>#N/A</v>
      </c>
      <c r="O288" s="511" t="e">
        <f t="shared" si="12"/>
        <v>#N/A</v>
      </c>
    </row>
    <row r="289" spans="1:15" ht="12.75" customHeight="1" x14ac:dyDescent="0.2">
      <c r="A289" s="507" t="s">
        <v>1409</v>
      </c>
      <c r="B289" s="508" t="s">
        <v>313</v>
      </c>
      <c r="C289" s="681" t="s">
        <v>1410</v>
      </c>
      <c r="D289" s="681"/>
      <c r="E289" s="681"/>
      <c r="F289" s="681"/>
      <c r="G289" s="681"/>
      <c r="H289" s="681"/>
      <c r="I289" s="681"/>
      <c r="J289" s="681"/>
      <c r="K289" s="681"/>
      <c r="L289" s="508" t="s">
        <v>55</v>
      </c>
      <c r="M289" s="509">
        <v>2604</v>
      </c>
      <c r="N289" s="510" t="e">
        <v>#N/A</v>
      </c>
      <c r="O289" s="511" t="e">
        <f t="shared" si="12"/>
        <v>#N/A</v>
      </c>
    </row>
    <row r="290" spans="1:15" ht="12.75" customHeight="1" x14ac:dyDescent="0.2">
      <c r="A290" s="507" t="s">
        <v>1411</v>
      </c>
      <c r="B290" s="508" t="s">
        <v>313</v>
      </c>
      <c r="C290" s="681" t="s">
        <v>1412</v>
      </c>
      <c r="D290" s="681"/>
      <c r="E290" s="681"/>
      <c r="F290" s="681"/>
      <c r="G290" s="681"/>
      <c r="H290" s="681"/>
      <c r="I290" s="681"/>
      <c r="J290" s="681"/>
      <c r="K290" s="681"/>
      <c r="L290" s="508" t="s">
        <v>55</v>
      </c>
      <c r="M290" s="509">
        <v>1089</v>
      </c>
      <c r="N290" s="510" t="e">
        <v>#N/A</v>
      </c>
      <c r="O290" s="511" t="e">
        <f t="shared" si="12"/>
        <v>#N/A</v>
      </c>
    </row>
    <row r="291" spans="1:15" ht="12.75" customHeight="1" x14ac:dyDescent="0.2">
      <c r="A291" s="507" t="s">
        <v>1413</v>
      </c>
      <c r="B291" s="508" t="s">
        <v>313</v>
      </c>
      <c r="C291" s="681" t="s">
        <v>1414</v>
      </c>
      <c r="D291" s="681"/>
      <c r="E291" s="681"/>
      <c r="F291" s="681"/>
      <c r="G291" s="681"/>
      <c r="H291" s="681"/>
      <c r="I291" s="681"/>
      <c r="J291" s="681"/>
      <c r="K291" s="681"/>
      <c r="L291" s="508" t="s">
        <v>55</v>
      </c>
      <c r="M291" s="509">
        <v>3000</v>
      </c>
      <c r="N291" s="510" t="e">
        <v>#N/A</v>
      </c>
      <c r="O291" s="511" t="e">
        <f t="shared" si="12"/>
        <v>#N/A</v>
      </c>
    </row>
    <row r="292" spans="1:15" ht="12.75" customHeight="1" x14ac:dyDescent="0.2">
      <c r="A292" s="507" t="s">
        <v>1415</v>
      </c>
      <c r="B292" s="508" t="s">
        <v>313</v>
      </c>
      <c r="C292" s="681" t="s">
        <v>1416</v>
      </c>
      <c r="D292" s="681"/>
      <c r="E292" s="681"/>
      <c r="F292" s="681"/>
      <c r="G292" s="681"/>
      <c r="H292" s="681"/>
      <c r="I292" s="681"/>
      <c r="J292" s="681"/>
      <c r="K292" s="681"/>
      <c r="L292" s="508" t="s">
        <v>55</v>
      </c>
      <c r="M292" s="509">
        <v>3000</v>
      </c>
      <c r="N292" s="510" t="e">
        <v>#N/A</v>
      </c>
      <c r="O292" s="511" t="e">
        <f t="shared" si="12"/>
        <v>#N/A</v>
      </c>
    </row>
    <row r="293" spans="1:15" ht="12.75" customHeight="1" x14ac:dyDescent="0.2">
      <c r="A293" s="507" t="s">
        <v>1417</v>
      </c>
      <c r="B293" s="508" t="s">
        <v>313</v>
      </c>
      <c r="C293" s="681" t="s">
        <v>1418</v>
      </c>
      <c r="D293" s="681"/>
      <c r="E293" s="681"/>
      <c r="F293" s="681"/>
      <c r="G293" s="681"/>
      <c r="H293" s="681"/>
      <c r="I293" s="681"/>
      <c r="J293" s="681"/>
      <c r="K293" s="681"/>
      <c r="L293" s="508" t="s">
        <v>55</v>
      </c>
      <c r="M293" s="509">
        <v>3000</v>
      </c>
      <c r="N293" s="510" t="e">
        <v>#N/A</v>
      </c>
      <c r="O293" s="511" t="e">
        <f t="shared" si="12"/>
        <v>#N/A</v>
      </c>
    </row>
    <row r="294" spans="1:15" ht="12.75" customHeight="1" x14ac:dyDescent="0.2">
      <c r="A294" s="507" t="s">
        <v>1419</v>
      </c>
      <c r="B294" s="508" t="s">
        <v>313</v>
      </c>
      <c r="C294" s="681" t="s">
        <v>1420</v>
      </c>
      <c r="D294" s="681"/>
      <c r="E294" s="681"/>
      <c r="F294" s="681"/>
      <c r="G294" s="681"/>
      <c r="H294" s="681"/>
      <c r="I294" s="681"/>
      <c r="J294" s="681"/>
      <c r="K294" s="681"/>
      <c r="L294" s="508" t="s">
        <v>55</v>
      </c>
      <c r="M294" s="509">
        <v>3000</v>
      </c>
      <c r="N294" s="510" t="e">
        <v>#N/A</v>
      </c>
      <c r="O294" s="511" t="e">
        <f t="shared" si="12"/>
        <v>#N/A</v>
      </c>
    </row>
    <row r="295" spans="1:15" ht="12.75" customHeight="1" x14ac:dyDescent="0.2">
      <c r="A295" s="507" t="s">
        <v>1421</v>
      </c>
      <c r="B295" s="508" t="s">
        <v>313</v>
      </c>
      <c r="C295" s="681" t="s">
        <v>1422</v>
      </c>
      <c r="D295" s="681"/>
      <c r="E295" s="681"/>
      <c r="F295" s="681"/>
      <c r="G295" s="681"/>
      <c r="H295" s="681"/>
      <c r="I295" s="681"/>
      <c r="J295" s="681"/>
      <c r="K295" s="681"/>
      <c r="L295" s="508" t="s">
        <v>55</v>
      </c>
      <c r="M295" s="509">
        <v>3000</v>
      </c>
      <c r="N295" s="510" t="e">
        <v>#N/A</v>
      </c>
      <c r="O295" s="511" t="e">
        <f t="shared" si="12"/>
        <v>#N/A</v>
      </c>
    </row>
    <row r="296" spans="1:15" ht="12.75" customHeight="1" x14ac:dyDescent="0.2">
      <c r="A296" s="507" t="s">
        <v>1423</v>
      </c>
      <c r="B296" s="508" t="s">
        <v>313</v>
      </c>
      <c r="C296" s="681" t="s">
        <v>1424</v>
      </c>
      <c r="D296" s="681"/>
      <c r="E296" s="681"/>
      <c r="F296" s="681"/>
      <c r="G296" s="681"/>
      <c r="H296" s="681"/>
      <c r="I296" s="681"/>
      <c r="J296" s="681"/>
      <c r="K296" s="681"/>
      <c r="L296" s="508" t="s">
        <v>55</v>
      </c>
      <c r="M296" s="509">
        <v>500</v>
      </c>
      <c r="N296" s="510" t="e">
        <v>#N/A</v>
      </c>
      <c r="O296" s="511" t="e">
        <f t="shared" si="12"/>
        <v>#N/A</v>
      </c>
    </row>
    <row r="297" spans="1:15" ht="12.75" customHeight="1" x14ac:dyDescent="0.2">
      <c r="A297" s="507" t="s">
        <v>1425</v>
      </c>
      <c r="B297" s="508" t="s">
        <v>313</v>
      </c>
      <c r="C297" s="681" t="s">
        <v>1426</v>
      </c>
      <c r="D297" s="681"/>
      <c r="E297" s="681"/>
      <c r="F297" s="681"/>
      <c r="G297" s="681"/>
      <c r="H297" s="681"/>
      <c r="I297" s="681"/>
      <c r="J297" s="681"/>
      <c r="K297" s="681"/>
      <c r="L297" s="508" t="s">
        <v>55</v>
      </c>
      <c r="M297" s="509">
        <v>500</v>
      </c>
      <c r="N297" s="510" t="e">
        <v>#N/A</v>
      </c>
      <c r="O297" s="511" t="e">
        <f t="shared" si="12"/>
        <v>#N/A</v>
      </c>
    </row>
    <row r="298" spans="1:15" ht="12.75" customHeight="1" x14ac:dyDescent="0.2">
      <c r="A298" s="507" t="s">
        <v>1427</v>
      </c>
      <c r="B298" s="508" t="s">
        <v>313</v>
      </c>
      <c r="C298" s="681" t="s">
        <v>1428</v>
      </c>
      <c r="D298" s="681"/>
      <c r="E298" s="681"/>
      <c r="F298" s="681"/>
      <c r="G298" s="681"/>
      <c r="H298" s="681"/>
      <c r="I298" s="681"/>
      <c r="J298" s="681"/>
      <c r="K298" s="681"/>
      <c r="L298" s="508" t="s">
        <v>55</v>
      </c>
      <c r="M298" s="509">
        <v>500</v>
      </c>
      <c r="N298" s="510" t="e">
        <v>#N/A</v>
      </c>
      <c r="O298" s="511" t="e">
        <f t="shared" si="12"/>
        <v>#N/A</v>
      </c>
    </row>
    <row r="299" spans="1:15" ht="12.75" customHeight="1" x14ac:dyDescent="0.2">
      <c r="A299" s="507" t="s">
        <v>1429</v>
      </c>
      <c r="B299" s="508" t="s">
        <v>313</v>
      </c>
      <c r="C299" s="681" t="s">
        <v>1430</v>
      </c>
      <c r="D299" s="681"/>
      <c r="E299" s="681"/>
      <c r="F299" s="681"/>
      <c r="G299" s="681"/>
      <c r="H299" s="681"/>
      <c r="I299" s="681"/>
      <c r="J299" s="681"/>
      <c r="K299" s="681"/>
      <c r="L299" s="508" t="s">
        <v>55</v>
      </c>
      <c r="M299" s="509">
        <v>500</v>
      </c>
      <c r="N299" s="510" t="e">
        <v>#N/A</v>
      </c>
      <c r="O299" s="511" t="e">
        <f t="shared" si="12"/>
        <v>#N/A</v>
      </c>
    </row>
    <row r="300" spans="1:15" ht="12.75" customHeight="1" x14ac:dyDescent="0.2">
      <c r="A300" s="507" t="s">
        <v>1431</v>
      </c>
      <c r="B300" s="508" t="s">
        <v>313</v>
      </c>
      <c r="C300" s="681" t="s">
        <v>1432</v>
      </c>
      <c r="D300" s="681"/>
      <c r="E300" s="681"/>
      <c r="F300" s="681"/>
      <c r="G300" s="681"/>
      <c r="H300" s="681"/>
      <c r="I300" s="681"/>
      <c r="J300" s="681"/>
      <c r="K300" s="681"/>
      <c r="L300" s="508" t="s">
        <v>55</v>
      </c>
      <c r="M300" s="509">
        <v>600</v>
      </c>
      <c r="N300" s="510" t="e">
        <v>#N/A</v>
      </c>
      <c r="O300" s="511" t="e">
        <f t="shared" si="12"/>
        <v>#N/A</v>
      </c>
    </row>
    <row r="301" spans="1:15" ht="12.75" customHeight="1" x14ac:dyDescent="0.2">
      <c r="A301" s="507" t="s">
        <v>1433</v>
      </c>
      <c r="B301" s="508" t="s">
        <v>313</v>
      </c>
      <c r="C301" s="681" t="s">
        <v>1434</v>
      </c>
      <c r="D301" s="681"/>
      <c r="E301" s="681"/>
      <c r="F301" s="681"/>
      <c r="G301" s="681"/>
      <c r="H301" s="681"/>
      <c r="I301" s="681"/>
      <c r="J301" s="681"/>
      <c r="K301" s="681"/>
      <c r="L301" s="508" t="s">
        <v>55</v>
      </c>
      <c r="M301" s="509">
        <v>600</v>
      </c>
      <c r="N301" s="510" t="e">
        <v>#N/A</v>
      </c>
      <c r="O301" s="511" t="e">
        <f t="shared" si="12"/>
        <v>#N/A</v>
      </c>
    </row>
    <row r="302" spans="1:15" ht="12.75" customHeight="1" x14ac:dyDescent="0.2">
      <c r="A302" s="502" t="s">
        <v>1435</v>
      </c>
      <c r="B302" s="503" t="s">
        <v>313</v>
      </c>
      <c r="C302" s="680" t="s">
        <v>1436</v>
      </c>
      <c r="D302" s="680"/>
      <c r="E302" s="680"/>
      <c r="F302" s="680"/>
      <c r="G302" s="680"/>
      <c r="H302" s="680"/>
      <c r="I302" s="680"/>
      <c r="J302" s="680"/>
      <c r="K302" s="680"/>
      <c r="L302" s="504"/>
      <c r="M302" s="504"/>
      <c r="N302" s="505"/>
      <c r="O302" s="506"/>
    </row>
    <row r="303" spans="1:15" ht="12.75" customHeight="1" x14ac:dyDescent="0.2">
      <c r="A303" s="507" t="s">
        <v>1437</v>
      </c>
      <c r="B303" s="508" t="s">
        <v>313</v>
      </c>
      <c r="C303" s="681" t="s">
        <v>1438</v>
      </c>
      <c r="D303" s="681"/>
      <c r="E303" s="681"/>
      <c r="F303" s="681"/>
      <c r="G303" s="681"/>
      <c r="H303" s="681"/>
      <c r="I303" s="681"/>
      <c r="J303" s="681"/>
      <c r="K303" s="681"/>
      <c r="L303" s="508" t="s">
        <v>55</v>
      </c>
      <c r="M303" s="509">
        <v>126.5</v>
      </c>
      <c r="N303" s="510" t="e">
        <v>#N/A</v>
      </c>
      <c r="O303" s="511" t="e">
        <f t="shared" ref="O303:O313" si="13">(N303/M303)-1</f>
        <v>#N/A</v>
      </c>
    </row>
    <row r="304" spans="1:15" ht="12.75" customHeight="1" x14ac:dyDescent="0.2">
      <c r="A304" s="507" t="s">
        <v>1439</v>
      </c>
      <c r="B304" s="508" t="s">
        <v>313</v>
      </c>
      <c r="C304" s="681" t="s">
        <v>1440</v>
      </c>
      <c r="D304" s="681"/>
      <c r="E304" s="681"/>
      <c r="F304" s="681"/>
      <c r="G304" s="681"/>
      <c r="H304" s="681"/>
      <c r="I304" s="681"/>
      <c r="J304" s="681"/>
      <c r="K304" s="681"/>
      <c r="L304" s="508" t="s">
        <v>55</v>
      </c>
      <c r="M304" s="509">
        <v>118</v>
      </c>
      <c r="N304" s="510" t="e">
        <v>#N/A</v>
      </c>
      <c r="O304" s="511" t="e">
        <f t="shared" si="13"/>
        <v>#N/A</v>
      </c>
    </row>
    <row r="305" spans="1:15" ht="12.75" customHeight="1" x14ac:dyDescent="0.2">
      <c r="A305" s="507" t="s">
        <v>1441</v>
      </c>
      <c r="B305" s="508" t="s">
        <v>313</v>
      </c>
      <c r="C305" s="681" t="s">
        <v>1442</v>
      </c>
      <c r="D305" s="681"/>
      <c r="E305" s="681"/>
      <c r="F305" s="681"/>
      <c r="G305" s="681"/>
      <c r="H305" s="681"/>
      <c r="I305" s="681"/>
      <c r="J305" s="681"/>
      <c r="K305" s="681"/>
      <c r="L305" s="508" t="s">
        <v>55</v>
      </c>
      <c r="M305" s="509">
        <v>118</v>
      </c>
      <c r="N305" s="510" t="e">
        <v>#N/A</v>
      </c>
      <c r="O305" s="511" t="e">
        <f t="shared" si="13"/>
        <v>#N/A</v>
      </c>
    </row>
    <row r="306" spans="1:15" ht="12.75" customHeight="1" x14ac:dyDescent="0.2">
      <c r="A306" s="507" t="s">
        <v>1443</v>
      </c>
      <c r="B306" s="508" t="s">
        <v>313</v>
      </c>
      <c r="C306" s="681" t="s">
        <v>1444</v>
      </c>
      <c r="D306" s="681"/>
      <c r="E306" s="681"/>
      <c r="F306" s="681"/>
      <c r="G306" s="681"/>
      <c r="H306" s="681"/>
      <c r="I306" s="681"/>
      <c r="J306" s="681"/>
      <c r="K306" s="681"/>
      <c r="L306" s="508" t="s">
        <v>55</v>
      </c>
      <c r="M306" s="509">
        <v>118</v>
      </c>
      <c r="N306" s="510" t="e">
        <v>#N/A</v>
      </c>
      <c r="O306" s="511" t="e">
        <f t="shared" si="13"/>
        <v>#N/A</v>
      </c>
    </row>
    <row r="307" spans="1:15" ht="12.75" customHeight="1" x14ac:dyDescent="0.2">
      <c r="A307" s="507" t="s">
        <v>1445</v>
      </c>
      <c r="B307" s="508" t="s">
        <v>313</v>
      </c>
      <c r="C307" s="681" t="s">
        <v>1446</v>
      </c>
      <c r="D307" s="681"/>
      <c r="E307" s="681"/>
      <c r="F307" s="681"/>
      <c r="G307" s="681"/>
      <c r="H307" s="681"/>
      <c r="I307" s="681"/>
      <c r="J307" s="681"/>
      <c r="K307" s="681"/>
      <c r="L307" s="508" t="s">
        <v>55</v>
      </c>
      <c r="M307" s="509">
        <v>107.53</v>
      </c>
      <c r="N307" s="510" t="e">
        <v>#N/A</v>
      </c>
      <c r="O307" s="511" t="e">
        <f t="shared" si="13"/>
        <v>#N/A</v>
      </c>
    </row>
    <row r="308" spans="1:15" ht="12.75" customHeight="1" x14ac:dyDescent="0.2">
      <c r="A308" s="507" t="s">
        <v>1447</v>
      </c>
      <c r="B308" s="508" t="s">
        <v>313</v>
      </c>
      <c r="C308" s="681" t="s">
        <v>1448</v>
      </c>
      <c r="D308" s="681"/>
      <c r="E308" s="681"/>
      <c r="F308" s="681"/>
      <c r="G308" s="681"/>
      <c r="H308" s="681"/>
      <c r="I308" s="681"/>
      <c r="J308" s="681"/>
      <c r="K308" s="681"/>
      <c r="L308" s="508" t="s">
        <v>55</v>
      </c>
      <c r="M308" s="509">
        <v>152</v>
      </c>
      <c r="N308" s="510" t="e">
        <v>#N/A</v>
      </c>
      <c r="O308" s="511" t="e">
        <f t="shared" si="13"/>
        <v>#N/A</v>
      </c>
    </row>
    <row r="309" spans="1:15" ht="12.75" customHeight="1" x14ac:dyDescent="0.2">
      <c r="A309" s="507" t="s">
        <v>1449</v>
      </c>
      <c r="B309" s="508" t="s">
        <v>313</v>
      </c>
      <c r="C309" s="681" t="s">
        <v>1450</v>
      </c>
      <c r="D309" s="681"/>
      <c r="E309" s="681"/>
      <c r="F309" s="681"/>
      <c r="G309" s="681"/>
      <c r="H309" s="681"/>
      <c r="I309" s="681"/>
      <c r="J309" s="681"/>
      <c r="K309" s="681"/>
      <c r="L309" s="508" t="s">
        <v>55</v>
      </c>
      <c r="M309" s="509">
        <v>350</v>
      </c>
      <c r="N309" s="510" t="e">
        <v>#N/A</v>
      </c>
      <c r="O309" s="511" t="e">
        <f t="shared" si="13"/>
        <v>#N/A</v>
      </c>
    </row>
    <row r="310" spans="1:15" ht="12.75" customHeight="1" x14ac:dyDescent="0.2">
      <c r="A310" s="507" t="s">
        <v>1451</v>
      </c>
      <c r="B310" s="508" t="s">
        <v>313</v>
      </c>
      <c r="C310" s="681" t="s">
        <v>1452</v>
      </c>
      <c r="D310" s="681"/>
      <c r="E310" s="681"/>
      <c r="F310" s="681"/>
      <c r="G310" s="681"/>
      <c r="H310" s="681"/>
      <c r="I310" s="681"/>
      <c r="J310" s="681"/>
      <c r="K310" s="681"/>
      <c r="L310" s="508" t="s">
        <v>55</v>
      </c>
      <c r="M310" s="509">
        <v>316.25</v>
      </c>
      <c r="N310" s="510" t="e">
        <v>#N/A</v>
      </c>
      <c r="O310" s="511" t="e">
        <f t="shared" si="13"/>
        <v>#N/A</v>
      </c>
    </row>
    <row r="311" spans="1:15" ht="12.75" customHeight="1" x14ac:dyDescent="0.2">
      <c r="A311" s="507" t="s">
        <v>1453</v>
      </c>
      <c r="B311" s="508" t="s">
        <v>313</v>
      </c>
      <c r="C311" s="681" t="s">
        <v>1454</v>
      </c>
      <c r="D311" s="681"/>
      <c r="E311" s="681"/>
      <c r="F311" s="681"/>
      <c r="G311" s="681"/>
      <c r="H311" s="681"/>
      <c r="I311" s="681"/>
      <c r="J311" s="681"/>
      <c r="K311" s="681"/>
      <c r="L311" s="508" t="s">
        <v>55</v>
      </c>
      <c r="M311" s="509">
        <v>287.5</v>
      </c>
      <c r="N311" s="510" t="e">
        <v>#N/A</v>
      </c>
      <c r="O311" s="511" t="e">
        <f t="shared" si="13"/>
        <v>#N/A</v>
      </c>
    </row>
    <row r="312" spans="1:15" ht="12.75" customHeight="1" x14ac:dyDescent="0.2">
      <c r="A312" s="507" t="s">
        <v>1455</v>
      </c>
      <c r="B312" s="508" t="s">
        <v>313</v>
      </c>
      <c r="C312" s="681" t="s">
        <v>1456</v>
      </c>
      <c r="D312" s="681"/>
      <c r="E312" s="681"/>
      <c r="F312" s="681"/>
      <c r="G312" s="681"/>
      <c r="H312" s="681"/>
      <c r="I312" s="681"/>
      <c r="J312" s="681"/>
      <c r="K312" s="681"/>
      <c r="L312" s="508" t="s">
        <v>55</v>
      </c>
      <c r="M312" s="509">
        <v>150</v>
      </c>
      <c r="N312" s="510" t="e">
        <v>#N/A</v>
      </c>
      <c r="O312" s="511" t="e">
        <f t="shared" si="13"/>
        <v>#N/A</v>
      </c>
    </row>
    <row r="313" spans="1:15" ht="12.75" customHeight="1" x14ac:dyDescent="0.2">
      <c r="A313" s="507" t="s">
        <v>1457</v>
      </c>
      <c r="B313" s="508" t="s">
        <v>313</v>
      </c>
      <c r="C313" s="681" t="s">
        <v>1458</v>
      </c>
      <c r="D313" s="681"/>
      <c r="E313" s="681"/>
      <c r="F313" s="681"/>
      <c r="G313" s="681"/>
      <c r="H313" s="681"/>
      <c r="I313" s="681"/>
      <c r="J313" s="681"/>
      <c r="K313" s="681"/>
      <c r="L313" s="508" t="s">
        <v>55</v>
      </c>
      <c r="M313" s="509">
        <v>350</v>
      </c>
      <c r="N313" s="510" t="e">
        <v>#N/A</v>
      </c>
      <c r="O313" s="511" t="e">
        <f t="shared" si="13"/>
        <v>#N/A</v>
      </c>
    </row>
    <row r="314" spans="1:15" ht="12.75" customHeight="1" x14ac:dyDescent="0.2">
      <c r="A314" s="497" t="s">
        <v>1459</v>
      </c>
      <c r="B314" s="498"/>
      <c r="C314" s="679" t="s">
        <v>1460</v>
      </c>
      <c r="D314" s="679"/>
      <c r="E314" s="679"/>
      <c r="F314" s="679"/>
      <c r="G314" s="679"/>
      <c r="H314" s="679"/>
      <c r="I314" s="679"/>
      <c r="J314" s="679"/>
      <c r="K314" s="679"/>
      <c r="L314" s="499"/>
      <c r="M314" s="499"/>
      <c r="N314" s="499"/>
      <c r="O314" s="499"/>
    </row>
    <row r="315" spans="1:15" ht="12.75" customHeight="1" x14ac:dyDescent="0.2">
      <c r="A315" s="502" t="s">
        <v>1461</v>
      </c>
      <c r="B315" s="503" t="s">
        <v>313</v>
      </c>
      <c r="C315" s="680" t="s">
        <v>1462</v>
      </c>
      <c r="D315" s="680"/>
      <c r="E315" s="680"/>
      <c r="F315" s="680"/>
      <c r="G315" s="680"/>
      <c r="H315" s="680"/>
      <c r="I315" s="680"/>
      <c r="J315" s="680"/>
      <c r="K315" s="680"/>
      <c r="L315" s="504"/>
      <c r="M315" s="504"/>
      <c r="N315" s="505"/>
      <c r="O315" s="506"/>
    </row>
    <row r="316" spans="1:15" ht="12.75" customHeight="1" x14ac:dyDescent="0.2">
      <c r="A316" s="507" t="s">
        <v>1463</v>
      </c>
      <c r="B316" s="508" t="s">
        <v>313</v>
      </c>
      <c r="C316" s="681" t="s">
        <v>1464</v>
      </c>
      <c r="D316" s="681"/>
      <c r="E316" s="681"/>
      <c r="F316" s="681"/>
      <c r="G316" s="681"/>
      <c r="H316" s="681"/>
      <c r="I316" s="681"/>
      <c r="J316" s="681"/>
      <c r="K316" s="681"/>
      <c r="L316" s="508" t="s">
        <v>55</v>
      </c>
      <c r="M316" s="509">
        <v>350</v>
      </c>
      <c r="N316" s="510" t="e">
        <v>#N/A</v>
      </c>
      <c r="O316" s="511" t="e">
        <f t="shared" ref="O316:O322" si="14">(N316/M316)-1</f>
        <v>#N/A</v>
      </c>
    </row>
    <row r="317" spans="1:15" ht="12.75" customHeight="1" x14ac:dyDescent="0.2">
      <c r="A317" s="507" t="s">
        <v>1465</v>
      </c>
      <c r="B317" s="508" t="s">
        <v>313</v>
      </c>
      <c r="C317" s="681" t="s">
        <v>1466</v>
      </c>
      <c r="D317" s="681"/>
      <c r="E317" s="681"/>
      <c r="F317" s="681"/>
      <c r="G317" s="681"/>
      <c r="H317" s="681"/>
      <c r="I317" s="681"/>
      <c r="J317" s="681"/>
      <c r="K317" s="681"/>
      <c r="L317" s="508" t="s">
        <v>55</v>
      </c>
      <c r="M317" s="509">
        <v>350</v>
      </c>
      <c r="N317" s="510" t="e">
        <v>#N/A</v>
      </c>
      <c r="O317" s="511" t="e">
        <f t="shared" si="14"/>
        <v>#N/A</v>
      </c>
    </row>
    <row r="318" spans="1:15" ht="12.75" customHeight="1" x14ac:dyDescent="0.2">
      <c r="A318" s="507" t="s">
        <v>1467</v>
      </c>
      <c r="B318" s="508" t="s">
        <v>313</v>
      </c>
      <c r="C318" s="681" t="s">
        <v>1468</v>
      </c>
      <c r="D318" s="681"/>
      <c r="E318" s="681"/>
      <c r="F318" s="681"/>
      <c r="G318" s="681"/>
      <c r="H318" s="681"/>
      <c r="I318" s="681"/>
      <c r="J318" s="681"/>
      <c r="K318" s="681"/>
      <c r="L318" s="508" t="s">
        <v>55</v>
      </c>
      <c r="M318" s="509">
        <v>350</v>
      </c>
      <c r="N318" s="510" t="e">
        <v>#N/A</v>
      </c>
      <c r="O318" s="511" t="e">
        <f t="shared" si="14"/>
        <v>#N/A</v>
      </c>
    </row>
    <row r="319" spans="1:15" ht="12.75" customHeight="1" x14ac:dyDescent="0.2">
      <c r="A319" s="507" t="s">
        <v>1469</v>
      </c>
      <c r="B319" s="508" t="s">
        <v>313</v>
      </c>
      <c r="C319" s="681" t="s">
        <v>1470</v>
      </c>
      <c r="D319" s="681"/>
      <c r="E319" s="681"/>
      <c r="F319" s="681"/>
      <c r="G319" s="681"/>
      <c r="H319" s="681"/>
      <c r="I319" s="681"/>
      <c r="J319" s="681"/>
      <c r="K319" s="681"/>
      <c r="L319" s="508" t="s">
        <v>55</v>
      </c>
      <c r="M319" s="509">
        <v>120</v>
      </c>
      <c r="N319" s="510" t="e">
        <v>#N/A</v>
      </c>
      <c r="O319" s="511" t="e">
        <f t="shared" si="14"/>
        <v>#N/A</v>
      </c>
    </row>
    <row r="320" spans="1:15" ht="12.75" customHeight="1" x14ac:dyDescent="0.2">
      <c r="A320" s="507" t="s">
        <v>1471</v>
      </c>
      <c r="B320" s="508" t="s">
        <v>313</v>
      </c>
      <c r="C320" s="681" t="s">
        <v>1472</v>
      </c>
      <c r="D320" s="681"/>
      <c r="E320" s="681"/>
      <c r="F320" s="681"/>
      <c r="G320" s="681"/>
      <c r="H320" s="681"/>
      <c r="I320" s="681"/>
      <c r="J320" s="681"/>
      <c r="K320" s="681"/>
      <c r="L320" s="508" t="s">
        <v>55</v>
      </c>
      <c r="M320" s="509">
        <v>500</v>
      </c>
      <c r="N320" s="510" t="e">
        <v>#N/A</v>
      </c>
      <c r="O320" s="511" t="e">
        <f t="shared" si="14"/>
        <v>#N/A</v>
      </c>
    </row>
    <row r="321" spans="1:15" ht="12.75" customHeight="1" x14ac:dyDescent="0.2">
      <c r="A321" s="507" t="s">
        <v>1473</v>
      </c>
      <c r="B321" s="508" t="s">
        <v>313</v>
      </c>
      <c r="C321" s="681" t="s">
        <v>1474</v>
      </c>
      <c r="D321" s="681"/>
      <c r="E321" s="681"/>
      <c r="F321" s="681"/>
      <c r="G321" s="681"/>
      <c r="H321" s="681"/>
      <c r="I321" s="681"/>
      <c r="J321" s="681"/>
      <c r="K321" s="681"/>
      <c r="L321" s="508" t="s">
        <v>55</v>
      </c>
      <c r="M321" s="509">
        <v>200</v>
      </c>
      <c r="N321" s="510" t="e">
        <v>#N/A</v>
      </c>
      <c r="O321" s="511" t="e">
        <f t="shared" si="14"/>
        <v>#N/A</v>
      </c>
    </row>
    <row r="322" spans="1:15" ht="12.75" customHeight="1" x14ac:dyDescent="0.2">
      <c r="A322" s="507" t="s">
        <v>1475</v>
      </c>
      <c r="B322" s="508" t="s">
        <v>313</v>
      </c>
      <c r="C322" s="681" t="s">
        <v>1476</v>
      </c>
      <c r="D322" s="681"/>
      <c r="E322" s="681"/>
      <c r="F322" s="681"/>
      <c r="G322" s="681"/>
      <c r="H322" s="681"/>
      <c r="I322" s="681"/>
      <c r="J322" s="681"/>
      <c r="K322" s="681"/>
      <c r="L322" s="508" t="s">
        <v>55</v>
      </c>
      <c r="M322" s="509">
        <v>350</v>
      </c>
      <c r="N322" s="510" t="e">
        <v>#N/A</v>
      </c>
      <c r="O322" s="511" t="e">
        <f t="shared" si="14"/>
        <v>#N/A</v>
      </c>
    </row>
    <row r="323" spans="1:15" ht="12.75" customHeight="1" x14ac:dyDescent="0.2">
      <c r="A323" s="502" t="s">
        <v>1477</v>
      </c>
      <c r="B323" s="503" t="s">
        <v>313</v>
      </c>
      <c r="C323" s="680" t="s">
        <v>1478</v>
      </c>
      <c r="D323" s="680"/>
      <c r="E323" s="680"/>
      <c r="F323" s="680"/>
      <c r="G323" s="680"/>
      <c r="H323" s="680"/>
      <c r="I323" s="680"/>
      <c r="J323" s="680"/>
      <c r="K323" s="680"/>
      <c r="L323" s="504"/>
      <c r="M323" s="504"/>
      <c r="N323" s="505"/>
      <c r="O323" s="506"/>
    </row>
    <row r="324" spans="1:15" ht="12.75" customHeight="1" x14ac:dyDescent="0.2">
      <c r="A324" s="507" t="s">
        <v>1479</v>
      </c>
      <c r="B324" s="508" t="s">
        <v>313</v>
      </c>
      <c r="C324" s="681" t="s">
        <v>1480</v>
      </c>
      <c r="D324" s="681"/>
      <c r="E324" s="681"/>
      <c r="F324" s="681"/>
      <c r="G324" s="681"/>
      <c r="H324" s="681"/>
      <c r="I324" s="681"/>
      <c r="J324" s="681"/>
      <c r="K324" s="681"/>
      <c r="L324" s="508" t="s">
        <v>55</v>
      </c>
      <c r="M324" s="509">
        <v>350</v>
      </c>
      <c r="N324" s="510" t="e">
        <v>#N/A</v>
      </c>
      <c r="O324" s="511" t="e">
        <f>(N324/M324)-1</f>
        <v>#N/A</v>
      </c>
    </row>
    <row r="325" spans="1:15" ht="12.75" customHeight="1" x14ac:dyDescent="0.2">
      <c r="A325" s="507" t="s">
        <v>1481</v>
      </c>
      <c r="B325" s="508" t="s">
        <v>313</v>
      </c>
      <c r="C325" s="681" t="s">
        <v>1482</v>
      </c>
      <c r="D325" s="681"/>
      <c r="E325" s="681"/>
      <c r="F325" s="681"/>
      <c r="G325" s="681"/>
      <c r="H325" s="681"/>
      <c r="I325" s="681"/>
      <c r="J325" s="681"/>
      <c r="K325" s="681"/>
      <c r="L325" s="508" t="s">
        <v>55</v>
      </c>
      <c r="M325" s="509">
        <v>500</v>
      </c>
      <c r="N325" s="510" t="e">
        <v>#N/A</v>
      </c>
      <c r="O325" s="511" t="e">
        <f>(N325/M325)-1</f>
        <v>#N/A</v>
      </c>
    </row>
    <row r="326" spans="1:15" ht="12.75" customHeight="1" x14ac:dyDescent="0.2">
      <c r="A326" s="507" t="s">
        <v>1483</v>
      </c>
      <c r="B326" s="508" t="s">
        <v>313</v>
      </c>
      <c r="C326" s="681" t="s">
        <v>1484</v>
      </c>
      <c r="D326" s="681"/>
      <c r="E326" s="681"/>
      <c r="F326" s="681"/>
      <c r="G326" s="681"/>
      <c r="H326" s="681"/>
      <c r="I326" s="681"/>
      <c r="J326" s="681"/>
      <c r="K326" s="681"/>
      <c r="L326" s="508" t="s">
        <v>55</v>
      </c>
      <c r="M326" s="509">
        <v>500</v>
      </c>
      <c r="N326" s="510" t="e">
        <v>#N/A</v>
      </c>
      <c r="O326" s="511" t="e">
        <f>(N326/M326)-1</f>
        <v>#N/A</v>
      </c>
    </row>
    <row r="327" spans="1:15" ht="12.75" customHeight="1" x14ac:dyDescent="0.2">
      <c r="A327" s="507" t="s">
        <v>1485</v>
      </c>
      <c r="B327" s="508" t="s">
        <v>313</v>
      </c>
      <c r="C327" s="681" t="s">
        <v>1486</v>
      </c>
      <c r="D327" s="681"/>
      <c r="E327" s="681"/>
      <c r="F327" s="681"/>
      <c r="G327" s="681"/>
      <c r="H327" s="681"/>
      <c r="I327" s="681"/>
      <c r="J327" s="681"/>
      <c r="K327" s="681"/>
      <c r="L327" s="508" t="s">
        <v>55</v>
      </c>
      <c r="M327" s="509">
        <v>120</v>
      </c>
      <c r="N327" s="510" t="e">
        <v>#N/A</v>
      </c>
      <c r="O327" s="511" t="e">
        <f>(N327/M327)-1</f>
        <v>#N/A</v>
      </c>
    </row>
    <row r="328" spans="1:15" ht="12.75" customHeight="1" x14ac:dyDescent="0.2">
      <c r="A328" s="502" t="s">
        <v>1487</v>
      </c>
      <c r="B328" s="503" t="s">
        <v>313</v>
      </c>
      <c r="C328" s="680" t="s">
        <v>1488</v>
      </c>
      <c r="D328" s="680"/>
      <c r="E328" s="680"/>
      <c r="F328" s="680"/>
      <c r="G328" s="680"/>
      <c r="H328" s="680"/>
      <c r="I328" s="680"/>
      <c r="J328" s="680"/>
      <c r="K328" s="680"/>
      <c r="L328" s="504"/>
      <c r="M328" s="504"/>
      <c r="N328" s="505"/>
      <c r="O328" s="506"/>
    </row>
    <row r="329" spans="1:15" ht="12.75" customHeight="1" x14ac:dyDescent="0.2">
      <c r="A329" s="507" t="s">
        <v>1489</v>
      </c>
      <c r="B329" s="508" t="s">
        <v>313</v>
      </c>
      <c r="C329" s="681" t="s">
        <v>1490</v>
      </c>
      <c r="D329" s="681"/>
      <c r="E329" s="681"/>
      <c r="F329" s="681"/>
      <c r="G329" s="681"/>
      <c r="H329" s="681"/>
      <c r="I329" s="681"/>
      <c r="J329" s="681"/>
      <c r="K329" s="681"/>
      <c r="L329" s="508" t="s">
        <v>55</v>
      </c>
      <c r="M329" s="509">
        <v>120</v>
      </c>
      <c r="N329" s="510" t="e">
        <v>#N/A</v>
      </c>
      <c r="O329" s="511" t="e">
        <f>(N329/M329)-1</f>
        <v>#N/A</v>
      </c>
    </row>
    <row r="330" spans="1:15" ht="12.75" customHeight="1" x14ac:dyDescent="0.2">
      <c r="A330" s="507" t="s">
        <v>1491</v>
      </c>
      <c r="B330" s="508" t="s">
        <v>313</v>
      </c>
      <c r="C330" s="681" t="s">
        <v>1492</v>
      </c>
      <c r="D330" s="681"/>
      <c r="E330" s="681"/>
      <c r="F330" s="681"/>
      <c r="G330" s="681"/>
      <c r="H330" s="681"/>
      <c r="I330" s="681"/>
      <c r="J330" s="681"/>
      <c r="K330" s="681"/>
      <c r="L330" s="508" t="s">
        <v>55</v>
      </c>
      <c r="M330" s="509">
        <v>300</v>
      </c>
      <c r="N330" s="510" t="e">
        <v>#N/A</v>
      </c>
      <c r="O330" s="511" t="e">
        <f>(N330/M330)-1</f>
        <v>#N/A</v>
      </c>
    </row>
    <row r="331" spans="1:15" ht="12.75" customHeight="1" x14ac:dyDescent="0.2">
      <c r="A331" s="507" t="s">
        <v>1493</v>
      </c>
      <c r="B331" s="508" t="s">
        <v>313</v>
      </c>
      <c r="C331" s="681" t="s">
        <v>1494</v>
      </c>
      <c r="D331" s="681"/>
      <c r="E331" s="681"/>
      <c r="F331" s="681"/>
      <c r="G331" s="681"/>
      <c r="H331" s="681"/>
      <c r="I331" s="681"/>
      <c r="J331" s="681"/>
      <c r="K331" s="681"/>
      <c r="L331" s="508" t="s">
        <v>55</v>
      </c>
      <c r="M331" s="509">
        <v>500</v>
      </c>
      <c r="N331" s="510" t="e">
        <v>#N/A</v>
      </c>
      <c r="O331" s="511" t="e">
        <f>(N331/M331)-1</f>
        <v>#N/A</v>
      </c>
    </row>
    <row r="332" spans="1:15" ht="12.75" customHeight="1" x14ac:dyDescent="0.2">
      <c r="A332" s="502" t="s">
        <v>1495</v>
      </c>
      <c r="B332" s="503" t="s">
        <v>313</v>
      </c>
      <c r="C332" s="680" t="s">
        <v>1496</v>
      </c>
      <c r="D332" s="680"/>
      <c r="E332" s="680"/>
      <c r="F332" s="680"/>
      <c r="G332" s="680"/>
      <c r="H332" s="680"/>
      <c r="I332" s="680"/>
      <c r="J332" s="680"/>
      <c r="K332" s="680"/>
      <c r="L332" s="504"/>
      <c r="M332" s="504"/>
      <c r="N332" s="505"/>
      <c r="O332" s="506"/>
    </row>
    <row r="333" spans="1:15" ht="12.75" customHeight="1" x14ac:dyDescent="0.2">
      <c r="A333" s="507" t="s">
        <v>1497</v>
      </c>
      <c r="B333" s="508" t="s">
        <v>313</v>
      </c>
      <c r="C333" s="681" t="s">
        <v>1498</v>
      </c>
      <c r="D333" s="681"/>
      <c r="E333" s="681"/>
      <c r="F333" s="681"/>
      <c r="G333" s="681"/>
      <c r="H333" s="681"/>
      <c r="I333" s="681"/>
      <c r="J333" s="681"/>
      <c r="K333" s="681"/>
      <c r="L333" s="508" t="s">
        <v>55</v>
      </c>
      <c r="M333" s="509">
        <v>1878.53</v>
      </c>
      <c r="N333" s="510" t="e">
        <v>#N/A</v>
      </c>
      <c r="O333" s="511" t="e">
        <f t="shared" ref="O333:O341" si="15">(N333/M333)-1</f>
        <v>#N/A</v>
      </c>
    </row>
    <row r="334" spans="1:15" ht="12.75" customHeight="1" x14ac:dyDescent="0.2">
      <c r="A334" s="507" t="s">
        <v>1499</v>
      </c>
      <c r="B334" s="508" t="s">
        <v>313</v>
      </c>
      <c r="C334" s="681" t="s">
        <v>1500</v>
      </c>
      <c r="D334" s="681"/>
      <c r="E334" s="681"/>
      <c r="F334" s="681"/>
      <c r="G334" s="681"/>
      <c r="H334" s="681"/>
      <c r="I334" s="681"/>
      <c r="J334" s="681"/>
      <c r="K334" s="681"/>
      <c r="L334" s="508" t="s">
        <v>55</v>
      </c>
      <c r="M334" s="509">
        <v>400</v>
      </c>
      <c r="N334" s="510" t="e">
        <v>#N/A</v>
      </c>
      <c r="O334" s="511" t="e">
        <f t="shared" si="15"/>
        <v>#N/A</v>
      </c>
    </row>
    <row r="335" spans="1:15" ht="12.75" customHeight="1" x14ac:dyDescent="0.2">
      <c r="A335" s="507" t="s">
        <v>1501</v>
      </c>
      <c r="B335" s="508" t="s">
        <v>313</v>
      </c>
      <c r="C335" s="681" t="s">
        <v>1502</v>
      </c>
      <c r="D335" s="681"/>
      <c r="E335" s="681"/>
      <c r="F335" s="681"/>
      <c r="G335" s="681"/>
      <c r="H335" s="681"/>
      <c r="I335" s="681"/>
      <c r="J335" s="681"/>
      <c r="K335" s="681"/>
      <c r="L335" s="508" t="s">
        <v>55</v>
      </c>
      <c r="M335" s="509">
        <v>120</v>
      </c>
      <c r="N335" s="510" t="e">
        <v>#N/A</v>
      </c>
      <c r="O335" s="511" t="e">
        <f t="shared" si="15"/>
        <v>#N/A</v>
      </c>
    </row>
    <row r="336" spans="1:15" ht="12.75" customHeight="1" x14ac:dyDescent="0.2">
      <c r="A336" s="507" t="s">
        <v>1503</v>
      </c>
      <c r="B336" s="508" t="s">
        <v>313</v>
      </c>
      <c r="C336" s="681" t="s">
        <v>1504</v>
      </c>
      <c r="D336" s="681"/>
      <c r="E336" s="681"/>
      <c r="F336" s="681"/>
      <c r="G336" s="681"/>
      <c r="H336" s="681"/>
      <c r="I336" s="681"/>
      <c r="J336" s="681"/>
      <c r="K336" s="681"/>
      <c r="L336" s="508" t="s">
        <v>55</v>
      </c>
      <c r="M336" s="509">
        <v>23</v>
      </c>
      <c r="N336" s="510" t="e">
        <v>#N/A</v>
      </c>
      <c r="O336" s="511" t="e">
        <f t="shared" si="15"/>
        <v>#N/A</v>
      </c>
    </row>
    <row r="337" spans="1:15" ht="12.75" customHeight="1" x14ac:dyDescent="0.2">
      <c r="A337" s="507" t="s">
        <v>1505</v>
      </c>
      <c r="B337" s="508" t="s">
        <v>313</v>
      </c>
      <c r="C337" s="681" t="s">
        <v>1506</v>
      </c>
      <c r="D337" s="681"/>
      <c r="E337" s="681"/>
      <c r="F337" s="681"/>
      <c r="G337" s="681"/>
      <c r="H337" s="681"/>
      <c r="I337" s="681"/>
      <c r="J337" s="681"/>
      <c r="K337" s="681"/>
      <c r="L337" s="508" t="s">
        <v>55</v>
      </c>
      <c r="M337" s="509">
        <v>74.03</v>
      </c>
      <c r="N337" s="510" t="e">
        <v>#N/A</v>
      </c>
      <c r="O337" s="511" t="e">
        <f t="shared" si="15"/>
        <v>#N/A</v>
      </c>
    </row>
    <row r="338" spans="1:15" ht="12.75" customHeight="1" x14ac:dyDescent="0.2">
      <c r="A338" s="507" t="s">
        <v>1507</v>
      </c>
      <c r="B338" s="508" t="s">
        <v>313</v>
      </c>
      <c r="C338" s="681" t="s">
        <v>1508</v>
      </c>
      <c r="D338" s="681"/>
      <c r="E338" s="681"/>
      <c r="F338" s="681"/>
      <c r="G338" s="681"/>
      <c r="H338" s="681"/>
      <c r="I338" s="681"/>
      <c r="J338" s="681"/>
      <c r="K338" s="681"/>
      <c r="L338" s="508" t="s">
        <v>55</v>
      </c>
      <c r="M338" s="509">
        <v>137.62</v>
      </c>
      <c r="N338" s="510" t="e">
        <v>#N/A</v>
      </c>
      <c r="O338" s="511" t="e">
        <f t="shared" si="15"/>
        <v>#N/A</v>
      </c>
    </row>
    <row r="339" spans="1:15" ht="12.75" customHeight="1" x14ac:dyDescent="0.2">
      <c r="A339" s="507" t="s">
        <v>1509</v>
      </c>
      <c r="B339" s="508" t="s">
        <v>313</v>
      </c>
      <c r="C339" s="681" t="s">
        <v>1510</v>
      </c>
      <c r="D339" s="681"/>
      <c r="E339" s="681"/>
      <c r="F339" s="681"/>
      <c r="G339" s="681"/>
      <c r="H339" s="681"/>
      <c r="I339" s="681"/>
      <c r="J339" s="681"/>
      <c r="K339" s="681"/>
      <c r="L339" s="508" t="s">
        <v>55</v>
      </c>
      <c r="M339" s="509">
        <v>200</v>
      </c>
      <c r="N339" s="510" t="e">
        <v>#N/A</v>
      </c>
      <c r="O339" s="511" t="e">
        <f t="shared" si="15"/>
        <v>#N/A</v>
      </c>
    </row>
    <row r="340" spans="1:15" ht="12.75" customHeight="1" x14ac:dyDescent="0.2">
      <c r="A340" s="507" t="s">
        <v>1511</v>
      </c>
      <c r="B340" s="508" t="s">
        <v>313</v>
      </c>
      <c r="C340" s="681" t="s">
        <v>1512</v>
      </c>
      <c r="D340" s="681"/>
      <c r="E340" s="681"/>
      <c r="F340" s="681"/>
      <c r="G340" s="681"/>
      <c r="H340" s="681"/>
      <c r="I340" s="681"/>
      <c r="J340" s="681"/>
      <c r="K340" s="681"/>
      <c r="L340" s="508" t="s">
        <v>55</v>
      </c>
      <c r="M340" s="509">
        <v>600</v>
      </c>
      <c r="N340" s="510" t="e">
        <v>#N/A</v>
      </c>
      <c r="O340" s="511" t="e">
        <f t="shared" si="15"/>
        <v>#N/A</v>
      </c>
    </row>
    <row r="341" spans="1:15" ht="12.75" customHeight="1" x14ac:dyDescent="0.2">
      <c r="A341" s="507" t="s">
        <v>1513</v>
      </c>
      <c r="B341" s="508" t="s">
        <v>313</v>
      </c>
      <c r="C341" s="681" t="s">
        <v>1514</v>
      </c>
      <c r="D341" s="681"/>
      <c r="E341" s="681"/>
      <c r="F341" s="681"/>
      <c r="G341" s="681"/>
      <c r="H341" s="681"/>
      <c r="I341" s="681"/>
      <c r="J341" s="681"/>
      <c r="K341" s="681"/>
      <c r="L341" s="508" t="s">
        <v>55</v>
      </c>
      <c r="M341" s="509">
        <v>700</v>
      </c>
      <c r="N341" s="510" t="e">
        <v>#N/A</v>
      </c>
      <c r="O341" s="511" t="e">
        <f t="shared" si="15"/>
        <v>#N/A</v>
      </c>
    </row>
    <row r="342" spans="1:15" ht="12.75" customHeight="1" x14ac:dyDescent="0.2">
      <c r="A342" s="497" t="s">
        <v>1515</v>
      </c>
      <c r="B342" s="498"/>
      <c r="C342" s="679" t="s">
        <v>1516</v>
      </c>
      <c r="D342" s="679"/>
      <c r="E342" s="679"/>
      <c r="F342" s="679"/>
      <c r="G342" s="679"/>
      <c r="H342" s="679"/>
      <c r="I342" s="679"/>
      <c r="J342" s="679"/>
      <c r="K342" s="679"/>
      <c r="L342" s="499"/>
      <c r="M342" s="499"/>
      <c r="N342" s="499"/>
      <c r="O342" s="499"/>
    </row>
    <row r="343" spans="1:15" ht="12.75" customHeight="1" x14ac:dyDescent="0.2">
      <c r="A343" s="502" t="s">
        <v>1517</v>
      </c>
      <c r="B343" s="503" t="s">
        <v>313</v>
      </c>
      <c r="C343" s="680" t="s">
        <v>1518</v>
      </c>
      <c r="D343" s="680"/>
      <c r="E343" s="680"/>
      <c r="F343" s="680"/>
      <c r="G343" s="680"/>
      <c r="H343" s="680"/>
      <c r="I343" s="680"/>
      <c r="J343" s="680"/>
      <c r="K343" s="680"/>
      <c r="L343" s="504"/>
      <c r="M343" s="504"/>
      <c r="N343" s="505"/>
      <c r="O343" s="506"/>
    </row>
    <row r="344" spans="1:15" ht="12.75" customHeight="1" x14ac:dyDescent="0.2">
      <c r="A344" s="507" t="s">
        <v>1519</v>
      </c>
      <c r="B344" s="508" t="s">
        <v>313</v>
      </c>
      <c r="C344" s="681" t="s">
        <v>1520</v>
      </c>
      <c r="D344" s="681"/>
      <c r="E344" s="681"/>
      <c r="F344" s="681"/>
      <c r="G344" s="681"/>
      <c r="H344" s="681"/>
      <c r="I344" s="681"/>
      <c r="J344" s="681"/>
      <c r="K344" s="681"/>
      <c r="L344" s="508" t="s">
        <v>1521</v>
      </c>
      <c r="M344" s="509">
        <v>800</v>
      </c>
      <c r="N344" s="510" t="e">
        <v>#N/A</v>
      </c>
      <c r="O344" s="511" t="e">
        <f>(N344/M344)-1</f>
        <v>#N/A</v>
      </c>
    </row>
    <row r="345" spans="1:15" ht="12.75" customHeight="1" x14ac:dyDescent="0.2">
      <c r="A345" s="507" t="s">
        <v>1522</v>
      </c>
      <c r="B345" s="508" t="s">
        <v>313</v>
      </c>
      <c r="C345" s="681" t="s">
        <v>1523</v>
      </c>
      <c r="D345" s="681"/>
      <c r="E345" s="681"/>
      <c r="F345" s="681"/>
      <c r="G345" s="681"/>
      <c r="H345" s="681"/>
      <c r="I345" s="681"/>
      <c r="J345" s="681"/>
      <c r="K345" s="681"/>
      <c r="L345" s="508" t="s">
        <v>1521</v>
      </c>
      <c r="M345" s="509">
        <v>800</v>
      </c>
      <c r="N345" s="510" t="e">
        <v>#N/A</v>
      </c>
      <c r="O345" s="511" t="e">
        <f>(N345/M345)-1</f>
        <v>#N/A</v>
      </c>
    </row>
    <row r="346" spans="1:15" ht="12.75" customHeight="1" x14ac:dyDescent="0.2">
      <c r="A346" s="507" t="s">
        <v>1524</v>
      </c>
      <c r="B346" s="508" t="s">
        <v>313</v>
      </c>
      <c r="C346" s="681" t="s">
        <v>1525</v>
      </c>
      <c r="D346" s="681"/>
      <c r="E346" s="681"/>
      <c r="F346" s="681"/>
      <c r="G346" s="681"/>
      <c r="H346" s="681"/>
      <c r="I346" s="681"/>
      <c r="J346" s="681"/>
      <c r="K346" s="681"/>
      <c r="L346" s="508" t="s">
        <v>1521</v>
      </c>
      <c r="M346" s="509">
        <v>800</v>
      </c>
      <c r="N346" s="510" t="e">
        <v>#N/A</v>
      </c>
      <c r="O346" s="511" t="e">
        <f>(N346/M346)-1</f>
        <v>#N/A</v>
      </c>
    </row>
    <row r="347" spans="1:15" ht="12.75" customHeight="1" x14ac:dyDescent="0.2">
      <c r="A347" s="507" t="s">
        <v>1526</v>
      </c>
      <c r="B347" s="508" t="s">
        <v>313</v>
      </c>
      <c r="C347" s="681" t="s">
        <v>1527</v>
      </c>
      <c r="D347" s="681"/>
      <c r="E347" s="681"/>
      <c r="F347" s="681"/>
      <c r="G347" s="681"/>
      <c r="H347" s="681"/>
      <c r="I347" s="681"/>
      <c r="J347" s="681"/>
      <c r="K347" s="681"/>
      <c r="L347" s="508" t="s">
        <v>55</v>
      </c>
      <c r="M347" s="509">
        <v>800</v>
      </c>
      <c r="N347" s="510" t="e">
        <v>#N/A</v>
      </c>
      <c r="O347" s="511" t="e">
        <f>(N347/M347)-1</f>
        <v>#N/A</v>
      </c>
    </row>
    <row r="348" spans="1:15" ht="12.75" customHeight="1" x14ac:dyDescent="0.2">
      <c r="A348" s="507" t="s">
        <v>1528</v>
      </c>
      <c r="B348" s="508" t="s">
        <v>313</v>
      </c>
      <c r="C348" s="681" t="s">
        <v>1529</v>
      </c>
      <c r="D348" s="681"/>
      <c r="E348" s="681"/>
      <c r="F348" s="681"/>
      <c r="G348" s="681"/>
      <c r="H348" s="681"/>
      <c r="I348" s="681"/>
      <c r="J348" s="681"/>
      <c r="K348" s="681"/>
      <c r="L348" s="508" t="s">
        <v>55</v>
      </c>
      <c r="M348" s="509">
        <v>1000</v>
      </c>
      <c r="N348" s="510" t="e">
        <v>#N/A</v>
      </c>
      <c r="O348" s="511" t="e">
        <f>(N348/M348)-1</f>
        <v>#N/A</v>
      </c>
    </row>
    <row r="349" spans="1:15" ht="12.75" customHeight="1" x14ac:dyDescent="0.2">
      <c r="A349" s="502" t="s">
        <v>1530</v>
      </c>
      <c r="B349" s="503" t="s">
        <v>313</v>
      </c>
      <c r="C349" s="680" t="s">
        <v>1531</v>
      </c>
      <c r="D349" s="680"/>
      <c r="E349" s="680"/>
      <c r="F349" s="680"/>
      <c r="G349" s="680"/>
      <c r="H349" s="680"/>
      <c r="I349" s="680"/>
      <c r="J349" s="680"/>
      <c r="K349" s="680"/>
      <c r="L349" s="504"/>
      <c r="M349" s="504"/>
      <c r="N349" s="505"/>
      <c r="O349" s="506"/>
    </row>
    <row r="350" spans="1:15" ht="12.75" customHeight="1" x14ac:dyDescent="0.2">
      <c r="A350" s="507" t="s">
        <v>1532</v>
      </c>
      <c r="B350" s="508" t="s">
        <v>313</v>
      </c>
      <c r="C350" s="681" t="s">
        <v>1533</v>
      </c>
      <c r="D350" s="681"/>
      <c r="E350" s="681"/>
      <c r="F350" s="681"/>
      <c r="G350" s="681"/>
      <c r="H350" s="681"/>
      <c r="I350" s="681"/>
      <c r="J350" s="681"/>
      <c r="K350" s="681"/>
      <c r="L350" s="508" t="s">
        <v>55</v>
      </c>
      <c r="M350" s="509">
        <v>150</v>
      </c>
      <c r="N350" s="510" t="e">
        <v>#N/A</v>
      </c>
      <c r="O350" s="511" t="e">
        <f>(N350/M350)-1</f>
        <v>#N/A</v>
      </c>
    </row>
    <row r="351" spans="1:15" ht="12.75" customHeight="1" x14ac:dyDescent="0.2">
      <c r="A351" s="507" t="s">
        <v>1534</v>
      </c>
      <c r="B351" s="508" t="s">
        <v>313</v>
      </c>
      <c r="C351" s="681" t="s">
        <v>1535</v>
      </c>
      <c r="D351" s="681"/>
      <c r="E351" s="681"/>
      <c r="F351" s="681"/>
      <c r="G351" s="681"/>
      <c r="H351" s="681"/>
      <c r="I351" s="681"/>
      <c r="J351" s="681"/>
      <c r="K351" s="681"/>
      <c r="L351" s="508" t="s">
        <v>55</v>
      </c>
      <c r="M351" s="509">
        <v>500</v>
      </c>
      <c r="N351" s="510" t="e">
        <v>#N/A</v>
      </c>
      <c r="O351" s="511" t="e">
        <f>(N351/M351)-1</f>
        <v>#N/A</v>
      </c>
    </row>
    <row r="352" spans="1:15" ht="12.75" customHeight="1" x14ac:dyDescent="0.2">
      <c r="A352" s="502" t="s">
        <v>1536</v>
      </c>
      <c r="B352" s="503" t="s">
        <v>313</v>
      </c>
      <c r="C352" s="680" t="s">
        <v>1537</v>
      </c>
      <c r="D352" s="680"/>
      <c r="E352" s="680"/>
      <c r="F352" s="680"/>
      <c r="G352" s="680"/>
      <c r="H352" s="680"/>
      <c r="I352" s="680"/>
      <c r="J352" s="680"/>
      <c r="K352" s="680"/>
      <c r="L352" s="504"/>
      <c r="M352" s="504"/>
      <c r="N352" s="505"/>
      <c r="O352" s="506"/>
    </row>
    <row r="353" spans="1:15" ht="12.75" customHeight="1" x14ac:dyDescent="0.2">
      <c r="A353" s="507" t="s">
        <v>1538</v>
      </c>
      <c r="B353" s="508" t="s">
        <v>313</v>
      </c>
      <c r="C353" s="681" t="s">
        <v>1539</v>
      </c>
      <c r="D353" s="681"/>
      <c r="E353" s="681"/>
      <c r="F353" s="681"/>
      <c r="G353" s="681"/>
      <c r="H353" s="681"/>
      <c r="I353" s="681"/>
      <c r="J353" s="681"/>
      <c r="K353" s="681"/>
      <c r="L353" s="508" t="s">
        <v>55</v>
      </c>
      <c r="M353" s="509">
        <v>500</v>
      </c>
      <c r="N353" s="510" t="e">
        <v>#N/A</v>
      </c>
      <c r="O353" s="511" t="e">
        <f>(N353/M353)-1</f>
        <v>#N/A</v>
      </c>
    </row>
    <row r="354" spans="1:15" ht="12.75" customHeight="1" x14ac:dyDescent="0.2">
      <c r="A354" s="507" t="s">
        <v>1540</v>
      </c>
      <c r="B354" s="508" t="s">
        <v>313</v>
      </c>
      <c r="C354" s="681" t="s">
        <v>1541</v>
      </c>
      <c r="D354" s="681"/>
      <c r="E354" s="681"/>
      <c r="F354" s="681"/>
      <c r="G354" s="681"/>
      <c r="H354" s="681"/>
      <c r="I354" s="681"/>
      <c r="J354" s="681"/>
      <c r="K354" s="681"/>
      <c r="L354" s="508" t="s">
        <v>55</v>
      </c>
      <c r="M354" s="509">
        <v>500</v>
      </c>
      <c r="N354" s="510" t="e">
        <v>#N/A</v>
      </c>
      <c r="O354" s="511" t="e">
        <f>(N354/M354)-1</f>
        <v>#N/A</v>
      </c>
    </row>
  </sheetData>
  <mergeCells count="354">
    <mergeCell ref="C352:K352"/>
    <mergeCell ref="C353:K353"/>
    <mergeCell ref="C354:K354"/>
    <mergeCell ref="C343:K343"/>
    <mergeCell ref="C344:K344"/>
    <mergeCell ref="C345:K345"/>
    <mergeCell ref="C346:K346"/>
    <mergeCell ref="C347:K347"/>
    <mergeCell ref="C348:K348"/>
    <mergeCell ref="C349:K349"/>
    <mergeCell ref="C350:K350"/>
    <mergeCell ref="C351:K351"/>
    <mergeCell ref="C334:K334"/>
    <mergeCell ref="C335:K335"/>
    <mergeCell ref="C336:K336"/>
    <mergeCell ref="C337:K337"/>
    <mergeCell ref="C338:K338"/>
    <mergeCell ref="C339:K339"/>
    <mergeCell ref="C340:K340"/>
    <mergeCell ref="C341:K341"/>
    <mergeCell ref="C342:K342"/>
    <mergeCell ref="C325:K325"/>
    <mergeCell ref="C326:K326"/>
    <mergeCell ref="C327:K327"/>
    <mergeCell ref="C328:K328"/>
    <mergeCell ref="C329:K329"/>
    <mergeCell ref="C330:K330"/>
    <mergeCell ref="C331:K331"/>
    <mergeCell ref="C332:K332"/>
    <mergeCell ref="C333:K333"/>
    <mergeCell ref="C316:K316"/>
    <mergeCell ref="C317:K317"/>
    <mergeCell ref="C318:K318"/>
    <mergeCell ref="C319:K319"/>
    <mergeCell ref="C320:K320"/>
    <mergeCell ref="C321:K321"/>
    <mergeCell ref="C322:K322"/>
    <mergeCell ref="C323:K323"/>
    <mergeCell ref="C324:K324"/>
    <mergeCell ref="C307:K307"/>
    <mergeCell ref="C308:K308"/>
    <mergeCell ref="C309:K309"/>
    <mergeCell ref="C310:K310"/>
    <mergeCell ref="C311:K311"/>
    <mergeCell ref="C312:K312"/>
    <mergeCell ref="C313:K313"/>
    <mergeCell ref="C314:K314"/>
    <mergeCell ref="C315:K315"/>
    <mergeCell ref="C298:K298"/>
    <mergeCell ref="C299:K299"/>
    <mergeCell ref="C300:K300"/>
    <mergeCell ref="C301:K301"/>
    <mergeCell ref="C302:K302"/>
    <mergeCell ref="C303:K303"/>
    <mergeCell ref="C304:K304"/>
    <mergeCell ref="C305:K305"/>
    <mergeCell ref="C306:K306"/>
    <mergeCell ref="C289:K289"/>
    <mergeCell ref="C290:K290"/>
    <mergeCell ref="C291:K291"/>
    <mergeCell ref="C292:K292"/>
    <mergeCell ref="C293:K293"/>
    <mergeCell ref="C294:K294"/>
    <mergeCell ref="C295:K295"/>
    <mergeCell ref="C296:K296"/>
    <mergeCell ref="C297:K297"/>
    <mergeCell ref="C280:K280"/>
    <mergeCell ref="C281:K281"/>
    <mergeCell ref="C282:K282"/>
    <mergeCell ref="C283:K283"/>
    <mergeCell ref="C284:K284"/>
    <mergeCell ref="C285:K285"/>
    <mergeCell ref="C286:K286"/>
    <mergeCell ref="C287:K287"/>
    <mergeCell ref="C288:K288"/>
    <mergeCell ref="C271:K271"/>
    <mergeCell ref="C272:K272"/>
    <mergeCell ref="C273:K273"/>
    <mergeCell ref="C274:K274"/>
    <mergeCell ref="C275:K275"/>
    <mergeCell ref="C276:K276"/>
    <mergeCell ref="C277:K277"/>
    <mergeCell ref="C278:K278"/>
    <mergeCell ref="C279:K279"/>
    <mergeCell ref="C262:K262"/>
    <mergeCell ref="C263:K263"/>
    <mergeCell ref="C264:K264"/>
    <mergeCell ref="C265:K265"/>
    <mergeCell ref="C266:K266"/>
    <mergeCell ref="C267:K267"/>
    <mergeCell ref="C268:K268"/>
    <mergeCell ref="C269:K269"/>
    <mergeCell ref="C270:K270"/>
    <mergeCell ref="C253:K253"/>
    <mergeCell ref="C254:K254"/>
    <mergeCell ref="C255:K255"/>
    <mergeCell ref="C256:K256"/>
    <mergeCell ref="C257:K257"/>
    <mergeCell ref="C258:K258"/>
    <mergeCell ref="C259:K259"/>
    <mergeCell ref="C260:K260"/>
    <mergeCell ref="C261:K261"/>
    <mergeCell ref="C244:K244"/>
    <mergeCell ref="C245:K245"/>
    <mergeCell ref="C246:K246"/>
    <mergeCell ref="C247:K247"/>
    <mergeCell ref="C248:K248"/>
    <mergeCell ref="C249:K249"/>
    <mergeCell ref="C250:K250"/>
    <mergeCell ref="C251:K251"/>
    <mergeCell ref="C252:K252"/>
    <mergeCell ref="C235:K235"/>
    <mergeCell ref="C236:K236"/>
    <mergeCell ref="C237:K237"/>
    <mergeCell ref="C238:K238"/>
    <mergeCell ref="C239:K239"/>
    <mergeCell ref="C240:K240"/>
    <mergeCell ref="C241:K241"/>
    <mergeCell ref="C242:K242"/>
    <mergeCell ref="C243:K243"/>
    <mergeCell ref="C226:K226"/>
    <mergeCell ref="C227:K227"/>
    <mergeCell ref="C228:K228"/>
    <mergeCell ref="C229:K229"/>
    <mergeCell ref="C230:K230"/>
    <mergeCell ref="C231:K231"/>
    <mergeCell ref="C232:K232"/>
    <mergeCell ref="C233:K233"/>
    <mergeCell ref="C234:K234"/>
    <mergeCell ref="C217:K217"/>
    <mergeCell ref="C218:K218"/>
    <mergeCell ref="C219:K219"/>
    <mergeCell ref="C220:K220"/>
    <mergeCell ref="C221:K221"/>
    <mergeCell ref="C222:K222"/>
    <mergeCell ref="C223:K223"/>
    <mergeCell ref="C224:K224"/>
    <mergeCell ref="C225:K225"/>
    <mergeCell ref="C208:K208"/>
    <mergeCell ref="C209:K209"/>
    <mergeCell ref="C210:K210"/>
    <mergeCell ref="C211:K211"/>
    <mergeCell ref="C212:K212"/>
    <mergeCell ref="C213:K213"/>
    <mergeCell ref="C214:K214"/>
    <mergeCell ref="C215:K215"/>
    <mergeCell ref="C216:K216"/>
    <mergeCell ref="C199:K199"/>
    <mergeCell ref="C200:K200"/>
    <mergeCell ref="C201:K201"/>
    <mergeCell ref="C202:K202"/>
    <mergeCell ref="C203:K203"/>
    <mergeCell ref="C204:K204"/>
    <mergeCell ref="C205:K205"/>
    <mergeCell ref="C206:K206"/>
    <mergeCell ref="C207:K207"/>
    <mergeCell ref="C190:K190"/>
    <mergeCell ref="C191:K191"/>
    <mergeCell ref="C192:K192"/>
    <mergeCell ref="C193:K193"/>
    <mergeCell ref="C194:K194"/>
    <mergeCell ref="C195:K195"/>
    <mergeCell ref="C196:K196"/>
    <mergeCell ref="C197:K197"/>
    <mergeCell ref="C198:K198"/>
    <mergeCell ref="C181:K181"/>
    <mergeCell ref="C182:K182"/>
    <mergeCell ref="C183:K183"/>
    <mergeCell ref="C184:K184"/>
    <mergeCell ref="C185:K185"/>
    <mergeCell ref="C186:K186"/>
    <mergeCell ref="C187:K187"/>
    <mergeCell ref="C188:K188"/>
    <mergeCell ref="C189:K189"/>
    <mergeCell ref="C172:K172"/>
    <mergeCell ref="C173:K173"/>
    <mergeCell ref="C174:K174"/>
    <mergeCell ref="C175:K175"/>
    <mergeCell ref="C176:K176"/>
    <mergeCell ref="C177:K177"/>
    <mergeCell ref="C178:K178"/>
    <mergeCell ref="C179:K179"/>
    <mergeCell ref="C180:K180"/>
    <mergeCell ref="C163:K163"/>
    <mergeCell ref="C164:K164"/>
    <mergeCell ref="C165:K165"/>
    <mergeCell ref="C166:K166"/>
    <mergeCell ref="C167:K167"/>
    <mergeCell ref="C168:K168"/>
    <mergeCell ref="C169:K169"/>
    <mergeCell ref="C170:K170"/>
    <mergeCell ref="C171:K171"/>
    <mergeCell ref="C154:K154"/>
    <mergeCell ref="C155:K155"/>
    <mergeCell ref="C156:K156"/>
    <mergeCell ref="C157:K157"/>
    <mergeCell ref="C158:K158"/>
    <mergeCell ref="C159:K159"/>
    <mergeCell ref="C160:K160"/>
    <mergeCell ref="C161:K161"/>
    <mergeCell ref="C162:K162"/>
    <mergeCell ref="C145:K145"/>
    <mergeCell ref="C146:K146"/>
    <mergeCell ref="C147:K147"/>
    <mergeCell ref="C148:K148"/>
    <mergeCell ref="C149:K149"/>
    <mergeCell ref="C150:K150"/>
    <mergeCell ref="C151:K151"/>
    <mergeCell ref="C152:K152"/>
    <mergeCell ref="C153:K153"/>
    <mergeCell ref="C136:K136"/>
    <mergeCell ref="C137:K137"/>
    <mergeCell ref="C138:K138"/>
    <mergeCell ref="C139:K139"/>
    <mergeCell ref="C140:K140"/>
    <mergeCell ref="C141:K141"/>
    <mergeCell ref="C142:K142"/>
    <mergeCell ref="C143:K143"/>
    <mergeCell ref="C144:K144"/>
    <mergeCell ref="C127:K127"/>
    <mergeCell ref="C128:K128"/>
    <mergeCell ref="C129:K129"/>
    <mergeCell ref="C130:K130"/>
    <mergeCell ref="C131:K131"/>
    <mergeCell ref="C132:K132"/>
    <mergeCell ref="C133:K133"/>
    <mergeCell ref="C134:K134"/>
    <mergeCell ref="C135:K135"/>
    <mergeCell ref="C118:K118"/>
    <mergeCell ref="C119:K119"/>
    <mergeCell ref="C120:K120"/>
    <mergeCell ref="C121:K121"/>
    <mergeCell ref="C122:K122"/>
    <mergeCell ref="C123:K123"/>
    <mergeCell ref="C124:K124"/>
    <mergeCell ref="C125:K125"/>
    <mergeCell ref="C126:K126"/>
    <mergeCell ref="C109:K109"/>
    <mergeCell ref="C110:K110"/>
    <mergeCell ref="C111:K111"/>
    <mergeCell ref="C112:K112"/>
    <mergeCell ref="C113:K113"/>
    <mergeCell ref="C114:K114"/>
    <mergeCell ref="C115:K115"/>
    <mergeCell ref="C116:K116"/>
    <mergeCell ref="C117:K117"/>
    <mergeCell ref="C100:K100"/>
    <mergeCell ref="C101:K101"/>
    <mergeCell ref="C102:K102"/>
    <mergeCell ref="C103:K103"/>
    <mergeCell ref="C104:K104"/>
    <mergeCell ref="C105:K105"/>
    <mergeCell ref="C106:K106"/>
    <mergeCell ref="C107:K107"/>
    <mergeCell ref="C108:K108"/>
    <mergeCell ref="C91:K91"/>
    <mergeCell ref="C92:K92"/>
    <mergeCell ref="C93:K93"/>
    <mergeCell ref="C94:K94"/>
    <mergeCell ref="C95:K95"/>
    <mergeCell ref="C96:K96"/>
    <mergeCell ref="C97:K97"/>
    <mergeCell ref="C98:K98"/>
    <mergeCell ref="C99:K99"/>
    <mergeCell ref="C82:K82"/>
    <mergeCell ref="C83:K83"/>
    <mergeCell ref="C84:K84"/>
    <mergeCell ref="C85:K85"/>
    <mergeCell ref="C86:K86"/>
    <mergeCell ref="C87:K87"/>
    <mergeCell ref="C88:K88"/>
    <mergeCell ref="C89:K89"/>
    <mergeCell ref="C90:K90"/>
    <mergeCell ref="C73:K73"/>
    <mergeCell ref="C74:K74"/>
    <mergeCell ref="C75:K75"/>
    <mergeCell ref="C76:K76"/>
    <mergeCell ref="C77:K77"/>
    <mergeCell ref="C78:K78"/>
    <mergeCell ref="C79:K79"/>
    <mergeCell ref="C80:K80"/>
    <mergeCell ref="C81:K81"/>
    <mergeCell ref="C64:K64"/>
    <mergeCell ref="C65:K65"/>
    <mergeCell ref="C66:K66"/>
    <mergeCell ref="C67:K67"/>
    <mergeCell ref="C68:K68"/>
    <mergeCell ref="C69:K69"/>
    <mergeCell ref="C70:K70"/>
    <mergeCell ref="C71:K71"/>
    <mergeCell ref="C72:K72"/>
    <mergeCell ref="C55:K55"/>
    <mergeCell ref="C56:K56"/>
    <mergeCell ref="C57:K57"/>
    <mergeCell ref="C58:K58"/>
    <mergeCell ref="C59:K59"/>
    <mergeCell ref="C60:K60"/>
    <mergeCell ref="C61:K61"/>
    <mergeCell ref="C62:K62"/>
    <mergeCell ref="C63:K63"/>
    <mergeCell ref="C46:K46"/>
    <mergeCell ref="C47:K47"/>
    <mergeCell ref="C48:K48"/>
    <mergeCell ref="C49:K49"/>
    <mergeCell ref="C50:K50"/>
    <mergeCell ref="C51:K51"/>
    <mergeCell ref="C52:K52"/>
    <mergeCell ref="C53:K53"/>
    <mergeCell ref="C54:K54"/>
    <mergeCell ref="C37:K37"/>
    <mergeCell ref="C38:K38"/>
    <mergeCell ref="C39:K39"/>
    <mergeCell ref="C40:K40"/>
    <mergeCell ref="C41:K41"/>
    <mergeCell ref="C42:K42"/>
    <mergeCell ref="C43:K43"/>
    <mergeCell ref="C44:K44"/>
    <mergeCell ref="C45:K45"/>
    <mergeCell ref="C28:K28"/>
    <mergeCell ref="C29:K29"/>
    <mergeCell ref="C30:K30"/>
    <mergeCell ref="C31:K31"/>
    <mergeCell ref="C32:K32"/>
    <mergeCell ref="C33:K33"/>
    <mergeCell ref="C34:K34"/>
    <mergeCell ref="C35:K35"/>
    <mergeCell ref="C36:K36"/>
    <mergeCell ref="C19:K19"/>
    <mergeCell ref="C20:K20"/>
    <mergeCell ref="C21:K21"/>
    <mergeCell ref="C22:K22"/>
    <mergeCell ref="C23:K23"/>
    <mergeCell ref="C24:K24"/>
    <mergeCell ref="C25:K25"/>
    <mergeCell ref="C26:K26"/>
    <mergeCell ref="C27:K27"/>
    <mergeCell ref="C10:K10"/>
    <mergeCell ref="C11:K11"/>
    <mergeCell ref="C12:K12"/>
    <mergeCell ref="C13:K13"/>
    <mergeCell ref="C14:K14"/>
    <mergeCell ref="C15:K15"/>
    <mergeCell ref="C16:K16"/>
    <mergeCell ref="C17:K17"/>
    <mergeCell ref="C18:K18"/>
    <mergeCell ref="C1:K1"/>
    <mergeCell ref="C2:K2"/>
    <mergeCell ref="C3:K3"/>
    <mergeCell ref="C4:K4"/>
    <mergeCell ref="C5:K5"/>
    <mergeCell ref="C6:K6"/>
    <mergeCell ref="C7:K7"/>
    <mergeCell ref="C8:K8"/>
    <mergeCell ref="C9:K9"/>
  </mergeCells>
  <pageMargins left="0.78749999999999998" right="0.78749999999999998" top="1.05277777777778" bottom="1.05277777777778" header="0.78749999999999998" footer="0.78749999999999998"/>
  <pageSetup paperSize="9" firstPageNumber="0" orientation="portrait" horizontalDpi="300" verticalDpi="300"/>
  <headerFooter>
    <oddHeader>&amp;C&amp;"Times New Roman,Normal"&amp;12&amp;A</oddHeader>
    <oddFooter>&amp;C&amp;"Times New Roman,Normal"&amp;12Página &amp;P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886E08-5AC9-469A-A6DE-0F94E7C453A2}">
  <sheetPr>
    <outlinePr summaryBelow="0"/>
  </sheetPr>
  <dimension ref="A1:E1537"/>
  <sheetViews>
    <sheetView showGridLines="0" topLeftCell="A1505" workbookViewId="0">
      <selection activeCell="L1541" sqref="L1541"/>
    </sheetView>
  </sheetViews>
  <sheetFormatPr defaultRowHeight="15" x14ac:dyDescent="0.25"/>
  <cols>
    <col min="1" max="1" width="7.7109375" style="692" customWidth="1"/>
    <col min="2" max="2" width="8.28515625" style="692" customWidth="1"/>
    <col min="3" max="3" width="69" style="692" customWidth="1"/>
    <col min="4" max="4" width="5.42578125" style="692" customWidth="1"/>
    <col min="5" max="5" width="13.7109375" style="692" customWidth="1"/>
    <col min="6" max="256" width="9.140625" style="692"/>
    <col min="257" max="257" width="7.7109375" style="692" customWidth="1"/>
    <col min="258" max="258" width="8.28515625" style="692" customWidth="1"/>
    <col min="259" max="259" width="69" style="692" customWidth="1"/>
    <col min="260" max="260" width="5.42578125" style="692" customWidth="1"/>
    <col min="261" max="261" width="13.7109375" style="692" customWidth="1"/>
    <col min="262" max="512" width="9.140625" style="692"/>
    <col min="513" max="513" width="7.7109375" style="692" customWidth="1"/>
    <col min="514" max="514" width="8.28515625" style="692" customWidth="1"/>
    <col min="515" max="515" width="69" style="692" customWidth="1"/>
    <col min="516" max="516" width="5.42578125" style="692" customWidth="1"/>
    <col min="517" max="517" width="13.7109375" style="692" customWidth="1"/>
    <col min="518" max="768" width="9.140625" style="692"/>
    <col min="769" max="769" width="7.7109375" style="692" customWidth="1"/>
    <col min="770" max="770" width="8.28515625" style="692" customWidth="1"/>
    <col min="771" max="771" width="69" style="692" customWidth="1"/>
    <col min="772" max="772" width="5.42578125" style="692" customWidth="1"/>
    <col min="773" max="773" width="13.7109375" style="692" customWidth="1"/>
    <col min="774" max="1024" width="9.140625" style="692"/>
    <col min="1025" max="1025" width="7.7109375" style="692" customWidth="1"/>
    <col min="1026" max="1026" width="8.28515625" style="692" customWidth="1"/>
    <col min="1027" max="1027" width="69" style="692" customWidth="1"/>
    <col min="1028" max="1028" width="5.42578125" style="692" customWidth="1"/>
    <col min="1029" max="1029" width="13.7109375" style="692" customWidth="1"/>
    <col min="1030" max="1280" width="9.140625" style="692"/>
    <col min="1281" max="1281" width="7.7109375" style="692" customWidth="1"/>
    <col min="1282" max="1282" width="8.28515625" style="692" customWidth="1"/>
    <col min="1283" max="1283" width="69" style="692" customWidth="1"/>
    <col min="1284" max="1284" width="5.42578125" style="692" customWidth="1"/>
    <col min="1285" max="1285" width="13.7109375" style="692" customWidth="1"/>
    <col min="1286" max="1536" width="9.140625" style="692"/>
    <col min="1537" max="1537" width="7.7109375" style="692" customWidth="1"/>
    <col min="1538" max="1538" width="8.28515625" style="692" customWidth="1"/>
    <col min="1539" max="1539" width="69" style="692" customWidth="1"/>
    <col min="1540" max="1540" width="5.42578125" style="692" customWidth="1"/>
    <col min="1541" max="1541" width="13.7109375" style="692" customWidth="1"/>
    <col min="1542" max="1792" width="9.140625" style="692"/>
    <col min="1793" max="1793" width="7.7109375" style="692" customWidth="1"/>
    <col min="1794" max="1794" width="8.28515625" style="692" customWidth="1"/>
    <col min="1795" max="1795" width="69" style="692" customWidth="1"/>
    <col min="1796" max="1796" width="5.42578125" style="692" customWidth="1"/>
    <col min="1797" max="1797" width="13.7109375" style="692" customWidth="1"/>
    <col min="1798" max="2048" width="9.140625" style="692"/>
    <col min="2049" max="2049" width="7.7109375" style="692" customWidth="1"/>
    <col min="2050" max="2050" width="8.28515625" style="692" customWidth="1"/>
    <col min="2051" max="2051" width="69" style="692" customWidth="1"/>
    <col min="2052" max="2052" width="5.42578125" style="692" customWidth="1"/>
    <col min="2053" max="2053" width="13.7109375" style="692" customWidth="1"/>
    <col min="2054" max="2304" width="9.140625" style="692"/>
    <col min="2305" max="2305" width="7.7109375" style="692" customWidth="1"/>
    <col min="2306" max="2306" width="8.28515625" style="692" customWidth="1"/>
    <col min="2307" max="2307" width="69" style="692" customWidth="1"/>
    <col min="2308" max="2308" width="5.42578125" style="692" customWidth="1"/>
    <col min="2309" max="2309" width="13.7109375" style="692" customWidth="1"/>
    <col min="2310" max="2560" width="9.140625" style="692"/>
    <col min="2561" max="2561" width="7.7109375" style="692" customWidth="1"/>
    <col min="2562" max="2562" width="8.28515625" style="692" customWidth="1"/>
    <col min="2563" max="2563" width="69" style="692" customWidth="1"/>
    <col min="2564" max="2564" width="5.42578125" style="692" customWidth="1"/>
    <col min="2565" max="2565" width="13.7109375" style="692" customWidth="1"/>
    <col min="2566" max="2816" width="9.140625" style="692"/>
    <col min="2817" max="2817" width="7.7109375" style="692" customWidth="1"/>
    <col min="2818" max="2818" width="8.28515625" style="692" customWidth="1"/>
    <col min="2819" max="2819" width="69" style="692" customWidth="1"/>
    <col min="2820" max="2820" width="5.42578125" style="692" customWidth="1"/>
    <col min="2821" max="2821" width="13.7109375" style="692" customWidth="1"/>
    <col min="2822" max="3072" width="9.140625" style="692"/>
    <col min="3073" max="3073" width="7.7109375" style="692" customWidth="1"/>
    <col min="3074" max="3074" width="8.28515625" style="692" customWidth="1"/>
    <col min="3075" max="3075" width="69" style="692" customWidth="1"/>
    <col min="3076" max="3076" width="5.42578125" style="692" customWidth="1"/>
    <col min="3077" max="3077" width="13.7109375" style="692" customWidth="1"/>
    <col min="3078" max="3328" width="9.140625" style="692"/>
    <col min="3329" max="3329" width="7.7109375" style="692" customWidth="1"/>
    <col min="3330" max="3330" width="8.28515625" style="692" customWidth="1"/>
    <col min="3331" max="3331" width="69" style="692" customWidth="1"/>
    <col min="3332" max="3332" width="5.42578125" style="692" customWidth="1"/>
    <col min="3333" max="3333" width="13.7109375" style="692" customWidth="1"/>
    <col min="3334" max="3584" width="9.140625" style="692"/>
    <col min="3585" max="3585" width="7.7109375" style="692" customWidth="1"/>
    <col min="3586" max="3586" width="8.28515625" style="692" customWidth="1"/>
    <col min="3587" max="3587" width="69" style="692" customWidth="1"/>
    <col min="3588" max="3588" width="5.42578125" style="692" customWidth="1"/>
    <col min="3589" max="3589" width="13.7109375" style="692" customWidth="1"/>
    <col min="3590" max="3840" width="9.140625" style="692"/>
    <col min="3841" max="3841" width="7.7109375" style="692" customWidth="1"/>
    <col min="3842" max="3842" width="8.28515625" style="692" customWidth="1"/>
    <col min="3843" max="3843" width="69" style="692" customWidth="1"/>
    <col min="3844" max="3844" width="5.42578125" style="692" customWidth="1"/>
    <col min="3845" max="3845" width="13.7109375" style="692" customWidth="1"/>
    <col min="3846" max="4096" width="9.140625" style="692"/>
    <col min="4097" max="4097" width="7.7109375" style="692" customWidth="1"/>
    <col min="4098" max="4098" width="8.28515625" style="692" customWidth="1"/>
    <col min="4099" max="4099" width="69" style="692" customWidth="1"/>
    <col min="4100" max="4100" width="5.42578125" style="692" customWidth="1"/>
    <col min="4101" max="4101" width="13.7109375" style="692" customWidth="1"/>
    <col min="4102" max="4352" width="9.140625" style="692"/>
    <col min="4353" max="4353" width="7.7109375" style="692" customWidth="1"/>
    <col min="4354" max="4354" width="8.28515625" style="692" customWidth="1"/>
    <col min="4355" max="4355" width="69" style="692" customWidth="1"/>
    <col min="4356" max="4356" width="5.42578125" style="692" customWidth="1"/>
    <col min="4357" max="4357" width="13.7109375" style="692" customWidth="1"/>
    <col min="4358" max="4608" width="9.140625" style="692"/>
    <col min="4609" max="4609" width="7.7109375" style="692" customWidth="1"/>
    <col min="4610" max="4610" width="8.28515625" style="692" customWidth="1"/>
    <col min="4611" max="4611" width="69" style="692" customWidth="1"/>
    <col min="4612" max="4612" width="5.42578125" style="692" customWidth="1"/>
    <col min="4613" max="4613" width="13.7109375" style="692" customWidth="1"/>
    <col min="4614" max="4864" width="9.140625" style="692"/>
    <col min="4865" max="4865" width="7.7109375" style="692" customWidth="1"/>
    <col min="4866" max="4866" width="8.28515625" style="692" customWidth="1"/>
    <col min="4867" max="4867" width="69" style="692" customWidth="1"/>
    <col min="4868" max="4868" width="5.42578125" style="692" customWidth="1"/>
    <col min="4869" max="4869" width="13.7109375" style="692" customWidth="1"/>
    <col min="4870" max="5120" width="9.140625" style="692"/>
    <col min="5121" max="5121" width="7.7109375" style="692" customWidth="1"/>
    <col min="5122" max="5122" width="8.28515625" style="692" customWidth="1"/>
    <col min="5123" max="5123" width="69" style="692" customWidth="1"/>
    <col min="5124" max="5124" width="5.42578125" style="692" customWidth="1"/>
    <col min="5125" max="5125" width="13.7109375" style="692" customWidth="1"/>
    <col min="5126" max="5376" width="9.140625" style="692"/>
    <col min="5377" max="5377" width="7.7109375" style="692" customWidth="1"/>
    <col min="5378" max="5378" width="8.28515625" style="692" customWidth="1"/>
    <col min="5379" max="5379" width="69" style="692" customWidth="1"/>
    <col min="5380" max="5380" width="5.42578125" style="692" customWidth="1"/>
    <col min="5381" max="5381" width="13.7109375" style="692" customWidth="1"/>
    <col min="5382" max="5632" width="9.140625" style="692"/>
    <col min="5633" max="5633" width="7.7109375" style="692" customWidth="1"/>
    <col min="5634" max="5634" width="8.28515625" style="692" customWidth="1"/>
    <col min="5635" max="5635" width="69" style="692" customWidth="1"/>
    <col min="5636" max="5636" width="5.42578125" style="692" customWidth="1"/>
    <col min="5637" max="5637" width="13.7109375" style="692" customWidth="1"/>
    <col min="5638" max="5888" width="9.140625" style="692"/>
    <col min="5889" max="5889" width="7.7109375" style="692" customWidth="1"/>
    <col min="5890" max="5890" width="8.28515625" style="692" customWidth="1"/>
    <col min="5891" max="5891" width="69" style="692" customWidth="1"/>
    <col min="5892" max="5892" width="5.42578125" style="692" customWidth="1"/>
    <col min="5893" max="5893" width="13.7109375" style="692" customWidth="1"/>
    <col min="5894" max="6144" width="9.140625" style="692"/>
    <col min="6145" max="6145" width="7.7109375" style="692" customWidth="1"/>
    <col min="6146" max="6146" width="8.28515625" style="692" customWidth="1"/>
    <col min="6147" max="6147" width="69" style="692" customWidth="1"/>
    <col min="6148" max="6148" width="5.42578125" style="692" customWidth="1"/>
    <col min="6149" max="6149" width="13.7109375" style="692" customWidth="1"/>
    <col min="6150" max="6400" width="9.140625" style="692"/>
    <col min="6401" max="6401" width="7.7109375" style="692" customWidth="1"/>
    <col min="6402" max="6402" width="8.28515625" style="692" customWidth="1"/>
    <col min="6403" max="6403" width="69" style="692" customWidth="1"/>
    <col min="6404" max="6404" width="5.42578125" style="692" customWidth="1"/>
    <col min="6405" max="6405" width="13.7109375" style="692" customWidth="1"/>
    <col min="6406" max="6656" width="9.140625" style="692"/>
    <col min="6657" max="6657" width="7.7109375" style="692" customWidth="1"/>
    <col min="6658" max="6658" width="8.28515625" style="692" customWidth="1"/>
    <col min="6659" max="6659" width="69" style="692" customWidth="1"/>
    <col min="6660" max="6660" width="5.42578125" style="692" customWidth="1"/>
    <col min="6661" max="6661" width="13.7109375" style="692" customWidth="1"/>
    <col min="6662" max="6912" width="9.140625" style="692"/>
    <col min="6913" max="6913" width="7.7109375" style="692" customWidth="1"/>
    <col min="6914" max="6914" width="8.28515625" style="692" customWidth="1"/>
    <col min="6915" max="6915" width="69" style="692" customWidth="1"/>
    <col min="6916" max="6916" width="5.42578125" style="692" customWidth="1"/>
    <col min="6917" max="6917" width="13.7109375" style="692" customWidth="1"/>
    <col min="6918" max="7168" width="9.140625" style="692"/>
    <col min="7169" max="7169" width="7.7109375" style="692" customWidth="1"/>
    <col min="7170" max="7170" width="8.28515625" style="692" customWidth="1"/>
    <col min="7171" max="7171" width="69" style="692" customWidth="1"/>
    <col min="7172" max="7172" width="5.42578125" style="692" customWidth="1"/>
    <col min="7173" max="7173" width="13.7109375" style="692" customWidth="1"/>
    <col min="7174" max="7424" width="9.140625" style="692"/>
    <col min="7425" max="7425" width="7.7109375" style="692" customWidth="1"/>
    <col min="7426" max="7426" width="8.28515625" style="692" customWidth="1"/>
    <col min="7427" max="7427" width="69" style="692" customWidth="1"/>
    <col min="7428" max="7428" width="5.42578125" style="692" customWidth="1"/>
    <col min="7429" max="7429" width="13.7109375" style="692" customWidth="1"/>
    <col min="7430" max="7680" width="9.140625" style="692"/>
    <col min="7681" max="7681" width="7.7109375" style="692" customWidth="1"/>
    <col min="7682" max="7682" width="8.28515625" style="692" customWidth="1"/>
    <col min="7683" max="7683" width="69" style="692" customWidth="1"/>
    <col min="7684" max="7684" width="5.42578125" style="692" customWidth="1"/>
    <col min="7685" max="7685" width="13.7109375" style="692" customWidth="1"/>
    <col min="7686" max="7936" width="9.140625" style="692"/>
    <col min="7937" max="7937" width="7.7109375" style="692" customWidth="1"/>
    <col min="7938" max="7938" width="8.28515625" style="692" customWidth="1"/>
    <col min="7939" max="7939" width="69" style="692" customWidth="1"/>
    <col min="7940" max="7940" width="5.42578125" style="692" customWidth="1"/>
    <col min="7941" max="7941" width="13.7109375" style="692" customWidth="1"/>
    <col min="7942" max="8192" width="9.140625" style="692"/>
    <col min="8193" max="8193" width="7.7109375" style="692" customWidth="1"/>
    <col min="8194" max="8194" width="8.28515625" style="692" customWidth="1"/>
    <col min="8195" max="8195" width="69" style="692" customWidth="1"/>
    <col min="8196" max="8196" width="5.42578125" style="692" customWidth="1"/>
    <col min="8197" max="8197" width="13.7109375" style="692" customWidth="1"/>
    <col min="8198" max="8448" width="9.140625" style="692"/>
    <col min="8449" max="8449" width="7.7109375" style="692" customWidth="1"/>
    <col min="8450" max="8450" width="8.28515625" style="692" customWidth="1"/>
    <col min="8451" max="8451" width="69" style="692" customWidth="1"/>
    <col min="8452" max="8452" width="5.42578125" style="692" customWidth="1"/>
    <col min="8453" max="8453" width="13.7109375" style="692" customWidth="1"/>
    <col min="8454" max="8704" width="9.140625" style="692"/>
    <col min="8705" max="8705" width="7.7109375" style="692" customWidth="1"/>
    <col min="8706" max="8706" width="8.28515625" style="692" customWidth="1"/>
    <col min="8707" max="8707" width="69" style="692" customWidth="1"/>
    <col min="8708" max="8708" width="5.42578125" style="692" customWidth="1"/>
    <col min="8709" max="8709" width="13.7109375" style="692" customWidth="1"/>
    <col min="8710" max="8960" width="9.140625" style="692"/>
    <col min="8961" max="8961" width="7.7109375" style="692" customWidth="1"/>
    <col min="8962" max="8962" width="8.28515625" style="692" customWidth="1"/>
    <col min="8963" max="8963" width="69" style="692" customWidth="1"/>
    <col min="8964" max="8964" width="5.42578125" style="692" customWidth="1"/>
    <col min="8965" max="8965" width="13.7109375" style="692" customWidth="1"/>
    <col min="8966" max="9216" width="9.140625" style="692"/>
    <col min="9217" max="9217" width="7.7109375" style="692" customWidth="1"/>
    <col min="9218" max="9218" width="8.28515625" style="692" customWidth="1"/>
    <col min="9219" max="9219" width="69" style="692" customWidth="1"/>
    <col min="9220" max="9220" width="5.42578125" style="692" customWidth="1"/>
    <col min="9221" max="9221" width="13.7109375" style="692" customWidth="1"/>
    <col min="9222" max="9472" width="9.140625" style="692"/>
    <col min="9473" max="9473" width="7.7109375" style="692" customWidth="1"/>
    <col min="9474" max="9474" width="8.28515625" style="692" customWidth="1"/>
    <col min="9475" max="9475" width="69" style="692" customWidth="1"/>
    <col min="9476" max="9476" width="5.42578125" style="692" customWidth="1"/>
    <col min="9477" max="9477" width="13.7109375" style="692" customWidth="1"/>
    <col min="9478" max="9728" width="9.140625" style="692"/>
    <col min="9729" max="9729" width="7.7109375" style="692" customWidth="1"/>
    <col min="9730" max="9730" width="8.28515625" style="692" customWidth="1"/>
    <col min="9731" max="9731" width="69" style="692" customWidth="1"/>
    <col min="9732" max="9732" width="5.42578125" style="692" customWidth="1"/>
    <col min="9733" max="9733" width="13.7109375" style="692" customWidth="1"/>
    <col min="9734" max="9984" width="9.140625" style="692"/>
    <col min="9985" max="9985" width="7.7109375" style="692" customWidth="1"/>
    <col min="9986" max="9986" width="8.28515625" style="692" customWidth="1"/>
    <col min="9987" max="9987" width="69" style="692" customWidth="1"/>
    <col min="9988" max="9988" width="5.42578125" style="692" customWidth="1"/>
    <col min="9989" max="9989" width="13.7109375" style="692" customWidth="1"/>
    <col min="9990" max="10240" width="9.140625" style="692"/>
    <col min="10241" max="10241" width="7.7109375" style="692" customWidth="1"/>
    <col min="10242" max="10242" width="8.28515625" style="692" customWidth="1"/>
    <col min="10243" max="10243" width="69" style="692" customWidth="1"/>
    <col min="10244" max="10244" width="5.42578125" style="692" customWidth="1"/>
    <col min="10245" max="10245" width="13.7109375" style="692" customWidth="1"/>
    <col min="10246" max="10496" width="9.140625" style="692"/>
    <col min="10497" max="10497" width="7.7109375" style="692" customWidth="1"/>
    <col min="10498" max="10498" width="8.28515625" style="692" customWidth="1"/>
    <col min="10499" max="10499" width="69" style="692" customWidth="1"/>
    <col min="10500" max="10500" width="5.42578125" style="692" customWidth="1"/>
    <col min="10501" max="10501" width="13.7109375" style="692" customWidth="1"/>
    <col min="10502" max="10752" width="9.140625" style="692"/>
    <col min="10753" max="10753" width="7.7109375" style="692" customWidth="1"/>
    <col min="10754" max="10754" width="8.28515625" style="692" customWidth="1"/>
    <col min="10755" max="10755" width="69" style="692" customWidth="1"/>
    <col min="10756" max="10756" width="5.42578125" style="692" customWidth="1"/>
    <col min="10757" max="10757" width="13.7109375" style="692" customWidth="1"/>
    <col min="10758" max="11008" width="9.140625" style="692"/>
    <col min="11009" max="11009" width="7.7109375" style="692" customWidth="1"/>
    <col min="11010" max="11010" width="8.28515625" style="692" customWidth="1"/>
    <col min="11011" max="11011" width="69" style="692" customWidth="1"/>
    <col min="11012" max="11012" width="5.42578125" style="692" customWidth="1"/>
    <col min="11013" max="11013" width="13.7109375" style="692" customWidth="1"/>
    <col min="11014" max="11264" width="9.140625" style="692"/>
    <col min="11265" max="11265" width="7.7109375" style="692" customWidth="1"/>
    <col min="11266" max="11266" width="8.28515625" style="692" customWidth="1"/>
    <col min="11267" max="11267" width="69" style="692" customWidth="1"/>
    <col min="11268" max="11268" width="5.42578125" style="692" customWidth="1"/>
    <col min="11269" max="11269" width="13.7109375" style="692" customWidth="1"/>
    <col min="11270" max="11520" width="9.140625" style="692"/>
    <col min="11521" max="11521" width="7.7109375" style="692" customWidth="1"/>
    <col min="11522" max="11522" width="8.28515625" style="692" customWidth="1"/>
    <col min="11523" max="11523" width="69" style="692" customWidth="1"/>
    <col min="11524" max="11524" width="5.42578125" style="692" customWidth="1"/>
    <col min="11525" max="11525" width="13.7109375" style="692" customWidth="1"/>
    <col min="11526" max="11776" width="9.140625" style="692"/>
    <col min="11777" max="11777" width="7.7109375" style="692" customWidth="1"/>
    <col min="11778" max="11778" width="8.28515625" style="692" customWidth="1"/>
    <col min="11779" max="11779" width="69" style="692" customWidth="1"/>
    <col min="11780" max="11780" width="5.42578125" style="692" customWidth="1"/>
    <col min="11781" max="11781" width="13.7109375" style="692" customWidth="1"/>
    <col min="11782" max="12032" width="9.140625" style="692"/>
    <col min="12033" max="12033" width="7.7109375" style="692" customWidth="1"/>
    <col min="12034" max="12034" width="8.28515625" style="692" customWidth="1"/>
    <col min="12035" max="12035" width="69" style="692" customWidth="1"/>
    <col min="12036" max="12036" width="5.42578125" style="692" customWidth="1"/>
    <col min="12037" max="12037" width="13.7109375" style="692" customWidth="1"/>
    <col min="12038" max="12288" width="9.140625" style="692"/>
    <col min="12289" max="12289" width="7.7109375" style="692" customWidth="1"/>
    <col min="12290" max="12290" width="8.28515625" style="692" customWidth="1"/>
    <col min="12291" max="12291" width="69" style="692" customWidth="1"/>
    <col min="12292" max="12292" width="5.42578125" style="692" customWidth="1"/>
    <col min="12293" max="12293" width="13.7109375" style="692" customWidth="1"/>
    <col min="12294" max="12544" width="9.140625" style="692"/>
    <col min="12545" max="12545" width="7.7109375" style="692" customWidth="1"/>
    <col min="12546" max="12546" width="8.28515625" style="692" customWidth="1"/>
    <col min="12547" max="12547" width="69" style="692" customWidth="1"/>
    <col min="12548" max="12548" width="5.42578125" style="692" customWidth="1"/>
    <col min="12549" max="12549" width="13.7109375" style="692" customWidth="1"/>
    <col min="12550" max="12800" width="9.140625" style="692"/>
    <col min="12801" max="12801" width="7.7109375" style="692" customWidth="1"/>
    <col min="12802" max="12802" width="8.28515625" style="692" customWidth="1"/>
    <col min="12803" max="12803" width="69" style="692" customWidth="1"/>
    <col min="12804" max="12804" width="5.42578125" style="692" customWidth="1"/>
    <col min="12805" max="12805" width="13.7109375" style="692" customWidth="1"/>
    <col min="12806" max="13056" width="9.140625" style="692"/>
    <col min="13057" max="13057" width="7.7109375" style="692" customWidth="1"/>
    <col min="13058" max="13058" width="8.28515625" style="692" customWidth="1"/>
    <col min="13059" max="13059" width="69" style="692" customWidth="1"/>
    <col min="13060" max="13060" width="5.42578125" style="692" customWidth="1"/>
    <col min="13061" max="13061" width="13.7109375" style="692" customWidth="1"/>
    <col min="13062" max="13312" width="9.140625" style="692"/>
    <col min="13313" max="13313" width="7.7109375" style="692" customWidth="1"/>
    <col min="13314" max="13314" width="8.28515625" style="692" customWidth="1"/>
    <col min="13315" max="13315" width="69" style="692" customWidth="1"/>
    <col min="13316" max="13316" width="5.42578125" style="692" customWidth="1"/>
    <col min="13317" max="13317" width="13.7109375" style="692" customWidth="1"/>
    <col min="13318" max="13568" width="9.140625" style="692"/>
    <col min="13569" max="13569" width="7.7109375" style="692" customWidth="1"/>
    <col min="13570" max="13570" width="8.28515625" style="692" customWidth="1"/>
    <col min="13571" max="13571" width="69" style="692" customWidth="1"/>
    <col min="13572" max="13572" width="5.42578125" style="692" customWidth="1"/>
    <col min="13573" max="13573" width="13.7109375" style="692" customWidth="1"/>
    <col min="13574" max="13824" width="9.140625" style="692"/>
    <col min="13825" max="13825" width="7.7109375" style="692" customWidth="1"/>
    <col min="13826" max="13826" width="8.28515625" style="692" customWidth="1"/>
    <col min="13827" max="13827" width="69" style="692" customWidth="1"/>
    <col min="13828" max="13828" width="5.42578125" style="692" customWidth="1"/>
    <col min="13829" max="13829" width="13.7109375" style="692" customWidth="1"/>
    <col min="13830" max="14080" width="9.140625" style="692"/>
    <col min="14081" max="14081" width="7.7109375" style="692" customWidth="1"/>
    <col min="14082" max="14082" width="8.28515625" style="692" customWidth="1"/>
    <col min="14083" max="14083" width="69" style="692" customWidth="1"/>
    <col min="14084" max="14084" width="5.42578125" style="692" customWidth="1"/>
    <col min="14085" max="14085" width="13.7109375" style="692" customWidth="1"/>
    <col min="14086" max="14336" width="9.140625" style="692"/>
    <col min="14337" max="14337" width="7.7109375" style="692" customWidth="1"/>
    <col min="14338" max="14338" width="8.28515625" style="692" customWidth="1"/>
    <col min="14339" max="14339" width="69" style="692" customWidth="1"/>
    <col min="14340" max="14340" width="5.42578125" style="692" customWidth="1"/>
    <col min="14341" max="14341" width="13.7109375" style="692" customWidth="1"/>
    <col min="14342" max="14592" width="9.140625" style="692"/>
    <col min="14593" max="14593" width="7.7109375" style="692" customWidth="1"/>
    <col min="14594" max="14594" width="8.28515625" style="692" customWidth="1"/>
    <col min="14595" max="14595" width="69" style="692" customWidth="1"/>
    <col min="14596" max="14596" width="5.42578125" style="692" customWidth="1"/>
    <col min="14597" max="14597" width="13.7109375" style="692" customWidth="1"/>
    <col min="14598" max="14848" width="9.140625" style="692"/>
    <col min="14849" max="14849" width="7.7109375" style="692" customWidth="1"/>
    <col min="14850" max="14850" width="8.28515625" style="692" customWidth="1"/>
    <col min="14851" max="14851" width="69" style="692" customWidth="1"/>
    <col min="14852" max="14852" width="5.42578125" style="692" customWidth="1"/>
    <col min="14853" max="14853" width="13.7109375" style="692" customWidth="1"/>
    <col min="14854" max="15104" width="9.140625" style="692"/>
    <col min="15105" max="15105" width="7.7109375" style="692" customWidth="1"/>
    <col min="15106" max="15106" width="8.28515625" style="692" customWidth="1"/>
    <col min="15107" max="15107" width="69" style="692" customWidth="1"/>
    <col min="15108" max="15108" width="5.42578125" style="692" customWidth="1"/>
    <col min="15109" max="15109" width="13.7109375" style="692" customWidth="1"/>
    <col min="15110" max="15360" width="9.140625" style="692"/>
    <col min="15361" max="15361" width="7.7109375" style="692" customWidth="1"/>
    <col min="15362" max="15362" width="8.28515625" style="692" customWidth="1"/>
    <col min="15363" max="15363" width="69" style="692" customWidth="1"/>
    <col min="15364" max="15364" width="5.42578125" style="692" customWidth="1"/>
    <col min="15365" max="15365" width="13.7109375" style="692" customWidth="1"/>
    <col min="15366" max="15616" width="9.140625" style="692"/>
    <col min="15617" max="15617" width="7.7109375" style="692" customWidth="1"/>
    <col min="15618" max="15618" width="8.28515625" style="692" customWidth="1"/>
    <col min="15619" max="15619" width="69" style="692" customWidth="1"/>
    <col min="15620" max="15620" width="5.42578125" style="692" customWidth="1"/>
    <col min="15621" max="15621" width="13.7109375" style="692" customWidth="1"/>
    <col min="15622" max="15872" width="9.140625" style="692"/>
    <col min="15873" max="15873" width="7.7109375" style="692" customWidth="1"/>
    <col min="15874" max="15874" width="8.28515625" style="692" customWidth="1"/>
    <col min="15875" max="15875" width="69" style="692" customWidth="1"/>
    <col min="15876" max="15876" width="5.42578125" style="692" customWidth="1"/>
    <col min="15877" max="15877" width="13.7109375" style="692" customWidth="1"/>
    <col min="15878" max="16128" width="9.140625" style="692"/>
    <col min="16129" max="16129" width="7.7109375" style="692" customWidth="1"/>
    <col min="16130" max="16130" width="8.28515625" style="692" customWidth="1"/>
    <col min="16131" max="16131" width="69" style="692" customWidth="1"/>
    <col min="16132" max="16132" width="5.42578125" style="692" customWidth="1"/>
    <col min="16133" max="16133" width="13.7109375" style="692" customWidth="1"/>
    <col min="16134" max="16384" width="9.140625" style="692"/>
  </cols>
  <sheetData>
    <row r="1" spans="1:5" ht="16.5" customHeight="1" x14ac:dyDescent="0.25">
      <c r="C1" s="693" t="s">
        <v>1969</v>
      </c>
    </row>
    <row r="2" spans="1:5" ht="16.5" customHeight="1" x14ac:dyDescent="0.25">
      <c r="C2" s="694" t="s">
        <v>1970</v>
      </c>
    </row>
    <row r="3" spans="1:5" ht="16.5" customHeight="1" x14ac:dyDescent="0.25">
      <c r="C3" s="695" t="s">
        <v>1971</v>
      </c>
    </row>
    <row r="4" spans="1:5" ht="16.5" customHeight="1" x14ac:dyDescent="0.25">
      <c r="A4" s="696" t="s">
        <v>32</v>
      </c>
      <c r="B4" s="697" t="s">
        <v>866</v>
      </c>
      <c r="C4" s="697" t="s">
        <v>867</v>
      </c>
      <c r="D4" s="697" t="s">
        <v>343</v>
      </c>
      <c r="E4" s="697" t="s">
        <v>89</v>
      </c>
    </row>
    <row r="5" spans="1:5" ht="12.75" customHeight="1" x14ac:dyDescent="0.25">
      <c r="A5" s="698" t="s">
        <v>1972</v>
      </c>
      <c r="B5" s="699" t="s">
        <v>313</v>
      </c>
      <c r="C5" s="699" t="s">
        <v>1973</v>
      </c>
      <c r="D5" s="699" t="s">
        <v>386</v>
      </c>
      <c r="E5" s="700">
        <v>18.25</v>
      </c>
    </row>
    <row r="6" spans="1:5" ht="16.5" customHeight="1" x14ac:dyDescent="0.25">
      <c r="A6" s="698" t="s">
        <v>1974</v>
      </c>
      <c r="B6" s="699" t="s">
        <v>313</v>
      </c>
      <c r="C6" s="699" t="s">
        <v>1975</v>
      </c>
      <c r="D6" s="699" t="s">
        <v>55</v>
      </c>
      <c r="E6" s="700">
        <v>1606000</v>
      </c>
    </row>
    <row r="7" spans="1:5" ht="12.75" customHeight="1" x14ac:dyDescent="0.25">
      <c r="A7" s="698" t="s">
        <v>1976</v>
      </c>
      <c r="B7" s="699" t="s">
        <v>313</v>
      </c>
      <c r="C7" s="699" t="s">
        <v>1977</v>
      </c>
      <c r="D7" s="699" t="s">
        <v>55</v>
      </c>
      <c r="E7" s="700">
        <v>420556.24</v>
      </c>
    </row>
    <row r="8" spans="1:5" ht="16.5" customHeight="1" x14ac:dyDescent="0.25">
      <c r="A8" s="698" t="s">
        <v>1978</v>
      </c>
      <c r="B8" s="699" t="s">
        <v>313</v>
      </c>
      <c r="C8" s="699" t="s">
        <v>1979</v>
      </c>
      <c r="D8" s="699" t="s">
        <v>55</v>
      </c>
      <c r="E8" s="700">
        <v>2597687.84</v>
      </c>
    </row>
    <row r="9" spans="1:5" ht="13.5" customHeight="1" x14ac:dyDescent="0.25">
      <c r="A9" s="698" t="s">
        <v>1980</v>
      </c>
      <c r="B9" s="699" t="s">
        <v>313</v>
      </c>
      <c r="C9" s="699" t="s">
        <v>1981</v>
      </c>
      <c r="D9" s="699" t="s">
        <v>55</v>
      </c>
      <c r="E9" s="700">
        <v>70306.12</v>
      </c>
    </row>
    <row r="10" spans="1:5" ht="12.75" customHeight="1" x14ac:dyDescent="0.25">
      <c r="A10" s="698" t="s">
        <v>1982</v>
      </c>
      <c r="B10" s="699" t="s">
        <v>313</v>
      </c>
      <c r="C10" s="699" t="s">
        <v>1983</v>
      </c>
      <c r="D10" s="699" t="s">
        <v>55</v>
      </c>
      <c r="E10" s="700">
        <v>138000</v>
      </c>
    </row>
    <row r="11" spans="1:5" ht="16.5" customHeight="1" x14ac:dyDescent="0.25">
      <c r="A11" s="698" t="s">
        <v>1984</v>
      </c>
      <c r="B11" s="699" t="s">
        <v>313</v>
      </c>
      <c r="C11" s="699" t="s">
        <v>1985</v>
      </c>
      <c r="D11" s="699" t="s">
        <v>55</v>
      </c>
      <c r="E11" s="700">
        <v>5866.56</v>
      </c>
    </row>
    <row r="12" spans="1:5" ht="12.75" customHeight="1" x14ac:dyDescent="0.25">
      <c r="A12" s="698" t="s">
        <v>1986</v>
      </c>
      <c r="B12" s="699" t="s">
        <v>313</v>
      </c>
      <c r="C12" s="699" t="s">
        <v>1987</v>
      </c>
      <c r="D12" s="699" t="s">
        <v>55</v>
      </c>
      <c r="E12" s="700">
        <v>6148</v>
      </c>
    </row>
    <row r="13" spans="1:5" ht="13.5" customHeight="1" x14ac:dyDescent="0.25">
      <c r="A13" s="698" t="s">
        <v>1988</v>
      </c>
      <c r="B13" s="699" t="s">
        <v>313</v>
      </c>
      <c r="C13" s="699" t="s">
        <v>1989</v>
      </c>
      <c r="D13" s="699" t="s">
        <v>55</v>
      </c>
      <c r="E13" s="700">
        <v>7150</v>
      </c>
    </row>
    <row r="14" spans="1:5" ht="15.75" customHeight="1" x14ac:dyDescent="0.25">
      <c r="A14" s="698" t="s">
        <v>1990</v>
      </c>
      <c r="B14" s="699" t="s">
        <v>313</v>
      </c>
      <c r="C14" s="699" t="s">
        <v>1991</v>
      </c>
      <c r="D14" s="699" t="s">
        <v>55</v>
      </c>
      <c r="E14" s="700">
        <v>453896.73</v>
      </c>
    </row>
    <row r="15" spans="1:5" ht="16.5" customHeight="1" x14ac:dyDescent="0.25">
      <c r="A15" s="698" t="s">
        <v>1992</v>
      </c>
      <c r="B15" s="699" t="s">
        <v>313</v>
      </c>
      <c r="C15" s="699" t="s">
        <v>1993</v>
      </c>
      <c r="D15" s="699" t="s">
        <v>55</v>
      </c>
      <c r="E15" s="700">
        <v>500857.62</v>
      </c>
    </row>
    <row r="16" spans="1:5" ht="16.5" customHeight="1" x14ac:dyDescent="0.25">
      <c r="A16" s="698" t="s">
        <v>1994</v>
      </c>
      <c r="B16" s="699" t="s">
        <v>313</v>
      </c>
      <c r="C16" s="699" t="s">
        <v>1995</v>
      </c>
      <c r="D16" s="699" t="s">
        <v>55</v>
      </c>
      <c r="E16" s="700">
        <v>101983.98</v>
      </c>
    </row>
    <row r="17" spans="1:5" ht="12.75" customHeight="1" x14ac:dyDescent="0.25">
      <c r="A17" s="698" t="s">
        <v>1996</v>
      </c>
      <c r="B17" s="699" t="s">
        <v>313</v>
      </c>
      <c r="C17" s="699" t="s">
        <v>1997</v>
      </c>
      <c r="D17" s="699" t="s">
        <v>55</v>
      </c>
      <c r="E17" s="700">
        <v>1026133.28</v>
      </c>
    </row>
    <row r="18" spans="1:5" ht="13.5" customHeight="1" x14ac:dyDescent="0.25">
      <c r="A18" s="698" t="s">
        <v>1998</v>
      </c>
      <c r="B18" s="699" t="s">
        <v>313</v>
      </c>
      <c r="C18" s="699" t="s">
        <v>1999</v>
      </c>
      <c r="D18" s="699" t="s">
        <v>55</v>
      </c>
      <c r="E18" s="700">
        <v>650000</v>
      </c>
    </row>
    <row r="19" spans="1:5" ht="15.75" customHeight="1" x14ac:dyDescent="0.25">
      <c r="A19" s="698" t="s">
        <v>2000</v>
      </c>
      <c r="B19" s="699" t="s">
        <v>313</v>
      </c>
      <c r="C19" s="699" t="s">
        <v>2001</v>
      </c>
      <c r="D19" s="699" t="s">
        <v>55</v>
      </c>
      <c r="E19" s="700">
        <v>738571.44</v>
      </c>
    </row>
    <row r="20" spans="1:5" ht="16.5" customHeight="1" x14ac:dyDescent="0.25">
      <c r="A20" s="698" t="s">
        <v>2002</v>
      </c>
      <c r="B20" s="699" t="s">
        <v>313</v>
      </c>
      <c r="C20" s="699" t="s">
        <v>2003</v>
      </c>
      <c r="D20" s="699" t="s">
        <v>55</v>
      </c>
      <c r="E20" s="700">
        <v>850643.67</v>
      </c>
    </row>
    <row r="21" spans="1:5" ht="13.5" customHeight="1" x14ac:dyDescent="0.25">
      <c r="A21" s="698" t="s">
        <v>2004</v>
      </c>
      <c r="B21" s="699" t="s">
        <v>313</v>
      </c>
      <c r="C21" s="699" t="s">
        <v>2005</v>
      </c>
      <c r="D21" s="699" t="s">
        <v>55</v>
      </c>
      <c r="E21" s="700">
        <v>781468.54</v>
      </c>
    </row>
    <row r="22" spans="1:5" ht="12.75" customHeight="1" x14ac:dyDescent="0.25">
      <c r="A22" s="698" t="s">
        <v>2006</v>
      </c>
      <c r="B22" s="699" t="s">
        <v>313</v>
      </c>
      <c r="C22" s="699" t="s">
        <v>2007</v>
      </c>
      <c r="D22" s="699" t="s">
        <v>55</v>
      </c>
      <c r="E22" s="700">
        <v>580000</v>
      </c>
    </row>
    <row r="23" spans="1:5" ht="12.75" customHeight="1" x14ac:dyDescent="0.25">
      <c r="A23" s="698" t="s">
        <v>2008</v>
      </c>
      <c r="B23" s="699" t="s">
        <v>313</v>
      </c>
      <c r="C23" s="699" t="s">
        <v>2009</v>
      </c>
      <c r="D23" s="699" t="s">
        <v>55</v>
      </c>
      <c r="E23" s="700">
        <v>625341.67000000004</v>
      </c>
    </row>
    <row r="24" spans="1:5" ht="13.5" customHeight="1" x14ac:dyDescent="0.25">
      <c r="A24" s="698" t="s">
        <v>2010</v>
      </c>
      <c r="B24" s="699" t="s">
        <v>313</v>
      </c>
      <c r="C24" s="699" t="s">
        <v>2011</v>
      </c>
      <c r="D24" s="699" t="s">
        <v>55</v>
      </c>
      <c r="E24" s="700">
        <v>159900</v>
      </c>
    </row>
    <row r="25" spans="1:5" ht="12.75" customHeight="1" x14ac:dyDescent="0.25">
      <c r="A25" s="698" t="s">
        <v>2012</v>
      </c>
      <c r="B25" s="699" t="s">
        <v>313</v>
      </c>
      <c r="C25" s="699" t="s">
        <v>2013</v>
      </c>
      <c r="D25" s="699" t="s">
        <v>55</v>
      </c>
      <c r="E25" s="700">
        <v>916294.02</v>
      </c>
    </row>
    <row r="26" spans="1:5" ht="13.5" customHeight="1" x14ac:dyDescent="0.25">
      <c r="A26" s="698" t="s">
        <v>2014</v>
      </c>
      <c r="B26" s="699" t="s">
        <v>313</v>
      </c>
      <c r="C26" s="699" t="s">
        <v>2015</v>
      </c>
      <c r="D26" s="699" t="s">
        <v>55</v>
      </c>
      <c r="E26" s="700">
        <v>13027.04</v>
      </c>
    </row>
    <row r="27" spans="1:5" ht="12.75" customHeight="1" x14ac:dyDescent="0.25">
      <c r="A27" s="698" t="s">
        <v>2016</v>
      </c>
      <c r="B27" s="699" t="s">
        <v>313</v>
      </c>
      <c r="C27" s="699" t="s">
        <v>2017</v>
      </c>
      <c r="D27" s="699" t="s">
        <v>55</v>
      </c>
      <c r="E27" s="700">
        <v>9990</v>
      </c>
    </row>
    <row r="28" spans="1:5" ht="12.75" customHeight="1" x14ac:dyDescent="0.25">
      <c r="A28" s="698" t="s">
        <v>2018</v>
      </c>
      <c r="B28" s="699" t="s">
        <v>313</v>
      </c>
      <c r="C28" s="699" t="s">
        <v>2019</v>
      </c>
      <c r="D28" s="699" t="s">
        <v>55</v>
      </c>
      <c r="E28" s="700">
        <v>132032.79</v>
      </c>
    </row>
    <row r="29" spans="1:5" ht="13.5" customHeight="1" x14ac:dyDescent="0.25">
      <c r="A29" s="698" t="s">
        <v>2020</v>
      </c>
      <c r="B29" s="699" t="s">
        <v>313</v>
      </c>
      <c r="C29" s="699" t="s">
        <v>2021</v>
      </c>
      <c r="D29" s="699" t="s">
        <v>55</v>
      </c>
      <c r="E29" s="700">
        <v>190570</v>
      </c>
    </row>
    <row r="30" spans="1:5" ht="12.75" customHeight="1" x14ac:dyDescent="0.25">
      <c r="A30" s="698" t="s">
        <v>2022</v>
      </c>
      <c r="B30" s="699" t="s">
        <v>313</v>
      </c>
      <c r="C30" s="699" t="s">
        <v>2023</v>
      </c>
      <c r="D30" s="699" t="s">
        <v>55</v>
      </c>
      <c r="E30" s="700">
        <v>24315.82</v>
      </c>
    </row>
    <row r="31" spans="1:5" ht="16.5" customHeight="1" x14ac:dyDescent="0.25">
      <c r="A31" s="698" t="s">
        <v>2024</v>
      </c>
      <c r="B31" s="699" t="s">
        <v>313</v>
      </c>
      <c r="C31" s="699" t="s">
        <v>2025</v>
      </c>
      <c r="D31" s="699" t="s">
        <v>52</v>
      </c>
      <c r="E31" s="700">
        <v>700</v>
      </c>
    </row>
    <row r="32" spans="1:5" ht="16.5" customHeight="1" x14ac:dyDescent="0.25">
      <c r="A32" s="698" t="s">
        <v>2026</v>
      </c>
      <c r="B32" s="699" t="s">
        <v>313</v>
      </c>
      <c r="C32" s="699" t="s">
        <v>2027</v>
      </c>
      <c r="D32" s="699" t="s">
        <v>55</v>
      </c>
      <c r="E32" s="700">
        <v>11910</v>
      </c>
    </row>
    <row r="33" spans="1:5" ht="12.75" customHeight="1" x14ac:dyDescent="0.25">
      <c r="A33" s="698" t="s">
        <v>2028</v>
      </c>
      <c r="B33" s="699" t="s">
        <v>313</v>
      </c>
      <c r="C33" s="699" t="s">
        <v>2029</v>
      </c>
      <c r="D33" s="699" t="s">
        <v>55</v>
      </c>
      <c r="E33" s="700">
        <v>433317.06</v>
      </c>
    </row>
    <row r="34" spans="1:5" ht="23.25" customHeight="1" x14ac:dyDescent="0.25">
      <c r="A34" s="698" t="s">
        <v>2030</v>
      </c>
      <c r="B34" s="699" t="s">
        <v>313</v>
      </c>
      <c r="C34" s="699" t="s">
        <v>2031</v>
      </c>
      <c r="D34" s="699" t="s">
        <v>55</v>
      </c>
      <c r="E34" s="700">
        <v>445000</v>
      </c>
    </row>
    <row r="35" spans="1:5" ht="12.75" customHeight="1" x14ac:dyDescent="0.25">
      <c r="A35" s="698" t="s">
        <v>2032</v>
      </c>
      <c r="B35" s="699" t="s">
        <v>313</v>
      </c>
      <c r="C35" s="699" t="s">
        <v>2033</v>
      </c>
      <c r="D35" s="699" t="s">
        <v>55</v>
      </c>
      <c r="E35" s="700">
        <v>405000</v>
      </c>
    </row>
    <row r="36" spans="1:5" ht="16.5" customHeight="1" x14ac:dyDescent="0.25">
      <c r="A36" s="698" t="s">
        <v>2034</v>
      </c>
      <c r="B36" s="699" t="s">
        <v>313</v>
      </c>
      <c r="C36" s="699" t="s">
        <v>2035</v>
      </c>
      <c r="D36" s="699" t="s">
        <v>55</v>
      </c>
      <c r="E36" s="700">
        <v>735000</v>
      </c>
    </row>
    <row r="37" spans="1:5" ht="16.5" customHeight="1" x14ac:dyDescent="0.25">
      <c r="A37" s="698" t="s">
        <v>2036</v>
      </c>
      <c r="B37" s="699" t="s">
        <v>313</v>
      </c>
      <c r="C37" s="699" t="s">
        <v>2037</v>
      </c>
      <c r="D37" s="699" t="s">
        <v>55</v>
      </c>
      <c r="E37" s="700">
        <v>850000</v>
      </c>
    </row>
    <row r="38" spans="1:5" ht="12.75" customHeight="1" x14ac:dyDescent="0.25">
      <c r="A38" s="698" t="s">
        <v>2038</v>
      </c>
      <c r="B38" s="699" t="s">
        <v>313</v>
      </c>
      <c r="C38" s="699" t="s">
        <v>2039</v>
      </c>
      <c r="D38" s="699" t="s">
        <v>55</v>
      </c>
      <c r="E38" s="700">
        <v>42031.25</v>
      </c>
    </row>
    <row r="39" spans="1:5" ht="16.5" customHeight="1" x14ac:dyDescent="0.25">
      <c r="A39" s="698" t="s">
        <v>2040</v>
      </c>
      <c r="B39" s="699" t="s">
        <v>313</v>
      </c>
      <c r="C39" s="699" t="s">
        <v>2041</v>
      </c>
      <c r="D39" s="699" t="s">
        <v>55</v>
      </c>
      <c r="E39" s="700">
        <v>1292632.43</v>
      </c>
    </row>
    <row r="40" spans="1:5" ht="16.5" customHeight="1" x14ac:dyDescent="0.25">
      <c r="A40" s="698" t="s">
        <v>2042</v>
      </c>
      <c r="B40" s="699" t="s">
        <v>313</v>
      </c>
      <c r="C40" s="699" t="s">
        <v>2043</v>
      </c>
      <c r="D40" s="699" t="s">
        <v>55</v>
      </c>
      <c r="E40" s="700">
        <v>238170.66</v>
      </c>
    </row>
    <row r="41" spans="1:5" ht="16.5" customHeight="1" x14ac:dyDescent="0.25">
      <c r="A41" s="698" t="s">
        <v>2044</v>
      </c>
      <c r="B41" s="699" t="s">
        <v>313</v>
      </c>
      <c r="C41" s="699" t="s">
        <v>2045</v>
      </c>
      <c r="D41" s="699" t="s">
        <v>55</v>
      </c>
      <c r="E41" s="700">
        <v>1140000</v>
      </c>
    </row>
    <row r="42" spans="1:5" ht="12.75" customHeight="1" x14ac:dyDescent="0.25">
      <c r="A42" s="698" t="s">
        <v>2046</v>
      </c>
      <c r="B42" s="699" t="s">
        <v>313</v>
      </c>
      <c r="C42" s="699" t="s">
        <v>2047</v>
      </c>
      <c r="D42" s="699" t="s">
        <v>55</v>
      </c>
      <c r="E42" s="700">
        <v>632.32000000000005</v>
      </c>
    </row>
    <row r="43" spans="1:5" ht="12.75" customHeight="1" x14ac:dyDescent="0.25">
      <c r="A43" s="698" t="s">
        <v>2048</v>
      </c>
      <c r="B43" s="699" t="s">
        <v>313</v>
      </c>
      <c r="C43" s="699" t="s">
        <v>2049</v>
      </c>
      <c r="D43" s="699" t="s">
        <v>55</v>
      </c>
      <c r="E43" s="700">
        <v>1627</v>
      </c>
    </row>
    <row r="44" spans="1:5" ht="13.5" customHeight="1" x14ac:dyDescent="0.25">
      <c r="A44" s="698" t="s">
        <v>2050</v>
      </c>
      <c r="B44" s="699" t="s">
        <v>313</v>
      </c>
      <c r="C44" s="699" t="s">
        <v>2051</v>
      </c>
      <c r="D44" s="699" t="s">
        <v>55</v>
      </c>
      <c r="E44" s="700">
        <v>4520274.3099999996</v>
      </c>
    </row>
    <row r="45" spans="1:5" ht="16.5" customHeight="1" x14ac:dyDescent="0.25">
      <c r="A45" s="698" t="s">
        <v>2052</v>
      </c>
      <c r="B45" s="699" t="s">
        <v>313</v>
      </c>
      <c r="C45" s="699" t="s">
        <v>2053</v>
      </c>
      <c r="D45" s="699" t="s">
        <v>55</v>
      </c>
      <c r="E45" s="700">
        <v>1380000</v>
      </c>
    </row>
    <row r="46" spans="1:5" ht="12.75" customHeight="1" x14ac:dyDescent="0.25">
      <c r="A46" s="698" t="s">
        <v>2054</v>
      </c>
      <c r="B46" s="699" t="s">
        <v>313</v>
      </c>
      <c r="C46" s="699" t="s">
        <v>2055</v>
      </c>
      <c r="D46" s="699" t="s">
        <v>55</v>
      </c>
      <c r="E46" s="700">
        <v>310000</v>
      </c>
    </row>
    <row r="47" spans="1:5" ht="12.75" customHeight="1" x14ac:dyDescent="0.25">
      <c r="A47" s="698" t="s">
        <v>2056</v>
      </c>
      <c r="B47" s="699" t="s">
        <v>313</v>
      </c>
      <c r="C47" s="699" t="s">
        <v>2057</v>
      </c>
      <c r="D47" s="699" t="s">
        <v>55</v>
      </c>
      <c r="E47" s="700">
        <v>358905</v>
      </c>
    </row>
    <row r="48" spans="1:5" ht="13.5" customHeight="1" x14ac:dyDescent="0.25">
      <c r="A48" s="698" t="s">
        <v>2058</v>
      </c>
      <c r="B48" s="699" t="s">
        <v>313</v>
      </c>
      <c r="C48" s="699" t="s">
        <v>2059</v>
      </c>
      <c r="D48" s="699" t="s">
        <v>55</v>
      </c>
      <c r="E48" s="700">
        <v>1152.5999999999999</v>
      </c>
    </row>
    <row r="49" spans="1:5" ht="12.75" customHeight="1" x14ac:dyDescent="0.25">
      <c r="A49" s="698" t="s">
        <v>2060</v>
      </c>
      <c r="B49" s="699" t="s">
        <v>313</v>
      </c>
      <c r="C49" s="699" t="s">
        <v>2061</v>
      </c>
      <c r="D49" s="699" t="s">
        <v>55</v>
      </c>
      <c r="E49" s="700">
        <v>1487.75</v>
      </c>
    </row>
    <row r="50" spans="1:5" ht="13.5" customHeight="1" x14ac:dyDescent="0.25">
      <c r="A50" s="698" t="s">
        <v>2062</v>
      </c>
      <c r="B50" s="699" t="s">
        <v>313</v>
      </c>
      <c r="C50" s="699" t="s">
        <v>2063</v>
      </c>
      <c r="D50" s="699" t="s">
        <v>55</v>
      </c>
      <c r="E50" s="700">
        <v>5859</v>
      </c>
    </row>
    <row r="51" spans="1:5" ht="12.75" customHeight="1" x14ac:dyDescent="0.25">
      <c r="A51" s="698" t="s">
        <v>2064</v>
      </c>
      <c r="B51" s="699" t="s">
        <v>313</v>
      </c>
      <c r="C51" s="699" t="s">
        <v>2065</v>
      </c>
      <c r="D51" s="699" t="s">
        <v>378</v>
      </c>
      <c r="E51" s="700">
        <v>3924.48</v>
      </c>
    </row>
    <row r="52" spans="1:5" ht="12.75" customHeight="1" x14ac:dyDescent="0.25">
      <c r="A52" s="698" t="s">
        <v>1557</v>
      </c>
      <c r="B52" s="699" t="s">
        <v>313</v>
      </c>
      <c r="C52" s="699" t="s">
        <v>2066</v>
      </c>
      <c r="D52" s="699" t="s">
        <v>378</v>
      </c>
      <c r="E52" s="700">
        <v>5170</v>
      </c>
    </row>
    <row r="53" spans="1:5" ht="13.5" customHeight="1" x14ac:dyDescent="0.25">
      <c r="A53" s="698" t="s">
        <v>1559</v>
      </c>
      <c r="B53" s="699" t="s">
        <v>313</v>
      </c>
      <c r="C53" s="699" t="s">
        <v>2067</v>
      </c>
      <c r="D53" s="699" t="s">
        <v>378</v>
      </c>
      <c r="E53" s="700">
        <v>3218.94</v>
      </c>
    </row>
    <row r="54" spans="1:5" ht="12.75" customHeight="1" x14ac:dyDescent="0.25">
      <c r="A54" s="698" t="s">
        <v>2068</v>
      </c>
      <c r="B54" s="699" t="s">
        <v>313</v>
      </c>
      <c r="C54" s="699" t="s">
        <v>2069</v>
      </c>
      <c r="D54" s="699" t="s">
        <v>55</v>
      </c>
      <c r="E54" s="700">
        <v>49.8</v>
      </c>
    </row>
    <row r="55" spans="1:5" ht="12.75" customHeight="1" x14ac:dyDescent="0.25">
      <c r="A55" s="698" t="s">
        <v>2070</v>
      </c>
      <c r="B55" s="699" t="s">
        <v>313</v>
      </c>
      <c r="C55" s="699" t="s">
        <v>2071</v>
      </c>
      <c r="D55" s="699" t="s">
        <v>55</v>
      </c>
      <c r="E55" s="700">
        <v>410</v>
      </c>
    </row>
    <row r="56" spans="1:5" ht="13.5" customHeight="1" x14ac:dyDescent="0.25">
      <c r="A56" s="698" t="s">
        <v>2072</v>
      </c>
      <c r="B56" s="699" t="s">
        <v>313</v>
      </c>
      <c r="C56" s="699" t="s">
        <v>2073</v>
      </c>
      <c r="D56" s="699" t="s">
        <v>55</v>
      </c>
      <c r="E56" s="700">
        <v>2428.08</v>
      </c>
    </row>
    <row r="57" spans="1:5" ht="12.75" customHeight="1" x14ac:dyDescent="0.25">
      <c r="A57" s="698" t="s">
        <v>2074</v>
      </c>
      <c r="B57" s="699" t="s">
        <v>313</v>
      </c>
      <c r="C57" s="699" t="s">
        <v>2075</v>
      </c>
      <c r="D57" s="699" t="s">
        <v>55</v>
      </c>
      <c r="E57" s="700">
        <v>8820.26</v>
      </c>
    </row>
    <row r="58" spans="1:5" ht="23.25" customHeight="1" x14ac:dyDescent="0.25">
      <c r="A58" s="698" t="s">
        <v>2076</v>
      </c>
      <c r="B58" s="699" t="s">
        <v>313</v>
      </c>
      <c r="C58" s="699" t="s">
        <v>2077</v>
      </c>
      <c r="D58" s="699" t="s">
        <v>55</v>
      </c>
      <c r="E58" s="700">
        <v>4500</v>
      </c>
    </row>
    <row r="59" spans="1:5" ht="13.5" customHeight="1" x14ac:dyDescent="0.25">
      <c r="A59" s="698" t="s">
        <v>2078</v>
      </c>
      <c r="B59" s="699" t="s">
        <v>313</v>
      </c>
      <c r="C59" s="699" t="s">
        <v>2079</v>
      </c>
      <c r="D59" s="699" t="s">
        <v>386</v>
      </c>
      <c r="E59" s="700">
        <v>3</v>
      </c>
    </row>
    <row r="60" spans="1:5" ht="12.75" customHeight="1" x14ac:dyDescent="0.25">
      <c r="A60" s="698" t="s">
        <v>2080</v>
      </c>
      <c r="B60" s="699" t="s">
        <v>313</v>
      </c>
      <c r="C60" s="699" t="s">
        <v>2081</v>
      </c>
      <c r="D60" s="699" t="s">
        <v>386</v>
      </c>
      <c r="E60" s="700">
        <v>3.39</v>
      </c>
    </row>
    <row r="61" spans="1:5" ht="12.75" customHeight="1" x14ac:dyDescent="0.25">
      <c r="A61" s="698" t="s">
        <v>2082</v>
      </c>
      <c r="B61" s="699" t="s">
        <v>313</v>
      </c>
      <c r="C61" s="699" t="s">
        <v>2083</v>
      </c>
      <c r="D61" s="699" t="s">
        <v>386</v>
      </c>
      <c r="E61" s="700">
        <v>2.75</v>
      </c>
    </row>
    <row r="62" spans="1:5" ht="13.5" customHeight="1" x14ac:dyDescent="0.25">
      <c r="A62" s="698" t="s">
        <v>2084</v>
      </c>
      <c r="B62" s="699" t="s">
        <v>313</v>
      </c>
      <c r="C62" s="699" t="s">
        <v>2085</v>
      </c>
      <c r="D62" s="699" t="s">
        <v>386</v>
      </c>
      <c r="E62" s="700">
        <v>3</v>
      </c>
    </row>
    <row r="63" spans="1:5" ht="12.75" customHeight="1" x14ac:dyDescent="0.25">
      <c r="A63" s="698" t="s">
        <v>2086</v>
      </c>
      <c r="B63" s="699" t="s">
        <v>313</v>
      </c>
      <c r="C63" s="699" t="s">
        <v>2087</v>
      </c>
      <c r="D63" s="699" t="s">
        <v>386</v>
      </c>
      <c r="E63" s="700">
        <v>100.89</v>
      </c>
    </row>
    <row r="64" spans="1:5" ht="13.5" customHeight="1" x14ac:dyDescent="0.25">
      <c r="A64" s="698" t="s">
        <v>2088</v>
      </c>
      <c r="B64" s="699" t="s">
        <v>313</v>
      </c>
      <c r="C64" s="699" t="s">
        <v>2089</v>
      </c>
      <c r="D64" s="699" t="s">
        <v>55</v>
      </c>
      <c r="E64" s="700">
        <v>1203.45</v>
      </c>
    </row>
    <row r="65" spans="1:5" ht="12.75" customHeight="1" x14ac:dyDescent="0.25">
      <c r="A65" s="698" t="s">
        <v>2090</v>
      </c>
      <c r="B65" s="699" t="s">
        <v>313</v>
      </c>
      <c r="C65" s="699" t="s">
        <v>2091</v>
      </c>
      <c r="D65" s="699" t="s">
        <v>378</v>
      </c>
      <c r="E65" s="700">
        <v>51121.120000000003</v>
      </c>
    </row>
    <row r="66" spans="1:5" ht="12.75" customHeight="1" x14ac:dyDescent="0.25">
      <c r="A66" s="698" t="s">
        <v>2092</v>
      </c>
      <c r="B66" s="699" t="s">
        <v>313</v>
      </c>
      <c r="C66" s="699" t="s">
        <v>2093</v>
      </c>
      <c r="D66" s="699" t="s">
        <v>386</v>
      </c>
      <c r="E66" s="700">
        <v>33.840000000000003</v>
      </c>
    </row>
    <row r="67" spans="1:5" ht="13.5" customHeight="1" x14ac:dyDescent="0.25">
      <c r="A67" s="698" t="s">
        <v>1561</v>
      </c>
      <c r="B67" s="699" t="s">
        <v>313</v>
      </c>
      <c r="C67" s="699" t="s">
        <v>2094</v>
      </c>
      <c r="D67" s="699" t="s">
        <v>386</v>
      </c>
      <c r="E67" s="700">
        <v>24.97</v>
      </c>
    </row>
    <row r="68" spans="1:5" ht="12.75" customHeight="1" x14ac:dyDescent="0.25">
      <c r="A68" s="698" t="s">
        <v>2095</v>
      </c>
      <c r="B68" s="699" t="s">
        <v>313</v>
      </c>
      <c r="C68" s="699" t="s">
        <v>2096</v>
      </c>
      <c r="D68" s="699" t="s">
        <v>386</v>
      </c>
      <c r="E68" s="700">
        <v>24.59</v>
      </c>
    </row>
    <row r="69" spans="1:5" ht="12.75" customHeight="1" x14ac:dyDescent="0.25">
      <c r="A69" s="698" t="s">
        <v>1563</v>
      </c>
      <c r="B69" s="699" t="s">
        <v>313</v>
      </c>
      <c r="C69" s="699" t="s">
        <v>2097</v>
      </c>
      <c r="D69" s="699" t="s">
        <v>386</v>
      </c>
      <c r="E69" s="700">
        <v>26.99</v>
      </c>
    </row>
    <row r="70" spans="1:5" ht="13.5" customHeight="1" x14ac:dyDescent="0.25">
      <c r="A70" s="698" t="s">
        <v>2098</v>
      </c>
      <c r="B70" s="699" t="s">
        <v>313</v>
      </c>
      <c r="C70" s="699" t="s">
        <v>2099</v>
      </c>
      <c r="D70" s="699" t="s">
        <v>386</v>
      </c>
      <c r="E70" s="700">
        <v>30.24</v>
      </c>
    </row>
    <row r="71" spans="1:5" ht="12.75" customHeight="1" x14ac:dyDescent="0.25">
      <c r="A71" s="698" t="s">
        <v>2100</v>
      </c>
      <c r="B71" s="699" t="s">
        <v>313</v>
      </c>
      <c r="C71" s="699" t="s">
        <v>2101</v>
      </c>
      <c r="D71" s="699" t="s">
        <v>386</v>
      </c>
      <c r="E71" s="700">
        <v>29.75</v>
      </c>
    </row>
    <row r="72" spans="1:5" ht="13.5" customHeight="1" x14ac:dyDescent="0.25">
      <c r="A72" s="698" t="s">
        <v>2102</v>
      </c>
      <c r="B72" s="699" t="s">
        <v>313</v>
      </c>
      <c r="C72" s="699" t="s">
        <v>2103</v>
      </c>
      <c r="D72" s="699" t="s">
        <v>386</v>
      </c>
      <c r="E72" s="700">
        <v>29.75</v>
      </c>
    </row>
    <row r="73" spans="1:5" ht="12.75" customHeight="1" x14ac:dyDescent="0.25">
      <c r="A73" s="698" t="s">
        <v>2104</v>
      </c>
      <c r="B73" s="699" t="s">
        <v>313</v>
      </c>
      <c r="C73" s="699" t="s">
        <v>2105</v>
      </c>
      <c r="D73" s="699" t="s">
        <v>386</v>
      </c>
      <c r="E73" s="700">
        <v>24.69</v>
      </c>
    </row>
    <row r="74" spans="1:5" ht="12.75" customHeight="1" x14ac:dyDescent="0.25">
      <c r="A74" s="698" t="s">
        <v>2106</v>
      </c>
      <c r="B74" s="699" t="s">
        <v>313</v>
      </c>
      <c r="C74" s="699" t="s">
        <v>2107</v>
      </c>
      <c r="D74" s="699" t="s">
        <v>386</v>
      </c>
      <c r="E74" s="700">
        <v>35.18</v>
      </c>
    </row>
    <row r="75" spans="1:5" ht="13.5" customHeight="1" x14ac:dyDescent="0.25">
      <c r="A75" s="698" t="s">
        <v>2108</v>
      </c>
      <c r="B75" s="699" t="s">
        <v>313</v>
      </c>
      <c r="C75" s="699" t="s">
        <v>2109</v>
      </c>
      <c r="D75" s="699" t="s">
        <v>386</v>
      </c>
      <c r="E75" s="700">
        <v>33.840000000000003</v>
      </c>
    </row>
    <row r="76" spans="1:5" ht="12.75" customHeight="1" x14ac:dyDescent="0.25">
      <c r="A76" s="698" t="s">
        <v>2110</v>
      </c>
      <c r="B76" s="699" t="s">
        <v>313</v>
      </c>
      <c r="C76" s="699" t="s">
        <v>2111</v>
      </c>
      <c r="D76" s="699" t="s">
        <v>386</v>
      </c>
      <c r="E76" s="700">
        <v>38.380000000000003</v>
      </c>
    </row>
    <row r="77" spans="1:5" ht="13.5" customHeight="1" x14ac:dyDescent="0.25">
      <c r="A77" s="698" t="s">
        <v>2112</v>
      </c>
      <c r="B77" s="699" t="s">
        <v>313</v>
      </c>
      <c r="C77" s="699" t="s">
        <v>2113</v>
      </c>
      <c r="D77" s="699" t="s">
        <v>386</v>
      </c>
      <c r="E77" s="700">
        <v>36.57</v>
      </c>
    </row>
    <row r="78" spans="1:5" ht="12.75" customHeight="1" x14ac:dyDescent="0.25">
      <c r="A78" s="698" t="s">
        <v>2114</v>
      </c>
      <c r="B78" s="699" t="s">
        <v>313</v>
      </c>
      <c r="C78" s="699" t="s">
        <v>2115</v>
      </c>
      <c r="D78" s="699" t="s">
        <v>386</v>
      </c>
      <c r="E78" s="700">
        <v>21.42</v>
      </c>
    </row>
    <row r="79" spans="1:5" ht="12.75" customHeight="1" x14ac:dyDescent="0.25">
      <c r="A79" s="698" t="s">
        <v>2116</v>
      </c>
      <c r="B79" s="699" t="s">
        <v>313</v>
      </c>
      <c r="C79" s="699" t="s">
        <v>2117</v>
      </c>
      <c r="D79" s="699" t="s">
        <v>386</v>
      </c>
      <c r="E79" s="700">
        <v>21.74</v>
      </c>
    </row>
    <row r="80" spans="1:5" ht="13.5" customHeight="1" x14ac:dyDescent="0.25">
      <c r="A80" s="698" t="s">
        <v>2118</v>
      </c>
      <c r="B80" s="699" t="s">
        <v>313</v>
      </c>
      <c r="C80" s="699" t="s">
        <v>2119</v>
      </c>
      <c r="D80" s="699" t="s">
        <v>386</v>
      </c>
      <c r="E80" s="700">
        <v>23.34</v>
      </c>
    </row>
    <row r="81" spans="1:5" ht="12.75" customHeight="1" x14ac:dyDescent="0.25">
      <c r="A81" s="698" t="s">
        <v>2120</v>
      </c>
      <c r="B81" s="699" t="s">
        <v>313</v>
      </c>
      <c r="C81" s="699" t="s">
        <v>2121</v>
      </c>
      <c r="D81" s="699" t="s">
        <v>386</v>
      </c>
      <c r="E81" s="700">
        <v>33.840000000000003</v>
      </c>
    </row>
    <row r="82" spans="1:5" ht="12.75" customHeight="1" x14ac:dyDescent="0.25">
      <c r="A82" s="698" t="s">
        <v>2122</v>
      </c>
      <c r="B82" s="699" t="s">
        <v>313</v>
      </c>
      <c r="C82" s="699" t="s">
        <v>2123</v>
      </c>
      <c r="D82" s="699" t="s">
        <v>386</v>
      </c>
      <c r="E82" s="700">
        <v>38.380000000000003</v>
      </c>
    </row>
    <row r="83" spans="1:5" ht="13.5" customHeight="1" x14ac:dyDescent="0.25">
      <c r="A83" s="698" t="s">
        <v>1565</v>
      </c>
      <c r="B83" s="699" t="s">
        <v>313</v>
      </c>
      <c r="C83" s="699" t="s">
        <v>1566</v>
      </c>
      <c r="D83" s="699" t="s">
        <v>386</v>
      </c>
      <c r="E83" s="700">
        <v>19.45</v>
      </c>
    </row>
    <row r="84" spans="1:5" ht="12.75" customHeight="1" x14ac:dyDescent="0.25">
      <c r="A84" s="698" t="s">
        <v>2124</v>
      </c>
      <c r="B84" s="699" t="s">
        <v>313</v>
      </c>
      <c r="C84" s="699" t="s">
        <v>2125</v>
      </c>
      <c r="D84" s="699" t="s">
        <v>386</v>
      </c>
      <c r="E84" s="700">
        <v>48.41</v>
      </c>
    </row>
    <row r="85" spans="1:5" ht="13.5" customHeight="1" x14ac:dyDescent="0.25">
      <c r="A85" s="698" t="s">
        <v>2126</v>
      </c>
      <c r="B85" s="699" t="s">
        <v>313</v>
      </c>
      <c r="C85" s="699" t="s">
        <v>2127</v>
      </c>
      <c r="D85" s="699" t="s">
        <v>386</v>
      </c>
      <c r="E85" s="700">
        <v>27.27</v>
      </c>
    </row>
    <row r="86" spans="1:5" ht="12.75" customHeight="1" x14ac:dyDescent="0.25">
      <c r="A86" s="698" t="s">
        <v>2128</v>
      </c>
      <c r="B86" s="699" t="s">
        <v>313</v>
      </c>
      <c r="C86" s="699" t="s">
        <v>2129</v>
      </c>
      <c r="D86" s="699" t="s">
        <v>386</v>
      </c>
      <c r="E86" s="700">
        <v>24.21</v>
      </c>
    </row>
    <row r="87" spans="1:5" ht="12.75" customHeight="1" x14ac:dyDescent="0.25">
      <c r="A87" s="698" t="s">
        <v>2130</v>
      </c>
      <c r="B87" s="699" t="s">
        <v>313</v>
      </c>
      <c r="C87" s="699" t="s">
        <v>2131</v>
      </c>
      <c r="D87" s="699" t="s">
        <v>386</v>
      </c>
      <c r="E87" s="700">
        <v>19.18</v>
      </c>
    </row>
    <row r="88" spans="1:5" ht="13.5" customHeight="1" x14ac:dyDescent="0.25">
      <c r="A88" s="698" t="s">
        <v>2132</v>
      </c>
      <c r="B88" s="699" t="s">
        <v>313</v>
      </c>
      <c r="C88" s="699" t="s">
        <v>2133</v>
      </c>
      <c r="D88" s="699" t="s">
        <v>386</v>
      </c>
      <c r="E88" s="700">
        <v>19.18</v>
      </c>
    </row>
    <row r="89" spans="1:5" ht="12.75" customHeight="1" x14ac:dyDescent="0.25">
      <c r="A89" s="698" t="s">
        <v>2134</v>
      </c>
      <c r="B89" s="701"/>
      <c r="C89" s="699" t="s">
        <v>2135</v>
      </c>
      <c r="D89" s="699" t="s">
        <v>386</v>
      </c>
      <c r="E89" s="700">
        <v>19.18</v>
      </c>
    </row>
    <row r="90" spans="1:5" ht="13.5" customHeight="1" x14ac:dyDescent="0.25">
      <c r="A90" s="698" t="s">
        <v>2136</v>
      </c>
      <c r="B90" s="699" t="s">
        <v>313</v>
      </c>
      <c r="C90" s="699" t="s">
        <v>2137</v>
      </c>
      <c r="D90" s="699" t="s">
        <v>386</v>
      </c>
      <c r="E90" s="700">
        <v>57.08</v>
      </c>
    </row>
    <row r="91" spans="1:5" ht="12.75" customHeight="1" x14ac:dyDescent="0.25">
      <c r="A91" s="698" t="s">
        <v>2138</v>
      </c>
      <c r="B91" s="699" t="s">
        <v>313</v>
      </c>
      <c r="C91" s="699" t="s">
        <v>2139</v>
      </c>
      <c r="D91" s="699" t="s">
        <v>386</v>
      </c>
      <c r="E91" s="700">
        <v>37.29</v>
      </c>
    </row>
    <row r="92" spans="1:5" ht="12.75" customHeight="1" x14ac:dyDescent="0.25">
      <c r="A92" s="698" t="s">
        <v>1567</v>
      </c>
      <c r="B92" s="699" t="s">
        <v>313</v>
      </c>
      <c r="C92" s="699" t="s">
        <v>1568</v>
      </c>
      <c r="D92" s="699" t="s">
        <v>386</v>
      </c>
      <c r="E92" s="700">
        <v>27.36</v>
      </c>
    </row>
    <row r="93" spans="1:5" ht="13.5" customHeight="1" x14ac:dyDescent="0.25">
      <c r="A93" s="698" t="s">
        <v>2140</v>
      </c>
      <c r="B93" s="699" t="s">
        <v>313</v>
      </c>
      <c r="C93" s="699" t="s">
        <v>2141</v>
      </c>
      <c r="D93" s="699" t="s">
        <v>386</v>
      </c>
      <c r="E93" s="700">
        <v>27.34</v>
      </c>
    </row>
    <row r="94" spans="1:5" ht="12.75" customHeight="1" x14ac:dyDescent="0.25">
      <c r="A94" s="698" t="s">
        <v>2142</v>
      </c>
      <c r="B94" s="699" t="s">
        <v>313</v>
      </c>
      <c r="C94" s="699" t="s">
        <v>2143</v>
      </c>
      <c r="D94" s="699" t="s">
        <v>386</v>
      </c>
      <c r="E94" s="700">
        <v>20.67</v>
      </c>
    </row>
    <row r="95" spans="1:5" ht="12.75" customHeight="1" x14ac:dyDescent="0.25">
      <c r="A95" s="698" t="s">
        <v>1569</v>
      </c>
      <c r="B95" s="699" t="s">
        <v>313</v>
      </c>
      <c r="C95" s="699" t="s">
        <v>1570</v>
      </c>
      <c r="D95" s="699" t="s">
        <v>386</v>
      </c>
      <c r="E95" s="700">
        <v>27.36</v>
      </c>
    </row>
    <row r="96" spans="1:5" ht="13.5" customHeight="1" x14ac:dyDescent="0.25">
      <c r="A96" s="698" t="s">
        <v>2144</v>
      </c>
      <c r="B96" s="699" t="s">
        <v>313</v>
      </c>
      <c r="C96" s="699" t="s">
        <v>2145</v>
      </c>
      <c r="D96" s="699" t="s">
        <v>386</v>
      </c>
      <c r="E96" s="700">
        <v>25.05</v>
      </c>
    </row>
    <row r="97" spans="1:5" ht="12.75" customHeight="1" x14ac:dyDescent="0.25">
      <c r="A97" s="698" t="s">
        <v>2146</v>
      </c>
      <c r="B97" s="699" t="s">
        <v>313</v>
      </c>
      <c r="C97" s="699" t="s">
        <v>2147</v>
      </c>
      <c r="D97" s="699" t="s">
        <v>386</v>
      </c>
      <c r="E97" s="700">
        <v>27.36</v>
      </c>
    </row>
    <row r="98" spans="1:5" ht="13.5" customHeight="1" x14ac:dyDescent="0.25">
      <c r="A98" s="698" t="s">
        <v>2148</v>
      </c>
      <c r="B98" s="699" t="s">
        <v>313</v>
      </c>
      <c r="C98" s="699" t="s">
        <v>2149</v>
      </c>
      <c r="D98" s="699" t="s">
        <v>386</v>
      </c>
      <c r="E98" s="700">
        <v>23.07</v>
      </c>
    </row>
    <row r="99" spans="1:5" ht="12.75" customHeight="1" x14ac:dyDescent="0.25">
      <c r="A99" s="698" t="s">
        <v>2150</v>
      </c>
      <c r="B99" s="699" t="s">
        <v>313</v>
      </c>
      <c r="C99" s="699" t="s">
        <v>2151</v>
      </c>
      <c r="D99" s="699" t="s">
        <v>386</v>
      </c>
      <c r="E99" s="700">
        <v>27.29</v>
      </c>
    </row>
    <row r="100" spans="1:5" ht="12.75" customHeight="1" x14ac:dyDescent="0.25">
      <c r="A100" s="698" t="s">
        <v>2152</v>
      </c>
      <c r="B100" s="699" t="s">
        <v>313</v>
      </c>
      <c r="C100" s="699" t="s">
        <v>2153</v>
      </c>
      <c r="D100" s="699" t="s">
        <v>386</v>
      </c>
      <c r="E100" s="700">
        <v>24.08</v>
      </c>
    </row>
    <row r="101" spans="1:5" ht="13.5" customHeight="1" x14ac:dyDescent="0.25">
      <c r="A101" s="698" t="s">
        <v>2154</v>
      </c>
      <c r="B101" s="699" t="s">
        <v>313</v>
      </c>
      <c r="C101" s="699" t="s">
        <v>2155</v>
      </c>
      <c r="D101" s="699" t="s">
        <v>386</v>
      </c>
      <c r="E101" s="700">
        <v>27.36</v>
      </c>
    </row>
    <row r="102" spans="1:5" ht="12.75" customHeight="1" x14ac:dyDescent="0.25">
      <c r="A102" s="698" t="s">
        <v>2156</v>
      </c>
      <c r="B102" s="699" t="s">
        <v>313</v>
      </c>
      <c r="C102" s="699" t="s">
        <v>2157</v>
      </c>
      <c r="D102" s="699" t="s">
        <v>386</v>
      </c>
      <c r="E102" s="700">
        <v>27.27</v>
      </c>
    </row>
    <row r="103" spans="1:5" ht="13.5" customHeight="1" x14ac:dyDescent="0.25">
      <c r="A103" s="698" t="s">
        <v>2158</v>
      </c>
      <c r="B103" s="699" t="s">
        <v>313</v>
      </c>
      <c r="C103" s="699" t="s">
        <v>2159</v>
      </c>
      <c r="D103" s="699" t="s">
        <v>386</v>
      </c>
      <c r="E103" s="700">
        <v>29.31</v>
      </c>
    </row>
    <row r="104" spans="1:5" ht="12.75" customHeight="1" x14ac:dyDescent="0.25">
      <c r="A104" s="698" t="s">
        <v>2160</v>
      </c>
      <c r="B104" s="699" t="s">
        <v>313</v>
      </c>
      <c r="C104" s="699" t="s">
        <v>2161</v>
      </c>
      <c r="D104" s="699" t="s">
        <v>386</v>
      </c>
      <c r="E104" s="700">
        <v>27.36</v>
      </c>
    </row>
    <row r="105" spans="1:5" ht="12.75" customHeight="1" x14ac:dyDescent="0.25">
      <c r="A105" s="698" t="s">
        <v>2162</v>
      </c>
      <c r="B105" s="699" t="s">
        <v>313</v>
      </c>
      <c r="C105" s="699" t="s">
        <v>2163</v>
      </c>
      <c r="D105" s="699" t="s">
        <v>386</v>
      </c>
      <c r="E105" s="700">
        <v>20.67</v>
      </c>
    </row>
    <row r="106" spans="1:5" ht="13.5" customHeight="1" x14ac:dyDescent="0.25">
      <c r="A106" s="698" t="s">
        <v>2164</v>
      </c>
      <c r="B106" s="699" t="s">
        <v>313</v>
      </c>
      <c r="C106" s="699" t="s">
        <v>2165</v>
      </c>
      <c r="D106" s="699" t="s">
        <v>386</v>
      </c>
      <c r="E106" s="700">
        <v>91.65</v>
      </c>
    </row>
    <row r="107" spans="1:5" ht="12.75" customHeight="1" x14ac:dyDescent="0.25">
      <c r="A107" s="698" t="s">
        <v>2166</v>
      </c>
      <c r="B107" s="699" t="s">
        <v>313</v>
      </c>
      <c r="C107" s="699" t="s">
        <v>2167</v>
      </c>
      <c r="D107" s="699" t="s">
        <v>386</v>
      </c>
      <c r="E107" s="700">
        <v>27.27</v>
      </c>
    </row>
    <row r="108" spans="1:5" ht="12.75" customHeight="1" x14ac:dyDescent="0.25">
      <c r="A108" s="698" t="s">
        <v>2168</v>
      </c>
      <c r="B108" s="699" t="s">
        <v>313</v>
      </c>
      <c r="C108" s="699" t="s">
        <v>2169</v>
      </c>
      <c r="D108" s="699" t="s">
        <v>386</v>
      </c>
      <c r="E108" s="700">
        <v>21.55</v>
      </c>
    </row>
    <row r="109" spans="1:5" ht="13.5" customHeight="1" x14ac:dyDescent="0.25">
      <c r="A109" s="698" t="s">
        <v>1571</v>
      </c>
      <c r="B109" s="699" t="s">
        <v>313</v>
      </c>
      <c r="C109" s="699" t="s">
        <v>2170</v>
      </c>
      <c r="D109" s="699" t="s">
        <v>386</v>
      </c>
      <c r="E109" s="700">
        <v>19.239999999999998</v>
      </c>
    </row>
    <row r="110" spans="1:5" ht="12.75" customHeight="1" x14ac:dyDescent="0.25">
      <c r="A110" s="698" t="s">
        <v>2171</v>
      </c>
      <c r="B110" s="699" t="s">
        <v>313</v>
      </c>
      <c r="C110" s="699" t="s">
        <v>2172</v>
      </c>
      <c r="D110" s="699" t="s">
        <v>386</v>
      </c>
      <c r="E110" s="700">
        <v>28.87</v>
      </c>
    </row>
    <row r="111" spans="1:5" ht="13.5" customHeight="1" x14ac:dyDescent="0.25">
      <c r="A111" s="698" t="s">
        <v>1572</v>
      </c>
      <c r="B111" s="699" t="s">
        <v>313</v>
      </c>
      <c r="C111" s="699" t="s">
        <v>1573</v>
      </c>
      <c r="D111" s="699" t="s">
        <v>386</v>
      </c>
      <c r="E111" s="700">
        <v>23.28</v>
      </c>
    </row>
    <row r="112" spans="1:5" ht="12.75" customHeight="1" x14ac:dyDescent="0.25">
      <c r="A112" s="698" t="s">
        <v>1574</v>
      </c>
      <c r="B112" s="699" t="s">
        <v>313</v>
      </c>
      <c r="C112" s="699" t="s">
        <v>2173</v>
      </c>
      <c r="D112" s="699" t="s">
        <v>386</v>
      </c>
      <c r="E112" s="700">
        <v>31.01</v>
      </c>
    </row>
    <row r="113" spans="1:5" ht="12.75" customHeight="1" x14ac:dyDescent="0.25">
      <c r="A113" s="698" t="s">
        <v>2174</v>
      </c>
      <c r="B113" s="699" t="s">
        <v>313</v>
      </c>
      <c r="C113" s="699" t="s">
        <v>2175</v>
      </c>
      <c r="D113" s="699" t="s">
        <v>386</v>
      </c>
      <c r="E113" s="700">
        <v>25.73</v>
      </c>
    </row>
    <row r="114" spans="1:5" ht="13.5" customHeight="1" x14ac:dyDescent="0.25">
      <c r="A114" s="698" t="s">
        <v>2176</v>
      </c>
      <c r="B114" s="699" t="s">
        <v>313</v>
      </c>
      <c r="C114" s="699" t="s">
        <v>2177</v>
      </c>
      <c r="D114" s="699" t="s">
        <v>386</v>
      </c>
      <c r="E114" s="700">
        <v>33.82</v>
      </c>
    </row>
    <row r="115" spans="1:5" ht="12.75" customHeight="1" x14ac:dyDescent="0.25">
      <c r="A115" s="698" t="s">
        <v>2178</v>
      </c>
      <c r="B115" s="699" t="s">
        <v>313</v>
      </c>
      <c r="C115" s="699" t="s">
        <v>2179</v>
      </c>
      <c r="D115" s="699" t="s">
        <v>386</v>
      </c>
      <c r="E115" s="700">
        <v>42.06</v>
      </c>
    </row>
    <row r="116" spans="1:5" ht="13.5" customHeight="1" x14ac:dyDescent="0.25">
      <c r="A116" s="698" t="s">
        <v>2180</v>
      </c>
      <c r="B116" s="699" t="s">
        <v>313</v>
      </c>
      <c r="C116" s="699" t="s">
        <v>2181</v>
      </c>
      <c r="D116" s="699" t="s">
        <v>386</v>
      </c>
      <c r="E116" s="700">
        <v>34.76</v>
      </c>
    </row>
    <row r="117" spans="1:5" ht="12.75" customHeight="1" x14ac:dyDescent="0.25">
      <c r="A117" s="698" t="s">
        <v>2182</v>
      </c>
      <c r="B117" s="699" t="s">
        <v>313</v>
      </c>
      <c r="C117" s="699" t="s">
        <v>2183</v>
      </c>
      <c r="D117" s="699" t="s">
        <v>386</v>
      </c>
      <c r="E117" s="700">
        <v>31.2</v>
      </c>
    </row>
    <row r="118" spans="1:5" ht="12.75" customHeight="1" x14ac:dyDescent="0.25">
      <c r="A118" s="698" t="s">
        <v>2184</v>
      </c>
      <c r="B118" s="699" t="s">
        <v>313</v>
      </c>
      <c r="C118" s="699" t="s">
        <v>2185</v>
      </c>
      <c r="D118" s="699" t="s">
        <v>386</v>
      </c>
      <c r="E118" s="700">
        <v>27.65</v>
      </c>
    </row>
    <row r="119" spans="1:5" ht="13.5" customHeight="1" x14ac:dyDescent="0.25">
      <c r="A119" s="698" t="s">
        <v>2186</v>
      </c>
      <c r="B119" s="699" t="s">
        <v>313</v>
      </c>
      <c r="C119" s="699" t="s">
        <v>2187</v>
      </c>
      <c r="D119" s="699" t="s">
        <v>378</v>
      </c>
      <c r="E119" s="700">
        <v>20825.79</v>
      </c>
    </row>
    <row r="120" spans="1:5" ht="12.75" customHeight="1" x14ac:dyDescent="0.25">
      <c r="A120" s="698" t="s">
        <v>2188</v>
      </c>
      <c r="B120" s="699" t="s">
        <v>313</v>
      </c>
      <c r="C120" s="699" t="s">
        <v>2189</v>
      </c>
      <c r="D120" s="699" t="s">
        <v>378</v>
      </c>
      <c r="E120" s="700">
        <v>27073.52</v>
      </c>
    </row>
    <row r="121" spans="1:5" ht="13.5" customHeight="1" x14ac:dyDescent="0.25">
      <c r="A121" s="698" t="s">
        <v>1575</v>
      </c>
      <c r="B121" s="699" t="s">
        <v>313</v>
      </c>
      <c r="C121" s="699" t="s">
        <v>2190</v>
      </c>
      <c r="D121" s="699" t="s">
        <v>378</v>
      </c>
      <c r="E121" s="700">
        <v>23949.65</v>
      </c>
    </row>
    <row r="122" spans="1:5" ht="12.75" customHeight="1" x14ac:dyDescent="0.25">
      <c r="A122" s="698" t="s">
        <v>2191</v>
      </c>
      <c r="B122" s="699" t="s">
        <v>313</v>
      </c>
      <c r="C122" s="699" t="s">
        <v>2192</v>
      </c>
      <c r="D122" s="699" t="s">
        <v>378</v>
      </c>
      <c r="E122" s="700">
        <v>14675.93</v>
      </c>
    </row>
    <row r="123" spans="1:5" ht="12.75" customHeight="1" x14ac:dyDescent="0.25">
      <c r="A123" s="698" t="s">
        <v>2193</v>
      </c>
      <c r="B123" s="699" t="s">
        <v>313</v>
      </c>
      <c r="C123" s="699" t="s">
        <v>2194</v>
      </c>
      <c r="D123" s="699" t="s">
        <v>378</v>
      </c>
      <c r="E123" s="700">
        <v>11006.95</v>
      </c>
    </row>
    <row r="124" spans="1:5" ht="13.5" customHeight="1" x14ac:dyDescent="0.25">
      <c r="A124" s="698" t="s">
        <v>2195</v>
      </c>
      <c r="B124" s="699" t="s">
        <v>313</v>
      </c>
      <c r="C124" s="699" t="s">
        <v>2196</v>
      </c>
      <c r="D124" s="699" t="s">
        <v>378</v>
      </c>
      <c r="E124" s="700">
        <v>13300.06</v>
      </c>
    </row>
    <row r="125" spans="1:5" ht="12.75" customHeight="1" x14ac:dyDescent="0.25">
      <c r="A125" s="698" t="s">
        <v>2197</v>
      </c>
      <c r="B125" s="699" t="s">
        <v>313</v>
      </c>
      <c r="C125" s="699" t="s">
        <v>2198</v>
      </c>
      <c r="D125" s="699" t="s">
        <v>378</v>
      </c>
      <c r="E125" s="700">
        <v>15619.34</v>
      </c>
    </row>
    <row r="126" spans="1:5" ht="12.75" customHeight="1" x14ac:dyDescent="0.25">
      <c r="A126" s="698" t="s">
        <v>2199</v>
      </c>
      <c r="B126" s="699" t="s">
        <v>313</v>
      </c>
      <c r="C126" s="699" t="s">
        <v>2200</v>
      </c>
      <c r="D126" s="699" t="s">
        <v>378</v>
      </c>
      <c r="E126" s="700">
        <v>18873.37</v>
      </c>
    </row>
    <row r="127" spans="1:5" ht="13.5" customHeight="1" x14ac:dyDescent="0.25">
      <c r="A127" s="698" t="s">
        <v>2201</v>
      </c>
      <c r="B127" s="699" t="s">
        <v>313</v>
      </c>
      <c r="C127" s="699" t="s">
        <v>2202</v>
      </c>
      <c r="D127" s="699" t="s">
        <v>378</v>
      </c>
      <c r="E127" s="700">
        <v>17962.240000000002</v>
      </c>
    </row>
    <row r="128" spans="1:5" ht="12.75" customHeight="1" x14ac:dyDescent="0.25">
      <c r="A128" s="698" t="s">
        <v>2203</v>
      </c>
      <c r="B128" s="699" t="s">
        <v>313</v>
      </c>
      <c r="C128" s="699" t="s">
        <v>2204</v>
      </c>
      <c r="D128" s="699" t="s">
        <v>378</v>
      </c>
      <c r="E128" s="700">
        <v>21704.37</v>
      </c>
    </row>
    <row r="129" spans="1:5" ht="13.5" customHeight="1" x14ac:dyDescent="0.25">
      <c r="A129" s="698" t="s">
        <v>2205</v>
      </c>
      <c r="B129" s="699" t="s">
        <v>313</v>
      </c>
      <c r="C129" s="699" t="s">
        <v>2206</v>
      </c>
      <c r="D129" s="699" t="s">
        <v>378</v>
      </c>
      <c r="E129" s="700">
        <v>20305.14</v>
      </c>
    </row>
    <row r="130" spans="1:5" ht="12.75" customHeight="1" x14ac:dyDescent="0.25">
      <c r="A130" s="698" t="s">
        <v>2207</v>
      </c>
      <c r="B130" s="699" t="s">
        <v>313</v>
      </c>
      <c r="C130" s="699" t="s">
        <v>2208</v>
      </c>
      <c r="D130" s="699" t="s">
        <v>378</v>
      </c>
      <c r="E130" s="700">
        <v>24535.38</v>
      </c>
    </row>
    <row r="131" spans="1:5" ht="12.75" customHeight="1" x14ac:dyDescent="0.25">
      <c r="A131" s="698" t="s">
        <v>1577</v>
      </c>
      <c r="B131" s="699" t="s">
        <v>313</v>
      </c>
      <c r="C131" s="699" t="s">
        <v>1578</v>
      </c>
      <c r="D131" s="699" t="s">
        <v>386</v>
      </c>
      <c r="E131" s="700">
        <v>227.45</v>
      </c>
    </row>
    <row r="132" spans="1:5" ht="13.5" customHeight="1" x14ac:dyDescent="0.25">
      <c r="A132" s="698" t="s">
        <v>1579</v>
      </c>
      <c r="B132" s="699" t="s">
        <v>313</v>
      </c>
      <c r="C132" s="699" t="s">
        <v>1580</v>
      </c>
      <c r="D132" s="699" t="s">
        <v>386</v>
      </c>
      <c r="E132" s="700">
        <v>207.99</v>
      </c>
    </row>
    <row r="133" spans="1:5" ht="12.75" customHeight="1" x14ac:dyDescent="0.25">
      <c r="A133" s="698" t="s">
        <v>1581</v>
      </c>
      <c r="B133" s="699" t="s">
        <v>313</v>
      </c>
      <c r="C133" s="699" t="s">
        <v>1582</v>
      </c>
      <c r="D133" s="699" t="s">
        <v>386</v>
      </c>
      <c r="E133" s="700">
        <v>188.52</v>
      </c>
    </row>
    <row r="134" spans="1:5" ht="13.5" customHeight="1" x14ac:dyDescent="0.25">
      <c r="A134" s="698" t="s">
        <v>1583</v>
      </c>
      <c r="B134" s="699" t="s">
        <v>313</v>
      </c>
      <c r="C134" s="699" t="s">
        <v>2209</v>
      </c>
      <c r="D134" s="699" t="s">
        <v>386</v>
      </c>
      <c r="E134" s="700">
        <v>169.05</v>
      </c>
    </row>
    <row r="135" spans="1:5" ht="12.75" customHeight="1" x14ac:dyDescent="0.25">
      <c r="A135" s="698" t="s">
        <v>1585</v>
      </c>
      <c r="B135" s="699" t="s">
        <v>313</v>
      </c>
      <c r="C135" s="699" t="s">
        <v>2210</v>
      </c>
      <c r="D135" s="699" t="s">
        <v>386</v>
      </c>
      <c r="E135" s="700">
        <v>149.58000000000001</v>
      </c>
    </row>
    <row r="136" spans="1:5" ht="12.75" customHeight="1" x14ac:dyDescent="0.25">
      <c r="A136" s="698" t="s">
        <v>1587</v>
      </c>
      <c r="B136" s="699" t="s">
        <v>313</v>
      </c>
      <c r="C136" s="699" t="s">
        <v>2211</v>
      </c>
      <c r="D136" s="699" t="s">
        <v>386</v>
      </c>
      <c r="E136" s="700">
        <v>132.86000000000001</v>
      </c>
    </row>
    <row r="137" spans="1:5" ht="13.5" customHeight="1" x14ac:dyDescent="0.25">
      <c r="A137" s="698" t="s">
        <v>1589</v>
      </c>
      <c r="B137" s="699" t="s">
        <v>313</v>
      </c>
      <c r="C137" s="699" t="s">
        <v>1590</v>
      </c>
      <c r="D137" s="699" t="s">
        <v>386</v>
      </c>
      <c r="E137" s="700">
        <v>94.53</v>
      </c>
    </row>
    <row r="138" spans="1:5" ht="12.75" customHeight="1" x14ac:dyDescent="0.25">
      <c r="A138" s="698" t="s">
        <v>1591</v>
      </c>
      <c r="B138" s="699" t="s">
        <v>313</v>
      </c>
      <c r="C138" s="699" t="s">
        <v>1592</v>
      </c>
      <c r="D138" s="699" t="s">
        <v>386</v>
      </c>
      <c r="E138" s="700">
        <v>227.45</v>
      </c>
    </row>
    <row r="139" spans="1:5" ht="12.75" customHeight="1" x14ac:dyDescent="0.25">
      <c r="A139" s="698" t="s">
        <v>1593</v>
      </c>
      <c r="B139" s="699" t="s">
        <v>313</v>
      </c>
      <c r="C139" s="699" t="s">
        <v>1594</v>
      </c>
      <c r="D139" s="699" t="s">
        <v>386</v>
      </c>
      <c r="E139" s="700">
        <v>207.99</v>
      </c>
    </row>
    <row r="140" spans="1:5" ht="13.5" customHeight="1" x14ac:dyDescent="0.25">
      <c r="A140" s="698" t="s">
        <v>1595</v>
      </c>
      <c r="B140" s="699" t="s">
        <v>313</v>
      </c>
      <c r="C140" s="699" t="s">
        <v>1596</v>
      </c>
      <c r="D140" s="699" t="s">
        <v>386</v>
      </c>
      <c r="E140" s="700">
        <v>188.52</v>
      </c>
    </row>
    <row r="141" spans="1:5" ht="12.75" customHeight="1" x14ac:dyDescent="0.25">
      <c r="A141" s="698" t="s">
        <v>1597</v>
      </c>
      <c r="B141" s="699" t="s">
        <v>313</v>
      </c>
      <c r="C141" s="699" t="s">
        <v>1598</v>
      </c>
      <c r="D141" s="699" t="s">
        <v>386</v>
      </c>
      <c r="E141" s="700">
        <v>169.05</v>
      </c>
    </row>
    <row r="142" spans="1:5" ht="13.5" customHeight="1" x14ac:dyDescent="0.25">
      <c r="A142" s="698" t="s">
        <v>1599</v>
      </c>
      <c r="B142" s="699" t="s">
        <v>313</v>
      </c>
      <c r="C142" s="699" t="s">
        <v>1600</v>
      </c>
      <c r="D142" s="699" t="s">
        <v>386</v>
      </c>
      <c r="E142" s="700">
        <v>149.58000000000001</v>
      </c>
    </row>
    <row r="143" spans="1:5" ht="12.75" customHeight="1" x14ac:dyDescent="0.25">
      <c r="A143" s="698" t="s">
        <v>1601</v>
      </c>
      <c r="B143" s="699" t="s">
        <v>313</v>
      </c>
      <c r="C143" s="699" t="s">
        <v>1602</v>
      </c>
      <c r="D143" s="699" t="s">
        <v>386</v>
      </c>
      <c r="E143" s="700">
        <v>132.86000000000001</v>
      </c>
    </row>
    <row r="144" spans="1:5" ht="12.75" customHeight="1" x14ac:dyDescent="0.25">
      <c r="A144" s="698" t="s">
        <v>1603</v>
      </c>
      <c r="B144" s="699" t="s">
        <v>313</v>
      </c>
      <c r="C144" s="699" t="s">
        <v>1604</v>
      </c>
      <c r="D144" s="699" t="s">
        <v>386</v>
      </c>
      <c r="E144" s="700">
        <v>94.53</v>
      </c>
    </row>
    <row r="145" spans="1:5" ht="13.5" customHeight="1" x14ac:dyDescent="0.25">
      <c r="A145" s="698" t="s">
        <v>1605</v>
      </c>
      <c r="B145" s="699" t="s">
        <v>313</v>
      </c>
      <c r="C145" s="699" t="s">
        <v>903</v>
      </c>
      <c r="D145" s="699" t="s">
        <v>386</v>
      </c>
      <c r="E145" s="700">
        <v>38.909999999999997</v>
      </c>
    </row>
    <row r="146" spans="1:5" ht="12.75" customHeight="1" x14ac:dyDescent="0.25">
      <c r="A146" s="698" t="s">
        <v>1606</v>
      </c>
      <c r="B146" s="699" t="s">
        <v>313</v>
      </c>
      <c r="C146" s="699" t="s">
        <v>905</v>
      </c>
      <c r="D146" s="699" t="s">
        <v>386</v>
      </c>
      <c r="E146" s="700">
        <v>50.32</v>
      </c>
    </row>
    <row r="147" spans="1:5" ht="13.5" customHeight="1" x14ac:dyDescent="0.25">
      <c r="A147" s="698" t="s">
        <v>1607</v>
      </c>
      <c r="B147" s="699" t="s">
        <v>313</v>
      </c>
      <c r="C147" s="699" t="s">
        <v>907</v>
      </c>
      <c r="D147" s="699" t="s">
        <v>386</v>
      </c>
      <c r="E147" s="700">
        <v>13.66</v>
      </c>
    </row>
    <row r="148" spans="1:5" ht="12.75" customHeight="1" x14ac:dyDescent="0.25">
      <c r="A148" s="698" t="s">
        <v>1608</v>
      </c>
      <c r="B148" s="699" t="s">
        <v>313</v>
      </c>
      <c r="C148" s="699" t="s">
        <v>1609</v>
      </c>
      <c r="D148" s="699" t="s">
        <v>386</v>
      </c>
      <c r="E148" s="700">
        <v>26.61</v>
      </c>
    </row>
    <row r="149" spans="1:5" ht="12.75" customHeight="1" x14ac:dyDescent="0.25">
      <c r="A149" s="698" t="s">
        <v>1610</v>
      </c>
      <c r="B149" s="699" t="s">
        <v>313</v>
      </c>
      <c r="C149" s="699" t="s">
        <v>913</v>
      </c>
      <c r="D149" s="699" t="s">
        <v>386</v>
      </c>
      <c r="E149" s="700">
        <v>26.61</v>
      </c>
    </row>
    <row r="150" spans="1:5" ht="13.5" customHeight="1" x14ac:dyDescent="0.25">
      <c r="A150" s="698" t="s">
        <v>1612</v>
      </c>
      <c r="B150" s="699" t="s">
        <v>313</v>
      </c>
      <c r="C150" s="699" t="s">
        <v>2212</v>
      </c>
      <c r="D150" s="699" t="s">
        <v>386</v>
      </c>
      <c r="E150" s="700">
        <v>38.78</v>
      </c>
    </row>
    <row r="151" spans="1:5" ht="12.75" customHeight="1" x14ac:dyDescent="0.25">
      <c r="A151" s="698" t="s">
        <v>1614</v>
      </c>
      <c r="B151" s="699" t="s">
        <v>313</v>
      </c>
      <c r="C151" s="699" t="s">
        <v>2213</v>
      </c>
      <c r="D151" s="699" t="s">
        <v>386</v>
      </c>
      <c r="E151" s="700">
        <v>34.64</v>
      </c>
    </row>
    <row r="152" spans="1:5" ht="12.75" customHeight="1" x14ac:dyDescent="0.25">
      <c r="A152" s="698" t="s">
        <v>1616</v>
      </c>
      <c r="B152" s="699" t="s">
        <v>313</v>
      </c>
      <c r="C152" s="699" t="s">
        <v>2214</v>
      </c>
      <c r="D152" s="699" t="s">
        <v>386</v>
      </c>
      <c r="E152" s="700">
        <v>30.92</v>
      </c>
    </row>
    <row r="153" spans="1:5" ht="13.5" customHeight="1" x14ac:dyDescent="0.25">
      <c r="A153" s="698" t="s">
        <v>1618</v>
      </c>
      <c r="B153" s="699" t="s">
        <v>313</v>
      </c>
      <c r="C153" s="699" t="s">
        <v>1619</v>
      </c>
      <c r="D153" s="699" t="s">
        <v>386</v>
      </c>
      <c r="E153" s="700">
        <v>38.78</v>
      </c>
    </row>
    <row r="154" spans="1:5" ht="12.75" customHeight="1" x14ac:dyDescent="0.25">
      <c r="A154" s="698" t="s">
        <v>1620</v>
      </c>
      <c r="B154" s="699" t="s">
        <v>313</v>
      </c>
      <c r="C154" s="699" t="s">
        <v>2215</v>
      </c>
      <c r="D154" s="699" t="s">
        <v>386</v>
      </c>
      <c r="E154" s="700">
        <v>38.78</v>
      </c>
    </row>
    <row r="155" spans="1:5" ht="13.5" customHeight="1" x14ac:dyDescent="0.25">
      <c r="A155" s="698" t="s">
        <v>1622</v>
      </c>
      <c r="B155" s="699" t="s">
        <v>313</v>
      </c>
      <c r="C155" s="699" t="s">
        <v>2216</v>
      </c>
      <c r="D155" s="699" t="s">
        <v>386</v>
      </c>
      <c r="E155" s="700">
        <v>34.64</v>
      </c>
    </row>
    <row r="156" spans="1:5" ht="12.75" customHeight="1" x14ac:dyDescent="0.25">
      <c r="A156" s="698" t="s">
        <v>1624</v>
      </c>
      <c r="B156" s="699" t="s">
        <v>313</v>
      </c>
      <c r="C156" s="699" t="s">
        <v>2217</v>
      </c>
      <c r="D156" s="699" t="s">
        <v>386</v>
      </c>
      <c r="E156" s="700">
        <v>30.92</v>
      </c>
    </row>
    <row r="157" spans="1:5" ht="12.75" customHeight="1" x14ac:dyDescent="0.25">
      <c r="A157" s="698" t="s">
        <v>1626</v>
      </c>
      <c r="B157" s="699" t="s">
        <v>313</v>
      </c>
      <c r="C157" s="699" t="s">
        <v>1627</v>
      </c>
      <c r="D157" s="699" t="s">
        <v>386</v>
      </c>
      <c r="E157" s="700">
        <v>34.64</v>
      </c>
    </row>
    <row r="158" spans="1:5" ht="13.5" customHeight="1" x14ac:dyDescent="0.25">
      <c r="A158" s="698" t="s">
        <v>1628</v>
      </c>
      <c r="B158" s="699" t="s">
        <v>313</v>
      </c>
      <c r="C158" s="699" t="s">
        <v>2218</v>
      </c>
      <c r="D158" s="699" t="s">
        <v>386</v>
      </c>
      <c r="E158" s="700">
        <v>30.92</v>
      </c>
    </row>
    <row r="159" spans="1:5" ht="12.75" customHeight="1" x14ac:dyDescent="0.25">
      <c r="A159" s="698" t="s">
        <v>1630</v>
      </c>
      <c r="B159" s="699" t="s">
        <v>313</v>
      </c>
      <c r="C159" s="699" t="s">
        <v>1631</v>
      </c>
      <c r="D159" s="699" t="s">
        <v>386</v>
      </c>
      <c r="E159" s="700">
        <v>21.55</v>
      </c>
    </row>
    <row r="160" spans="1:5" ht="13.5" customHeight="1" x14ac:dyDescent="0.25">
      <c r="A160" s="698" t="s">
        <v>1632</v>
      </c>
      <c r="B160" s="699" t="s">
        <v>313</v>
      </c>
      <c r="C160" s="699" t="s">
        <v>2219</v>
      </c>
      <c r="D160" s="699" t="s">
        <v>386</v>
      </c>
      <c r="E160" s="700">
        <v>32.5</v>
      </c>
    </row>
    <row r="161" spans="1:5" ht="12.75" customHeight="1" x14ac:dyDescent="0.25">
      <c r="A161" s="698" t="s">
        <v>1634</v>
      </c>
      <c r="B161" s="699" t="s">
        <v>313</v>
      </c>
      <c r="C161" s="699" t="s">
        <v>2220</v>
      </c>
      <c r="D161" s="699" t="s">
        <v>386</v>
      </c>
      <c r="E161" s="700">
        <v>29.29</v>
      </c>
    </row>
    <row r="162" spans="1:5" ht="12.75" customHeight="1" x14ac:dyDescent="0.25">
      <c r="A162" s="698" t="s">
        <v>1636</v>
      </c>
      <c r="B162" s="699" t="s">
        <v>313</v>
      </c>
      <c r="C162" s="699" t="s">
        <v>2221</v>
      </c>
      <c r="D162" s="699" t="s">
        <v>386</v>
      </c>
      <c r="E162" s="700">
        <v>26.09</v>
      </c>
    </row>
    <row r="163" spans="1:5" ht="13.5" customHeight="1" x14ac:dyDescent="0.25">
      <c r="A163" s="698" t="s">
        <v>1638</v>
      </c>
      <c r="B163" s="699" t="s">
        <v>313</v>
      </c>
      <c r="C163" s="699" t="s">
        <v>1639</v>
      </c>
      <c r="D163" s="699" t="s">
        <v>386</v>
      </c>
      <c r="E163" s="700">
        <v>35.159999999999997</v>
      </c>
    </row>
    <row r="164" spans="1:5" ht="12.75" customHeight="1" x14ac:dyDescent="0.25">
      <c r="A164" s="698" t="s">
        <v>1640</v>
      </c>
      <c r="B164" s="699" t="s">
        <v>313</v>
      </c>
      <c r="C164" s="699" t="s">
        <v>2222</v>
      </c>
      <c r="D164" s="699" t="s">
        <v>386</v>
      </c>
      <c r="E164" s="700">
        <v>189.08</v>
      </c>
    </row>
    <row r="165" spans="1:5" ht="12.75" customHeight="1" x14ac:dyDescent="0.25">
      <c r="A165" s="698" t="s">
        <v>1642</v>
      </c>
      <c r="B165" s="699" t="s">
        <v>313</v>
      </c>
      <c r="C165" s="699" t="s">
        <v>2223</v>
      </c>
      <c r="D165" s="699" t="s">
        <v>386</v>
      </c>
      <c r="E165" s="700">
        <v>171.38</v>
      </c>
    </row>
    <row r="166" spans="1:5" ht="13.5" customHeight="1" x14ac:dyDescent="0.25">
      <c r="A166" s="698" t="s">
        <v>1644</v>
      </c>
      <c r="B166" s="699" t="s">
        <v>313</v>
      </c>
      <c r="C166" s="699" t="s">
        <v>2224</v>
      </c>
      <c r="D166" s="699" t="s">
        <v>386</v>
      </c>
      <c r="E166" s="700">
        <v>153.68</v>
      </c>
    </row>
    <row r="167" spans="1:5" ht="12.75" customHeight="1" x14ac:dyDescent="0.25">
      <c r="A167" s="698" t="s">
        <v>1646</v>
      </c>
      <c r="B167" s="699" t="s">
        <v>313</v>
      </c>
      <c r="C167" s="699" t="s">
        <v>2225</v>
      </c>
      <c r="D167" s="699" t="s">
        <v>386</v>
      </c>
      <c r="E167" s="700">
        <v>135.97999999999999</v>
      </c>
    </row>
    <row r="168" spans="1:5" ht="13.5" customHeight="1" x14ac:dyDescent="0.25">
      <c r="A168" s="698" t="s">
        <v>1648</v>
      </c>
      <c r="B168" s="699" t="s">
        <v>313</v>
      </c>
      <c r="C168" s="699" t="s">
        <v>2226</v>
      </c>
      <c r="D168" s="699" t="s">
        <v>386</v>
      </c>
      <c r="E168" s="700">
        <v>120.78</v>
      </c>
    </row>
    <row r="169" spans="1:5" ht="12.75" customHeight="1" x14ac:dyDescent="0.25">
      <c r="A169" s="698" t="s">
        <v>1650</v>
      </c>
      <c r="B169" s="699" t="s">
        <v>313</v>
      </c>
      <c r="C169" s="699" t="s">
        <v>1651</v>
      </c>
      <c r="D169" s="699" t="s">
        <v>386</v>
      </c>
      <c r="E169" s="700">
        <v>85.94</v>
      </c>
    </row>
    <row r="170" spans="1:5" ht="12.75" customHeight="1" x14ac:dyDescent="0.25">
      <c r="A170" s="698" t="s">
        <v>1652</v>
      </c>
      <c r="B170" s="699" t="s">
        <v>313</v>
      </c>
      <c r="C170" s="699" t="s">
        <v>1653</v>
      </c>
      <c r="D170" s="699" t="s">
        <v>386</v>
      </c>
      <c r="E170" s="700">
        <v>189.08</v>
      </c>
    </row>
    <row r="171" spans="1:5" ht="13.5" customHeight="1" x14ac:dyDescent="0.25">
      <c r="A171" s="698" t="s">
        <v>1654</v>
      </c>
      <c r="B171" s="699" t="s">
        <v>313</v>
      </c>
      <c r="C171" s="699" t="s">
        <v>1655</v>
      </c>
      <c r="D171" s="699" t="s">
        <v>386</v>
      </c>
      <c r="E171" s="700">
        <v>171.38</v>
      </c>
    </row>
    <row r="172" spans="1:5" ht="12.75" customHeight="1" x14ac:dyDescent="0.25">
      <c r="A172" s="698" t="s">
        <v>1656</v>
      </c>
      <c r="B172" s="699" t="s">
        <v>313</v>
      </c>
      <c r="C172" s="699" t="s">
        <v>1657</v>
      </c>
      <c r="D172" s="699" t="s">
        <v>386</v>
      </c>
      <c r="E172" s="700">
        <v>153.68</v>
      </c>
    </row>
    <row r="173" spans="1:5" ht="13.5" customHeight="1" x14ac:dyDescent="0.25">
      <c r="A173" s="698" t="s">
        <v>1658</v>
      </c>
      <c r="B173" s="699" t="s">
        <v>313</v>
      </c>
      <c r="C173" s="699" t="s">
        <v>1659</v>
      </c>
      <c r="D173" s="699" t="s">
        <v>386</v>
      </c>
      <c r="E173" s="700">
        <v>135.97999999999999</v>
      </c>
    </row>
    <row r="174" spans="1:5" ht="12.75" customHeight="1" x14ac:dyDescent="0.25">
      <c r="A174" s="698" t="s">
        <v>1660</v>
      </c>
      <c r="B174" s="699" t="s">
        <v>313</v>
      </c>
      <c r="C174" s="699" t="s">
        <v>1661</v>
      </c>
      <c r="D174" s="699" t="s">
        <v>386</v>
      </c>
      <c r="E174" s="700">
        <v>120.78</v>
      </c>
    </row>
    <row r="175" spans="1:5" ht="12.75" customHeight="1" x14ac:dyDescent="0.25">
      <c r="A175" s="698" t="s">
        <v>1662</v>
      </c>
      <c r="B175" s="699" t="s">
        <v>313</v>
      </c>
      <c r="C175" s="699" t="s">
        <v>1663</v>
      </c>
      <c r="D175" s="699" t="s">
        <v>386</v>
      </c>
      <c r="E175" s="700">
        <v>85.94</v>
      </c>
    </row>
    <row r="176" spans="1:5" ht="13.5" customHeight="1" x14ac:dyDescent="0.25">
      <c r="A176" s="698" t="s">
        <v>1664</v>
      </c>
      <c r="B176" s="699" t="s">
        <v>313</v>
      </c>
      <c r="C176" s="699" t="s">
        <v>2227</v>
      </c>
      <c r="D176" s="699" t="s">
        <v>386</v>
      </c>
      <c r="E176" s="700">
        <v>24.19</v>
      </c>
    </row>
    <row r="177" spans="1:5" ht="12.75" customHeight="1" x14ac:dyDescent="0.25">
      <c r="A177" s="698" t="s">
        <v>1666</v>
      </c>
      <c r="B177" s="699" t="s">
        <v>313</v>
      </c>
      <c r="C177" s="699" t="s">
        <v>966</v>
      </c>
      <c r="D177" s="699" t="s">
        <v>386</v>
      </c>
      <c r="E177" s="700">
        <v>24.19</v>
      </c>
    </row>
    <row r="178" spans="1:5" ht="13.5" customHeight="1" x14ac:dyDescent="0.25">
      <c r="A178" s="698" t="s">
        <v>1668</v>
      </c>
      <c r="B178" s="699" t="s">
        <v>313</v>
      </c>
      <c r="C178" s="699" t="s">
        <v>2228</v>
      </c>
      <c r="D178" s="699" t="s">
        <v>386</v>
      </c>
      <c r="E178" s="700">
        <v>35.26</v>
      </c>
    </row>
    <row r="179" spans="1:5" ht="12.75" customHeight="1" x14ac:dyDescent="0.25">
      <c r="A179" s="698" t="s">
        <v>1670</v>
      </c>
      <c r="B179" s="699" t="s">
        <v>313</v>
      </c>
      <c r="C179" s="699" t="s">
        <v>2229</v>
      </c>
      <c r="D179" s="699" t="s">
        <v>386</v>
      </c>
      <c r="E179" s="700">
        <v>31.49</v>
      </c>
    </row>
    <row r="180" spans="1:5" ht="12.75" customHeight="1" x14ac:dyDescent="0.25">
      <c r="A180" s="698" t="s">
        <v>1672</v>
      </c>
      <c r="B180" s="699" t="s">
        <v>313</v>
      </c>
      <c r="C180" s="699" t="s">
        <v>2230</v>
      </c>
      <c r="D180" s="699" t="s">
        <v>386</v>
      </c>
      <c r="E180" s="700">
        <v>28.11</v>
      </c>
    </row>
    <row r="181" spans="1:5" ht="13.5" customHeight="1" x14ac:dyDescent="0.25">
      <c r="A181" s="698" t="s">
        <v>1674</v>
      </c>
      <c r="B181" s="699" t="s">
        <v>313</v>
      </c>
      <c r="C181" s="699" t="s">
        <v>2231</v>
      </c>
      <c r="D181" s="699" t="s">
        <v>386</v>
      </c>
      <c r="E181" s="700">
        <v>31.49</v>
      </c>
    </row>
    <row r="182" spans="1:5" ht="12.75" customHeight="1" x14ac:dyDescent="0.25">
      <c r="A182" s="698" t="s">
        <v>1676</v>
      </c>
      <c r="B182" s="699" t="s">
        <v>313</v>
      </c>
      <c r="C182" s="699" t="s">
        <v>2232</v>
      </c>
      <c r="D182" s="699" t="s">
        <v>386</v>
      </c>
      <c r="E182" s="700">
        <v>28.11</v>
      </c>
    </row>
    <row r="183" spans="1:5" ht="12.75" customHeight="1" x14ac:dyDescent="0.25">
      <c r="A183" s="698" t="s">
        <v>1678</v>
      </c>
      <c r="B183" s="699" t="s">
        <v>313</v>
      </c>
      <c r="C183" s="699" t="s">
        <v>2233</v>
      </c>
      <c r="D183" s="699" t="s">
        <v>386</v>
      </c>
      <c r="E183" s="700">
        <v>19.59</v>
      </c>
    </row>
    <row r="184" spans="1:5" ht="13.5" customHeight="1" x14ac:dyDescent="0.25">
      <c r="A184" s="698" t="s">
        <v>1680</v>
      </c>
      <c r="B184" s="699" t="s">
        <v>313</v>
      </c>
      <c r="C184" s="699" t="s">
        <v>2234</v>
      </c>
      <c r="D184" s="699" t="s">
        <v>386</v>
      </c>
      <c r="E184" s="700">
        <v>35.26</v>
      </c>
    </row>
    <row r="185" spans="1:5" ht="12.75" customHeight="1" x14ac:dyDescent="0.25">
      <c r="A185" s="698" t="s">
        <v>1682</v>
      </c>
      <c r="B185" s="699" t="s">
        <v>313</v>
      </c>
      <c r="C185" s="699" t="s">
        <v>2235</v>
      </c>
      <c r="D185" s="699" t="s">
        <v>386</v>
      </c>
      <c r="E185" s="700">
        <v>31.68</v>
      </c>
    </row>
    <row r="186" spans="1:5" ht="13.5" customHeight="1" x14ac:dyDescent="0.25">
      <c r="A186" s="698" t="s">
        <v>1684</v>
      </c>
      <c r="B186" s="699" t="s">
        <v>313</v>
      </c>
      <c r="C186" s="699" t="s">
        <v>2236</v>
      </c>
      <c r="D186" s="699" t="s">
        <v>386</v>
      </c>
      <c r="E186" s="700">
        <v>28.11</v>
      </c>
    </row>
    <row r="187" spans="1:5" ht="12.75" customHeight="1" x14ac:dyDescent="0.25">
      <c r="A187" s="698" t="s">
        <v>1686</v>
      </c>
      <c r="B187" s="699" t="s">
        <v>313</v>
      </c>
      <c r="C187" s="699" t="s">
        <v>2237</v>
      </c>
      <c r="D187" s="699" t="s">
        <v>386</v>
      </c>
      <c r="E187" s="700">
        <v>28.11</v>
      </c>
    </row>
    <row r="188" spans="1:5" ht="12.75" customHeight="1" x14ac:dyDescent="0.25">
      <c r="A188" s="698" t="s">
        <v>1688</v>
      </c>
      <c r="B188" s="699" t="s">
        <v>313</v>
      </c>
      <c r="C188" s="699" t="s">
        <v>2238</v>
      </c>
      <c r="D188" s="699" t="s">
        <v>386</v>
      </c>
      <c r="E188" s="700">
        <v>18.809999999999999</v>
      </c>
    </row>
    <row r="189" spans="1:5" ht="13.5" customHeight="1" x14ac:dyDescent="0.25">
      <c r="A189" s="698" t="s">
        <v>1690</v>
      </c>
      <c r="B189" s="699" t="s">
        <v>313</v>
      </c>
      <c r="C189" s="699" t="s">
        <v>2239</v>
      </c>
      <c r="D189" s="699" t="s">
        <v>386</v>
      </c>
      <c r="E189" s="700">
        <v>18.809999999999999</v>
      </c>
    </row>
    <row r="190" spans="1:5" ht="12.75" customHeight="1" x14ac:dyDescent="0.25">
      <c r="A190" s="698" t="s">
        <v>1692</v>
      </c>
      <c r="B190" s="699" t="s">
        <v>313</v>
      </c>
      <c r="C190" s="699" t="s">
        <v>2240</v>
      </c>
      <c r="D190" s="699" t="s">
        <v>386</v>
      </c>
      <c r="E190" s="700">
        <v>39.65</v>
      </c>
    </row>
    <row r="191" spans="1:5" ht="13.5" customHeight="1" x14ac:dyDescent="0.25">
      <c r="A191" s="698" t="s">
        <v>1694</v>
      </c>
      <c r="B191" s="699" t="s">
        <v>313</v>
      </c>
      <c r="C191" s="699" t="s">
        <v>2241</v>
      </c>
      <c r="D191" s="699" t="s">
        <v>386</v>
      </c>
      <c r="E191" s="700">
        <v>31.49</v>
      </c>
    </row>
    <row r="192" spans="1:5" ht="12.75" customHeight="1" x14ac:dyDescent="0.25">
      <c r="A192" s="698" t="s">
        <v>1696</v>
      </c>
      <c r="B192" s="699" t="s">
        <v>313</v>
      </c>
      <c r="C192" s="699" t="s">
        <v>2242</v>
      </c>
      <c r="D192" s="699" t="s">
        <v>386</v>
      </c>
      <c r="E192" s="700">
        <v>19.59</v>
      </c>
    </row>
    <row r="193" spans="1:5" ht="12.75" customHeight="1" x14ac:dyDescent="0.25">
      <c r="A193" s="698" t="s">
        <v>1698</v>
      </c>
      <c r="B193" s="699" t="s">
        <v>313</v>
      </c>
      <c r="C193" s="699" t="s">
        <v>2243</v>
      </c>
      <c r="D193" s="699" t="s">
        <v>386</v>
      </c>
      <c r="E193" s="700">
        <v>29.23</v>
      </c>
    </row>
    <row r="194" spans="1:5" ht="13.5" customHeight="1" x14ac:dyDescent="0.25">
      <c r="A194" s="698" t="s">
        <v>1700</v>
      </c>
      <c r="B194" s="699" t="s">
        <v>313</v>
      </c>
      <c r="C194" s="699" t="s">
        <v>2244</v>
      </c>
      <c r="D194" s="699" t="s">
        <v>386</v>
      </c>
      <c r="E194" s="700">
        <v>18.809999999999999</v>
      </c>
    </row>
    <row r="195" spans="1:5" ht="12.75" customHeight="1" x14ac:dyDescent="0.25">
      <c r="A195" s="698" t="s">
        <v>1702</v>
      </c>
      <c r="B195" s="699" t="s">
        <v>313</v>
      </c>
      <c r="C195" s="699" t="s">
        <v>2245</v>
      </c>
      <c r="D195" s="699" t="s">
        <v>386</v>
      </c>
      <c r="E195" s="700">
        <v>19.66</v>
      </c>
    </row>
    <row r="196" spans="1:5" ht="12.75" customHeight="1" x14ac:dyDescent="0.25">
      <c r="A196" s="698" t="s">
        <v>2246</v>
      </c>
      <c r="B196" s="699" t="s">
        <v>313</v>
      </c>
      <c r="C196" s="699" t="s">
        <v>2247</v>
      </c>
      <c r="D196" s="699" t="s">
        <v>1706</v>
      </c>
      <c r="E196" s="700">
        <v>8.31</v>
      </c>
    </row>
    <row r="197" spans="1:5" ht="13.5" customHeight="1" x14ac:dyDescent="0.25">
      <c r="A197" s="698" t="s">
        <v>2248</v>
      </c>
      <c r="B197" s="699" t="s">
        <v>313</v>
      </c>
      <c r="C197" s="699" t="s">
        <v>2249</v>
      </c>
      <c r="D197" s="699" t="s">
        <v>1706</v>
      </c>
      <c r="E197" s="700">
        <v>10.16</v>
      </c>
    </row>
    <row r="198" spans="1:5" ht="12.75" customHeight="1" x14ac:dyDescent="0.25">
      <c r="A198" s="698" t="s">
        <v>2250</v>
      </c>
      <c r="B198" s="699" t="s">
        <v>313</v>
      </c>
      <c r="C198" s="699" t="s">
        <v>2251</v>
      </c>
      <c r="D198" s="699" t="s">
        <v>1706</v>
      </c>
      <c r="E198" s="700">
        <v>7.69</v>
      </c>
    </row>
    <row r="199" spans="1:5" ht="13.5" customHeight="1" x14ac:dyDescent="0.25">
      <c r="A199" s="698" t="s">
        <v>2252</v>
      </c>
      <c r="B199" s="699" t="s">
        <v>313</v>
      </c>
      <c r="C199" s="699" t="s">
        <v>2253</v>
      </c>
      <c r="D199" s="699" t="s">
        <v>1706</v>
      </c>
      <c r="E199" s="700">
        <v>5.88</v>
      </c>
    </row>
    <row r="200" spans="1:5" ht="12.75" customHeight="1" x14ac:dyDescent="0.25">
      <c r="A200" s="698" t="s">
        <v>1704</v>
      </c>
      <c r="B200" s="699" t="s">
        <v>313</v>
      </c>
      <c r="C200" s="699" t="s">
        <v>2254</v>
      </c>
      <c r="D200" s="699" t="s">
        <v>1706</v>
      </c>
      <c r="E200" s="700">
        <v>5.98</v>
      </c>
    </row>
    <row r="201" spans="1:5" ht="12.75" customHeight="1" x14ac:dyDescent="0.25">
      <c r="A201" s="698" t="s">
        <v>2255</v>
      </c>
      <c r="B201" s="699" t="s">
        <v>313</v>
      </c>
      <c r="C201" s="699" t="s">
        <v>2256</v>
      </c>
      <c r="D201" s="699" t="s">
        <v>1706</v>
      </c>
      <c r="E201" s="700">
        <v>7.48</v>
      </c>
    </row>
    <row r="202" spans="1:5" ht="13.5" customHeight="1" x14ac:dyDescent="0.25">
      <c r="A202" s="698" t="s">
        <v>2257</v>
      </c>
      <c r="B202" s="699" t="s">
        <v>313</v>
      </c>
      <c r="C202" s="699" t="s">
        <v>2258</v>
      </c>
      <c r="D202" s="699" t="s">
        <v>1706</v>
      </c>
      <c r="E202" s="700">
        <v>6.18</v>
      </c>
    </row>
    <row r="203" spans="1:5" ht="12.75" customHeight="1" x14ac:dyDescent="0.25">
      <c r="A203" s="698" t="s">
        <v>2259</v>
      </c>
      <c r="B203" s="699" t="s">
        <v>313</v>
      </c>
      <c r="C203" s="699" t="s">
        <v>2260</v>
      </c>
      <c r="D203" s="699" t="s">
        <v>1706</v>
      </c>
      <c r="E203" s="700">
        <v>6.54</v>
      </c>
    </row>
    <row r="204" spans="1:5" ht="13.5" customHeight="1" x14ac:dyDescent="0.25">
      <c r="A204" s="698" t="s">
        <v>2261</v>
      </c>
      <c r="B204" s="699" t="s">
        <v>313</v>
      </c>
      <c r="C204" s="699" t="s">
        <v>2262</v>
      </c>
      <c r="D204" s="699" t="s">
        <v>1706</v>
      </c>
      <c r="E204" s="700">
        <v>6.64</v>
      </c>
    </row>
    <row r="205" spans="1:5" ht="12.75" customHeight="1" x14ac:dyDescent="0.25">
      <c r="A205" s="698" t="s">
        <v>2263</v>
      </c>
      <c r="B205" s="699" t="s">
        <v>313</v>
      </c>
      <c r="C205" s="699" t="s">
        <v>2264</v>
      </c>
      <c r="D205" s="699" t="s">
        <v>1706</v>
      </c>
      <c r="E205" s="700">
        <v>8.3800000000000008</v>
      </c>
    </row>
    <row r="206" spans="1:5" ht="12.75" customHeight="1" x14ac:dyDescent="0.25">
      <c r="A206" s="698" t="s">
        <v>2265</v>
      </c>
      <c r="B206" s="699" t="s">
        <v>313</v>
      </c>
      <c r="C206" s="699" t="s">
        <v>2266</v>
      </c>
      <c r="D206" s="699" t="s">
        <v>1706</v>
      </c>
      <c r="E206" s="700">
        <v>7.09</v>
      </c>
    </row>
    <row r="207" spans="1:5" ht="13.5" customHeight="1" x14ac:dyDescent="0.25">
      <c r="A207" s="698" t="s">
        <v>2267</v>
      </c>
      <c r="B207" s="699" t="s">
        <v>313</v>
      </c>
      <c r="C207" s="699" t="s">
        <v>2268</v>
      </c>
      <c r="D207" s="699" t="s">
        <v>1706</v>
      </c>
      <c r="E207" s="700">
        <v>9.35</v>
      </c>
    </row>
    <row r="208" spans="1:5" ht="12.75" customHeight="1" x14ac:dyDescent="0.25">
      <c r="A208" s="698" t="s">
        <v>2269</v>
      </c>
      <c r="B208" s="699" t="s">
        <v>313</v>
      </c>
      <c r="C208" s="699" t="s">
        <v>2270</v>
      </c>
      <c r="D208" s="699" t="s">
        <v>1706</v>
      </c>
      <c r="E208" s="700">
        <v>7.69</v>
      </c>
    </row>
    <row r="209" spans="1:5" ht="12.75" customHeight="1" x14ac:dyDescent="0.25">
      <c r="A209" s="698" t="s">
        <v>2271</v>
      </c>
      <c r="B209" s="699" t="s">
        <v>313</v>
      </c>
      <c r="C209" s="699" t="s">
        <v>2272</v>
      </c>
      <c r="D209" s="699" t="s">
        <v>1706</v>
      </c>
      <c r="E209" s="700">
        <v>8.75</v>
      </c>
    </row>
    <row r="210" spans="1:5" ht="13.5" customHeight="1" x14ac:dyDescent="0.25">
      <c r="A210" s="698" t="s">
        <v>2273</v>
      </c>
      <c r="B210" s="699" t="s">
        <v>313</v>
      </c>
      <c r="C210" s="699" t="s">
        <v>2274</v>
      </c>
      <c r="D210" s="699" t="s">
        <v>1706</v>
      </c>
      <c r="E210" s="700">
        <v>6.64</v>
      </c>
    </row>
    <row r="211" spans="1:5" ht="12.75" customHeight="1" x14ac:dyDescent="0.25">
      <c r="A211" s="698" t="s">
        <v>2275</v>
      </c>
      <c r="B211" s="699" t="s">
        <v>313</v>
      </c>
      <c r="C211" s="699" t="s">
        <v>2276</v>
      </c>
      <c r="D211" s="699" t="s">
        <v>1706</v>
      </c>
      <c r="E211" s="700">
        <v>6.74</v>
      </c>
    </row>
    <row r="212" spans="1:5" ht="13.5" customHeight="1" x14ac:dyDescent="0.25">
      <c r="A212" s="698" t="s">
        <v>2277</v>
      </c>
      <c r="B212" s="699" t="s">
        <v>313</v>
      </c>
      <c r="C212" s="699" t="s">
        <v>2278</v>
      </c>
      <c r="D212" s="699" t="s">
        <v>1706</v>
      </c>
      <c r="E212" s="700">
        <v>8.24</v>
      </c>
    </row>
    <row r="213" spans="1:5" ht="12.75" customHeight="1" x14ac:dyDescent="0.25">
      <c r="A213" s="698" t="s">
        <v>2279</v>
      </c>
      <c r="B213" s="699" t="s">
        <v>313</v>
      </c>
      <c r="C213" s="699" t="s">
        <v>2280</v>
      </c>
      <c r="D213" s="699" t="s">
        <v>1706</v>
      </c>
      <c r="E213" s="700">
        <v>6.94</v>
      </c>
    </row>
    <row r="214" spans="1:5" ht="12.75" customHeight="1" x14ac:dyDescent="0.25">
      <c r="A214" s="698" t="s">
        <v>2281</v>
      </c>
      <c r="B214" s="699" t="s">
        <v>313</v>
      </c>
      <c r="C214" s="699" t="s">
        <v>2282</v>
      </c>
      <c r="D214" s="699" t="s">
        <v>1706</v>
      </c>
      <c r="E214" s="700">
        <v>7.3</v>
      </c>
    </row>
    <row r="215" spans="1:5" ht="13.5" customHeight="1" x14ac:dyDescent="0.25">
      <c r="A215" s="698" t="s">
        <v>2283</v>
      </c>
      <c r="B215" s="699" t="s">
        <v>313</v>
      </c>
      <c r="C215" s="699" t="s">
        <v>2284</v>
      </c>
      <c r="D215" s="699" t="s">
        <v>1706</v>
      </c>
      <c r="E215" s="700">
        <v>7.4</v>
      </c>
    </row>
    <row r="216" spans="1:5" ht="12.75" customHeight="1" x14ac:dyDescent="0.25">
      <c r="A216" s="698" t="s">
        <v>2285</v>
      </c>
      <c r="B216" s="699" t="s">
        <v>313</v>
      </c>
      <c r="C216" s="699" t="s">
        <v>2286</v>
      </c>
      <c r="D216" s="699" t="s">
        <v>1706</v>
      </c>
      <c r="E216" s="700">
        <v>9.14</v>
      </c>
    </row>
    <row r="217" spans="1:5" ht="13.5" customHeight="1" x14ac:dyDescent="0.25">
      <c r="A217" s="698" t="s">
        <v>2287</v>
      </c>
      <c r="B217" s="699" t="s">
        <v>313</v>
      </c>
      <c r="C217" s="699" t="s">
        <v>2288</v>
      </c>
      <c r="D217" s="699" t="s">
        <v>1706</v>
      </c>
      <c r="E217" s="700">
        <v>7.67</v>
      </c>
    </row>
    <row r="218" spans="1:5" ht="12.75" customHeight="1" x14ac:dyDescent="0.25">
      <c r="A218" s="698" t="s">
        <v>2289</v>
      </c>
      <c r="B218" s="699" t="s">
        <v>313</v>
      </c>
      <c r="C218" s="699" t="s">
        <v>2290</v>
      </c>
      <c r="D218" s="699" t="s">
        <v>1706</v>
      </c>
      <c r="E218" s="700">
        <v>7.67</v>
      </c>
    </row>
    <row r="219" spans="1:5" ht="12.75" customHeight="1" x14ac:dyDescent="0.25">
      <c r="A219" s="698" t="s">
        <v>2291</v>
      </c>
      <c r="B219" s="699" t="s">
        <v>313</v>
      </c>
      <c r="C219" s="699" t="s">
        <v>2292</v>
      </c>
      <c r="D219" s="699" t="s">
        <v>1706</v>
      </c>
      <c r="E219" s="700">
        <v>8.4499999999999993</v>
      </c>
    </row>
    <row r="220" spans="1:5" ht="16.5" customHeight="1" x14ac:dyDescent="0.25">
      <c r="A220" s="698" t="s">
        <v>1707</v>
      </c>
      <c r="B220" s="699" t="s">
        <v>313</v>
      </c>
      <c r="C220" s="699" t="s">
        <v>2293</v>
      </c>
      <c r="D220" s="699" t="s">
        <v>55</v>
      </c>
      <c r="E220" s="700">
        <v>0.2</v>
      </c>
    </row>
    <row r="221" spans="1:5" ht="12.75" customHeight="1" x14ac:dyDescent="0.25">
      <c r="A221" s="698" t="s">
        <v>2294</v>
      </c>
      <c r="B221" s="699" t="s">
        <v>313</v>
      </c>
      <c r="C221" s="699" t="s">
        <v>2295</v>
      </c>
      <c r="D221" s="699" t="s">
        <v>55</v>
      </c>
      <c r="E221" s="700">
        <v>70.2</v>
      </c>
    </row>
    <row r="222" spans="1:5" ht="13.5" customHeight="1" x14ac:dyDescent="0.25">
      <c r="A222" s="698" t="s">
        <v>2296</v>
      </c>
      <c r="B222" s="699" t="s">
        <v>313</v>
      </c>
      <c r="C222" s="699" t="s">
        <v>2297</v>
      </c>
      <c r="D222" s="699" t="s">
        <v>55</v>
      </c>
      <c r="E222" s="700">
        <v>212.37</v>
      </c>
    </row>
    <row r="223" spans="1:5" ht="12.75" customHeight="1" x14ac:dyDescent="0.25">
      <c r="A223" s="698" t="s">
        <v>2298</v>
      </c>
      <c r="B223" s="699" t="s">
        <v>313</v>
      </c>
      <c r="C223" s="699" t="s">
        <v>2299</v>
      </c>
      <c r="D223" s="699" t="s">
        <v>55</v>
      </c>
      <c r="E223" s="700">
        <v>152</v>
      </c>
    </row>
    <row r="224" spans="1:5" ht="13.5" customHeight="1" x14ac:dyDescent="0.25">
      <c r="A224" s="698" t="s">
        <v>2300</v>
      </c>
      <c r="B224" s="699" t="s">
        <v>313</v>
      </c>
      <c r="C224" s="699" t="s">
        <v>2301</v>
      </c>
      <c r="D224" s="699" t="s">
        <v>55</v>
      </c>
      <c r="E224" s="700">
        <v>369.79</v>
      </c>
    </row>
    <row r="225" spans="1:5" ht="12.75" customHeight="1" x14ac:dyDescent="0.25">
      <c r="A225" s="698" t="s">
        <v>2302</v>
      </c>
      <c r="B225" s="699" t="s">
        <v>313</v>
      </c>
      <c r="C225" s="699" t="s">
        <v>2303</v>
      </c>
      <c r="D225" s="699" t="s">
        <v>55</v>
      </c>
      <c r="E225" s="700">
        <v>74.2</v>
      </c>
    </row>
    <row r="226" spans="1:5" ht="12.75" customHeight="1" x14ac:dyDescent="0.25">
      <c r="A226" s="698" t="s">
        <v>2304</v>
      </c>
      <c r="B226" s="699" t="s">
        <v>313</v>
      </c>
      <c r="C226" s="699" t="s">
        <v>2305</v>
      </c>
      <c r="D226" s="699" t="s">
        <v>55</v>
      </c>
      <c r="E226" s="700">
        <v>305.85000000000002</v>
      </c>
    </row>
    <row r="227" spans="1:5" ht="13.5" customHeight="1" x14ac:dyDescent="0.25">
      <c r="A227" s="698" t="s">
        <v>2306</v>
      </c>
      <c r="B227" s="699" t="s">
        <v>313</v>
      </c>
      <c r="C227" s="699" t="s">
        <v>2307</v>
      </c>
      <c r="D227" s="699" t="s">
        <v>1706</v>
      </c>
      <c r="E227" s="700">
        <v>7.58</v>
      </c>
    </row>
    <row r="228" spans="1:5" ht="12.75" customHeight="1" x14ac:dyDescent="0.25">
      <c r="A228" s="698" t="s">
        <v>2308</v>
      </c>
      <c r="B228" s="699" t="s">
        <v>313</v>
      </c>
      <c r="C228" s="699" t="s">
        <v>2309</v>
      </c>
      <c r="D228" s="699" t="s">
        <v>1706</v>
      </c>
      <c r="E228" s="700">
        <v>7.25</v>
      </c>
    </row>
    <row r="229" spans="1:5" ht="13.5" customHeight="1" x14ac:dyDescent="0.25">
      <c r="A229" s="698" t="s">
        <v>2310</v>
      </c>
      <c r="B229" s="699" t="s">
        <v>313</v>
      </c>
      <c r="C229" s="699" t="s">
        <v>2311</v>
      </c>
      <c r="D229" s="699" t="s">
        <v>1706</v>
      </c>
      <c r="E229" s="700">
        <v>8.14</v>
      </c>
    </row>
    <row r="230" spans="1:5" ht="12.75" customHeight="1" x14ac:dyDescent="0.25">
      <c r="A230" s="698" t="s">
        <v>2312</v>
      </c>
      <c r="B230" s="699" t="s">
        <v>313</v>
      </c>
      <c r="C230" s="699" t="s">
        <v>2313</v>
      </c>
      <c r="D230" s="699" t="s">
        <v>1706</v>
      </c>
      <c r="E230" s="700">
        <v>7.48</v>
      </c>
    </row>
    <row r="231" spans="1:5" ht="12.75" customHeight="1" x14ac:dyDescent="0.25">
      <c r="A231" s="698" t="s">
        <v>2314</v>
      </c>
      <c r="B231" s="699" t="s">
        <v>313</v>
      </c>
      <c r="C231" s="699" t="s">
        <v>2315</v>
      </c>
      <c r="D231" s="699" t="s">
        <v>1314</v>
      </c>
      <c r="E231" s="700">
        <v>4.71</v>
      </c>
    </row>
    <row r="232" spans="1:5" ht="13.5" customHeight="1" x14ac:dyDescent="0.25">
      <c r="A232" s="698" t="s">
        <v>2316</v>
      </c>
      <c r="B232" s="699" t="s">
        <v>313</v>
      </c>
      <c r="C232" s="699" t="s">
        <v>2317</v>
      </c>
      <c r="D232" s="699" t="s">
        <v>1706</v>
      </c>
      <c r="E232" s="700">
        <v>7.5</v>
      </c>
    </row>
    <row r="233" spans="1:5" ht="12.75" customHeight="1" x14ac:dyDescent="0.25">
      <c r="A233" s="698" t="s">
        <v>2318</v>
      </c>
      <c r="B233" s="699" t="s">
        <v>313</v>
      </c>
      <c r="C233" s="699" t="s">
        <v>2319</v>
      </c>
      <c r="D233" s="699" t="s">
        <v>1706</v>
      </c>
      <c r="E233" s="700">
        <v>8.1</v>
      </c>
    </row>
    <row r="234" spans="1:5" ht="13.5" customHeight="1" x14ac:dyDescent="0.25">
      <c r="A234" s="698" t="s">
        <v>2320</v>
      </c>
      <c r="B234" s="699" t="s">
        <v>313</v>
      </c>
      <c r="C234" s="699" t="s">
        <v>2321</v>
      </c>
      <c r="D234" s="699" t="s">
        <v>1314</v>
      </c>
      <c r="E234" s="700">
        <v>2.1800000000000002</v>
      </c>
    </row>
    <row r="235" spans="1:5" ht="12.75" customHeight="1" x14ac:dyDescent="0.25">
      <c r="A235" s="698" t="s">
        <v>2322</v>
      </c>
      <c r="B235" s="699" t="s">
        <v>313</v>
      </c>
      <c r="C235" s="699" t="s">
        <v>2323</v>
      </c>
      <c r="D235" s="699" t="s">
        <v>1314</v>
      </c>
      <c r="E235" s="700">
        <v>4.4800000000000004</v>
      </c>
    </row>
    <row r="236" spans="1:5" ht="12.75" customHeight="1" x14ac:dyDescent="0.25">
      <c r="A236" s="698" t="s">
        <v>2324</v>
      </c>
      <c r="B236" s="699" t="s">
        <v>313</v>
      </c>
      <c r="C236" s="699" t="s">
        <v>2325</v>
      </c>
      <c r="D236" s="699" t="s">
        <v>1314</v>
      </c>
      <c r="E236" s="700">
        <v>3.98</v>
      </c>
    </row>
    <row r="237" spans="1:5" ht="13.5" customHeight="1" x14ac:dyDescent="0.25">
      <c r="A237" s="698" t="s">
        <v>2326</v>
      </c>
      <c r="B237" s="699" t="s">
        <v>313</v>
      </c>
      <c r="C237" s="699" t="s">
        <v>2327</v>
      </c>
      <c r="D237" s="699" t="s">
        <v>1706</v>
      </c>
      <c r="E237" s="700">
        <v>10.119999999999999</v>
      </c>
    </row>
    <row r="238" spans="1:5" ht="12.75" customHeight="1" x14ac:dyDescent="0.25">
      <c r="A238" s="698" t="s">
        <v>2328</v>
      </c>
      <c r="B238" s="699" t="s">
        <v>313</v>
      </c>
      <c r="C238" s="699" t="s">
        <v>2329</v>
      </c>
      <c r="D238" s="699" t="s">
        <v>1706</v>
      </c>
      <c r="E238" s="700">
        <v>8.1999999999999993</v>
      </c>
    </row>
    <row r="239" spans="1:5" ht="12.75" customHeight="1" x14ac:dyDescent="0.25">
      <c r="A239" s="698" t="s">
        <v>2330</v>
      </c>
      <c r="B239" s="699" t="s">
        <v>313</v>
      </c>
      <c r="C239" s="699" t="s">
        <v>2331</v>
      </c>
      <c r="D239" s="699" t="s">
        <v>1706</v>
      </c>
      <c r="E239" s="700">
        <v>7.3</v>
      </c>
    </row>
    <row r="240" spans="1:5" ht="13.5" customHeight="1" x14ac:dyDescent="0.25">
      <c r="A240" s="698" t="s">
        <v>2332</v>
      </c>
      <c r="B240" s="699" t="s">
        <v>313</v>
      </c>
      <c r="C240" s="699" t="s">
        <v>2333</v>
      </c>
      <c r="D240" s="699" t="s">
        <v>1706</v>
      </c>
      <c r="E240" s="700">
        <v>8.1999999999999993</v>
      </c>
    </row>
    <row r="241" spans="1:5" ht="12.75" customHeight="1" x14ac:dyDescent="0.25">
      <c r="A241" s="698" t="s">
        <v>2334</v>
      </c>
      <c r="B241" s="699" t="s">
        <v>313</v>
      </c>
      <c r="C241" s="699" t="s">
        <v>2335</v>
      </c>
      <c r="D241" s="699" t="s">
        <v>1706</v>
      </c>
      <c r="E241" s="700">
        <v>8.1999999999999993</v>
      </c>
    </row>
    <row r="242" spans="1:5" ht="13.5" customHeight="1" x14ac:dyDescent="0.25">
      <c r="A242" s="698" t="s">
        <v>2336</v>
      </c>
      <c r="B242" s="699" t="s">
        <v>313</v>
      </c>
      <c r="C242" s="699" t="s">
        <v>2337</v>
      </c>
      <c r="D242" s="699" t="s">
        <v>1706</v>
      </c>
      <c r="E242" s="700">
        <v>8.48</v>
      </c>
    </row>
    <row r="243" spans="1:5" ht="12.75" customHeight="1" x14ac:dyDescent="0.25">
      <c r="A243" s="698" t="s">
        <v>2338</v>
      </c>
      <c r="B243" s="699" t="s">
        <v>313</v>
      </c>
      <c r="C243" s="699" t="s">
        <v>2339</v>
      </c>
      <c r="D243" s="699" t="s">
        <v>1706</v>
      </c>
      <c r="E243" s="700">
        <v>9.41</v>
      </c>
    </row>
    <row r="244" spans="1:5" ht="12.75" customHeight="1" x14ac:dyDescent="0.25">
      <c r="A244" s="698" t="s">
        <v>2340</v>
      </c>
      <c r="B244" s="699" t="s">
        <v>313</v>
      </c>
      <c r="C244" s="699" t="s">
        <v>2341</v>
      </c>
      <c r="D244" s="699" t="s">
        <v>55</v>
      </c>
      <c r="E244" s="700">
        <v>1054.2</v>
      </c>
    </row>
    <row r="245" spans="1:5" ht="13.5" customHeight="1" x14ac:dyDescent="0.25">
      <c r="A245" s="698" t="s">
        <v>2342</v>
      </c>
      <c r="B245" s="699" t="s">
        <v>313</v>
      </c>
      <c r="C245" s="699" t="s">
        <v>2343</v>
      </c>
      <c r="D245" s="699" t="s">
        <v>55</v>
      </c>
      <c r="E245" s="700">
        <v>681.48</v>
      </c>
    </row>
    <row r="246" spans="1:5" ht="12.75" customHeight="1" x14ac:dyDescent="0.25">
      <c r="A246" s="698" t="s">
        <v>2344</v>
      </c>
      <c r="B246" s="699" t="s">
        <v>313</v>
      </c>
      <c r="C246" s="699" t="s">
        <v>2345</v>
      </c>
      <c r="D246" s="699" t="s">
        <v>55</v>
      </c>
      <c r="E246" s="700">
        <v>1411.14</v>
      </c>
    </row>
    <row r="247" spans="1:5" ht="13.5" customHeight="1" x14ac:dyDescent="0.25">
      <c r="A247" s="698" t="s">
        <v>2346</v>
      </c>
      <c r="B247" s="699" t="s">
        <v>313</v>
      </c>
      <c r="C247" s="699" t="s">
        <v>2347</v>
      </c>
      <c r="D247" s="699" t="s">
        <v>55</v>
      </c>
      <c r="E247" s="700">
        <v>1174.76</v>
      </c>
    </row>
    <row r="248" spans="1:5" ht="12.75" customHeight="1" x14ac:dyDescent="0.25">
      <c r="A248" s="698" t="s">
        <v>2348</v>
      </c>
      <c r="B248" s="699" t="s">
        <v>313</v>
      </c>
      <c r="C248" s="699" t="s">
        <v>2349</v>
      </c>
      <c r="D248" s="699" t="s">
        <v>55</v>
      </c>
      <c r="E248" s="700">
        <v>1069.26</v>
      </c>
    </row>
    <row r="249" spans="1:5" ht="12.75" customHeight="1" x14ac:dyDescent="0.25">
      <c r="A249" s="698" t="s">
        <v>2350</v>
      </c>
      <c r="B249" s="699" t="s">
        <v>313</v>
      </c>
      <c r="C249" s="699" t="s">
        <v>2351</v>
      </c>
      <c r="D249" s="699" t="s">
        <v>55</v>
      </c>
      <c r="E249" s="700">
        <v>1238.17</v>
      </c>
    </row>
    <row r="250" spans="1:5" ht="13.5" customHeight="1" x14ac:dyDescent="0.25">
      <c r="A250" s="698" t="s">
        <v>2352</v>
      </c>
      <c r="B250" s="699" t="s">
        <v>313</v>
      </c>
      <c r="C250" s="699" t="s">
        <v>2353</v>
      </c>
      <c r="D250" s="699" t="s">
        <v>55</v>
      </c>
      <c r="E250" s="700">
        <v>1267.08</v>
      </c>
    </row>
    <row r="251" spans="1:5" ht="12.75" customHeight="1" x14ac:dyDescent="0.25">
      <c r="A251" s="698" t="s">
        <v>2354</v>
      </c>
      <c r="B251" s="699" t="s">
        <v>313</v>
      </c>
      <c r="C251" s="699" t="s">
        <v>2355</v>
      </c>
      <c r="D251" s="699" t="s">
        <v>55</v>
      </c>
      <c r="E251" s="700">
        <v>527.4</v>
      </c>
    </row>
    <row r="252" spans="1:5" ht="12.75" customHeight="1" x14ac:dyDescent="0.25">
      <c r="A252" s="698" t="s">
        <v>2356</v>
      </c>
      <c r="B252" s="699" t="s">
        <v>313</v>
      </c>
      <c r="C252" s="699" t="s">
        <v>2357</v>
      </c>
      <c r="D252" s="699" t="s">
        <v>455</v>
      </c>
      <c r="E252" s="700">
        <v>6.91</v>
      </c>
    </row>
    <row r="253" spans="1:5" ht="13.5" customHeight="1" x14ac:dyDescent="0.25">
      <c r="A253" s="698" t="s">
        <v>2358</v>
      </c>
      <c r="B253" s="699" t="s">
        <v>313</v>
      </c>
      <c r="C253" s="699" t="s">
        <v>2359</v>
      </c>
      <c r="D253" s="699" t="s">
        <v>455</v>
      </c>
      <c r="E253" s="700">
        <v>20.100000000000001</v>
      </c>
    </row>
    <row r="254" spans="1:5" ht="12.75" customHeight="1" x14ac:dyDescent="0.25">
      <c r="A254" s="698" t="s">
        <v>2360</v>
      </c>
      <c r="B254" s="699" t="s">
        <v>313</v>
      </c>
      <c r="C254" s="699" t="s">
        <v>2361</v>
      </c>
      <c r="D254" s="699" t="s">
        <v>455</v>
      </c>
      <c r="E254" s="700">
        <v>31.96</v>
      </c>
    </row>
    <row r="255" spans="1:5" ht="13.5" customHeight="1" x14ac:dyDescent="0.25">
      <c r="A255" s="698" t="s">
        <v>2362</v>
      </c>
      <c r="B255" s="699" t="s">
        <v>313</v>
      </c>
      <c r="C255" s="699" t="s">
        <v>2363</v>
      </c>
      <c r="D255" s="699" t="s">
        <v>455</v>
      </c>
      <c r="E255" s="700">
        <v>8.7200000000000006</v>
      </c>
    </row>
    <row r="256" spans="1:5" ht="12.75" customHeight="1" x14ac:dyDescent="0.25">
      <c r="A256" s="698" t="s">
        <v>2364</v>
      </c>
      <c r="B256" s="699" t="s">
        <v>313</v>
      </c>
      <c r="C256" s="699" t="s">
        <v>2365</v>
      </c>
      <c r="D256" s="699" t="s">
        <v>455</v>
      </c>
      <c r="E256" s="700">
        <v>71.3</v>
      </c>
    </row>
    <row r="257" spans="1:5" ht="12.75" customHeight="1" x14ac:dyDescent="0.25">
      <c r="A257" s="698" t="s">
        <v>2366</v>
      </c>
      <c r="B257" s="701"/>
      <c r="C257" s="699" t="s">
        <v>2367</v>
      </c>
      <c r="D257" s="699" t="s">
        <v>455</v>
      </c>
      <c r="E257" s="700">
        <v>17.690000000000001</v>
      </c>
    </row>
    <row r="258" spans="1:5" ht="16.5" customHeight="1" x14ac:dyDescent="0.25">
      <c r="A258" s="698" t="s">
        <v>2368</v>
      </c>
      <c r="B258" s="699" t="s">
        <v>313</v>
      </c>
      <c r="C258" s="699" t="s">
        <v>2369</v>
      </c>
      <c r="D258" s="699" t="s">
        <v>1706</v>
      </c>
      <c r="E258" s="700">
        <v>7.99</v>
      </c>
    </row>
    <row r="259" spans="1:5" ht="16.5" customHeight="1" x14ac:dyDescent="0.25">
      <c r="A259" s="698" t="s">
        <v>2370</v>
      </c>
      <c r="B259" s="699" t="s">
        <v>313</v>
      </c>
      <c r="C259" s="699" t="s">
        <v>2371</v>
      </c>
      <c r="D259" s="699" t="s">
        <v>1706</v>
      </c>
      <c r="E259" s="700">
        <v>8.5</v>
      </c>
    </row>
    <row r="260" spans="1:5" ht="16.5" customHeight="1" x14ac:dyDescent="0.25">
      <c r="A260" s="698" t="s">
        <v>2372</v>
      </c>
      <c r="B260" s="699" t="s">
        <v>313</v>
      </c>
      <c r="C260" s="699" t="s">
        <v>2373</v>
      </c>
      <c r="D260" s="699" t="s">
        <v>1706</v>
      </c>
      <c r="E260" s="700">
        <v>8.5</v>
      </c>
    </row>
    <row r="261" spans="1:5" ht="15.75" customHeight="1" x14ac:dyDescent="0.25">
      <c r="A261" s="698" t="s">
        <v>2374</v>
      </c>
      <c r="B261" s="699" t="s">
        <v>313</v>
      </c>
      <c r="C261" s="699" t="s">
        <v>2375</v>
      </c>
      <c r="D261" s="699" t="s">
        <v>1706</v>
      </c>
      <c r="E261" s="700">
        <v>8.32</v>
      </c>
    </row>
    <row r="262" spans="1:5" ht="16.5" customHeight="1" x14ac:dyDescent="0.25">
      <c r="A262" s="698" t="s">
        <v>2376</v>
      </c>
      <c r="B262" s="699" t="s">
        <v>313</v>
      </c>
      <c r="C262" s="699" t="s">
        <v>2377</v>
      </c>
      <c r="D262" s="699" t="s">
        <v>1706</v>
      </c>
      <c r="E262" s="700">
        <v>8.27</v>
      </c>
    </row>
    <row r="263" spans="1:5" ht="16.5" customHeight="1" x14ac:dyDescent="0.25">
      <c r="A263" s="698" t="s">
        <v>2378</v>
      </c>
      <c r="B263" s="699" t="s">
        <v>313</v>
      </c>
      <c r="C263" s="699" t="s">
        <v>2379</v>
      </c>
      <c r="D263" s="699" t="s">
        <v>1706</v>
      </c>
      <c r="E263" s="700">
        <v>7.86</v>
      </c>
    </row>
    <row r="264" spans="1:5" ht="16.5" customHeight="1" x14ac:dyDescent="0.25">
      <c r="A264" s="698" t="s">
        <v>2380</v>
      </c>
      <c r="B264" s="699" t="s">
        <v>313</v>
      </c>
      <c r="C264" s="699" t="s">
        <v>2381</v>
      </c>
      <c r="D264" s="699" t="s">
        <v>1706</v>
      </c>
      <c r="E264" s="700">
        <v>7.79</v>
      </c>
    </row>
    <row r="265" spans="1:5" ht="16.5" customHeight="1" x14ac:dyDescent="0.25">
      <c r="A265" s="698" t="s">
        <v>2382</v>
      </c>
      <c r="B265" s="699" t="s">
        <v>313</v>
      </c>
      <c r="C265" s="699" t="s">
        <v>2383</v>
      </c>
      <c r="D265" s="699" t="s">
        <v>1706</v>
      </c>
      <c r="E265" s="700">
        <v>7.72</v>
      </c>
    </row>
    <row r="266" spans="1:5" ht="15.75" customHeight="1" x14ac:dyDescent="0.25">
      <c r="A266" s="698" t="s">
        <v>2384</v>
      </c>
      <c r="B266" s="699" t="s">
        <v>313</v>
      </c>
      <c r="C266" s="699" t="s">
        <v>2385</v>
      </c>
      <c r="D266" s="699" t="s">
        <v>1706</v>
      </c>
      <c r="E266" s="700">
        <v>9.5</v>
      </c>
    </row>
    <row r="267" spans="1:5" ht="16.5" customHeight="1" x14ac:dyDescent="0.25">
      <c r="A267" s="698" t="s">
        <v>2386</v>
      </c>
      <c r="B267" s="699" t="s">
        <v>313</v>
      </c>
      <c r="C267" s="699" t="s">
        <v>2387</v>
      </c>
      <c r="D267" s="699" t="s">
        <v>1706</v>
      </c>
      <c r="E267" s="700">
        <v>8.08</v>
      </c>
    </row>
    <row r="268" spans="1:5" ht="16.5" customHeight="1" x14ac:dyDescent="0.25">
      <c r="A268" s="698" t="s">
        <v>2388</v>
      </c>
      <c r="B268" s="699" t="s">
        <v>313</v>
      </c>
      <c r="C268" s="699" t="s">
        <v>2389</v>
      </c>
      <c r="D268" s="699" t="s">
        <v>1706</v>
      </c>
      <c r="E268" s="700">
        <v>7.91</v>
      </c>
    </row>
    <row r="269" spans="1:5" ht="16.5" customHeight="1" x14ac:dyDescent="0.25">
      <c r="A269" s="698" t="s">
        <v>2390</v>
      </c>
      <c r="B269" s="699" t="s">
        <v>313</v>
      </c>
      <c r="C269" s="699" t="s">
        <v>2391</v>
      </c>
      <c r="D269" s="699" t="s">
        <v>1706</v>
      </c>
      <c r="E269" s="700">
        <v>7.76</v>
      </c>
    </row>
    <row r="270" spans="1:5" ht="15.75" customHeight="1" x14ac:dyDescent="0.25">
      <c r="A270" s="698" t="s">
        <v>2392</v>
      </c>
      <c r="B270" s="699" t="s">
        <v>313</v>
      </c>
      <c r="C270" s="699" t="s">
        <v>2393</v>
      </c>
      <c r="D270" s="699" t="s">
        <v>1706</v>
      </c>
      <c r="E270" s="700">
        <v>9.5</v>
      </c>
    </row>
    <row r="271" spans="1:5" ht="16.5" customHeight="1" x14ac:dyDescent="0.25">
      <c r="A271" s="698" t="s">
        <v>2394</v>
      </c>
      <c r="B271" s="699" t="s">
        <v>313</v>
      </c>
      <c r="C271" s="699" t="s">
        <v>2395</v>
      </c>
      <c r="D271" s="699" t="s">
        <v>1706</v>
      </c>
      <c r="E271" s="700">
        <v>8.49</v>
      </c>
    </row>
    <row r="272" spans="1:5" ht="13.5" customHeight="1" x14ac:dyDescent="0.25">
      <c r="A272" s="698" t="s">
        <v>2396</v>
      </c>
      <c r="B272" s="699" t="s">
        <v>313</v>
      </c>
      <c r="C272" s="699" t="s">
        <v>2397</v>
      </c>
      <c r="D272" s="699" t="s">
        <v>1706</v>
      </c>
      <c r="E272" s="700">
        <v>16.41</v>
      </c>
    </row>
    <row r="273" spans="1:5" ht="12.75" customHeight="1" x14ac:dyDescent="0.25">
      <c r="A273" s="698" t="s">
        <v>2398</v>
      </c>
      <c r="B273" s="699" t="s">
        <v>313</v>
      </c>
      <c r="C273" s="699" t="s">
        <v>2399</v>
      </c>
      <c r="D273" s="699" t="s">
        <v>1706</v>
      </c>
      <c r="E273" s="700">
        <v>15.93</v>
      </c>
    </row>
    <row r="274" spans="1:5" ht="12.75" customHeight="1" x14ac:dyDescent="0.25">
      <c r="A274" s="698" t="s">
        <v>2400</v>
      </c>
      <c r="B274" s="699" t="s">
        <v>313</v>
      </c>
      <c r="C274" s="699" t="s">
        <v>2401</v>
      </c>
      <c r="D274" s="699" t="s">
        <v>1706</v>
      </c>
      <c r="E274" s="700">
        <v>17.52</v>
      </c>
    </row>
    <row r="275" spans="1:5" ht="13.5" customHeight="1" x14ac:dyDescent="0.25">
      <c r="A275" s="698" t="s">
        <v>2402</v>
      </c>
      <c r="B275" s="699" t="s">
        <v>313</v>
      </c>
      <c r="C275" s="699" t="s">
        <v>2403</v>
      </c>
      <c r="D275" s="699" t="s">
        <v>1706</v>
      </c>
      <c r="E275" s="700">
        <v>18.79</v>
      </c>
    </row>
    <row r="276" spans="1:5" ht="12.75" customHeight="1" x14ac:dyDescent="0.25">
      <c r="A276" s="698" t="s">
        <v>2404</v>
      </c>
      <c r="B276" s="699" t="s">
        <v>313</v>
      </c>
      <c r="C276" s="699" t="s">
        <v>2405</v>
      </c>
      <c r="D276" s="699" t="s">
        <v>1314</v>
      </c>
      <c r="E276" s="700">
        <v>0.74</v>
      </c>
    </row>
    <row r="277" spans="1:5" ht="13.5" customHeight="1" x14ac:dyDescent="0.25">
      <c r="A277" s="698" t="s">
        <v>1709</v>
      </c>
      <c r="B277" s="699" t="s">
        <v>313</v>
      </c>
      <c r="C277" s="699" t="s">
        <v>2406</v>
      </c>
      <c r="D277" s="699" t="s">
        <v>1706</v>
      </c>
      <c r="E277" s="700">
        <v>17.850000000000001</v>
      </c>
    </row>
    <row r="278" spans="1:5" ht="12.75" customHeight="1" x14ac:dyDescent="0.25">
      <c r="A278" s="698" t="s">
        <v>2407</v>
      </c>
      <c r="B278" s="699" t="s">
        <v>313</v>
      </c>
      <c r="C278" s="699" t="s">
        <v>2408</v>
      </c>
      <c r="D278" s="699" t="s">
        <v>1314</v>
      </c>
      <c r="E278" s="700">
        <v>0.93</v>
      </c>
    </row>
    <row r="279" spans="1:5" ht="12.75" customHeight="1" x14ac:dyDescent="0.25">
      <c r="A279" s="698" t="s">
        <v>2409</v>
      </c>
      <c r="B279" s="699" t="s">
        <v>313</v>
      </c>
      <c r="C279" s="699" t="s">
        <v>2410</v>
      </c>
      <c r="D279" s="699" t="s">
        <v>1706</v>
      </c>
      <c r="E279" s="700">
        <v>33.619999999999997</v>
      </c>
    </row>
    <row r="280" spans="1:5" ht="13.5" customHeight="1" x14ac:dyDescent="0.25">
      <c r="A280" s="698" t="s">
        <v>2411</v>
      </c>
      <c r="B280" s="699" t="s">
        <v>313</v>
      </c>
      <c r="C280" s="699" t="s">
        <v>2412</v>
      </c>
      <c r="D280" s="699" t="s">
        <v>1706</v>
      </c>
      <c r="E280" s="700">
        <v>27.14</v>
      </c>
    </row>
    <row r="281" spans="1:5" ht="12.75" customHeight="1" x14ac:dyDescent="0.25">
      <c r="A281" s="698" t="s">
        <v>2413</v>
      </c>
      <c r="B281" s="699" t="s">
        <v>313</v>
      </c>
      <c r="C281" s="699" t="s">
        <v>2414</v>
      </c>
      <c r="D281" s="699" t="s">
        <v>1314</v>
      </c>
      <c r="E281" s="700">
        <v>14.84</v>
      </c>
    </row>
    <row r="282" spans="1:5" ht="12.75" customHeight="1" x14ac:dyDescent="0.25">
      <c r="A282" s="698" t="s">
        <v>2415</v>
      </c>
      <c r="B282" s="699" t="s">
        <v>313</v>
      </c>
      <c r="C282" s="699" t="s">
        <v>2416</v>
      </c>
      <c r="D282" s="699" t="s">
        <v>1314</v>
      </c>
      <c r="E282" s="700">
        <v>21.33</v>
      </c>
    </row>
    <row r="283" spans="1:5" ht="13.5" customHeight="1" x14ac:dyDescent="0.25">
      <c r="A283" s="698" t="s">
        <v>2417</v>
      </c>
      <c r="B283" s="699" t="s">
        <v>313</v>
      </c>
      <c r="C283" s="699" t="s">
        <v>2418</v>
      </c>
      <c r="D283" s="699" t="s">
        <v>1314</v>
      </c>
      <c r="E283" s="700">
        <v>10.75</v>
      </c>
    </row>
    <row r="284" spans="1:5" ht="12.75" customHeight="1" x14ac:dyDescent="0.25">
      <c r="A284" s="698" t="s">
        <v>2419</v>
      </c>
      <c r="B284" s="699" t="s">
        <v>313</v>
      </c>
      <c r="C284" s="699" t="s">
        <v>2420</v>
      </c>
      <c r="D284" s="699" t="s">
        <v>1314</v>
      </c>
      <c r="E284" s="700">
        <v>13.43</v>
      </c>
    </row>
    <row r="285" spans="1:5" ht="13.5" customHeight="1" x14ac:dyDescent="0.25">
      <c r="A285" s="698" t="s">
        <v>2421</v>
      </c>
      <c r="B285" s="699" t="s">
        <v>313</v>
      </c>
      <c r="C285" s="699" t="s">
        <v>2422</v>
      </c>
      <c r="D285" s="699" t="s">
        <v>1314</v>
      </c>
      <c r="E285" s="700">
        <v>19.03</v>
      </c>
    </row>
    <row r="286" spans="1:5" ht="12.75" customHeight="1" x14ac:dyDescent="0.25">
      <c r="A286" s="698" t="s">
        <v>2423</v>
      </c>
      <c r="B286" s="699" t="s">
        <v>313</v>
      </c>
      <c r="C286" s="699" t="s">
        <v>2424</v>
      </c>
      <c r="D286" s="699" t="s">
        <v>1314</v>
      </c>
      <c r="E286" s="700">
        <v>1.5</v>
      </c>
    </row>
    <row r="287" spans="1:5" ht="12.75" customHeight="1" x14ac:dyDescent="0.25">
      <c r="A287" s="698" t="s">
        <v>2425</v>
      </c>
      <c r="B287" s="699" t="s">
        <v>313</v>
      </c>
      <c r="C287" s="699" t="s">
        <v>2426</v>
      </c>
      <c r="D287" s="699" t="s">
        <v>1314</v>
      </c>
      <c r="E287" s="700">
        <v>24.08</v>
      </c>
    </row>
    <row r="288" spans="1:5" ht="13.5" customHeight="1" x14ac:dyDescent="0.25">
      <c r="A288" s="698" t="s">
        <v>2427</v>
      </c>
      <c r="B288" s="699" t="s">
        <v>313</v>
      </c>
      <c r="C288" s="699" t="s">
        <v>2428</v>
      </c>
      <c r="D288" s="699" t="s">
        <v>1314</v>
      </c>
      <c r="E288" s="700">
        <v>31.86</v>
      </c>
    </row>
    <row r="289" spans="1:5" ht="12.75" customHeight="1" x14ac:dyDescent="0.25">
      <c r="A289" s="698" t="s">
        <v>2429</v>
      </c>
      <c r="B289" s="699" t="s">
        <v>313</v>
      </c>
      <c r="C289" s="699" t="s">
        <v>2430</v>
      </c>
      <c r="D289" s="699" t="s">
        <v>1314</v>
      </c>
      <c r="E289" s="700">
        <v>36.69</v>
      </c>
    </row>
    <row r="290" spans="1:5" ht="13.5" customHeight="1" x14ac:dyDescent="0.25">
      <c r="A290" s="698" t="s">
        <v>2431</v>
      </c>
      <c r="B290" s="699" t="s">
        <v>313</v>
      </c>
      <c r="C290" s="699" t="s">
        <v>2432</v>
      </c>
      <c r="D290" s="699" t="s">
        <v>1314</v>
      </c>
      <c r="E290" s="700">
        <v>18.350000000000001</v>
      </c>
    </row>
    <row r="291" spans="1:5" ht="12.75" customHeight="1" x14ac:dyDescent="0.25">
      <c r="A291" s="698" t="s">
        <v>2433</v>
      </c>
      <c r="B291" s="699" t="s">
        <v>313</v>
      </c>
      <c r="C291" s="699" t="s">
        <v>2434</v>
      </c>
      <c r="D291" s="699" t="s">
        <v>1733</v>
      </c>
      <c r="E291" s="700">
        <v>7.02</v>
      </c>
    </row>
    <row r="292" spans="1:5" ht="12.75" customHeight="1" x14ac:dyDescent="0.25">
      <c r="A292" s="698" t="s">
        <v>2435</v>
      </c>
      <c r="B292" s="699" t="s">
        <v>313</v>
      </c>
      <c r="C292" s="699" t="s">
        <v>2436</v>
      </c>
      <c r="D292" s="699" t="s">
        <v>1314</v>
      </c>
      <c r="E292" s="700">
        <v>58</v>
      </c>
    </row>
    <row r="293" spans="1:5" ht="13.5" customHeight="1" x14ac:dyDescent="0.25">
      <c r="A293" s="698" t="s">
        <v>2437</v>
      </c>
      <c r="B293" s="699" t="s">
        <v>313</v>
      </c>
      <c r="C293" s="699" t="s">
        <v>2438</v>
      </c>
      <c r="D293" s="699" t="s">
        <v>1314</v>
      </c>
      <c r="E293" s="700">
        <v>98</v>
      </c>
    </row>
    <row r="294" spans="1:5" ht="12.75" customHeight="1" x14ac:dyDescent="0.25">
      <c r="A294" s="698" t="s">
        <v>2439</v>
      </c>
      <c r="B294" s="699" t="s">
        <v>313</v>
      </c>
      <c r="C294" s="699" t="s">
        <v>2440</v>
      </c>
      <c r="D294" s="699" t="s">
        <v>1314</v>
      </c>
      <c r="E294" s="700">
        <v>1.04</v>
      </c>
    </row>
    <row r="295" spans="1:5" ht="13.5" customHeight="1" x14ac:dyDescent="0.25">
      <c r="A295" s="698" t="s">
        <v>2441</v>
      </c>
      <c r="B295" s="699" t="s">
        <v>313</v>
      </c>
      <c r="C295" s="699" t="s">
        <v>2442</v>
      </c>
      <c r="D295" s="699" t="s">
        <v>455</v>
      </c>
      <c r="E295" s="700">
        <v>1.91</v>
      </c>
    </row>
    <row r="296" spans="1:5" ht="12.75" customHeight="1" x14ac:dyDescent="0.25">
      <c r="A296" s="698" t="s">
        <v>2443</v>
      </c>
      <c r="B296" s="699" t="s">
        <v>313</v>
      </c>
      <c r="C296" s="699" t="s">
        <v>2444</v>
      </c>
      <c r="D296" s="699" t="s">
        <v>455</v>
      </c>
      <c r="E296" s="700">
        <v>11.82</v>
      </c>
    </row>
    <row r="297" spans="1:5" ht="12.75" customHeight="1" x14ac:dyDescent="0.25">
      <c r="A297" s="698" t="s">
        <v>2445</v>
      </c>
      <c r="B297" s="699" t="s">
        <v>313</v>
      </c>
      <c r="C297" s="699" t="s">
        <v>2446</v>
      </c>
      <c r="D297" s="699" t="s">
        <v>455</v>
      </c>
      <c r="E297" s="700">
        <v>7.45</v>
      </c>
    </row>
    <row r="298" spans="1:5" ht="16.5" customHeight="1" x14ac:dyDescent="0.25">
      <c r="A298" s="698" t="s">
        <v>2447</v>
      </c>
      <c r="B298" s="699" t="s">
        <v>313</v>
      </c>
      <c r="C298" s="699" t="s">
        <v>2448</v>
      </c>
      <c r="D298" s="699" t="s">
        <v>455</v>
      </c>
      <c r="E298" s="700">
        <v>49.65</v>
      </c>
    </row>
    <row r="299" spans="1:5" ht="12.75" customHeight="1" x14ac:dyDescent="0.25">
      <c r="A299" s="698" t="s">
        <v>1711</v>
      </c>
      <c r="B299" s="699" t="s">
        <v>313</v>
      </c>
      <c r="C299" s="699" t="s">
        <v>2449</v>
      </c>
      <c r="D299" s="699" t="s">
        <v>1706</v>
      </c>
      <c r="E299" s="700">
        <v>0.59</v>
      </c>
    </row>
    <row r="300" spans="1:5" ht="13.5" customHeight="1" x14ac:dyDescent="0.25">
      <c r="A300" s="698" t="s">
        <v>1087</v>
      </c>
      <c r="B300" s="699" t="s">
        <v>313</v>
      </c>
      <c r="C300" s="699" t="s">
        <v>1713</v>
      </c>
      <c r="D300" s="699" t="s">
        <v>1706</v>
      </c>
      <c r="E300" s="700">
        <v>3.59</v>
      </c>
    </row>
    <row r="301" spans="1:5" ht="12.75" customHeight="1" x14ac:dyDescent="0.25">
      <c r="A301" s="698" t="s">
        <v>2450</v>
      </c>
      <c r="B301" s="699" t="s">
        <v>313</v>
      </c>
      <c r="C301" s="699" t="s">
        <v>2451</v>
      </c>
      <c r="D301" s="699" t="s">
        <v>1706</v>
      </c>
      <c r="E301" s="700">
        <v>0.69</v>
      </c>
    </row>
    <row r="302" spans="1:5" ht="13.5" customHeight="1" x14ac:dyDescent="0.25">
      <c r="A302" s="698" t="s">
        <v>1118</v>
      </c>
      <c r="B302" s="699" t="s">
        <v>313</v>
      </c>
      <c r="C302" s="699" t="s">
        <v>2452</v>
      </c>
      <c r="D302" s="699" t="s">
        <v>1706</v>
      </c>
      <c r="E302" s="700">
        <v>2.12</v>
      </c>
    </row>
    <row r="303" spans="1:5" ht="12.75" customHeight="1" x14ac:dyDescent="0.25">
      <c r="A303" s="698" t="s">
        <v>1715</v>
      </c>
      <c r="B303" s="699" t="s">
        <v>313</v>
      </c>
      <c r="C303" s="699" t="s">
        <v>2453</v>
      </c>
      <c r="D303" s="699" t="s">
        <v>1706</v>
      </c>
      <c r="E303" s="700">
        <v>4.05</v>
      </c>
    </row>
    <row r="304" spans="1:5" ht="12.75" customHeight="1" x14ac:dyDescent="0.25">
      <c r="A304" s="698" t="s">
        <v>2454</v>
      </c>
      <c r="B304" s="699" t="s">
        <v>313</v>
      </c>
      <c r="C304" s="699" t="s">
        <v>2455</v>
      </c>
      <c r="D304" s="699" t="s">
        <v>1706</v>
      </c>
      <c r="E304" s="700">
        <v>1.1200000000000001</v>
      </c>
    </row>
    <row r="305" spans="1:5" ht="13.5" customHeight="1" x14ac:dyDescent="0.25">
      <c r="A305" s="698" t="s">
        <v>1172</v>
      </c>
      <c r="B305" s="699" t="s">
        <v>313</v>
      </c>
      <c r="C305" s="699" t="s">
        <v>2456</v>
      </c>
      <c r="D305" s="699" t="s">
        <v>1706</v>
      </c>
      <c r="E305" s="700">
        <v>0.7</v>
      </c>
    </row>
    <row r="306" spans="1:5" ht="12.75" customHeight="1" x14ac:dyDescent="0.25">
      <c r="A306" s="698" t="s">
        <v>1174</v>
      </c>
      <c r="B306" s="699" t="s">
        <v>313</v>
      </c>
      <c r="C306" s="699" t="s">
        <v>2457</v>
      </c>
      <c r="D306" s="699" t="s">
        <v>1706</v>
      </c>
      <c r="E306" s="700">
        <v>25.92</v>
      </c>
    </row>
    <row r="307" spans="1:5" ht="13.5" customHeight="1" x14ac:dyDescent="0.25">
      <c r="A307" s="698" t="s">
        <v>2458</v>
      </c>
      <c r="B307" s="699" t="s">
        <v>313</v>
      </c>
      <c r="C307" s="699" t="s">
        <v>2459</v>
      </c>
      <c r="D307" s="699" t="s">
        <v>1327</v>
      </c>
      <c r="E307" s="700">
        <v>16.34</v>
      </c>
    </row>
    <row r="308" spans="1:5" ht="12.75" customHeight="1" x14ac:dyDescent="0.25">
      <c r="A308" s="698" t="s">
        <v>1718</v>
      </c>
      <c r="B308" s="699" t="s">
        <v>313</v>
      </c>
      <c r="C308" s="699" t="s">
        <v>1719</v>
      </c>
      <c r="D308" s="699" t="s">
        <v>1327</v>
      </c>
      <c r="E308" s="700">
        <v>182.6</v>
      </c>
    </row>
    <row r="309" spans="1:5" ht="12.75" customHeight="1" x14ac:dyDescent="0.25">
      <c r="A309" s="698" t="s">
        <v>2460</v>
      </c>
      <c r="B309" s="699" t="s">
        <v>313</v>
      </c>
      <c r="C309" s="699" t="s">
        <v>2461</v>
      </c>
      <c r="D309" s="699" t="s">
        <v>1327</v>
      </c>
      <c r="E309" s="700">
        <v>188.6</v>
      </c>
    </row>
    <row r="310" spans="1:5" ht="13.5" customHeight="1" x14ac:dyDescent="0.25">
      <c r="A310" s="698" t="s">
        <v>2462</v>
      </c>
      <c r="B310" s="699" t="s">
        <v>313</v>
      </c>
      <c r="C310" s="699" t="s">
        <v>2463</v>
      </c>
      <c r="D310" s="699" t="s">
        <v>1327</v>
      </c>
      <c r="E310" s="700">
        <v>199.36</v>
      </c>
    </row>
    <row r="311" spans="1:5" ht="12.75" customHeight="1" x14ac:dyDescent="0.25">
      <c r="A311" s="698" t="s">
        <v>2464</v>
      </c>
      <c r="B311" s="699" t="s">
        <v>313</v>
      </c>
      <c r="C311" s="699" t="s">
        <v>2465</v>
      </c>
      <c r="D311" s="699" t="s">
        <v>2466</v>
      </c>
      <c r="E311" s="700">
        <v>3856.38</v>
      </c>
    </row>
    <row r="312" spans="1:5" ht="12.75" customHeight="1" x14ac:dyDescent="0.25">
      <c r="A312" s="698" t="s">
        <v>2467</v>
      </c>
      <c r="B312" s="699" t="s">
        <v>313</v>
      </c>
      <c r="C312" s="699" t="s">
        <v>2468</v>
      </c>
      <c r="D312" s="699" t="s">
        <v>1327</v>
      </c>
      <c r="E312" s="700">
        <v>190.97</v>
      </c>
    </row>
    <row r="313" spans="1:5" ht="13.5" customHeight="1" x14ac:dyDescent="0.25">
      <c r="A313" s="698" t="s">
        <v>2469</v>
      </c>
      <c r="B313" s="699" t="s">
        <v>313</v>
      </c>
      <c r="C313" s="699" t="s">
        <v>2470</v>
      </c>
      <c r="D313" s="699" t="s">
        <v>1327</v>
      </c>
      <c r="E313" s="700">
        <v>162.29</v>
      </c>
    </row>
    <row r="314" spans="1:5" ht="12.75" customHeight="1" x14ac:dyDescent="0.25">
      <c r="A314" s="698" t="s">
        <v>2471</v>
      </c>
      <c r="B314" s="699" t="s">
        <v>313</v>
      </c>
      <c r="C314" s="699" t="s">
        <v>2472</v>
      </c>
      <c r="D314" s="699" t="s">
        <v>1327</v>
      </c>
      <c r="E314" s="700">
        <v>182.6</v>
      </c>
    </row>
    <row r="315" spans="1:5" ht="13.5" customHeight="1" x14ac:dyDescent="0.25">
      <c r="A315" s="698" t="s">
        <v>2473</v>
      </c>
      <c r="B315" s="699" t="s">
        <v>313</v>
      </c>
      <c r="C315" s="699" t="s">
        <v>2474</v>
      </c>
      <c r="D315" s="699" t="s">
        <v>1327</v>
      </c>
      <c r="E315" s="700">
        <v>195.58</v>
      </c>
    </row>
    <row r="316" spans="1:5" ht="12.75" customHeight="1" x14ac:dyDescent="0.25">
      <c r="A316" s="698" t="s">
        <v>2475</v>
      </c>
      <c r="B316" s="699" t="s">
        <v>313</v>
      </c>
      <c r="C316" s="699" t="s">
        <v>2476</v>
      </c>
      <c r="D316" s="699" t="s">
        <v>2477</v>
      </c>
      <c r="E316" s="700">
        <v>108.4</v>
      </c>
    </row>
    <row r="317" spans="1:5" ht="12.75" customHeight="1" x14ac:dyDescent="0.25">
      <c r="A317" s="698" t="s">
        <v>2478</v>
      </c>
      <c r="B317" s="699" t="s">
        <v>313</v>
      </c>
      <c r="C317" s="699" t="s">
        <v>2479</v>
      </c>
      <c r="D317" s="699" t="s">
        <v>2477</v>
      </c>
      <c r="E317" s="700">
        <v>132.74</v>
      </c>
    </row>
    <row r="318" spans="1:5" ht="13.5" customHeight="1" x14ac:dyDescent="0.25">
      <c r="A318" s="698" t="s">
        <v>2480</v>
      </c>
      <c r="B318" s="699" t="s">
        <v>313</v>
      </c>
      <c r="C318" s="699" t="s">
        <v>2481</v>
      </c>
      <c r="D318" s="699" t="s">
        <v>1327</v>
      </c>
      <c r="E318" s="700">
        <v>197.96</v>
      </c>
    </row>
    <row r="319" spans="1:5" ht="12.75" customHeight="1" x14ac:dyDescent="0.25">
      <c r="A319" s="698" t="s">
        <v>1720</v>
      </c>
      <c r="B319" s="699" t="s">
        <v>313</v>
      </c>
      <c r="C319" s="699" t="s">
        <v>1721</v>
      </c>
      <c r="D319" s="699" t="s">
        <v>1327</v>
      </c>
      <c r="E319" s="700">
        <v>223.58</v>
      </c>
    </row>
    <row r="320" spans="1:5" ht="13.5" customHeight="1" x14ac:dyDescent="0.25">
      <c r="A320" s="698" t="s">
        <v>1260</v>
      </c>
      <c r="B320" s="699" t="s">
        <v>313</v>
      </c>
      <c r="C320" s="699" t="s">
        <v>2482</v>
      </c>
      <c r="D320" s="699" t="s">
        <v>55</v>
      </c>
      <c r="E320" s="700">
        <v>262.41000000000003</v>
      </c>
    </row>
    <row r="321" spans="1:5" ht="15.75" customHeight="1" x14ac:dyDescent="0.25">
      <c r="A321" s="698" t="s">
        <v>2483</v>
      </c>
      <c r="B321" s="699" t="s">
        <v>313</v>
      </c>
      <c r="C321" s="699" t="s">
        <v>2484</v>
      </c>
      <c r="D321" s="699" t="s">
        <v>55</v>
      </c>
      <c r="E321" s="700">
        <v>187.59</v>
      </c>
    </row>
    <row r="322" spans="1:5" ht="16.5" customHeight="1" x14ac:dyDescent="0.25">
      <c r="A322" s="698" t="s">
        <v>2485</v>
      </c>
      <c r="B322" s="699" t="s">
        <v>313</v>
      </c>
      <c r="C322" s="699" t="s">
        <v>2486</v>
      </c>
      <c r="D322" s="699" t="s">
        <v>55</v>
      </c>
      <c r="E322" s="700">
        <v>189.25</v>
      </c>
    </row>
    <row r="323" spans="1:5" ht="16.5" customHeight="1" x14ac:dyDescent="0.25">
      <c r="A323" s="698" t="s">
        <v>2487</v>
      </c>
      <c r="B323" s="699" t="s">
        <v>313</v>
      </c>
      <c r="C323" s="699" t="s">
        <v>2488</v>
      </c>
      <c r="D323" s="699" t="s">
        <v>55</v>
      </c>
      <c r="E323" s="700">
        <v>195.5</v>
      </c>
    </row>
    <row r="324" spans="1:5" ht="16.5" customHeight="1" x14ac:dyDescent="0.25">
      <c r="A324" s="698" t="s">
        <v>2489</v>
      </c>
      <c r="B324" s="699" t="s">
        <v>313</v>
      </c>
      <c r="C324" s="699" t="s">
        <v>2490</v>
      </c>
      <c r="D324" s="699" t="s">
        <v>55</v>
      </c>
      <c r="E324" s="700">
        <v>212.5</v>
      </c>
    </row>
    <row r="325" spans="1:5" ht="15.75" customHeight="1" x14ac:dyDescent="0.25">
      <c r="A325" s="698" t="s">
        <v>1319</v>
      </c>
      <c r="B325" s="699" t="s">
        <v>313</v>
      </c>
      <c r="C325" s="699" t="s">
        <v>2491</v>
      </c>
      <c r="D325" s="699" t="s">
        <v>55</v>
      </c>
      <c r="E325" s="700">
        <v>543.42999999999995</v>
      </c>
    </row>
    <row r="326" spans="1:5" ht="16.5" customHeight="1" x14ac:dyDescent="0.25">
      <c r="A326" s="698" t="s">
        <v>1321</v>
      </c>
      <c r="B326" s="699" t="s">
        <v>313</v>
      </c>
      <c r="C326" s="699" t="s">
        <v>2492</v>
      </c>
      <c r="D326" s="699" t="s">
        <v>55</v>
      </c>
      <c r="E326" s="700">
        <v>574.42999999999995</v>
      </c>
    </row>
    <row r="327" spans="1:5" ht="16.5" customHeight="1" x14ac:dyDescent="0.25">
      <c r="A327" s="698" t="s">
        <v>2493</v>
      </c>
      <c r="B327" s="699" t="s">
        <v>313</v>
      </c>
      <c r="C327" s="699" t="s">
        <v>2494</v>
      </c>
      <c r="D327" s="699" t="s">
        <v>55</v>
      </c>
      <c r="E327" s="700">
        <v>574.42999999999995</v>
      </c>
    </row>
    <row r="328" spans="1:5" ht="16.5" customHeight="1" x14ac:dyDescent="0.25">
      <c r="A328" s="698" t="s">
        <v>2495</v>
      </c>
      <c r="B328" s="699" t="s">
        <v>313</v>
      </c>
      <c r="C328" s="699" t="s">
        <v>2496</v>
      </c>
      <c r="D328" s="699" t="s">
        <v>55</v>
      </c>
      <c r="E328" s="700">
        <v>852.33</v>
      </c>
    </row>
    <row r="329" spans="1:5" ht="12.75" customHeight="1" x14ac:dyDescent="0.25">
      <c r="A329" s="698" t="s">
        <v>2497</v>
      </c>
      <c r="B329" s="699" t="s">
        <v>313</v>
      </c>
      <c r="C329" s="699" t="s">
        <v>2498</v>
      </c>
      <c r="D329" s="699" t="s">
        <v>55</v>
      </c>
      <c r="E329" s="700">
        <v>209</v>
      </c>
    </row>
    <row r="330" spans="1:5" ht="13.5" customHeight="1" x14ac:dyDescent="0.25">
      <c r="A330" s="698" t="s">
        <v>2499</v>
      </c>
      <c r="B330" s="699" t="s">
        <v>313</v>
      </c>
      <c r="C330" s="699" t="s">
        <v>2500</v>
      </c>
      <c r="D330" s="699" t="s">
        <v>1314</v>
      </c>
      <c r="E330" s="700">
        <v>12.48</v>
      </c>
    </row>
    <row r="331" spans="1:5" ht="15.75" customHeight="1" x14ac:dyDescent="0.25">
      <c r="A331" s="698" t="s">
        <v>2501</v>
      </c>
      <c r="B331" s="699" t="s">
        <v>313</v>
      </c>
      <c r="C331" s="699" t="s">
        <v>2502</v>
      </c>
      <c r="D331" s="699" t="s">
        <v>455</v>
      </c>
      <c r="E331" s="700">
        <v>149.49</v>
      </c>
    </row>
    <row r="332" spans="1:5" ht="16.5" customHeight="1" x14ac:dyDescent="0.25">
      <c r="A332" s="698" t="s">
        <v>2503</v>
      </c>
      <c r="B332" s="699" t="s">
        <v>313</v>
      </c>
      <c r="C332" s="699" t="s">
        <v>2504</v>
      </c>
      <c r="D332" s="699" t="s">
        <v>55</v>
      </c>
      <c r="E332" s="700">
        <v>69.900000000000006</v>
      </c>
    </row>
    <row r="333" spans="1:5" ht="16.5" customHeight="1" x14ac:dyDescent="0.25">
      <c r="A333" s="698" t="s">
        <v>2505</v>
      </c>
      <c r="B333" s="699" t="s">
        <v>313</v>
      </c>
      <c r="C333" s="699" t="s">
        <v>2506</v>
      </c>
      <c r="D333" s="699" t="s">
        <v>55</v>
      </c>
      <c r="E333" s="700">
        <v>159.9</v>
      </c>
    </row>
    <row r="334" spans="1:5" ht="16.5" customHeight="1" x14ac:dyDescent="0.25">
      <c r="A334" s="698" t="s">
        <v>2507</v>
      </c>
      <c r="B334" s="699" t="s">
        <v>313</v>
      </c>
      <c r="C334" s="699" t="s">
        <v>2508</v>
      </c>
      <c r="D334" s="699" t="s">
        <v>55</v>
      </c>
      <c r="E334" s="700">
        <v>109.9</v>
      </c>
    </row>
    <row r="335" spans="1:5" ht="15.75" customHeight="1" x14ac:dyDescent="0.25">
      <c r="A335" s="698" t="s">
        <v>2509</v>
      </c>
      <c r="B335" s="699" t="s">
        <v>313</v>
      </c>
      <c r="C335" s="699" t="s">
        <v>2510</v>
      </c>
      <c r="D335" s="699" t="s">
        <v>55</v>
      </c>
      <c r="E335" s="700">
        <v>269.56</v>
      </c>
    </row>
    <row r="336" spans="1:5" ht="16.5" customHeight="1" x14ac:dyDescent="0.25">
      <c r="A336" s="698" t="s">
        <v>2511</v>
      </c>
      <c r="B336" s="699" t="s">
        <v>313</v>
      </c>
      <c r="C336" s="699" t="s">
        <v>2512</v>
      </c>
      <c r="D336" s="699" t="s">
        <v>55</v>
      </c>
      <c r="E336" s="700">
        <v>269.56</v>
      </c>
    </row>
    <row r="337" spans="1:5" ht="13.5" customHeight="1" x14ac:dyDescent="0.25">
      <c r="A337" s="698" t="s">
        <v>2513</v>
      </c>
      <c r="B337" s="699" t="s">
        <v>313</v>
      </c>
      <c r="C337" s="699" t="s">
        <v>2514</v>
      </c>
      <c r="D337" s="699" t="s">
        <v>55</v>
      </c>
      <c r="E337" s="700">
        <v>4.2</v>
      </c>
    </row>
    <row r="338" spans="1:5" ht="12.75" customHeight="1" x14ac:dyDescent="0.25">
      <c r="A338" s="698" t="s">
        <v>2515</v>
      </c>
      <c r="B338" s="699" t="s">
        <v>313</v>
      </c>
      <c r="C338" s="699" t="s">
        <v>2516</v>
      </c>
      <c r="D338" s="699" t="s">
        <v>55</v>
      </c>
      <c r="E338" s="700">
        <v>60</v>
      </c>
    </row>
    <row r="339" spans="1:5" ht="16.5" customHeight="1" x14ac:dyDescent="0.25">
      <c r="A339" s="698" t="s">
        <v>2517</v>
      </c>
      <c r="B339" s="699" t="s">
        <v>313</v>
      </c>
      <c r="C339" s="699" t="s">
        <v>2518</v>
      </c>
      <c r="D339" s="699" t="s">
        <v>55</v>
      </c>
      <c r="E339" s="700">
        <v>29.4</v>
      </c>
    </row>
    <row r="340" spans="1:5" ht="16.5" customHeight="1" x14ac:dyDescent="0.25">
      <c r="A340" s="698" t="s">
        <v>2519</v>
      </c>
      <c r="B340" s="699" t="s">
        <v>313</v>
      </c>
      <c r="C340" s="699" t="s">
        <v>2520</v>
      </c>
      <c r="D340" s="699" t="s">
        <v>55</v>
      </c>
      <c r="E340" s="700">
        <v>19.010000000000002</v>
      </c>
    </row>
    <row r="341" spans="1:5" ht="15.75" customHeight="1" x14ac:dyDescent="0.25">
      <c r="A341" s="698" t="s">
        <v>2521</v>
      </c>
      <c r="B341" s="699" t="s">
        <v>313</v>
      </c>
      <c r="C341" s="699" t="s">
        <v>2522</v>
      </c>
      <c r="D341" s="699" t="s">
        <v>55</v>
      </c>
      <c r="E341" s="700">
        <v>176.16</v>
      </c>
    </row>
    <row r="342" spans="1:5" ht="13.5" customHeight="1" x14ac:dyDescent="0.25">
      <c r="A342" s="698" t="s">
        <v>2523</v>
      </c>
      <c r="B342" s="699" t="s">
        <v>313</v>
      </c>
      <c r="C342" s="699" t="s">
        <v>2524</v>
      </c>
      <c r="D342" s="699" t="s">
        <v>55</v>
      </c>
      <c r="E342" s="700">
        <v>5</v>
      </c>
    </row>
    <row r="343" spans="1:5" ht="15.75" customHeight="1" x14ac:dyDescent="0.25">
      <c r="A343" s="698" t="s">
        <v>2525</v>
      </c>
      <c r="B343" s="699" t="s">
        <v>313</v>
      </c>
      <c r="C343" s="699" t="s">
        <v>2526</v>
      </c>
      <c r="D343" s="699" t="s">
        <v>55</v>
      </c>
      <c r="E343" s="700">
        <v>13.17</v>
      </c>
    </row>
    <row r="344" spans="1:5" ht="13.5" customHeight="1" x14ac:dyDescent="0.25">
      <c r="A344" s="698" t="s">
        <v>2527</v>
      </c>
      <c r="B344" s="699" t="s">
        <v>313</v>
      </c>
      <c r="C344" s="699" t="s">
        <v>2528</v>
      </c>
      <c r="D344" s="699" t="s">
        <v>55</v>
      </c>
      <c r="E344" s="700">
        <v>9.9</v>
      </c>
    </row>
    <row r="345" spans="1:5" ht="12.75" customHeight="1" x14ac:dyDescent="0.25">
      <c r="A345" s="698" t="s">
        <v>2529</v>
      </c>
      <c r="B345" s="699" t="s">
        <v>313</v>
      </c>
      <c r="C345" s="699" t="s">
        <v>2530</v>
      </c>
      <c r="D345" s="699" t="s">
        <v>55</v>
      </c>
      <c r="E345" s="700">
        <v>17.59</v>
      </c>
    </row>
    <row r="346" spans="1:5" ht="13.5" customHeight="1" x14ac:dyDescent="0.25">
      <c r="A346" s="698" t="s">
        <v>2531</v>
      </c>
      <c r="B346" s="699" t="s">
        <v>313</v>
      </c>
      <c r="C346" s="699" t="s">
        <v>2532</v>
      </c>
      <c r="D346" s="699" t="s">
        <v>55</v>
      </c>
      <c r="E346" s="700">
        <v>45.94</v>
      </c>
    </row>
    <row r="347" spans="1:5" ht="15.75" customHeight="1" x14ac:dyDescent="0.25">
      <c r="A347" s="698" t="s">
        <v>2533</v>
      </c>
      <c r="B347" s="699" t="s">
        <v>313</v>
      </c>
      <c r="C347" s="699" t="s">
        <v>2534</v>
      </c>
      <c r="D347" s="699" t="s">
        <v>55</v>
      </c>
      <c r="E347" s="700">
        <v>48.86</v>
      </c>
    </row>
    <row r="348" spans="1:5" ht="13.5" customHeight="1" x14ac:dyDescent="0.25">
      <c r="A348" s="698" t="s">
        <v>2535</v>
      </c>
      <c r="B348" s="699" t="s">
        <v>313</v>
      </c>
      <c r="C348" s="699" t="s">
        <v>2536</v>
      </c>
      <c r="D348" s="699" t="s">
        <v>55</v>
      </c>
      <c r="E348" s="700">
        <v>7.05</v>
      </c>
    </row>
    <row r="349" spans="1:5" ht="12.75" customHeight="1" x14ac:dyDescent="0.25">
      <c r="A349" s="698" t="s">
        <v>2537</v>
      </c>
      <c r="B349" s="699" t="s">
        <v>313</v>
      </c>
      <c r="C349" s="699" t="s">
        <v>2538</v>
      </c>
      <c r="D349" s="699" t="s">
        <v>55</v>
      </c>
      <c r="E349" s="700">
        <v>106.4</v>
      </c>
    </row>
    <row r="350" spans="1:5" ht="13.5" customHeight="1" x14ac:dyDescent="0.25">
      <c r="A350" s="698" t="s">
        <v>2539</v>
      </c>
      <c r="B350" s="699" t="s">
        <v>313</v>
      </c>
      <c r="C350" s="699" t="s">
        <v>2540</v>
      </c>
      <c r="D350" s="699" t="s">
        <v>55</v>
      </c>
      <c r="E350" s="700">
        <v>12.9</v>
      </c>
    </row>
    <row r="351" spans="1:5" ht="12.75" customHeight="1" x14ac:dyDescent="0.25">
      <c r="A351" s="698" t="s">
        <v>2541</v>
      </c>
      <c r="B351" s="699" t="s">
        <v>313</v>
      </c>
      <c r="C351" s="699" t="s">
        <v>2542</v>
      </c>
      <c r="D351" s="699" t="s">
        <v>55</v>
      </c>
      <c r="E351" s="700">
        <v>76.5</v>
      </c>
    </row>
    <row r="352" spans="1:5" ht="12.75" customHeight="1" x14ac:dyDescent="0.25">
      <c r="A352" s="698" t="s">
        <v>2543</v>
      </c>
      <c r="B352" s="699" t="s">
        <v>313</v>
      </c>
      <c r="C352" s="699" t="s">
        <v>2544</v>
      </c>
      <c r="D352" s="699" t="s">
        <v>55</v>
      </c>
      <c r="E352" s="700">
        <v>94</v>
      </c>
    </row>
    <row r="353" spans="1:5" ht="13.5" customHeight="1" x14ac:dyDescent="0.25">
      <c r="A353" s="698" t="s">
        <v>2545</v>
      </c>
      <c r="B353" s="699" t="s">
        <v>313</v>
      </c>
      <c r="C353" s="699" t="s">
        <v>2546</v>
      </c>
      <c r="D353" s="699" t="s">
        <v>1314</v>
      </c>
      <c r="E353" s="700">
        <v>15.09</v>
      </c>
    </row>
    <row r="354" spans="1:5" ht="15.75" customHeight="1" x14ac:dyDescent="0.25">
      <c r="A354" s="698" t="s">
        <v>1726</v>
      </c>
      <c r="B354" s="699" t="s">
        <v>313</v>
      </c>
      <c r="C354" s="699" t="s">
        <v>2547</v>
      </c>
      <c r="D354" s="699" t="s">
        <v>1725</v>
      </c>
      <c r="E354" s="700">
        <v>7.99</v>
      </c>
    </row>
    <row r="355" spans="1:5" ht="16.5" customHeight="1" x14ac:dyDescent="0.25">
      <c r="A355" s="698" t="s">
        <v>1351</v>
      </c>
      <c r="B355" s="699" t="s">
        <v>313</v>
      </c>
      <c r="C355" s="699" t="s">
        <v>2548</v>
      </c>
      <c r="D355" s="699" t="s">
        <v>2549</v>
      </c>
      <c r="E355" s="700">
        <v>22</v>
      </c>
    </row>
    <row r="356" spans="1:5" ht="13.5" customHeight="1" x14ac:dyDescent="0.25">
      <c r="A356" s="698" t="s">
        <v>2550</v>
      </c>
      <c r="B356" s="701"/>
      <c r="C356" s="699" t="s">
        <v>2551</v>
      </c>
      <c r="D356" s="699" t="s">
        <v>455</v>
      </c>
      <c r="E356" s="700">
        <v>194.05</v>
      </c>
    </row>
    <row r="357" spans="1:5" ht="12.75" customHeight="1" x14ac:dyDescent="0.25">
      <c r="A357" s="698" t="s">
        <v>2552</v>
      </c>
      <c r="B357" s="699" t="s">
        <v>313</v>
      </c>
      <c r="C357" s="699" t="s">
        <v>2553</v>
      </c>
      <c r="D357" s="699" t="s">
        <v>1706</v>
      </c>
      <c r="E357" s="700">
        <v>27.13</v>
      </c>
    </row>
    <row r="358" spans="1:5" ht="12.75" customHeight="1" x14ac:dyDescent="0.25">
      <c r="A358" s="698" t="s">
        <v>2554</v>
      </c>
      <c r="B358" s="699" t="s">
        <v>313</v>
      </c>
      <c r="C358" s="699" t="s">
        <v>2555</v>
      </c>
      <c r="D358" s="699" t="s">
        <v>1706</v>
      </c>
      <c r="E358" s="700">
        <v>8.57</v>
      </c>
    </row>
    <row r="359" spans="1:5" ht="16.5" customHeight="1" x14ac:dyDescent="0.25">
      <c r="A359" s="698" t="s">
        <v>2556</v>
      </c>
      <c r="B359" s="699" t="s">
        <v>313</v>
      </c>
      <c r="C359" s="699" t="s">
        <v>2557</v>
      </c>
      <c r="D359" s="699" t="s">
        <v>2558</v>
      </c>
      <c r="E359" s="700">
        <v>19.52</v>
      </c>
    </row>
    <row r="360" spans="1:5" ht="13.5" customHeight="1" x14ac:dyDescent="0.25">
      <c r="A360" s="698" t="s">
        <v>2559</v>
      </c>
      <c r="B360" s="699" t="s">
        <v>313</v>
      </c>
      <c r="C360" s="699" t="s">
        <v>2560</v>
      </c>
      <c r="D360" s="699" t="s">
        <v>2558</v>
      </c>
      <c r="E360" s="700">
        <v>16.84</v>
      </c>
    </row>
    <row r="361" spans="1:5" ht="12.75" customHeight="1" x14ac:dyDescent="0.25">
      <c r="A361" s="698" t="s">
        <v>2561</v>
      </c>
      <c r="B361" s="699" t="s">
        <v>313</v>
      </c>
      <c r="C361" s="699" t="s">
        <v>2562</v>
      </c>
      <c r="D361" s="699" t="s">
        <v>2558</v>
      </c>
      <c r="E361" s="700">
        <v>6.48</v>
      </c>
    </row>
    <row r="362" spans="1:5" ht="16.5" customHeight="1" x14ac:dyDescent="0.25">
      <c r="A362" s="698" t="s">
        <v>2563</v>
      </c>
      <c r="B362" s="699" t="s">
        <v>313</v>
      </c>
      <c r="C362" s="699" t="s">
        <v>2564</v>
      </c>
      <c r="D362" s="699" t="s">
        <v>2558</v>
      </c>
      <c r="E362" s="700">
        <v>17.600000000000001</v>
      </c>
    </row>
    <row r="363" spans="1:5" ht="12.75" customHeight="1" x14ac:dyDescent="0.25">
      <c r="A363" s="698" t="s">
        <v>2565</v>
      </c>
      <c r="B363" s="699" t="s">
        <v>313</v>
      </c>
      <c r="C363" s="699" t="s">
        <v>2566</v>
      </c>
      <c r="D363" s="699" t="s">
        <v>2558</v>
      </c>
      <c r="E363" s="700">
        <v>5.9</v>
      </c>
    </row>
    <row r="364" spans="1:5" ht="13.5" customHeight="1" x14ac:dyDescent="0.25">
      <c r="A364" s="698" t="s">
        <v>2567</v>
      </c>
      <c r="B364" s="699" t="s">
        <v>313</v>
      </c>
      <c r="C364" s="699" t="s">
        <v>2568</v>
      </c>
      <c r="D364" s="699" t="s">
        <v>1314</v>
      </c>
      <c r="E364" s="700">
        <v>121.53</v>
      </c>
    </row>
    <row r="365" spans="1:5" ht="12.75" customHeight="1" x14ac:dyDescent="0.25">
      <c r="A365" s="698" t="s">
        <v>2569</v>
      </c>
      <c r="B365" s="699" t="s">
        <v>313</v>
      </c>
      <c r="C365" s="699" t="s">
        <v>2570</v>
      </c>
      <c r="D365" s="699" t="s">
        <v>1706</v>
      </c>
      <c r="E365" s="700">
        <v>10.84</v>
      </c>
    </row>
    <row r="366" spans="1:5" ht="12.75" customHeight="1" x14ac:dyDescent="0.25">
      <c r="A366" s="698" t="s">
        <v>2571</v>
      </c>
      <c r="B366" s="699" t="s">
        <v>313</v>
      </c>
      <c r="C366" s="699" t="s">
        <v>2572</v>
      </c>
      <c r="D366" s="699" t="s">
        <v>1706</v>
      </c>
      <c r="E366" s="700">
        <v>9.58</v>
      </c>
    </row>
    <row r="367" spans="1:5" ht="13.5" customHeight="1" x14ac:dyDescent="0.25">
      <c r="A367" s="698" t="s">
        <v>2573</v>
      </c>
      <c r="B367" s="699" t="s">
        <v>313</v>
      </c>
      <c r="C367" s="699" t="s">
        <v>2574</v>
      </c>
      <c r="D367" s="699" t="s">
        <v>1706</v>
      </c>
      <c r="E367" s="700">
        <v>9.1</v>
      </c>
    </row>
    <row r="368" spans="1:5" ht="12.75" customHeight="1" x14ac:dyDescent="0.25">
      <c r="A368" s="698" t="s">
        <v>2575</v>
      </c>
      <c r="B368" s="699" t="s">
        <v>313</v>
      </c>
      <c r="C368" s="699" t="s">
        <v>2576</v>
      </c>
      <c r="D368" s="699" t="s">
        <v>1706</v>
      </c>
      <c r="E368" s="700">
        <v>9.1</v>
      </c>
    </row>
    <row r="369" spans="1:5" ht="12.75" customHeight="1" x14ac:dyDescent="0.25">
      <c r="A369" s="698" t="s">
        <v>1371</v>
      </c>
      <c r="B369" s="699" t="s">
        <v>313</v>
      </c>
      <c r="C369" s="699" t="s">
        <v>2577</v>
      </c>
      <c r="D369" s="699" t="s">
        <v>55</v>
      </c>
      <c r="E369" s="700">
        <v>3.3</v>
      </c>
    </row>
    <row r="370" spans="1:5" ht="13.5" customHeight="1" x14ac:dyDescent="0.25">
      <c r="A370" s="698" t="s">
        <v>2578</v>
      </c>
      <c r="B370" s="699" t="s">
        <v>313</v>
      </c>
      <c r="C370" s="699" t="s">
        <v>2579</v>
      </c>
      <c r="D370" s="699" t="s">
        <v>55</v>
      </c>
      <c r="E370" s="700">
        <v>3</v>
      </c>
    </row>
    <row r="371" spans="1:5" ht="12.75" customHeight="1" x14ac:dyDescent="0.25">
      <c r="A371" s="698" t="s">
        <v>1373</v>
      </c>
      <c r="B371" s="699" t="s">
        <v>313</v>
      </c>
      <c r="C371" s="699" t="s">
        <v>2580</v>
      </c>
      <c r="D371" s="699" t="s">
        <v>55</v>
      </c>
      <c r="E371" s="700">
        <v>3</v>
      </c>
    </row>
    <row r="372" spans="1:5" ht="13.5" customHeight="1" x14ac:dyDescent="0.25">
      <c r="A372" s="698" t="s">
        <v>2581</v>
      </c>
      <c r="B372" s="699" t="s">
        <v>313</v>
      </c>
      <c r="C372" s="699" t="s">
        <v>2582</v>
      </c>
      <c r="D372" s="699" t="s">
        <v>455</v>
      </c>
      <c r="E372" s="700">
        <v>27.16</v>
      </c>
    </row>
    <row r="373" spans="1:5" ht="12.75" customHeight="1" x14ac:dyDescent="0.25">
      <c r="A373" s="698" t="s">
        <v>2583</v>
      </c>
      <c r="B373" s="699" t="s">
        <v>313</v>
      </c>
      <c r="C373" s="699" t="s">
        <v>2584</v>
      </c>
      <c r="D373" s="699" t="s">
        <v>455</v>
      </c>
      <c r="E373" s="700">
        <v>18.07</v>
      </c>
    </row>
    <row r="374" spans="1:5" ht="12.75" customHeight="1" x14ac:dyDescent="0.25">
      <c r="A374" s="698" t="s">
        <v>2585</v>
      </c>
      <c r="B374" s="699" t="s">
        <v>313</v>
      </c>
      <c r="C374" s="699" t="s">
        <v>2586</v>
      </c>
      <c r="D374" s="699" t="s">
        <v>455</v>
      </c>
      <c r="E374" s="700">
        <v>44.68</v>
      </c>
    </row>
    <row r="375" spans="1:5" ht="13.5" customHeight="1" x14ac:dyDescent="0.25">
      <c r="A375" s="698" t="s">
        <v>2587</v>
      </c>
      <c r="B375" s="699" t="s">
        <v>313</v>
      </c>
      <c r="C375" s="699" t="s">
        <v>2588</v>
      </c>
      <c r="D375" s="699" t="s">
        <v>455</v>
      </c>
      <c r="E375" s="700">
        <v>32.9</v>
      </c>
    </row>
    <row r="376" spans="1:5" ht="12.75" customHeight="1" x14ac:dyDescent="0.25">
      <c r="A376" s="698" t="s">
        <v>2589</v>
      </c>
      <c r="B376" s="699" t="s">
        <v>313</v>
      </c>
      <c r="C376" s="699" t="s">
        <v>2590</v>
      </c>
      <c r="D376" s="699" t="s">
        <v>455</v>
      </c>
      <c r="E376" s="700">
        <v>75</v>
      </c>
    </row>
    <row r="377" spans="1:5" ht="13.5" customHeight="1" x14ac:dyDescent="0.25">
      <c r="A377" s="698" t="s">
        <v>2591</v>
      </c>
      <c r="B377" s="699" t="s">
        <v>313</v>
      </c>
      <c r="C377" s="699" t="s">
        <v>2592</v>
      </c>
      <c r="D377" s="699" t="s">
        <v>55</v>
      </c>
      <c r="E377" s="700">
        <v>4.5</v>
      </c>
    </row>
    <row r="378" spans="1:5" ht="15.75" customHeight="1" x14ac:dyDescent="0.25">
      <c r="A378" s="698" t="s">
        <v>2593</v>
      </c>
      <c r="B378" s="699" t="s">
        <v>313</v>
      </c>
      <c r="C378" s="699" t="s">
        <v>2594</v>
      </c>
      <c r="D378" s="699" t="s">
        <v>55</v>
      </c>
      <c r="E378" s="700">
        <v>60.66</v>
      </c>
    </row>
    <row r="379" spans="1:5" ht="13.5" customHeight="1" x14ac:dyDescent="0.25">
      <c r="A379" s="698" t="s">
        <v>2595</v>
      </c>
      <c r="B379" s="699" t="s">
        <v>313</v>
      </c>
      <c r="C379" s="699" t="s">
        <v>2596</v>
      </c>
      <c r="D379" s="699" t="s">
        <v>55</v>
      </c>
      <c r="E379" s="700">
        <v>280.33</v>
      </c>
    </row>
    <row r="380" spans="1:5" ht="12.75" customHeight="1" x14ac:dyDescent="0.25">
      <c r="A380" s="698" t="s">
        <v>2597</v>
      </c>
      <c r="B380" s="699" t="s">
        <v>313</v>
      </c>
      <c r="C380" s="699" t="s">
        <v>2598</v>
      </c>
      <c r="D380" s="699" t="s">
        <v>55</v>
      </c>
      <c r="E380" s="700">
        <v>32.9</v>
      </c>
    </row>
    <row r="381" spans="1:5" ht="12.75" customHeight="1" x14ac:dyDescent="0.25">
      <c r="A381" s="698" t="s">
        <v>2599</v>
      </c>
      <c r="B381" s="699" t="s">
        <v>313</v>
      </c>
      <c r="C381" s="699" t="s">
        <v>2600</v>
      </c>
      <c r="D381" s="699" t="s">
        <v>2601</v>
      </c>
      <c r="E381" s="700">
        <v>1.97</v>
      </c>
    </row>
    <row r="382" spans="1:5" ht="13.5" customHeight="1" x14ac:dyDescent="0.25">
      <c r="A382" s="698" t="s">
        <v>2602</v>
      </c>
      <c r="B382" s="699" t="s">
        <v>313</v>
      </c>
      <c r="C382" s="699" t="s">
        <v>2603</v>
      </c>
      <c r="D382" s="699" t="s">
        <v>55</v>
      </c>
      <c r="E382" s="700">
        <v>0.39</v>
      </c>
    </row>
    <row r="383" spans="1:5" ht="12.75" customHeight="1" x14ac:dyDescent="0.25">
      <c r="A383" s="698" t="s">
        <v>2604</v>
      </c>
      <c r="B383" s="699" t="s">
        <v>313</v>
      </c>
      <c r="C383" s="699" t="s">
        <v>2605</v>
      </c>
      <c r="D383" s="699" t="s">
        <v>55</v>
      </c>
      <c r="E383" s="700">
        <v>0.69</v>
      </c>
    </row>
    <row r="384" spans="1:5" ht="13.5" customHeight="1" x14ac:dyDescent="0.25">
      <c r="A384" s="698" t="s">
        <v>2606</v>
      </c>
      <c r="B384" s="699" t="s">
        <v>313</v>
      </c>
      <c r="C384" s="699" t="s">
        <v>2607</v>
      </c>
      <c r="D384" s="699" t="s">
        <v>55</v>
      </c>
      <c r="E384" s="700">
        <v>0.84</v>
      </c>
    </row>
    <row r="385" spans="1:5" ht="12.75" customHeight="1" x14ac:dyDescent="0.25">
      <c r="A385" s="698" t="s">
        <v>2608</v>
      </c>
      <c r="B385" s="699" t="s">
        <v>313</v>
      </c>
      <c r="C385" s="699" t="s">
        <v>2609</v>
      </c>
      <c r="D385" s="699" t="s">
        <v>55</v>
      </c>
      <c r="E385" s="700">
        <v>0.39</v>
      </c>
    </row>
    <row r="386" spans="1:5" ht="12.75" customHeight="1" x14ac:dyDescent="0.25">
      <c r="A386" s="698" t="s">
        <v>2610</v>
      </c>
      <c r="B386" s="699" t="s">
        <v>313</v>
      </c>
      <c r="C386" s="699" t="s">
        <v>2611</v>
      </c>
      <c r="D386" s="699" t="s">
        <v>1706</v>
      </c>
      <c r="E386" s="700">
        <v>52.9</v>
      </c>
    </row>
    <row r="387" spans="1:5" ht="13.5" customHeight="1" x14ac:dyDescent="0.25">
      <c r="A387" s="698" t="s">
        <v>2612</v>
      </c>
      <c r="B387" s="699" t="s">
        <v>313</v>
      </c>
      <c r="C387" s="699" t="s">
        <v>2613</v>
      </c>
      <c r="D387" s="699" t="s">
        <v>455</v>
      </c>
      <c r="E387" s="700">
        <v>106.18</v>
      </c>
    </row>
    <row r="388" spans="1:5" ht="12.75" customHeight="1" x14ac:dyDescent="0.25">
      <c r="A388" s="698" t="s">
        <v>2614</v>
      </c>
      <c r="B388" s="699" t="s">
        <v>313</v>
      </c>
      <c r="C388" s="699" t="s">
        <v>2615</v>
      </c>
      <c r="D388" s="699" t="s">
        <v>455</v>
      </c>
      <c r="E388" s="700">
        <v>65</v>
      </c>
    </row>
    <row r="389" spans="1:5" ht="13.5" customHeight="1" x14ac:dyDescent="0.25">
      <c r="A389" s="698" t="s">
        <v>2616</v>
      </c>
      <c r="B389" s="699" t="s">
        <v>313</v>
      </c>
      <c r="C389" s="699" t="s">
        <v>2617</v>
      </c>
      <c r="D389" s="699" t="s">
        <v>1314</v>
      </c>
      <c r="E389" s="700">
        <v>152.6</v>
      </c>
    </row>
    <row r="390" spans="1:5" ht="12.75" customHeight="1" x14ac:dyDescent="0.25">
      <c r="A390" s="698" t="s">
        <v>2618</v>
      </c>
      <c r="B390" s="699" t="s">
        <v>313</v>
      </c>
      <c r="C390" s="699" t="s">
        <v>2619</v>
      </c>
      <c r="D390" s="699" t="s">
        <v>1314</v>
      </c>
      <c r="E390" s="700">
        <v>89.12</v>
      </c>
    </row>
    <row r="391" spans="1:5" ht="12.75" customHeight="1" x14ac:dyDescent="0.25">
      <c r="A391" s="698" t="s">
        <v>2620</v>
      </c>
      <c r="B391" s="699" t="s">
        <v>313</v>
      </c>
      <c r="C391" s="699" t="s">
        <v>2621</v>
      </c>
      <c r="D391" s="699" t="s">
        <v>1314</v>
      </c>
      <c r="E391" s="700">
        <v>88.26</v>
      </c>
    </row>
    <row r="392" spans="1:5" ht="13.5" customHeight="1" x14ac:dyDescent="0.25">
      <c r="A392" s="698" t="s">
        <v>2622</v>
      </c>
      <c r="B392" s="699" t="s">
        <v>313</v>
      </c>
      <c r="C392" s="699" t="s">
        <v>2623</v>
      </c>
      <c r="D392" s="699" t="s">
        <v>1706</v>
      </c>
      <c r="E392" s="700">
        <v>70</v>
      </c>
    </row>
    <row r="393" spans="1:5" ht="12.75" customHeight="1" x14ac:dyDescent="0.25">
      <c r="A393" s="698" t="s">
        <v>2624</v>
      </c>
      <c r="B393" s="699" t="s">
        <v>313</v>
      </c>
      <c r="C393" s="699" t="s">
        <v>2625</v>
      </c>
      <c r="D393" s="699" t="s">
        <v>1706</v>
      </c>
      <c r="E393" s="700">
        <v>165.77</v>
      </c>
    </row>
    <row r="394" spans="1:5" ht="12.75" customHeight="1" x14ac:dyDescent="0.25">
      <c r="A394" s="698" t="s">
        <v>1465</v>
      </c>
      <c r="B394" s="699" t="s">
        <v>313</v>
      </c>
      <c r="C394" s="699" t="s">
        <v>2626</v>
      </c>
      <c r="D394" s="699" t="s">
        <v>1706</v>
      </c>
      <c r="E394" s="700">
        <v>8.02</v>
      </c>
    </row>
    <row r="395" spans="1:5" ht="13.5" customHeight="1" x14ac:dyDescent="0.25">
      <c r="A395" s="698" t="s">
        <v>1467</v>
      </c>
      <c r="B395" s="699" t="s">
        <v>313</v>
      </c>
      <c r="C395" s="699" t="s">
        <v>1732</v>
      </c>
      <c r="D395" s="699" t="s">
        <v>1733</v>
      </c>
      <c r="E395" s="700">
        <v>4.08</v>
      </c>
    </row>
    <row r="396" spans="1:5" ht="12.75" customHeight="1" x14ac:dyDescent="0.25">
      <c r="A396" s="698" t="s">
        <v>1734</v>
      </c>
      <c r="B396" s="699" t="s">
        <v>313</v>
      </c>
      <c r="C396" s="699" t="s">
        <v>1735</v>
      </c>
      <c r="D396" s="699" t="s">
        <v>1733</v>
      </c>
      <c r="E396" s="700">
        <v>5.77</v>
      </c>
    </row>
    <row r="397" spans="1:5" ht="13.5" customHeight="1" x14ac:dyDescent="0.25">
      <c r="A397" s="698" t="s">
        <v>2627</v>
      </c>
      <c r="B397" s="699" t="s">
        <v>313</v>
      </c>
      <c r="C397" s="699" t="s">
        <v>2628</v>
      </c>
      <c r="D397" s="699" t="s">
        <v>1733</v>
      </c>
      <c r="E397" s="700">
        <v>5.68</v>
      </c>
    </row>
    <row r="398" spans="1:5" ht="12.75" customHeight="1" x14ac:dyDescent="0.25">
      <c r="A398" s="698" t="s">
        <v>2629</v>
      </c>
      <c r="B398" s="699" t="s">
        <v>313</v>
      </c>
      <c r="C398" s="699" t="s">
        <v>2630</v>
      </c>
      <c r="D398" s="699" t="s">
        <v>2477</v>
      </c>
      <c r="E398" s="700">
        <v>4273.71</v>
      </c>
    </row>
    <row r="399" spans="1:5" ht="12.75" customHeight="1" x14ac:dyDescent="0.25">
      <c r="A399" s="698" t="s">
        <v>2631</v>
      </c>
      <c r="B399" s="699" t="s">
        <v>313</v>
      </c>
      <c r="C399" s="699" t="s">
        <v>2632</v>
      </c>
      <c r="D399" s="699" t="s">
        <v>2477</v>
      </c>
      <c r="E399" s="700">
        <v>2860.12</v>
      </c>
    </row>
    <row r="400" spans="1:5" ht="16.5" customHeight="1" x14ac:dyDescent="0.25">
      <c r="A400" s="698" t="s">
        <v>2633</v>
      </c>
      <c r="B400" s="699" t="s">
        <v>313</v>
      </c>
      <c r="C400" s="699" t="s">
        <v>2634</v>
      </c>
      <c r="D400" s="699" t="s">
        <v>2477</v>
      </c>
      <c r="E400" s="700">
        <v>3165.31</v>
      </c>
    </row>
    <row r="401" spans="1:5" ht="16.5" customHeight="1" x14ac:dyDescent="0.25">
      <c r="A401" s="698" t="s">
        <v>2635</v>
      </c>
      <c r="B401" s="699" t="s">
        <v>313</v>
      </c>
      <c r="C401" s="699" t="s">
        <v>2636</v>
      </c>
      <c r="D401" s="699" t="s">
        <v>2477</v>
      </c>
      <c r="E401" s="700">
        <v>3073.25</v>
      </c>
    </row>
    <row r="402" spans="1:5" ht="16.5" customHeight="1" x14ac:dyDescent="0.25">
      <c r="A402" s="698" t="s">
        <v>2637</v>
      </c>
      <c r="B402" s="699" t="s">
        <v>313</v>
      </c>
      <c r="C402" s="699" t="s">
        <v>2638</v>
      </c>
      <c r="D402" s="699" t="s">
        <v>2477</v>
      </c>
      <c r="E402" s="700">
        <v>3904.05</v>
      </c>
    </row>
    <row r="403" spans="1:5" ht="12.75" customHeight="1" x14ac:dyDescent="0.25">
      <c r="A403" s="698" t="s">
        <v>2639</v>
      </c>
      <c r="B403" s="699" t="s">
        <v>313</v>
      </c>
      <c r="C403" s="699" t="s">
        <v>2640</v>
      </c>
      <c r="D403" s="699" t="s">
        <v>2477</v>
      </c>
      <c r="E403" s="700">
        <v>618.16999999999996</v>
      </c>
    </row>
    <row r="404" spans="1:5" ht="12.75" customHeight="1" x14ac:dyDescent="0.25">
      <c r="A404" s="698" t="s">
        <v>2641</v>
      </c>
      <c r="B404" s="699" t="s">
        <v>313</v>
      </c>
      <c r="C404" s="699" t="s">
        <v>2642</v>
      </c>
      <c r="D404" s="699" t="s">
        <v>2477</v>
      </c>
      <c r="E404" s="700">
        <v>676.49</v>
      </c>
    </row>
    <row r="405" spans="1:5" ht="13.5" customHeight="1" x14ac:dyDescent="0.25">
      <c r="A405" s="698" t="s">
        <v>2643</v>
      </c>
      <c r="B405" s="699" t="s">
        <v>313</v>
      </c>
      <c r="C405" s="699" t="s">
        <v>2644</v>
      </c>
      <c r="D405" s="699" t="s">
        <v>2477</v>
      </c>
      <c r="E405" s="700">
        <v>682.63</v>
      </c>
    </row>
    <row r="406" spans="1:5" ht="12.75" customHeight="1" x14ac:dyDescent="0.25">
      <c r="A406" s="698" t="s">
        <v>2645</v>
      </c>
      <c r="B406" s="699" t="s">
        <v>313</v>
      </c>
      <c r="C406" s="699" t="s">
        <v>2646</v>
      </c>
      <c r="D406" s="699" t="s">
        <v>2477</v>
      </c>
      <c r="E406" s="700">
        <v>616.98</v>
      </c>
    </row>
    <row r="407" spans="1:5" ht="13.5" customHeight="1" x14ac:dyDescent="0.25">
      <c r="A407" s="698" t="s">
        <v>2647</v>
      </c>
      <c r="B407" s="699" t="s">
        <v>313</v>
      </c>
      <c r="C407" s="699" t="s">
        <v>2648</v>
      </c>
      <c r="D407" s="699" t="s">
        <v>2477</v>
      </c>
      <c r="E407" s="700">
        <v>867.24</v>
      </c>
    </row>
    <row r="408" spans="1:5" ht="12.75" customHeight="1" x14ac:dyDescent="0.25">
      <c r="A408" s="698" t="s">
        <v>2649</v>
      </c>
      <c r="B408" s="699" t="s">
        <v>313</v>
      </c>
      <c r="C408" s="699" t="s">
        <v>2650</v>
      </c>
      <c r="D408" s="699" t="s">
        <v>2651</v>
      </c>
      <c r="E408" s="700">
        <v>850</v>
      </c>
    </row>
    <row r="409" spans="1:5" ht="12.75" customHeight="1" x14ac:dyDescent="0.25">
      <c r="A409" s="698" t="s">
        <v>2652</v>
      </c>
      <c r="B409" s="699" t="s">
        <v>313</v>
      </c>
      <c r="C409" s="699" t="s">
        <v>2653</v>
      </c>
      <c r="D409" s="699" t="s">
        <v>2651</v>
      </c>
      <c r="E409" s="700">
        <v>1500</v>
      </c>
    </row>
    <row r="410" spans="1:5" ht="13.5" customHeight="1" x14ac:dyDescent="0.25">
      <c r="A410" s="698" t="s">
        <v>2654</v>
      </c>
      <c r="B410" s="699" t="s">
        <v>313</v>
      </c>
      <c r="C410" s="699" t="s">
        <v>2655</v>
      </c>
      <c r="D410" s="699" t="s">
        <v>455</v>
      </c>
      <c r="E410" s="700">
        <v>30.9</v>
      </c>
    </row>
    <row r="411" spans="1:5" ht="12.75" customHeight="1" x14ac:dyDescent="0.25">
      <c r="A411" s="698" t="s">
        <v>2656</v>
      </c>
      <c r="B411" s="699" t="s">
        <v>313</v>
      </c>
      <c r="C411" s="699" t="s">
        <v>2657</v>
      </c>
      <c r="D411" s="699" t="s">
        <v>1314</v>
      </c>
      <c r="E411" s="700">
        <v>4.16</v>
      </c>
    </row>
    <row r="412" spans="1:5" ht="13.5" customHeight="1" x14ac:dyDescent="0.25">
      <c r="A412" s="698" t="s">
        <v>2658</v>
      </c>
      <c r="B412" s="699" t="s">
        <v>313</v>
      </c>
      <c r="C412" s="699" t="s">
        <v>2659</v>
      </c>
      <c r="D412" s="699" t="s">
        <v>1314</v>
      </c>
      <c r="E412" s="700">
        <v>7.67</v>
      </c>
    </row>
    <row r="413" spans="1:5" ht="12.75" customHeight="1" x14ac:dyDescent="0.25">
      <c r="A413" s="698" t="s">
        <v>2660</v>
      </c>
      <c r="B413" s="699" t="s">
        <v>313</v>
      </c>
      <c r="C413" s="699" t="s">
        <v>2661</v>
      </c>
      <c r="D413" s="699" t="s">
        <v>455</v>
      </c>
      <c r="E413" s="700">
        <v>65.27</v>
      </c>
    </row>
    <row r="414" spans="1:5" ht="12.75" customHeight="1" x14ac:dyDescent="0.25">
      <c r="A414" s="698" t="s">
        <v>2662</v>
      </c>
      <c r="B414" s="699" t="s">
        <v>313</v>
      </c>
      <c r="C414" s="699" t="s">
        <v>2663</v>
      </c>
      <c r="D414" s="699" t="s">
        <v>455</v>
      </c>
      <c r="E414" s="700">
        <v>66.5</v>
      </c>
    </row>
    <row r="415" spans="1:5" ht="13.5" customHeight="1" x14ac:dyDescent="0.25">
      <c r="A415" s="698" t="s">
        <v>2664</v>
      </c>
      <c r="B415" s="699" t="s">
        <v>313</v>
      </c>
      <c r="C415" s="699" t="s">
        <v>2665</v>
      </c>
      <c r="D415" s="699" t="s">
        <v>1314</v>
      </c>
      <c r="E415" s="700">
        <v>19.579999999999998</v>
      </c>
    </row>
    <row r="416" spans="1:5" ht="12.75" customHeight="1" x14ac:dyDescent="0.25">
      <c r="A416" s="698" t="s">
        <v>2666</v>
      </c>
      <c r="B416" s="699" t="s">
        <v>313</v>
      </c>
      <c r="C416" s="699" t="s">
        <v>2667</v>
      </c>
      <c r="D416" s="699" t="s">
        <v>1327</v>
      </c>
      <c r="E416" s="700">
        <v>5500</v>
      </c>
    </row>
    <row r="417" spans="1:5" ht="13.5" customHeight="1" x14ac:dyDescent="0.25">
      <c r="A417" s="698" t="s">
        <v>2668</v>
      </c>
      <c r="B417" s="699" t="s">
        <v>313</v>
      </c>
      <c r="C417" s="699" t="s">
        <v>2669</v>
      </c>
      <c r="D417" s="699" t="s">
        <v>1314</v>
      </c>
      <c r="E417" s="700">
        <v>35.799999999999997</v>
      </c>
    </row>
    <row r="418" spans="1:5" ht="12.75" customHeight="1" x14ac:dyDescent="0.25">
      <c r="A418" s="698" t="s">
        <v>2670</v>
      </c>
      <c r="B418" s="699" t="s">
        <v>313</v>
      </c>
      <c r="C418" s="699" t="s">
        <v>2671</v>
      </c>
      <c r="D418" s="699" t="s">
        <v>1314</v>
      </c>
      <c r="E418" s="700">
        <v>27.5</v>
      </c>
    </row>
    <row r="419" spans="1:5" ht="12.75" customHeight="1" x14ac:dyDescent="0.25">
      <c r="A419" s="698" t="s">
        <v>2672</v>
      </c>
      <c r="B419" s="699" t="s">
        <v>313</v>
      </c>
      <c r="C419" s="699" t="s">
        <v>2673</v>
      </c>
      <c r="D419" s="699" t="s">
        <v>1314</v>
      </c>
      <c r="E419" s="700">
        <v>13.67</v>
      </c>
    </row>
    <row r="420" spans="1:5" ht="13.5" customHeight="1" x14ac:dyDescent="0.25">
      <c r="A420" s="698" t="s">
        <v>2674</v>
      </c>
      <c r="B420" s="699" t="s">
        <v>313</v>
      </c>
      <c r="C420" s="699" t="s">
        <v>2675</v>
      </c>
      <c r="D420" s="699" t="s">
        <v>1314</v>
      </c>
      <c r="E420" s="700">
        <v>11.5</v>
      </c>
    </row>
    <row r="421" spans="1:5" ht="12.75" customHeight="1" x14ac:dyDescent="0.25">
      <c r="A421" s="698" t="s">
        <v>2676</v>
      </c>
      <c r="B421" s="699" t="s">
        <v>313</v>
      </c>
      <c r="C421" s="699" t="s">
        <v>2677</v>
      </c>
      <c r="D421" s="699" t="s">
        <v>1314</v>
      </c>
      <c r="E421" s="700">
        <v>4.03</v>
      </c>
    </row>
    <row r="422" spans="1:5" ht="12.75" customHeight="1" x14ac:dyDescent="0.25">
      <c r="A422" s="698" t="s">
        <v>1738</v>
      </c>
      <c r="B422" s="699" t="s">
        <v>313</v>
      </c>
      <c r="C422" s="699" t="s">
        <v>2678</v>
      </c>
      <c r="D422" s="699" t="s">
        <v>1314</v>
      </c>
      <c r="E422" s="700">
        <v>4.7</v>
      </c>
    </row>
    <row r="423" spans="1:5" ht="13.5" customHeight="1" x14ac:dyDescent="0.25">
      <c r="A423" s="698" t="s">
        <v>2679</v>
      </c>
      <c r="B423" s="699" t="s">
        <v>313</v>
      </c>
      <c r="C423" s="699" t="s">
        <v>2680</v>
      </c>
      <c r="D423" s="699" t="s">
        <v>1314</v>
      </c>
      <c r="E423" s="700">
        <v>6.25</v>
      </c>
    </row>
    <row r="424" spans="1:5" ht="12.75" customHeight="1" x14ac:dyDescent="0.25">
      <c r="A424" s="698" t="s">
        <v>2681</v>
      </c>
      <c r="B424" s="699" t="s">
        <v>313</v>
      </c>
      <c r="C424" s="699" t="s">
        <v>2682</v>
      </c>
      <c r="D424" s="699" t="s">
        <v>1314</v>
      </c>
      <c r="E424" s="700">
        <v>4.59</v>
      </c>
    </row>
    <row r="425" spans="1:5" ht="13.5" customHeight="1" x14ac:dyDescent="0.25">
      <c r="A425" s="698" t="s">
        <v>2683</v>
      </c>
      <c r="B425" s="699" t="s">
        <v>313</v>
      </c>
      <c r="C425" s="699" t="s">
        <v>2684</v>
      </c>
      <c r="D425" s="699" t="s">
        <v>455</v>
      </c>
      <c r="E425" s="700">
        <v>21.9</v>
      </c>
    </row>
    <row r="426" spans="1:5" ht="12.75" customHeight="1" x14ac:dyDescent="0.25">
      <c r="A426" s="698" t="s">
        <v>2685</v>
      </c>
      <c r="B426" s="699" t="s">
        <v>313</v>
      </c>
      <c r="C426" s="699" t="s">
        <v>2686</v>
      </c>
      <c r="D426" s="699" t="s">
        <v>455</v>
      </c>
      <c r="E426" s="700">
        <v>32.85</v>
      </c>
    </row>
    <row r="427" spans="1:5" ht="12.75" customHeight="1" x14ac:dyDescent="0.25">
      <c r="A427" s="698" t="s">
        <v>2687</v>
      </c>
      <c r="B427" s="699" t="s">
        <v>313</v>
      </c>
      <c r="C427" s="699" t="s">
        <v>2688</v>
      </c>
      <c r="D427" s="699" t="s">
        <v>455</v>
      </c>
      <c r="E427" s="700">
        <v>59.91</v>
      </c>
    </row>
    <row r="428" spans="1:5" ht="13.5" customHeight="1" x14ac:dyDescent="0.25">
      <c r="A428" s="698" t="s">
        <v>2689</v>
      </c>
      <c r="B428" s="699" t="s">
        <v>313</v>
      </c>
      <c r="C428" s="699" t="s">
        <v>2690</v>
      </c>
      <c r="D428" s="699" t="s">
        <v>455</v>
      </c>
      <c r="E428" s="700">
        <v>59.91</v>
      </c>
    </row>
    <row r="429" spans="1:5" ht="12.75" customHeight="1" x14ac:dyDescent="0.25">
      <c r="A429" s="698" t="s">
        <v>2691</v>
      </c>
      <c r="B429" s="699" t="s">
        <v>313</v>
      </c>
      <c r="C429" s="699" t="s">
        <v>2692</v>
      </c>
      <c r="D429" s="699" t="s">
        <v>455</v>
      </c>
      <c r="E429" s="700">
        <v>35.4</v>
      </c>
    </row>
    <row r="430" spans="1:5" ht="13.5" customHeight="1" x14ac:dyDescent="0.25">
      <c r="A430" s="698" t="s">
        <v>2693</v>
      </c>
      <c r="B430" s="699" t="s">
        <v>313</v>
      </c>
      <c r="C430" s="699" t="s">
        <v>2694</v>
      </c>
      <c r="D430" s="699" t="s">
        <v>455</v>
      </c>
      <c r="E430" s="700">
        <v>52.06</v>
      </c>
    </row>
    <row r="431" spans="1:5" ht="12.75" customHeight="1" x14ac:dyDescent="0.25">
      <c r="A431" s="698" t="s">
        <v>2695</v>
      </c>
      <c r="B431" s="699" t="s">
        <v>313</v>
      </c>
      <c r="C431" s="699" t="s">
        <v>2696</v>
      </c>
      <c r="D431" s="699" t="s">
        <v>1314</v>
      </c>
      <c r="E431" s="700">
        <v>15.48</v>
      </c>
    </row>
    <row r="432" spans="1:5" ht="12.75" customHeight="1" x14ac:dyDescent="0.25">
      <c r="A432" s="698" t="s">
        <v>2697</v>
      </c>
      <c r="B432" s="699" t="s">
        <v>313</v>
      </c>
      <c r="C432" s="699" t="s">
        <v>2698</v>
      </c>
      <c r="D432" s="699" t="s">
        <v>1314</v>
      </c>
      <c r="E432" s="700">
        <v>28.15</v>
      </c>
    </row>
    <row r="433" spans="1:5" ht="13.5" customHeight="1" x14ac:dyDescent="0.25">
      <c r="A433" s="698" t="s">
        <v>2699</v>
      </c>
      <c r="B433" s="699" t="s">
        <v>313</v>
      </c>
      <c r="C433" s="699" t="s">
        <v>2700</v>
      </c>
      <c r="D433" s="699" t="s">
        <v>455</v>
      </c>
      <c r="E433" s="700">
        <v>109.9</v>
      </c>
    </row>
    <row r="434" spans="1:5" ht="15.75" customHeight="1" x14ac:dyDescent="0.25">
      <c r="A434" s="698" t="s">
        <v>2701</v>
      </c>
      <c r="B434" s="699" t="s">
        <v>313</v>
      </c>
      <c r="C434" s="699" t="s">
        <v>2702</v>
      </c>
      <c r="D434" s="699" t="s">
        <v>455</v>
      </c>
      <c r="E434" s="700">
        <v>34.9</v>
      </c>
    </row>
    <row r="435" spans="1:5" ht="13.5" customHeight="1" x14ac:dyDescent="0.25">
      <c r="A435" s="698" t="s">
        <v>2703</v>
      </c>
      <c r="B435" s="699" t="s">
        <v>313</v>
      </c>
      <c r="C435" s="699" t="s">
        <v>2704</v>
      </c>
      <c r="D435" s="699" t="s">
        <v>55</v>
      </c>
      <c r="E435" s="700">
        <v>292.11</v>
      </c>
    </row>
    <row r="436" spans="1:5" ht="12.75" customHeight="1" x14ac:dyDescent="0.25">
      <c r="A436" s="698" t="s">
        <v>2705</v>
      </c>
      <c r="B436" s="699" t="s">
        <v>313</v>
      </c>
      <c r="C436" s="699" t="s">
        <v>2706</v>
      </c>
      <c r="D436" s="699" t="s">
        <v>1314</v>
      </c>
      <c r="E436" s="700">
        <v>2.33</v>
      </c>
    </row>
    <row r="437" spans="1:5" ht="13.5" customHeight="1" x14ac:dyDescent="0.25">
      <c r="A437" s="698" t="s">
        <v>2707</v>
      </c>
      <c r="B437" s="699" t="s">
        <v>313</v>
      </c>
      <c r="C437" s="699" t="s">
        <v>2708</v>
      </c>
      <c r="D437" s="699" t="s">
        <v>1314</v>
      </c>
      <c r="E437" s="700">
        <v>2.78</v>
      </c>
    </row>
    <row r="438" spans="1:5" ht="12.75" customHeight="1" x14ac:dyDescent="0.25">
      <c r="A438" s="698" t="s">
        <v>2709</v>
      </c>
      <c r="B438" s="699" t="s">
        <v>313</v>
      </c>
      <c r="C438" s="699" t="s">
        <v>2710</v>
      </c>
      <c r="D438" s="699" t="s">
        <v>1314</v>
      </c>
      <c r="E438" s="700">
        <v>6</v>
      </c>
    </row>
    <row r="439" spans="1:5" ht="12.75" customHeight="1" x14ac:dyDescent="0.25">
      <c r="A439" s="698" t="s">
        <v>2711</v>
      </c>
      <c r="B439" s="699" t="s">
        <v>313</v>
      </c>
      <c r="C439" s="699" t="s">
        <v>2712</v>
      </c>
      <c r="D439" s="699" t="s">
        <v>1314</v>
      </c>
      <c r="E439" s="700">
        <v>8.3000000000000007</v>
      </c>
    </row>
    <row r="440" spans="1:5" ht="13.5" customHeight="1" x14ac:dyDescent="0.25">
      <c r="A440" s="698" t="s">
        <v>2713</v>
      </c>
      <c r="B440" s="699" t="s">
        <v>313</v>
      </c>
      <c r="C440" s="699" t="s">
        <v>2714</v>
      </c>
      <c r="D440" s="699" t="s">
        <v>1314</v>
      </c>
      <c r="E440" s="700">
        <v>9.8000000000000007</v>
      </c>
    </row>
    <row r="441" spans="1:5" ht="12.75" customHeight="1" x14ac:dyDescent="0.25">
      <c r="A441" s="698" t="s">
        <v>2715</v>
      </c>
      <c r="B441" s="699" t="s">
        <v>313</v>
      </c>
      <c r="C441" s="699" t="s">
        <v>2716</v>
      </c>
      <c r="D441" s="699" t="s">
        <v>1314</v>
      </c>
      <c r="E441" s="700">
        <v>16</v>
      </c>
    </row>
    <row r="442" spans="1:5" ht="13.5" customHeight="1" x14ac:dyDescent="0.25">
      <c r="A442" s="698" t="s">
        <v>2717</v>
      </c>
      <c r="B442" s="699" t="s">
        <v>313</v>
      </c>
      <c r="C442" s="699" t="s">
        <v>2718</v>
      </c>
      <c r="D442" s="699" t="s">
        <v>1314</v>
      </c>
      <c r="E442" s="700">
        <v>24</v>
      </c>
    </row>
    <row r="443" spans="1:5" ht="12.75" customHeight="1" x14ac:dyDescent="0.25">
      <c r="A443" s="698" t="s">
        <v>2719</v>
      </c>
      <c r="B443" s="699" t="s">
        <v>313</v>
      </c>
      <c r="C443" s="699" t="s">
        <v>2720</v>
      </c>
      <c r="D443" s="699" t="s">
        <v>1314</v>
      </c>
      <c r="E443" s="700">
        <v>44.8</v>
      </c>
    </row>
    <row r="444" spans="1:5" ht="12.75" customHeight="1" x14ac:dyDescent="0.25">
      <c r="A444" s="698" t="s">
        <v>2721</v>
      </c>
      <c r="B444" s="699" t="s">
        <v>313</v>
      </c>
      <c r="C444" s="699" t="s">
        <v>2722</v>
      </c>
      <c r="D444" s="699" t="s">
        <v>1314</v>
      </c>
      <c r="E444" s="700">
        <v>77</v>
      </c>
    </row>
    <row r="445" spans="1:5" ht="13.5" customHeight="1" x14ac:dyDescent="0.25">
      <c r="A445" s="698" t="s">
        <v>2723</v>
      </c>
      <c r="B445" s="699" t="s">
        <v>313</v>
      </c>
      <c r="C445" s="699" t="s">
        <v>2724</v>
      </c>
      <c r="D445" s="699" t="s">
        <v>1314</v>
      </c>
      <c r="E445" s="700">
        <v>17.36</v>
      </c>
    </row>
    <row r="446" spans="1:5" ht="12.75" customHeight="1" x14ac:dyDescent="0.25">
      <c r="A446" s="698" t="s">
        <v>2725</v>
      </c>
      <c r="B446" s="699" t="s">
        <v>313</v>
      </c>
      <c r="C446" s="699" t="s">
        <v>2726</v>
      </c>
      <c r="D446" s="699" t="s">
        <v>1314</v>
      </c>
      <c r="E446" s="700">
        <v>22.4</v>
      </c>
    </row>
    <row r="447" spans="1:5" ht="12.75" customHeight="1" x14ac:dyDescent="0.25">
      <c r="A447" s="698" t="s">
        <v>2727</v>
      </c>
      <c r="B447" s="699" t="s">
        <v>313</v>
      </c>
      <c r="C447" s="699" t="s">
        <v>2728</v>
      </c>
      <c r="D447" s="699" t="s">
        <v>1314</v>
      </c>
      <c r="E447" s="700">
        <v>31.97</v>
      </c>
    </row>
    <row r="448" spans="1:5" ht="13.5" customHeight="1" x14ac:dyDescent="0.25">
      <c r="A448" s="698" t="s">
        <v>2729</v>
      </c>
      <c r="B448" s="699" t="s">
        <v>313</v>
      </c>
      <c r="C448" s="699" t="s">
        <v>2730</v>
      </c>
      <c r="D448" s="699" t="s">
        <v>1314</v>
      </c>
      <c r="E448" s="700">
        <v>41.53</v>
      </c>
    </row>
    <row r="449" spans="1:5" ht="12.75" customHeight="1" x14ac:dyDescent="0.25">
      <c r="A449" s="698" t="s">
        <v>2731</v>
      </c>
      <c r="B449" s="699" t="s">
        <v>313</v>
      </c>
      <c r="C449" s="699" t="s">
        <v>2732</v>
      </c>
      <c r="D449" s="699" t="s">
        <v>1314</v>
      </c>
      <c r="E449" s="700">
        <v>47.84</v>
      </c>
    </row>
    <row r="450" spans="1:5" ht="13.5" customHeight="1" x14ac:dyDescent="0.25">
      <c r="A450" s="698" t="s">
        <v>2733</v>
      </c>
      <c r="B450" s="699" t="s">
        <v>313</v>
      </c>
      <c r="C450" s="699" t="s">
        <v>2734</v>
      </c>
      <c r="D450" s="699" t="s">
        <v>1314</v>
      </c>
      <c r="E450" s="700">
        <v>67.319999999999993</v>
      </c>
    </row>
    <row r="451" spans="1:5" ht="12.75" customHeight="1" x14ac:dyDescent="0.25">
      <c r="A451" s="698" t="s">
        <v>2735</v>
      </c>
      <c r="B451" s="699" t="s">
        <v>313</v>
      </c>
      <c r="C451" s="699" t="s">
        <v>2736</v>
      </c>
      <c r="D451" s="699" t="s">
        <v>1314</v>
      </c>
      <c r="E451" s="700">
        <v>85.87</v>
      </c>
    </row>
    <row r="452" spans="1:5" ht="12.75" customHeight="1" x14ac:dyDescent="0.25">
      <c r="A452" s="698" t="s">
        <v>2737</v>
      </c>
      <c r="B452" s="699" t="s">
        <v>313</v>
      </c>
      <c r="C452" s="699" t="s">
        <v>2738</v>
      </c>
      <c r="D452" s="699" t="s">
        <v>1314</v>
      </c>
      <c r="E452" s="700">
        <v>99.4</v>
      </c>
    </row>
    <row r="453" spans="1:5" ht="13.5" customHeight="1" x14ac:dyDescent="0.25">
      <c r="A453" s="698" t="s">
        <v>2739</v>
      </c>
      <c r="B453" s="699" t="s">
        <v>313</v>
      </c>
      <c r="C453" s="699" t="s">
        <v>2740</v>
      </c>
      <c r="D453" s="699" t="s">
        <v>1314</v>
      </c>
      <c r="E453" s="700">
        <v>158.08000000000001</v>
      </c>
    </row>
    <row r="454" spans="1:5" ht="12.75" customHeight="1" x14ac:dyDescent="0.25">
      <c r="A454" s="698" t="s">
        <v>2741</v>
      </c>
      <c r="B454" s="699" t="s">
        <v>313</v>
      </c>
      <c r="C454" s="699" t="s">
        <v>2742</v>
      </c>
      <c r="D454" s="699" t="s">
        <v>1314</v>
      </c>
      <c r="E454" s="700">
        <v>40.909999999999997</v>
      </c>
    </row>
    <row r="455" spans="1:5" ht="13.5" customHeight="1" x14ac:dyDescent="0.25">
      <c r="A455" s="698" t="s">
        <v>2743</v>
      </c>
      <c r="B455" s="699" t="s">
        <v>313</v>
      </c>
      <c r="C455" s="699" t="s">
        <v>2744</v>
      </c>
      <c r="D455" s="699" t="s">
        <v>1314</v>
      </c>
      <c r="E455" s="700">
        <v>49.49</v>
      </c>
    </row>
    <row r="456" spans="1:5" ht="12.75" customHeight="1" x14ac:dyDescent="0.25">
      <c r="A456" s="698" t="s">
        <v>2745</v>
      </c>
      <c r="B456" s="699" t="s">
        <v>313</v>
      </c>
      <c r="C456" s="699" t="s">
        <v>2746</v>
      </c>
      <c r="D456" s="699" t="s">
        <v>55</v>
      </c>
      <c r="E456" s="700">
        <v>208.77</v>
      </c>
    </row>
    <row r="457" spans="1:5" ht="12.75" customHeight="1" x14ac:dyDescent="0.25">
      <c r="A457" s="698" t="s">
        <v>2747</v>
      </c>
      <c r="B457" s="699" t="s">
        <v>313</v>
      </c>
      <c r="C457" s="699" t="s">
        <v>2748</v>
      </c>
      <c r="D457" s="699" t="s">
        <v>55</v>
      </c>
      <c r="E457" s="700">
        <v>12.7</v>
      </c>
    </row>
    <row r="458" spans="1:5" ht="13.5" customHeight="1" x14ac:dyDescent="0.25">
      <c r="A458" s="698" t="s">
        <v>2749</v>
      </c>
      <c r="B458" s="699" t="s">
        <v>313</v>
      </c>
      <c r="C458" s="699" t="s">
        <v>2750</v>
      </c>
      <c r="D458" s="699" t="s">
        <v>55</v>
      </c>
      <c r="E458" s="700">
        <v>8.26</v>
      </c>
    </row>
    <row r="459" spans="1:5" ht="12.75" customHeight="1" x14ac:dyDescent="0.25">
      <c r="A459" s="698" t="s">
        <v>2751</v>
      </c>
      <c r="B459" s="699" t="s">
        <v>313</v>
      </c>
      <c r="C459" s="699" t="s">
        <v>2752</v>
      </c>
      <c r="D459" s="699" t="s">
        <v>55</v>
      </c>
      <c r="E459" s="700">
        <v>17</v>
      </c>
    </row>
    <row r="460" spans="1:5" ht="12.75" customHeight="1" x14ac:dyDescent="0.25">
      <c r="A460" s="698" t="s">
        <v>2753</v>
      </c>
      <c r="B460" s="699" t="s">
        <v>313</v>
      </c>
      <c r="C460" s="699" t="s">
        <v>2754</v>
      </c>
      <c r="D460" s="699" t="s">
        <v>55</v>
      </c>
      <c r="E460" s="700">
        <v>23.1</v>
      </c>
    </row>
    <row r="461" spans="1:5" ht="13.5" customHeight="1" x14ac:dyDescent="0.25">
      <c r="A461" s="698" t="s">
        <v>2755</v>
      </c>
      <c r="B461" s="699" t="s">
        <v>313</v>
      </c>
      <c r="C461" s="699" t="s">
        <v>2756</v>
      </c>
      <c r="D461" s="699" t="s">
        <v>55</v>
      </c>
      <c r="E461" s="700">
        <v>49.17</v>
      </c>
    </row>
    <row r="462" spans="1:5" ht="12.75" customHeight="1" x14ac:dyDescent="0.25">
      <c r="A462" s="698" t="s">
        <v>2757</v>
      </c>
      <c r="B462" s="699" t="s">
        <v>313</v>
      </c>
      <c r="C462" s="699" t="s">
        <v>2758</v>
      </c>
      <c r="D462" s="699" t="s">
        <v>55</v>
      </c>
      <c r="E462" s="700">
        <v>44.79</v>
      </c>
    </row>
    <row r="463" spans="1:5" ht="13.5" customHeight="1" x14ac:dyDescent="0.25">
      <c r="A463" s="698" t="s">
        <v>2759</v>
      </c>
      <c r="B463" s="699" t="s">
        <v>313</v>
      </c>
      <c r="C463" s="699" t="s">
        <v>2760</v>
      </c>
      <c r="D463" s="699" t="s">
        <v>1314</v>
      </c>
      <c r="E463" s="700">
        <v>31.61</v>
      </c>
    </row>
    <row r="464" spans="1:5" ht="12.75" customHeight="1" x14ac:dyDescent="0.25">
      <c r="A464" s="698" t="s">
        <v>2761</v>
      </c>
      <c r="B464" s="699" t="s">
        <v>313</v>
      </c>
      <c r="C464" s="699" t="s">
        <v>2762</v>
      </c>
      <c r="D464" s="699" t="s">
        <v>1314</v>
      </c>
      <c r="E464" s="700">
        <v>71.650000000000006</v>
      </c>
    </row>
    <row r="465" spans="1:5" ht="12.75" customHeight="1" x14ac:dyDescent="0.25">
      <c r="A465" s="698" t="s">
        <v>2763</v>
      </c>
      <c r="B465" s="699" t="s">
        <v>313</v>
      </c>
      <c r="C465" s="699" t="s">
        <v>2764</v>
      </c>
      <c r="D465" s="699" t="s">
        <v>1314</v>
      </c>
      <c r="E465" s="700">
        <v>93.96</v>
      </c>
    </row>
    <row r="466" spans="1:5" ht="13.5" customHeight="1" x14ac:dyDescent="0.25">
      <c r="A466" s="698" t="s">
        <v>2765</v>
      </c>
      <c r="B466" s="699" t="s">
        <v>313</v>
      </c>
      <c r="C466" s="699" t="s">
        <v>2766</v>
      </c>
      <c r="D466" s="699" t="s">
        <v>1314</v>
      </c>
      <c r="E466" s="700">
        <v>111.05</v>
      </c>
    </row>
    <row r="467" spans="1:5" ht="12.75" customHeight="1" x14ac:dyDescent="0.25">
      <c r="A467" s="698" t="s">
        <v>2767</v>
      </c>
      <c r="B467" s="699" t="s">
        <v>313</v>
      </c>
      <c r="C467" s="699" t="s">
        <v>2768</v>
      </c>
      <c r="D467" s="699" t="s">
        <v>1314</v>
      </c>
      <c r="E467" s="700">
        <v>186.15</v>
      </c>
    </row>
    <row r="468" spans="1:5" ht="13.5" customHeight="1" x14ac:dyDescent="0.25">
      <c r="A468" s="698" t="s">
        <v>2769</v>
      </c>
      <c r="B468" s="699" t="s">
        <v>313</v>
      </c>
      <c r="C468" s="699" t="s">
        <v>2770</v>
      </c>
      <c r="D468" s="699" t="s">
        <v>1314</v>
      </c>
      <c r="E468" s="700">
        <v>55.55</v>
      </c>
    </row>
    <row r="469" spans="1:5" ht="12.75" customHeight="1" x14ac:dyDescent="0.25">
      <c r="A469" s="698" t="s">
        <v>2771</v>
      </c>
      <c r="B469" s="699" t="s">
        <v>313</v>
      </c>
      <c r="C469" s="699" t="s">
        <v>2772</v>
      </c>
      <c r="D469" s="699" t="s">
        <v>1314</v>
      </c>
      <c r="E469" s="700">
        <v>99.8</v>
      </c>
    </row>
    <row r="470" spans="1:5" ht="12.75" customHeight="1" x14ac:dyDescent="0.25">
      <c r="A470" s="698" t="s">
        <v>2773</v>
      </c>
      <c r="B470" s="699" t="s">
        <v>313</v>
      </c>
      <c r="C470" s="699" t="s">
        <v>2774</v>
      </c>
      <c r="D470" s="699" t="s">
        <v>1314</v>
      </c>
      <c r="E470" s="700">
        <v>171.55</v>
      </c>
    </row>
    <row r="471" spans="1:5" ht="13.5" customHeight="1" x14ac:dyDescent="0.25">
      <c r="A471" s="698" t="s">
        <v>2775</v>
      </c>
      <c r="B471" s="699" t="s">
        <v>313</v>
      </c>
      <c r="C471" s="699" t="s">
        <v>2776</v>
      </c>
      <c r="D471" s="699" t="s">
        <v>1314</v>
      </c>
      <c r="E471" s="700">
        <v>24.47</v>
      </c>
    </row>
    <row r="472" spans="1:5" ht="12.75" customHeight="1" x14ac:dyDescent="0.25">
      <c r="A472" s="698" t="s">
        <v>2777</v>
      </c>
      <c r="B472" s="699" t="s">
        <v>313</v>
      </c>
      <c r="C472" s="699" t="s">
        <v>2778</v>
      </c>
      <c r="D472" s="699" t="s">
        <v>1314</v>
      </c>
      <c r="E472" s="700">
        <v>36.54</v>
      </c>
    </row>
    <row r="473" spans="1:5" ht="16.5" customHeight="1" x14ac:dyDescent="0.25">
      <c r="A473" s="698" t="s">
        <v>2779</v>
      </c>
      <c r="B473" s="699" t="s">
        <v>313</v>
      </c>
      <c r="C473" s="699" t="s">
        <v>2780</v>
      </c>
      <c r="D473" s="699" t="s">
        <v>1314</v>
      </c>
      <c r="E473" s="700">
        <v>125.47</v>
      </c>
    </row>
    <row r="474" spans="1:5" ht="16.5" customHeight="1" x14ac:dyDescent="0.25">
      <c r="A474" s="698" t="s">
        <v>2781</v>
      </c>
      <c r="B474" s="699" t="s">
        <v>313</v>
      </c>
      <c r="C474" s="699" t="s">
        <v>2782</v>
      </c>
      <c r="D474" s="699" t="s">
        <v>1314</v>
      </c>
      <c r="E474" s="700">
        <v>376.35</v>
      </c>
    </row>
    <row r="475" spans="1:5" ht="15.75" customHeight="1" x14ac:dyDescent="0.25">
      <c r="A475" s="698" t="s">
        <v>2783</v>
      </c>
      <c r="B475" s="699" t="s">
        <v>313</v>
      </c>
      <c r="C475" s="699" t="s">
        <v>2784</v>
      </c>
      <c r="D475" s="699" t="s">
        <v>1314</v>
      </c>
      <c r="E475" s="700">
        <v>1659.84</v>
      </c>
    </row>
    <row r="476" spans="1:5" ht="16.5" customHeight="1" x14ac:dyDescent="0.25">
      <c r="A476" s="698" t="s">
        <v>2785</v>
      </c>
      <c r="B476" s="699" t="s">
        <v>313</v>
      </c>
      <c r="C476" s="699" t="s">
        <v>2786</v>
      </c>
      <c r="D476" s="699" t="s">
        <v>1314</v>
      </c>
      <c r="E476" s="700">
        <v>197.46</v>
      </c>
    </row>
    <row r="477" spans="1:5" ht="16.5" customHeight="1" x14ac:dyDescent="0.25">
      <c r="A477" s="698" t="s">
        <v>2787</v>
      </c>
      <c r="B477" s="699" t="s">
        <v>313</v>
      </c>
      <c r="C477" s="699" t="s">
        <v>2788</v>
      </c>
      <c r="D477" s="699" t="s">
        <v>1314</v>
      </c>
      <c r="E477" s="700">
        <v>537.6</v>
      </c>
    </row>
    <row r="478" spans="1:5" ht="12.75" customHeight="1" x14ac:dyDescent="0.25">
      <c r="A478" s="698" t="s">
        <v>2789</v>
      </c>
      <c r="B478" s="699" t="s">
        <v>313</v>
      </c>
      <c r="C478" s="699" t="s">
        <v>2790</v>
      </c>
      <c r="D478" s="699" t="s">
        <v>55</v>
      </c>
      <c r="E478" s="700">
        <v>62.82</v>
      </c>
    </row>
    <row r="479" spans="1:5" ht="13.5" customHeight="1" x14ac:dyDescent="0.25">
      <c r="A479" s="698" t="s">
        <v>2791</v>
      </c>
      <c r="B479" s="699" t="s">
        <v>313</v>
      </c>
      <c r="C479" s="699" t="s">
        <v>2792</v>
      </c>
      <c r="D479" s="699" t="s">
        <v>55</v>
      </c>
      <c r="E479" s="700">
        <v>125</v>
      </c>
    </row>
    <row r="480" spans="1:5" ht="12.75" customHeight="1" x14ac:dyDescent="0.25">
      <c r="A480" s="698" t="s">
        <v>2793</v>
      </c>
      <c r="B480" s="699" t="s">
        <v>313</v>
      </c>
      <c r="C480" s="699" t="s">
        <v>2794</v>
      </c>
      <c r="D480" s="699" t="s">
        <v>55</v>
      </c>
      <c r="E480" s="700">
        <v>89.9</v>
      </c>
    </row>
    <row r="481" spans="1:5" ht="13.5" customHeight="1" x14ac:dyDescent="0.25">
      <c r="A481" s="698" t="s">
        <v>2795</v>
      </c>
      <c r="B481" s="699" t="s">
        <v>313</v>
      </c>
      <c r="C481" s="699" t="s">
        <v>2796</v>
      </c>
      <c r="D481" s="699" t="s">
        <v>55</v>
      </c>
      <c r="E481" s="700">
        <v>228</v>
      </c>
    </row>
    <row r="482" spans="1:5" ht="12.75" customHeight="1" x14ac:dyDescent="0.25">
      <c r="A482" s="698" t="s">
        <v>2797</v>
      </c>
      <c r="B482" s="699" t="s">
        <v>313</v>
      </c>
      <c r="C482" s="699" t="s">
        <v>2798</v>
      </c>
      <c r="D482" s="699" t="s">
        <v>55</v>
      </c>
      <c r="E482" s="700">
        <v>793</v>
      </c>
    </row>
    <row r="483" spans="1:5" ht="12.75" customHeight="1" x14ac:dyDescent="0.25">
      <c r="A483" s="698" t="s">
        <v>2799</v>
      </c>
      <c r="B483" s="699" t="s">
        <v>313</v>
      </c>
      <c r="C483" s="699" t="s">
        <v>2800</v>
      </c>
      <c r="D483" s="699" t="s">
        <v>55</v>
      </c>
      <c r="E483" s="700">
        <v>501.2</v>
      </c>
    </row>
    <row r="484" spans="1:5" ht="13.5" customHeight="1" x14ac:dyDescent="0.25">
      <c r="A484" s="698" t="s">
        <v>2801</v>
      </c>
      <c r="B484" s="699" t="s">
        <v>313</v>
      </c>
      <c r="C484" s="699" t="s">
        <v>2802</v>
      </c>
      <c r="D484" s="699" t="s">
        <v>55</v>
      </c>
      <c r="E484" s="700">
        <v>86.42</v>
      </c>
    </row>
    <row r="485" spans="1:5" ht="12.75" customHeight="1" x14ac:dyDescent="0.25">
      <c r="A485" s="698" t="s">
        <v>2803</v>
      </c>
      <c r="B485" s="699" t="s">
        <v>313</v>
      </c>
      <c r="C485" s="699" t="s">
        <v>2804</v>
      </c>
      <c r="D485" s="699" t="s">
        <v>55</v>
      </c>
      <c r="E485" s="700">
        <v>154</v>
      </c>
    </row>
    <row r="486" spans="1:5" ht="12.75" customHeight="1" x14ac:dyDescent="0.25">
      <c r="A486" s="698" t="s">
        <v>2805</v>
      </c>
      <c r="B486" s="699" t="s">
        <v>313</v>
      </c>
      <c r="C486" s="699" t="s">
        <v>2806</v>
      </c>
      <c r="D486" s="699" t="s">
        <v>55</v>
      </c>
      <c r="E486" s="700">
        <v>219</v>
      </c>
    </row>
    <row r="487" spans="1:5" ht="13.5" customHeight="1" x14ac:dyDescent="0.25">
      <c r="A487" s="698" t="s">
        <v>2807</v>
      </c>
      <c r="B487" s="699" t="s">
        <v>313</v>
      </c>
      <c r="C487" s="699" t="s">
        <v>2808</v>
      </c>
      <c r="D487" s="699" t="s">
        <v>55</v>
      </c>
      <c r="E487" s="700">
        <v>414</v>
      </c>
    </row>
    <row r="488" spans="1:5" ht="12.75" customHeight="1" x14ac:dyDescent="0.25">
      <c r="A488" s="698" t="s">
        <v>2809</v>
      </c>
      <c r="B488" s="699" t="s">
        <v>313</v>
      </c>
      <c r="C488" s="699" t="s">
        <v>2810</v>
      </c>
      <c r="D488" s="699" t="s">
        <v>55</v>
      </c>
      <c r="E488" s="700">
        <v>253.17</v>
      </c>
    </row>
    <row r="489" spans="1:5" ht="13.5" customHeight="1" x14ac:dyDescent="0.25">
      <c r="A489" s="698" t="s">
        <v>2811</v>
      </c>
      <c r="B489" s="699" t="s">
        <v>313</v>
      </c>
      <c r="C489" s="699" t="s">
        <v>2812</v>
      </c>
      <c r="D489" s="699" t="s">
        <v>55</v>
      </c>
      <c r="E489" s="700">
        <v>514.25</v>
      </c>
    </row>
    <row r="490" spans="1:5" ht="12.75" customHeight="1" x14ac:dyDescent="0.25">
      <c r="A490" s="698" t="s">
        <v>2813</v>
      </c>
      <c r="B490" s="699" t="s">
        <v>313</v>
      </c>
      <c r="C490" s="699" t="s">
        <v>2814</v>
      </c>
      <c r="D490" s="699" t="s">
        <v>55</v>
      </c>
      <c r="E490" s="700">
        <v>752.46</v>
      </c>
    </row>
    <row r="491" spans="1:5" ht="12.75" customHeight="1" x14ac:dyDescent="0.25">
      <c r="A491" s="698" t="s">
        <v>2815</v>
      </c>
      <c r="B491" s="699" t="s">
        <v>313</v>
      </c>
      <c r="C491" s="699" t="s">
        <v>2816</v>
      </c>
      <c r="D491" s="699" t="s">
        <v>55</v>
      </c>
      <c r="E491" s="700">
        <v>1197.1199999999999</v>
      </c>
    </row>
    <row r="492" spans="1:5" ht="13.5" customHeight="1" x14ac:dyDescent="0.25">
      <c r="A492" s="698" t="s">
        <v>2817</v>
      </c>
      <c r="B492" s="699" t="s">
        <v>313</v>
      </c>
      <c r="C492" s="699" t="s">
        <v>2818</v>
      </c>
      <c r="D492" s="699" t="s">
        <v>55</v>
      </c>
      <c r="E492" s="700">
        <v>1537.71</v>
      </c>
    </row>
    <row r="493" spans="1:5" ht="12.75" customHeight="1" x14ac:dyDescent="0.25">
      <c r="A493" s="698" t="s">
        <v>2819</v>
      </c>
      <c r="B493" s="699" t="s">
        <v>313</v>
      </c>
      <c r="C493" s="699" t="s">
        <v>2820</v>
      </c>
      <c r="D493" s="699" t="s">
        <v>55</v>
      </c>
      <c r="E493" s="700">
        <v>1249.5999999999999</v>
      </c>
    </row>
    <row r="494" spans="1:5" ht="13.5" customHeight="1" x14ac:dyDescent="0.25">
      <c r="A494" s="698" t="s">
        <v>2821</v>
      </c>
      <c r="B494" s="699" t="s">
        <v>313</v>
      </c>
      <c r="C494" s="699" t="s">
        <v>2822</v>
      </c>
      <c r="D494" s="699" t="s">
        <v>55</v>
      </c>
      <c r="E494" s="700">
        <v>2.09</v>
      </c>
    </row>
    <row r="495" spans="1:5" ht="12.75" customHeight="1" x14ac:dyDescent="0.25">
      <c r="A495" s="698" t="s">
        <v>2823</v>
      </c>
      <c r="B495" s="699" t="s">
        <v>313</v>
      </c>
      <c r="C495" s="699" t="s">
        <v>2824</v>
      </c>
      <c r="D495" s="699" t="s">
        <v>55</v>
      </c>
      <c r="E495" s="700">
        <v>3.17</v>
      </c>
    </row>
    <row r="496" spans="1:5" ht="12.75" customHeight="1" x14ac:dyDescent="0.25">
      <c r="A496" s="698" t="s">
        <v>2825</v>
      </c>
      <c r="B496" s="699" t="s">
        <v>313</v>
      </c>
      <c r="C496" s="699" t="s">
        <v>2826</v>
      </c>
      <c r="D496" s="699" t="s">
        <v>55</v>
      </c>
      <c r="E496" s="700">
        <v>3.93</v>
      </c>
    </row>
    <row r="497" spans="1:5" ht="13.5" customHeight="1" x14ac:dyDescent="0.25">
      <c r="A497" s="698" t="s">
        <v>2827</v>
      </c>
      <c r="B497" s="699" t="s">
        <v>313</v>
      </c>
      <c r="C497" s="699" t="s">
        <v>2828</v>
      </c>
      <c r="D497" s="699" t="s">
        <v>55</v>
      </c>
      <c r="E497" s="700">
        <v>15.33</v>
      </c>
    </row>
    <row r="498" spans="1:5" ht="12.75" customHeight="1" x14ac:dyDescent="0.25">
      <c r="A498" s="698" t="s">
        <v>2829</v>
      </c>
      <c r="B498" s="699" t="s">
        <v>313</v>
      </c>
      <c r="C498" s="699" t="s">
        <v>2830</v>
      </c>
      <c r="D498" s="699" t="s">
        <v>55</v>
      </c>
      <c r="E498" s="700">
        <v>25.43</v>
      </c>
    </row>
    <row r="499" spans="1:5" ht="12.75" customHeight="1" x14ac:dyDescent="0.25">
      <c r="A499" s="698" t="s">
        <v>2831</v>
      </c>
      <c r="B499" s="699" t="s">
        <v>313</v>
      </c>
      <c r="C499" s="699" t="s">
        <v>2832</v>
      </c>
      <c r="D499" s="699" t="s">
        <v>55</v>
      </c>
      <c r="E499" s="700">
        <v>229.9</v>
      </c>
    </row>
    <row r="500" spans="1:5" ht="13.5" customHeight="1" x14ac:dyDescent="0.25">
      <c r="A500" s="698" t="s">
        <v>2833</v>
      </c>
      <c r="B500" s="699" t="s">
        <v>313</v>
      </c>
      <c r="C500" s="699" t="s">
        <v>2834</v>
      </c>
      <c r="D500" s="699" t="s">
        <v>55</v>
      </c>
      <c r="E500" s="700">
        <v>288.2</v>
      </c>
    </row>
    <row r="501" spans="1:5" ht="12.75" customHeight="1" x14ac:dyDescent="0.25">
      <c r="A501" s="698" t="s">
        <v>2835</v>
      </c>
      <c r="B501" s="699" t="s">
        <v>313</v>
      </c>
      <c r="C501" s="699" t="s">
        <v>2836</v>
      </c>
      <c r="D501" s="699" t="s">
        <v>55</v>
      </c>
      <c r="E501" s="700">
        <v>389.9</v>
      </c>
    </row>
    <row r="502" spans="1:5" ht="13.5" customHeight="1" x14ac:dyDescent="0.25">
      <c r="A502" s="698" t="s">
        <v>2837</v>
      </c>
      <c r="B502" s="699" t="s">
        <v>313</v>
      </c>
      <c r="C502" s="699" t="s">
        <v>2838</v>
      </c>
      <c r="D502" s="699" t="s">
        <v>55</v>
      </c>
      <c r="E502" s="700">
        <v>5122.8</v>
      </c>
    </row>
    <row r="503" spans="1:5" ht="12.75" customHeight="1" x14ac:dyDescent="0.25">
      <c r="A503" s="698" t="s">
        <v>2839</v>
      </c>
      <c r="B503" s="699" t="s">
        <v>313</v>
      </c>
      <c r="C503" s="699" t="s">
        <v>2840</v>
      </c>
      <c r="D503" s="699" t="s">
        <v>55</v>
      </c>
      <c r="E503" s="700">
        <v>13.9</v>
      </c>
    </row>
    <row r="504" spans="1:5" ht="12.75" customHeight="1" x14ac:dyDescent="0.25">
      <c r="A504" s="698" t="s">
        <v>2841</v>
      </c>
      <c r="B504" s="699" t="s">
        <v>313</v>
      </c>
      <c r="C504" s="699" t="s">
        <v>2842</v>
      </c>
      <c r="D504" s="699" t="s">
        <v>55</v>
      </c>
      <c r="E504" s="700">
        <v>16.7</v>
      </c>
    </row>
    <row r="505" spans="1:5" ht="13.5" customHeight="1" x14ac:dyDescent="0.25">
      <c r="A505" s="698" t="s">
        <v>2843</v>
      </c>
      <c r="B505" s="699" t="s">
        <v>313</v>
      </c>
      <c r="C505" s="699" t="s">
        <v>2844</v>
      </c>
      <c r="D505" s="699" t="s">
        <v>55</v>
      </c>
      <c r="E505" s="700">
        <v>96.68</v>
      </c>
    </row>
    <row r="506" spans="1:5" ht="12.75" customHeight="1" x14ac:dyDescent="0.25">
      <c r="A506" s="698" t="s">
        <v>2845</v>
      </c>
      <c r="B506" s="699" t="s">
        <v>313</v>
      </c>
      <c r="C506" s="699" t="s">
        <v>2846</v>
      </c>
      <c r="D506" s="699" t="s">
        <v>55</v>
      </c>
      <c r="E506" s="700">
        <v>70.5</v>
      </c>
    </row>
    <row r="507" spans="1:5" ht="13.5" customHeight="1" x14ac:dyDescent="0.25">
      <c r="A507" s="698" t="s">
        <v>2847</v>
      </c>
      <c r="B507" s="699" t="s">
        <v>313</v>
      </c>
      <c r="C507" s="699" t="s">
        <v>2848</v>
      </c>
      <c r="D507" s="699" t="s">
        <v>55</v>
      </c>
      <c r="E507" s="700">
        <v>230</v>
      </c>
    </row>
    <row r="508" spans="1:5" ht="12.75" customHeight="1" x14ac:dyDescent="0.25">
      <c r="A508" s="698" t="s">
        <v>2849</v>
      </c>
      <c r="B508" s="699" t="s">
        <v>313</v>
      </c>
      <c r="C508" s="699" t="s">
        <v>2850</v>
      </c>
      <c r="D508" s="699" t="s">
        <v>55</v>
      </c>
      <c r="E508" s="700">
        <v>179.89</v>
      </c>
    </row>
    <row r="509" spans="1:5" ht="12.75" customHeight="1" x14ac:dyDescent="0.25">
      <c r="A509" s="698" t="s">
        <v>2851</v>
      </c>
      <c r="B509" s="699" t="s">
        <v>313</v>
      </c>
      <c r="C509" s="699" t="s">
        <v>2852</v>
      </c>
      <c r="D509" s="699" t="s">
        <v>55</v>
      </c>
      <c r="E509" s="700">
        <v>21.9</v>
      </c>
    </row>
    <row r="510" spans="1:5" ht="16.5" customHeight="1" x14ac:dyDescent="0.25">
      <c r="A510" s="698" t="s">
        <v>2853</v>
      </c>
      <c r="B510" s="699" t="s">
        <v>313</v>
      </c>
      <c r="C510" s="699" t="s">
        <v>2854</v>
      </c>
      <c r="D510" s="699" t="s">
        <v>55</v>
      </c>
      <c r="E510" s="700">
        <v>75.11</v>
      </c>
    </row>
    <row r="511" spans="1:5" ht="13.5" customHeight="1" x14ac:dyDescent="0.25">
      <c r="A511" s="698" t="s">
        <v>2855</v>
      </c>
      <c r="B511" s="699" t="s">
        <v>313</v>
      </c>
      <c r="C511" s="699" t="s">
        <v>2856</v>
      </c>
      <c r="D511" s="699" t="s">
        <v>55</v>
      </c>
      <c r="E511" s="700">
        <v>12.55</v>
      </c>
    </row>
    <row r="512" spans="1:5" ht="12.75" customHeight="1" x14ac:dyDescent="0.25">
      <c r="A512" s="698" t="s">
        <v>2857</v>
      </c>
      <c r="B512" s="699" t="s">
        <v>313</v>
      </c>
      <c r="C512" s="699" t="s">
        <v>2858</v>
      </c>
      <c r="D512" s="699" t="s">
        <v>55</v>
      </c>
      <c r="E512" s="700">
        <v>20.59</v>
      </c>
    </row>
    <row r="513" spans="1:5" ht="12.75" customHeight="1" x14ac:dyDescent="0.25">
      <c r="A513" s="698" t="s">
        <v>2859</v>
      </c>
      <c r="B513" s="699" t="s">
        <v>313</v>
      </c>
      <c r="C513" s="699" t="s">
        <v>2860</v>
      </c>
      <c r="D513" s="699" t="s">
        <v>55</v>
      </c>
      <c r="E513" s="700">
        <v>36.26</v>
      </c>
    </row>
    <row r="514" spans="1:5" ht="13.5" customHeight="1" x14ac:dyDescent="0.25">
      <c r="A514" s="698" t="s">
        <v>2861</v>
      </c>
      <c r="B514" s="699" t="s">
        <v>313</v>
      </c>
      <c r="C514" s="699" t="s">
        <v>2862</v>
      </c>
      <c r="D514" s="699" t="s">
        <v>55</v>
      </c>
      <c r="E514" s="700">
        <v>14.8</v>
      </c>
    </row>
    <row r="515" spans="1:5" ht="12.75" customHeight="1" x14ac:dyDescent="0.25">
      <c r="A515" s="698" t="s">
        <v>2863</v>
      </c>
      <c r="B515" s="699" t="s">
        <v>313</v>
      </c>
      <c r="C515" s="699" t="s">
        <v>2864</v>
      </c>
      <c r="D515" s="699" t="s">
        <v>55</v>
      </c>
      <c r="E515" s="700">
        <v>4.2699999999999996</v>
      </c>
    </row>
    <row r="516" spans="1:5" ht="12.75" customHeight="1" x14ac:dyDescent="0.25">
      <c r="A516" s="698" t="s">
        <v>2865</v>
      </c>
      <c r="B516" s="699" t="s">
        <v>313</v>
      </c>
      <c r="C516" s="699" t="s">
        <v>2866</v>
      </c>
      <c r="D516" s="699" t="s">
        <v>55</v>
      </c>
      <c r="E516" s="700">
        <v>14.95</v>
      </c>
    </row>
    <row r="517" spans="1:5" ht="13.5" customHeight="1" x14ac:dyDescent="0.25">
      <c r="A517" s="698" t="s">
        <v>2867</v>
      </c>
      <c r="B517" s="699" t="s">
        <v>313</v>
      </c>
      <c r="C517" s="699" t="s">
        <v>2868</v>
      </c>
      <c r="D517" s="699" t="s">
        <v>55</v>
      </c>
      <c r="E517" s="700">
        <v>10.9</v>
      </c>
    </row>
    <row r="518" spans="1:5" ht="12.75" customHeight="1" x14ac:dyDescent="0.25">
      <c r="A518" s="698" t="s">
        <v>2869</v>
      </c>
      <c r="B518" s="699" t="s">
        <v>313</v>
      </c>
      <c r="C518" s="699" t="s">
        <v>2870</v>
      </c>
      <c r="D518" s="699" t="s">
        <v>55</v>
      </c>
      <c r="E518" s="700">
        <v>15</v>
      </c>
    </row>
    <row r="519" spans="1:5" ht="13.5" customHeight="1" x14ac:dyDescent="0.25">
      <c r="A519" s="698" t="s">
        <v>2871</v>
      </c>
      <c r="B519" s="699" t="s">
        <v>313</v>
      </c>
      <c r="C519" s="699" t="s">
        <v>2872</v>
      </c>
      <c r="D519" s="699" t="s">
        <v>55</v>
      </c>
      <c r="E519" s="700">
        <v>33.99</v>
      </c>
    </row>
    <row r="520" spans="1:5" ht="12.75" customHeight="1" x14ac:dyDescent="0.25">
      <c r="A520" s="698" t="s">
        <v>2873</v>
      </c>
      <c r="B520" s="699" t="s">
        <v>313</v>
      </c>
      <c r="C520" s="699" t="s">
        <v>2874</v>
      </c>
      <c r="D520" s="699" t="s">
        <v>55</v>
      </c>
      <c r="E520" s="700">
        <v>28.5</v>
      </c>
    </row>
    <row r="521" spans="1:5" ht="12.75" customHeight="1" x14ac:dyDescent="0.25">
      <c r="A521" s="698" t="s">
        <v>2875</v>
      </c>
      <c r="B521" s="699" t="s">
        <v>313</v>
      </c>
      <c r="C521" s="699" t="s">
        <v>2876</v>
      </c>
      <c r="D521" s="699" t="s">
        <v>55</v>
      </c>
      <c r="E521" s="700">
        <v>42.3</v>
      </c>
    </row>
    <row r="522" spans="1:5" ht="13.5" customHeight="1" x14ac:dyDescent="0.25">
      <c r="A522" s="698" t="s">
        <v>2877</v>
      </c>
      <c r="B522" s="699" t="s">
        <v>313</v>
      </c>
      <c r="C522" s="699" t="s">
        <v>2878</v>
      </c>
      <c r="D522" s="699" t="s">
        <v>55</v>
      </c>
      <c r="E522" s="700">
        <v>48.3</v>
      </c>
    </row>
    <row r="523" spans="1:5" ht="12.75" customHeight="1" x14ac:dyDescent="0.25">
      <c r="A523" s="698" t="s">
        <v>2879</v>
      </c>
      <c r="B523" s="699" t="s">
        <v>313</v>
      </c>
      <c r="C523" s="699" t="s">
        <v>2880</v>
      </c>
      <c r="D523" s="699" t="s">
        <v>55</v>
      </c>
      <c r="E523" s="700">
        <v>25</v>
      </c>
    </row>
    <row r="524" spans="1:5" ht="13.5" customHeight="1" x14ac:dyDescent="0.25">
      <c r="A524" s="698" t="s">
        <v>2881</v>
      </c>
      <c r="B524" s="699" t="s">
        <v>313</v>
      </c>
      <c r="C524" s="699" t="s">
        <v>2882</v>
      </c>
      <c r="D524" s="699" t="s">
        <v>55</v>
      </c>
      <c r="E524" s="700">
        <v>9.35</v>
      </c>
    </row>
    <row r="525" spans="1:5" ht="12.75" customHeight="1" x14ac:dyDescent="0.25">
      <c r="A525" s="698" t="s">
        <v>2883</v>
      </c>
      <c r="B525" s="699" t="s">
        <v>313</v>
      </c>
      <c r="C525" s="699" t="s">
        <v>2884</v>
      </c>
      <c r="D525" s="699" t="s">
        <v>55</v>
      </c>
      <c r="E525" s="700">
        <v>28.25</v>
      </c>
    </row>
    <row r="526" spans="1:5" ht="12.75" customHeight="1" x14ac:dyDescent="0.25">
      <c r="A526" s="698" t="s">
        <v>2885</v>
      </c>
      <c r="B526" s="699" t="s">
        <v>313</v>
      </c>
      <c r="C526" s="699" t="s">
        <v>2886</v>
      </c>
      <c r="D526" s="699" t="s">
        <v>55</v>
      </c>
      <c r="E526" s="700">
        <v>45.9</v>
      </c>
    </row>
    <row r="527" spans="1:5" ht="13.5" customHeight="1" x14ac:dyDescent="0.25">
      <c r="A527" s="698" t="s">
        <v>2887</v>
      </c>
      <c r="B527" s="699" t="s">
        <v>313</v>
      </c>
      <c r="C527" s="699" t="s">
        <v>2888</v>
      </c>
      <c r="D527" s="699" t="s">
        <v>55</v>
      </c>
      <c r="E527" s="700">
        <v>47.86</v>
      </c>
    </row>
    <row r="528" spans="1:5" ht="12.75" customHeight="1" x14ac:dyDescent="0.25">
      <c r="A528" s="698" t="s">
        <v>2889</v>
      </c>
      <c r="B528" s="699" t="s">
        <v>313</v>
      </c>
      <c r="C528" s="699" t="s">
        <v>2890</v>
      </c>
      <c r="D528" s="699" t="s">
        <v>55</v>
      </c>
      <c r="E528" s="700">
        <v>92.9</v>
      </c>
    </row>
    <row r="529" spans="1:5" ht="12.75" customHeight="1" x14ac:dyDescent="0.25">
      <c r="A529" s="698" t="s">
        <v>2891</v>
      </c>
      <c r="B529" s="699" t="s">
        <v>313</v>
      </c>
      <c r="C529" s="699" t="s">
        <v>2892</v>
      </c>
      <c r="D529" s="699" t="s">
        <v>55</v>
      </c>
      <c r="E529" s="700">
        <v>92.28</v>
      </c>
    </row>
    <row r="530" spans="1:5" ht="13.5" customHeight="1" x14ac:dyDescent="0.25">
      <c r="A530" s="698" t="s">
        <v>2893</v>
      </c>
      <c r="B530" s="699" t="s">
        <v>313</v>
      </c>
      <c r="C530" s="699" t="s">
        <v>2894</v>
      </c>
      <c r="D530" s="699" t="s">
        <v>55</v>
      </c>
      <c r="E530" s="700">
        <v>134.9</v>
      </c>
    </row>
    <row r="531" spans="1:5" ht="12.75" customHeight="1" x14ac:dyDescent="0.25">
      <c r="A531" s="698" t="s">
        <v>2895</v>
      </c>
      <c r="B531" s="699" t="s">
        <v>313</v>
      </c>
      <c r="C531" s="699" t="s">
        <v>2896</v>
      </c>
      <c r="D531" s="699" t="s">
        <v>55</v>
      </c>
      <c r="E531" s="700">
        <v>320.83</v>
      </c>
    </row>
    <row r="532" spans="1:5" ht="13.5" customHeight="1" x14ac:dyDescent="0.25">
      <c r="A532" s="698" t="s">
        <v>2897</v>
      </c>
      <c r="B532" s="699" t="s">
        <v>313</v>
      </c>
      <c r="C532" s="699" t="s">
        <v>2898</v>
      </c>
      <c r="D532" s="699" t="s">
        <v>55</v>
      </c>
      <c r="E532" s="700">
        <v>452.8</v>
      </c>
    </row>
    <row r="533" spans="1:5" ht="12.75" customHeight="1" x14ac:dyDescent="0.25">
      <c r="A533" s="698" t="s">
        <v>2899</v>
      </c>
      <c r="B533" s="699" t="s">
        <v>313</v>
      </c>
      <c r="C533" s="699" t="s">
        <v>2900</v>
      </c>
      <c r="D533" s="699" t="s">
        <v>55</v>
      </c>
      <c r="E533" s="700">
        <v>998.9</v>
      </c>
    </row>
    <row r="534" spans="1:5" ht="12.75" customHeight="1" x14ac:dyDescent="0.25">
      <c r="A534" s="698" t="s">
        <v>2901</v>
      </c>
      <c r="B534" s="699" t="s">
        <v>313</v>
      </c>
      <c r="C534" s="699" t="s">
        <v>2902</v>
      </c>
      <c r="D534" s="699" t="s">
        <v>55</v>
      </c>
      <c r="E534" s="700">
        <v>65.900000000000006</v>
      </c>
    </row>
    <row r="535" spans="1:5" ht="13.5" customHeight="1" x14ac:dyDescent="0.25">
      <c r="A535" s="698" t="s">
        <v>2903</v>
      </c>
      <c r="B535" s="699" t="s">
        <v>313</v>
      </c>
      <c r="C535" s="699" t="s">
        <v>2904</v>
      </c>
      <c r="D535" s="699" t="s">
        <v>55</v>
      </c>
      <c r="E535" s="700">
        <v>45.9</v>
      </c>
    </row>
    <row r="536" spans="1:5" ht="12.75" customHeight="1" x14ac:dyDescent="0.25">
      <c r="A536" s="698" t="s">
        <v>2905</v>
      </c>
      <c r="B536" s="699" t="s">
        <v>313</v>
      </c>
      <c r="C536" s="699" t="s">
        <v>2906</v>
      </c>
      <c r="D536" s="699" t="s">
        <v>55</v>
      </c>
      <c r="E536" s="700">
        <v>93.41</v>
      </c>
    </row>
    <row r="537" spans="1:5" ht="13.5" customHeight="1" x14ac:dyDescent="0.25">
      <c r="A537" s="698" t="s">
        <v>2907</v>
      </c>
      <c r="B537" s="699" t="s">
        <v>313</v>
      </c>
      <c r="C537" s="699" t="s">
        <v>2908</v>
      </c>
      <c r="D537" s="699" t="s">
        <v>55</v>
      </c>
      <c r="E537" s="700">
        <v>129.9</v>
      </c>
    </row>
    <row r="538" spans="1:5" ht="12.75" customHeight="1" x14ac:dyDescent="0.25">
      <c r="A538" s="698" t="s">
        <v>2909</v>
      </c>
      <c r="B538" s="699" t="s">
        <v>313</v>
      </c>
      <c r="C538" s="699" t="s">
        <v>2910</v>
      </c>
      <c r="D538" s="699" t="s">
        <v>55</v>
      </c>
      <c r="E538" s="700">
        <v>35.090000000000003</v>
      </c>
    </row>
    <row r="539" spans="1:5" ht="12.75" customHeight="1" x14ac:dyDescent="0.25">
      <c r="A539" s="698" t="s">
        <v>2911</v>
      </c>
      <c r="B539" s="699" t="s">
        <v>313</v>
      </c>
      <c r="C539" s="699" t="s">
        <v>2912</v>
      </c>
      <c r="D539" s="699" t="s">
        <v>55</v>
      </c>
      <c r="E539" s="700">
        <v>102.27</v>
      </c>
    </row>
    <row r="540" spans="1:5" ht="13.5" customHeight="1" x14ac:dyDescent="0.25">
      <c r="A540" s="698" t="s">
        <v>2913</v>
      </c>
      <c r="B540" s="699" t="s">
        <v>313</v>
      </c>
      <c r="C540" s="699" t="s">
        <v>2914</v>
      </c>
      <c r="D540" s="699" t="s">
        <v>55</v>
      </c>
      <c r="E540" s="700">
        <v>189.18</v>
      </c>
    </row>
    <row r="541" spans="1:5" ht="12.75" customHeight="1" x14ac:dyDescent="0.25">
      <c r="A541" s="698" t="s">
        <v>2915</v>
      </c>
      <c r="B541" s="699" t="s">
        <v>313</v>
      </c>
      <c r="C541" s="699" t="s">
        <v>2916</v>
      </c>
      <c r="D541" s="699" t="s">
        <v>55</v>
      </c>
      <c r="E541" s="700">
        <v>79.900000000000006</v>
      </c>
    </row>
    <row r="542" spans="1:5" ht="12.75" customHeight="1" x14ac:dyDescent="0.25">
      <c r="A542" s="698" t="s">
        <v>2917</v>
      </c>
      <c r="B542" s="699" t="s">
        <v>313</v>
      </c>
      <c r="C542" s="699" t="s">
        <v>2918</v>
      </c>
      <c r="D542" s="699" t="s">
        <v>55</v>
      </c>
      <c r="E542" s="700">
        <v>119.9</v>
      </c>
    </row>
    <row r="543" spans="1:5" ht="13.5" customHeight="1" x14ac:dyDescent="0.25">
      <c r="A543" s="698" t="s">
        <v>2919</v>
      </c>
      <c r="B543" s="699" t="s">
        <v>313</v>
      </c>
      <c r="C543" s="699" t="s">
        <v>2920</v>
      </c>
      <c r="D543" s="699" t="s">
        <v>55</v>
      </c>
      <c r="E543" s="700">
        <v>124.9</v>
      </c>
    </row>
    <row r="544" spans="1:5" ht="16.5" customHeight="1" x14ac:dyDescent="0.25">
      <c r="A544" s="698" t="s">
        <v>2921</v>
      </c>
      <c r="B544" s="699" t="s">
        <v>313</v>
      </c>
      <c r="C544" s="699" t="s">
        <v>2922</v>
      </c>
      <c r="D544" s="699" t="s">
        <v>55</v>
      </c>
      <c r="E544" s="700">
        <v>8.99</v>
      </c>
    </row>
    <row r="545" spans="1:5" ht="12.75" customHeight="1" x14ac:dyDescent="0.25">
      <c r="A545" s="698" t="s">
        <v>2923</v>
      </c>
      <c r="B545" s="699" t="s">
        <v>313</v>
      </c>
      <c r="C545" s="699" t="s">
        <v>2924</v>
      </c>
      <c r="D545" s="699" t="s">
        <v>55</v>
      </c>
      <c r="E545" s="700">
        <v>472.89</v>
      </c>
    </row>
    <row r="546" spans="1:5" ht="12.75" customHeight="1" x14ac:dyDescent="0.25">
      <c r="A546" s="698" t="s">
        <v>2925</v>
      </c>
      <c r="B546" s="699" t="s">
        <v>313</v>
      </c>
      <c r="C546" s="699" t="s">
        <v>2926</v>
      </c>
      <c r="D546" s="699" t="s">
        <v>55</v>
      </c>
      <c r="E546" s="700">
        <v>503.91</v>
      </c>
    </row>
    <row r="547" spans="1:5" ht="13.5" customHeight="1" x14ac:dyDescent="0.25">
      <c r="A547" s="698" t="s">
        <v>2927</v>
      </c>
      <c r="B547" s="699" t="s">
        <v>313</v>
      </c>
      <c r="C547" s="699" t="s">
        <v>2928</v>
      </c>
      <c r="D547" s="699" t="s">
        <v>55</v>
      </c>
      <c r="E547" s="700">
        <v>713</v>
      </c>
    </row>
    <row r="548" spans="1:5" ht="12.75" customHeight="1" x14ac:dyDescent="0.25">
      <c r="A548" s="698" t="s">
        <v>2929</v>
      </c>
      <c r="B548" s="699" t="s">
        <v>313</v>
      </c>
      <c r="C548" s="699" t="s">
        <v>2930</v>
      </c>
      <c r="D548" s="699" t="s">
        <v>55</v>
      </c>
      <c r="E548" s="700">
        <v>459.9</v>
      </c>
    </row>
    <row r="549" spans="1:5" ht="13.5" customHeight="1" x14ac:dyDescent="0.25">
      <c r="A549" s="698" t="s">
        <v>2931</v>
      </c>
      <c r="B549" s="699" t="s">
        <v>313</v>
      </c>
      <c r="C549" s="699" t="s">
        <v>2932</v>
      </c>
      <c r="D549" s="699" t="s">
        <v>55</v>
      </c>
      <c r="E549" s="700">
        <v>329.9</v>
      </c>
    </row>
    <row r="550" spans="1:5" ht="12.75" customHeight="1" x14ac:dyDescent="0.25">
      <c r="A550" s="698" t="s">
        <v>2933</v>
      </c>
      <c r="B550" s="699" t="s">
        <v>313</v>
      </c>
      <c r="C550" s="699" t="s">
        <v>2934</v>
      </c>
      <c r="D550" s="699" t="s">
        <v>55</v>
      </c>
      <c r="E550" s="700">
        <v>213.9</v>
      </c>
    </row>
    <row r="551" spans="1:5" ht="12.75" customHeight="1" x14ac:dyDescent="0.25">
      <c r="A551" s="698" t="s">
        <v>2935</v>
      </c>
      <c r="B551" s="699" t="s">
        <v>313</v>
      </c>
      <c r="C551" s="699" t="s">
        <v>2936</v>
      </c>
      <c r="D551" s="699" t="s">
        <v>55</v>
      </c>
      <c r="E551" s="700">
        <v>549.9</v>
      </c>
    </row>
    <row r="552" spans="1:5" ht="13.5" customHeight="1" x14ac:dyDescent="0.25">
      <c r="A552" s="698" t="s">
        <v>2937</v>
      </c>
      <c r="B552" s="699" t="s">
        <v>313</v>
      </c>
      <c r="C552" s="699" t="s">
        <v>2938</v>
      </c>
      <c r="D552" s="699" t="s">
        <v>55</v>
      </c>
      <c r="E552" s="700">
        <v>215.9</v>
      </c>
    </row>
    <row r="553" spans="1:5" ht="12.75" customHeight="1" x14ac:dyDescent="0.25">
      <c r="A553" s="698" t="s">
        <v>2939</v>
      </c>
      <c r="B553" s="699" t="s">
        <v>313</v>
      </c>
      <c r="C553" s="699" t="s">
        <v>2940</v>
      </c>
      <c r="D553" s="699" t="s">
        <v>55</v>
      </c>
      <c r="E553" s="700">
        <v>104.53</v>
      </c>
    </row>
    <row r="554" spans="1:5" ht="12.75" customHeight="1" x14ac:dyDescent="0.25">
      <c r="A554" s="698" t="s">
        <v>2941</v>
      </c>
      <c r="B554" s="699" t="s">
        <v>313</v>
      </c>
      <c r="C554" s="699" t="s">
        <v>2942</v>
      </c>
      <c r="D554" s="699" t="s">
        <v>55</v>
      </c>
      <c r="E554" s="700">
        <v>97.9</v>
      </c>
    </row>
    <row r="555" spans="1:5" ht="13.5" customHeight="1" x14ac:dyDescent="0.25">
      <c r="A555" s="698" t="s">
        <v>2943</v>
      </c>
      <c r="B555" s="699" t="s">
        <v>313</v>
      </c>
      <c r="C555" s="699" t="s">
        <v>2944</v>
      </c>
      <c r="D555" s="699" t="s">
        <v>55</v>
      </c>
      <c r="E555" s="700">
        <v>243.11</v>
      </c>
    </row>
    <row r="556" spans="1:5" ht="12.75" customHeight="1" x14ac:dyDescent="0.25">
      <c r="A556" s="698" t="s">
        <v>2945</v>
      </c>
      <c r="B556" s="699" t="s">
        <v>313</v>
      </c>
      <c r="C556" s="699" t="s">
        <v>2946</v>
      </c>
      <c r="D556" s="699" t="s">
        <v>55</v>
      </c>
      <c r="E556" s="700">
        <v>991.1</v>
      </c>
    </row>
    <row r="557" spans="1:5" ht="13.5" customHeight="1" x14ac:dyDescent="0.25">
      <c r="A557" s="698" t="s">
        <v>2947</v>
      </c>
      <c r="B557" s="699" t="s">
        <v>313</v>
      </c>
      <c r="C557" s="699" t="s">
        <v>2948</v>
      </c>
      <c r="D557" s="699" t="s">
        <v>55</v>
      </c>
      <c r="E557" s="700">
        <v>117.89</v>
      </c>
    </row>
    <row r="558" spans="1:5" ht="12.75" customHeight="1" x14ac:dyDescent="0.25">
      <c r="A558" s="698" t="s">
        <v>2949</v>
      </c>
      <c r="B558" s="699" t="s">
        <v>313</v>
      </c>
      <c r="C558" s="699" t="s">
        <v>2950</v>
      </c>
      <c r="D558" s="699" t="s">
        <v>55</v>
      </c>
      <c r="E558" s="700">
        <v>119.9</v>
      </c>
    </row>
    <row r="559" spans="1:5" ht="12.75" customHeight="1" x14ac:dyDescent="0.25">
      <c r="A559" s="698" t="s">
        <v>2951</v>
      </c>
      <c r="B559" s="699" t="s">
        <v>313</v>
      </c>
      <c r="C559" s="699" t="s">
        <v>2952</v>
      </c>
      <c r="D559" s="699" t="s">
        <v>55</v>
      </c>
      <c r="E559" s="700">
        <v>256.39999999999998</v>
      </c>
    </row>
    <row r="560" spans="1:5" ht="13.5" customHeight="1" x14ac:dyDescent="0.25">
      <c r="A560" s="698" t="s">
        <v>2953</v>
      </c>
      <c r="B560" s="699" t="s">
        <v>313</v>
      </c>
      <c r="C560" s="699" t="s">
        <v>2954</v>
      </c>
      <c r="D560" s="699" t="s">
        <v>55</v>
      </c>
      <c r="E560" s="700">
        <v>84.5</v>
      </c>
    </row>
    <row r="561" spans="1:5" ht="12.75" customHeight="1" x14ac:dyDescent="0.25">
      <c r="A561" s="698" t="s">
        <v>2955</v>
      </c>
      <c r="B561" s="699" t="s">
        <v>313</v>
      </c>
      <c r="C561" s="699" t="s">
        <v>2956</v>
      </c>
      <c r="D561" s="699" t="s">
        <v>55</v>
      </c>
      <c r="E561" s="700">
        <v>89.25</v>
      </c>
    </row>
    <row r="562" spans="1:5" ht="13.5" customHeight="1" x14ac:dyDescent="0.25">
      <c r="A562" s="698" t="s">
        <v>2957</v>
      </c>
      <c r="B562" s="699" t="s">
        <v>313</v>
      </c>
      <c r="C562" s="699" t="s">
        <v>2958</v>
      </c>
      <c r="D562" s="699" t="s">
        <v>55</v>
      </c>
      <c r="E562" s="700">
        <v>134.13</v>
      </c>
    </row>
    <row r="563" spans="1:5" ht="12.75" customHeight="1" x14ac:dyDescent="0.25">
      <c r="A563" s="698" t="s">
        <v>2959</v>
      </c>
      <c r="B563" s="699" t="s">
        <v>313</v>
      </c>
      <c r="C563" s="699" t="s">
        <v>2960</v>
      </c>
      <c r="D563" s="699" t="s">
        <v>55</v>
      </c>
      <c r="E563" s="700">
        <v>75</v>
      </c>
    </row>
    <row r="564" spans="1:5" ht="12.75" customHeight="1" x14ac:dyDescent="0.25">
      <c r="A564" s="698" t="s">
        <v>2961</v>
      </c>
      <c r="B564" s="699" t="s">
        <v>313</v>
      </c>
      <c r="C564" s="699" t="s">
        <v>2962</v>
      </c>
      <c r="D564" s="699" t="s">
        <v>55</v>
      </c>
      <c r="E564" s="700">
        <v>45</v>
      </c>
    </row>
    <row r="565" spans="1:5" ht="13.5" customHeight="1" x14ac:dyDescent="0.25">
      <c r="A565" s="698" t="s">
        <v>2963</v>
      </c>
      <c r="B565" s="699" t="s">
        <v>313</v>
      </c>
      <c r="C565" s="699" t="s">
        <v>2964</v>
      </c>
      <c r="D565" s="699" t="s">
        <v>55</v>
      </c>
      <c r="E565" s="700">
        <v>50.9</v>
      </c>
    </row>
    <row r="566" spans="1:5" ht="12.75" customHeight="1" x14ac:dyDescent="0.25">
      <c r="A566" s="698" t="s">
        <v>2965</v>
      </c>
      <c r="B566" s="699" t="s">
        <v>313</v>
      </c>
      <c r="C566" s="699" t="s">
        <v>2966</v>
      </c>
      <c r="D566" s="699" t="s">
        <v>55</v>
      </c>
      <c r="E566" s="700">
        <v>95</v>
      </c>
    </row>
    <row r="567" spans="1:5" ht="13.5" customHeight="1" x14ac:dyDescent="0.25">
      <c r="A567" s="698" t="s">
        <v>2967</v>
      </c>
      <c r="B567" s="699" t="s">
        <v>313</v>
      </c>
      <c r="C567" s="699" t="s">
        <v>2968</v>
      </c>
      <c r="D567" s="699" t="s">
        <v>55</v>
      </c>
      <c r="E567" s="700">
        <v>75</v>
      </c>
    </row>
    <row r="568" spans="1:5" ht="12.75" customHeight="1" x14ac:dyDescent="0.25">
      <c r="A568" s="698" t="s">
        <v>2969</v>
      </c>
      <c r="B568" s="699" t="s">
        <v>313</v>
      </c>
      <c r="C568" s="699" t="s">
        <v>2970</v>
      </c>
      <c r="D568" s="699" t="s">
        <v>55</v>
      </c>
      <c r="E568" s="700">
        <v>66</v>
      </c>
    </row>
    <row r="569" spans="1:5" ht="12.75" customHeight="1" x14ac:dyDescent="0.25">
      <c r="A569" s="698" t="s">
        <v>2971</v>
      </c>
      <c r="B569" s="699" t="s">
        <v>313</v>
      </c>
      <c r="C569" s="699" t="s">
        <v>2972</v>
      </c>
      <c r="D569" s="699" t="s">
        <v>55</v>
      </c>
      <c r="E569" s="700">
        <v>79.16</v>
      </c>
    </row>
    <row r="570" spans="1:5" ht="13.5" customHeight="1" x14ac:dyDescent="0.25">
      <c r="A570" s="698" t="s">
        <v>2973</v>
      </c>
      <c r="B570" s="699" t="s">
        <v>313</v>
      </c>
      <c r="C570" s="699" t="s">
        <v>2974</v>
      </c>
      <c r="D570" s="699" t="s">
        <v>55</v>
      </c>
      <c r="E570" s="700">
        <v>69.900000000000006</v>
      </c>
    </row>
    <row r="571" spans="1:5" ht="12.75" customHeight="1" x14ac:dyDescent="0.25">
      <c r="A571" s="698" t="s">
        <v>2975</v>
      </c>
      <c r="B571" s="699" t="s">
        <v>313</v>
      </c>
      <c r="C571" s="699" t="s">
        <v>2976</v>
      </c>
      <c r="D571" s="699" t="s">
        <v>55</v>
      </c>
      <c r="E571" s="700">
        <v>375.13</v>
      </c>
    </row>
    <row r="572" spans="1:5" ht="12.75" customHeight="1" x14ac:dyDescent="0.25">
      <c r="A572" s="698" t="s">
        <v>2977</v>
      </c>
      <c r="B572" s="699" t="s">
        <v>313</v>
      </c>
      <c r="C572" s="699" t="s">
        <v>2978</v>
      </c>
      <c r="D572" s="699" t="s">
        <v>55</v>
      </c>
      <c r="E572" s="700">
        <v>17.850000000000001</v>
      </c>
    </row>
    <row r="573" spans="1:5" ht="13.5" customHeight="1" x14ac:dyDescent="0.25">
      <c r="A573" s="698" t="s">
        <v>2979</v>
      </c>
      <c r="B573" s="699" t="s">
        <v>313</v>
      </c>
      <c r="C573" s="699" t="s">
        <v>2980</v>
      </c>
      <c r="D573" s="699" t="s">
        <v>55</v>
      </c>
      <c r="E573" s="700">
        <v>21.6</v>
      </c>
    </row>
    <row r="574" spans="1:5" ht="12.75" customHeight="1" x14ac:dyDescent="0.25">
      <c r="A574" s="698" t="s">
        <v>2981</v>
      </c>
      <c r="B574" s="699" t="s">
        <v>313</v>
      </c>
      <c r="C574" s="699" t="s">
        <v>2982</v>
      </c>
      <c r="D574" s="699" t="s">
        <v>55</v>
      </c>
      <c r="E574" s="700">
        <v>22.87</v>
      </c>
    </row>
    <row r="575" spans="1:5" ht="13.5" customHeight="1" x14ac:dyDescent="0.25">
      <c r="A575" s="698" t="s">
        <v>2983</v>
      </c>
      <c r="B575" s="699" t="s">
        <v>313</v>
      </c>
      <c r="C575" s="699" t="s">
        <v>2984</v>
      </c>
      <c r="D575" s="699" t="s">
        <v>55</v>
      </c>
      <c r="E575" s="700">
        <v>30.31</v>
      </c>
    </row>
    <row r="576" spans="1:5" ht="12.75" customHeight="1" x14ac:dyDescent="0.25">
      <c r="A576" s="698" t="s">
        <v>2985</v>
      </c>
      <c r="B576" s="699" t="s">
        <v>313</v>
      </c>
      <c r="C576" s="699" t="s">
        <v>2986</v>
      </c>
      <c r="D576" s="699" t="s">
        <v>55</v>
      </c>
      <c r="E576" s="700">
        <v>230.55</v>
      </c>
    </row>
    <row r="577" spans="1:5" ht="12.75" customHeight="1" x14ac:dyDescent="0.25">
      <c r="A577" s="698" t="s">
        <v>2987</v>
      </c>
      <c r="B577" s="699" t="s">
        <v>313</v>
      </c>
      <c r="C577" s="699" t="s">
        <v>2988</v>
      </c>
      <c r="D577" s="699" t="s">
        <v>55</v>
      </c>
      <c r="E577" s="700">
        <v>32.729999999999997</v>
      </c>
    </row>
    <row r="578" spans="1:5" ht="13.5" customHeight="1" x14ac:dyDescent="0.25">
      <c r="A578" s="698" t="s">
        <v>2989</v>
      </c>
      <c r="B578" s="699" t="s">
        <v>313</v>
      </c>
      <c r="C578" s="699" t="s">
        <v>2990</v>
      </c>
      <c r="D578" s="699" t="s">
        <v>55</v>
      </c>
      <c r="E578" s="700">
        <v>51.9</v>
      </c>
    </row>
    <row r="579" spans="1:5" ht="12.75" customHeight="1" x14ac:dyDescent="0.25">
      <c r="A579" s="698" t="s">
        <v>2991</v>
      </c>
      <c r="B579" s="699" t="s">
        <v>313</v>
      </c>
      <c r="C579" s="699" t="s">
        <v>2992</v>
      </c>
      <c r="D579" s="699" t="s">
        <v>55</v>
      </c>
      <c r="E579" s="700">
        <v>147.07</v>
      </c>
    </row>
    <row r="580" spans="1:5" ht="13.5" customHeight="1" x14ac:dyDescent="0.25">
      <c r="A580" s="698" t="s">
        <v>2993</v>
      </c>
      <c r="B580" s="699" t="s">
        <v>313</v>
      </c>
      <c r="C580" s="699" t="s">
        <v>2994</v>
      </c>
      <c r="D580" s="699" t="s">
        <v>55</v>
      </c>
      <c r="E580" s="700">
        <v>131.47</v>
      </c>
    </row>
    <row r="581" spans="1:5" ht="12.75" customHeight="1" x14ac:dyDescent="0.25">
      <c r="A581" s="698" t="s">
        <v>2995</v>
      </c>
      <c r="B581" s="699" t="s">
        <v>313</v>
      </c>
      <c r="C581" s="699" t="s">
        <v>2996</v>
      </c>
      <c r="D581" s="699" t="s">
        <v>55</v>
      </c>
      <c r="E581" s="700">
        <v>78.83</v>
      </c>
    </row>
    <row r="582" spans="1:5" ht="12.75" customHeight="1" x14ac:dyDescent="0.25">
      <c r="A582" s="698" t="s">
        <v>2997</v>
      </c>
      <c r="B582" s="699" t="s">
        <v>313</v>
      </c>
      <c r="C582" s="699" t="s">
        <v>2998</v>
      </c>
      <c r="D582" s="699" t="s">
        <v>55</v>
      </c>
      <c r="E582" s="700">
        <v>63.8</v>
      </c>
    </row>
    <row r="583" spans="1:5" ht="13.5" customHeight="1" x14ac:dyDescent="0.25">
      <c r="A583" s="698" t="s">
        <v>2999</v>
      </c>
      <c r="B583" s="699" t="s">
        <v>313</v>
      </c>
      <c r="C583" s="699" t="s">
        <v>3000</v>
      </c>
      <c r="D583" s="699" t="s">
        <v>55</v>
      </c>
      <c r="E583" s="700">
        <v>135.9</v>
      </c>
    </row>
    <row r="584" spans="1:5" ht="12.75" customHeight="1" x14ac:dyDescent="0.25">
      <c r="A584" s="698" t="s">
        <v>3001</v>
      </c>
      <c r="B584" s="699" t="s">
        <v>313</v>
      </c>
      <c r="C584" s="699" t="s">
        <v>3002</v>
      </c>
      <c r="D584" s="699" t="s">
        <v>55</v>
      </c>
      <c r="E584" s="700">
        <v>182.14</v>
      </c>
    </row>
    <row r="585" spans="1:5" ht="12.75" customHeight="1" x14ac:dyDescent="0.25">
      <c r="A585" s="698" t="s">
        <v>3003</v>
      </c>
      <c r="B585" s="699" t="s">
        <v>313</v>
      </c>
      <c r="C585" s="699" t="s">
        <v>3004</v>
      </c>
      <c r="D585" s="699" t="s">
        <v>55</v>
      </c>
      <c r="E585" s="700">
        <v>240.56</v>
      </c>
    </row>
    <row r="586" spans="1:5" ht="13.5" customHeight="1" x14ac:dyDescent="0.25">
      <c r="A586" s="698" t="s">
        <v>3005</v>
      </c>
      <c r="B586" s="699" t="s">
        <v>313</v>
      </c>
      <c r="C586" s="699" t="s">
        <v>3006</v>
      </c>
      <c r="D586" s="699" t="s">
        <v>55</v>
      </c>
      <c r="E586" s="700">
        <v>30.53</v>
      </c>
    </row>
    <row r="587" spans="1:5" ht="12.75" customHeight="1" x14ac:dyDescent="0.25">
      <c r="A587" s="698" t="s">
        <v>3007</v>
      </c>
      <c r="B587" s="699" t="s">
        <v>313</v>
      </c>
      <c r="C587" s="699" t="s">
        <v>3008</v>
      </c>
      <c r="D587" s="699" t="s">
        <v>55</v>
      </c>
      <c r="E587" s="700">
        <v>69.989999999999995</v>
      </c>
    </row>
    <row r="588" spans="1:5" ht="13.5" customHeight="1" x14ac:dyDescent="0.25">
      <c r="A588" s="698" t="s">
        <v>3009</v>
      </c>
      <c r="B588" s="699" t="s">
        <v>313</v>
      </c>
      <c r="C588" s="699" t="s">
        <v>3010</v>
      </c>
      <c r="D588" s="699" t="s">
        <v>55</v>
      </c>
      <c r="E588" s="700">
        <v>672</v>
      </c>
    </row>
    <row r="589" spans="1:5" ht="12.75" customHeight="1" x14ac:dyDescent="0.25">
      <c r="A589" s="698" t="s">
        <v>3011</v>
      </c>
      <c r="B589" s="699" t="s">
        <v>313</v>
      </c>
      <c r="C589" s="699" t="s">
        <v>3012</v>
      </c>
      <c r="D589" s="699" t="s">
        <v>55</v>
      </c>
      <c r="E589" s="700">
        <v>147.22</v>
      </c>
    </row>
    <row r="590" spans="1:5" ht="12.75" customHeight="1" x14ac:dyDescent="0.25">
      <c r="A590" s="698" t="s">
        <v>3013</v>
      </c>
      <c r="B590" s="699" t="s">
        <v>313</v>
      </c>
      <c r="C590" s="699" t="s">
        <v>3014</v>
      </c>
      <c r="D590" s="699" t="s">
        <v>55</v>
      </c>
      <c r="E590" s="700">
        <v>365.25</v>
      </c>
    </row>
    <row r="591" spans="1:5" ht="13.5" customHeight="1" x14ac:dyDescent="0.25">
      <c r="A591" s="698" t="s">
        <v>3015</v>
      </c>
      <c r="B591" s="699" t="s">
        <v>313</v>
      </c>
      <c r="C591" s="699" t="s">
        <v>3016</v>
      </c>
      <c r="D591" s="699" t="s">
        <v>55</v>
      </c>
      <c r="E591" s="700">
        <v>6.9</v>
      </c>
    </row>
    <row r="592" spans="1:5" ht="12.75" customHeight="1" x14ac:dyDescent="0.25">
      <c r="A592" s="698" t="s">
        <v>3017</v>
      </c>
      <c r="B592" s="699" t="s">
        <v>313</v>
      </c>
      <c r="C592" s="699" t="s">
        <v>3018</v>
      </c>
      <c r="D592" s="699" t="s">
        <v>55</v>
      </c>
      <c r="E592" s="700">
        <v>128.22999999999999</v>
      </c>
    </row>
    <row r="593" spans="1:5" ht="13.5" customHeight="1" x14ac:dyDescent="0.25">
      <c r="A593" s="698" t="s">
        <v>3019</v>
      </c>
      <c r="B593" s="699" t="s">
        <v>313</v>
      </c>
      <c r="C593" s="699" t="s">
        <v>3020</v>
      </c>
      <c r="D593" s="699" t="s">
        <v>55</v>
      </c>
      <c r="E593" s="700">
        <v>26.62</v>
      </c>
    </row>
    <row r="594" spans="1:5" ht="12.75" customHeight="1" x14ac:dyDescent="0.25">
      <c r="A594" s="698" t="s">
        <v>3021</v>
      </c>
      <c r="B594" s="699" t="s">
        <v>313</v>
      </c>
      <c r="C594" s="699" t="s">
        <v>3022</v>
      </c>
      <c r="D594" s="699" t="s">
        <v>55</v>
      </c>
      <c r="E594" s="700">
        <v>149.30000000000001</v>
      </c>
    </row>
    <row r="595" spans="1:5" ht="12.75" customHeight="1" x14ac:dyDescent="0.25">
      <c r="A595" s="698" t="s">
        <v>3023</v>
      </c>
      <c r="B595" s="699" t="s">
        <v>313</v>
      </c>
      <c r="C595" s="699" t="s">
        <v>3024</v>
      </c>
      <c r="D595" s="699" t="s">
        <v>55</v>
      </c>
      <c r="E595" s="700">
        <v>209</v>
      </c>
    </row>
    <row r="596" spans="1:5" ht="13.5" customHeight="1" x14ac:dyDescent="0.25">
      <c r="A596" s="698" t="s">
        <v>3025</v>
      </c>
      <c r="B596" s="699" t="s">
        <v>313</v>
      </c>
      <c r="C596" s="699" t="s">
        <v>3026</v>
      </c>
      <c r="D596" s="699" t="s">
        <v>55</v>
      </c>
      <c r="E596" s="700">
        <v>679.39</v>
      </c>
    </row>
    <row r="597" spans="1:5" ht="12.75" customHeight="1" x14ac:dyDescent="0.25">
      <c r="A597" s="698" t="s">
        <v>3027</v>
      </c>
      <c r="B597" s="699" t="s">
        <v>313</v>
      </c>
      <c r="C597" s="699" t="s">
        <v>3028</v>
      </c>
      <c r="D597" s="699" t="s">
        <v>55</v>
      </c>
      <c r="E597" s="700">
        <v>171.82</v>
      </c>
    </row>
    <row r="598" spans="1:5" ht="12.75" customHeight="1" x14ac:dyDescent="0.25">
      <c r="A598" s="698" t="s">
        <v>3029</v>
      </c>
      <c r="B598" s="699" t="s">
        <v>313</v>
      </c>
      <c r="C598" s="699" t="s">
        <v>3030</v>
      </c>
      <c r="D598" s="699" t="s">
        <v>55</v>
      </c>
      <c r="E598" s="700">
        <v>729.99</v>
      </c>
    </row>
    <row r="599" spans="1:5" ht="13.5" customHeight="1" x14ac:dyDescent="0.25">
      <c r="A599" s="698" t="s">
        <v>3031</v>
      </c>
      <c r="B599" s="699" t="s">
        <v>313</v>
      </c>
      <c r="C599" s="699" t="s">
        <v>3032</v>
      </c>
      <c r="D599" s="699" t="s">
        <v>55</v>
      </c>
      <c r="E599" s="700">
        <v>165.64</v>
      </c>
    </row>
    <row r="600" spans="1:5" ht="12.75" customHeight="1" x14ac:dyDescent="0.25">
      <c r="A600" s="698" t="s">
        <v>3033</v>
      </c>
      <c r="B600" s="699" t="s">
        <v>313</v>
      </c>
      <c r="C600" s="699" t="s">
        <v>3034</v>
      </c>
      <c r="D600" s="699" t="s">
        <v>55</v>
      </c>
      <c r="E600" s="700">
        <v>52.65</v>
      </c>
    </row>
    <row r="601" spans="1:5" ht="13.5" customHeight="1" x14ac:dyDescent="0.25">
      <c r="A601" s="698" t="s">
        <v>3035</v>
      </c>
      <c r="B601" s="699" t="s">
        <v>313</v>
      </c>
      <c r="C601" s="699" t="s">
        <v>3036</v>
      </c>
      <c r="D601" s="699" t="s">
        <v>55</v>
      </c>
      <c r="E601" s="700">
        <v>79.900000000000006</v>
      </c>
    </row>
    <row r="602" spans="1:5" ht="12.75" customHeight="1" x14ac:dyDescent="0.25">
      <c r="A602" s="698" t="s">
        <v>3037</v>
      </c>
      <c r="B602" s="699" t="s">
        <v>313</v>
      </c>
      <c r="C602" s="699" t="s">
        <v>3038</v>
      </c>
      <c r="D602" s="699" t="s">
        <v>55</v>
      </c>
      <c r="E602" s="700">
        <v>4.91</v>
      </c>
    </row>
    <row r="603" spans="1:5" ht="12.75" customHeight="1" x14ac:dyDescent="0.25">
      <c r="A603" s="698" t="s">
        <v>3039</v>
      </c>
      <c r="B603" s="699" t="s">
        <v>313</v>
      </c>
      <c r="C603" s="699" t="s">
        <v>3040</v>
      </c>
      <c r="D603" s="699" t="s">
        <v>55</v>
      </c>
      <c r="E603" s="700">
        <v>289.89999999999998</v>
      </c>
    </row>
    <row r="604" spans="1:5" ht="13.5" customHeight="1" x14ac:dyDescent="0.25">
      <c r="A604" s="698" t="s">
        <v>3041</v>
      </c>
      <c r="B604" s="699" t="s">
        <v>313</v>
      </c>
      <c r="C604" s="699" t="s">
        <v>3042</v>
      </c>
      <c r="D604" s="699" t="s">
        <v>55</v>
      </c>
      <c r="E604" s="700">
        <v>243.48</v>
      </c>
    </row>
    <row r="605" spans="1:5" ht="12.75" customHeight="1" x14ac:dyDescent="0.25">
      <c r="A605" s="698" t="s">
        <v>3043</v>
      </c>
      <c r="B605" s="699" t="s">
        <v>313</v>
      </c>
      <c r="C605" s="699" t="s">
        <v>3044</v>
      </c>
      <c r="D605" s="699" t="s">
        <v>55</v>
      </c>
      <c r="E605" s="700">
        <v>240</v>
      </c>
    </row>
    <row r="606" spans="1:5" ht="13.5" customHeight="1" x14ac:dyDescent="0.25">
      <c r="A606" s="698" t="s">
        <v>3045</v>
      </c>
      <c r="B606" s="699" t="s">
        <v>313</v>
      </c>
      <c r="C606" s="699" t="s">
        <v>3046</v>
      </c>
      <c r="D606" s="699" t="s">
        <v>55</v>
      </c>
      <c r="E606" s="700">
        <v>1050</v>
      </c>
    </row>
    <row r="607" spans="1:5" ht="12.75" customHeight="1" x14ac:dyDescent="0.25">
      <c r="A607" s="698" t="s">
        <v>3047</v>
      </c>
      <c r="B607" s="699" t="s">
        <v>313</v>
      </c>
      <c r="C607" s="699" t="s">
        <v>3048</v>
      </c>
      <c r="D607" s="699" t="s">
        <v>55</v>
      </c>
      <c r="E607" s="700">
        <v>241.41</v>
      </c>
    </row>
    <row r="608" spans="1:5" ht="12.75" customHeight="1" x14ac:dyDescent="0.25">
      <c r="A608" s="698" t="s">
        <v>3049</v>
      </c>
      <c r="B608" s="699" t="s">
        <v>313</v>
      </c>
      <c r="C608" s="699" t="s">
        <v>3050</v>
      </c>
      <c r="D608" s="699" t="s">
        <v>55</v>
      </c>
      <c r="E608" s="700">
        <v>130.44</v>
      </c>
    </row>
    <row r="609" spans="1:5" ht="13.5" customHeight="1" x14ac:dyDescent="0.25">
      <c r="A609" s="698" t="s">
        <v>3051</v>
      </c>
      <c r="B609" s="699" t="s">
        <v>313</v>
      </c>
      <c r="C609" s="699" t="s">
        <v>3052</v>
      </c>
      <c r="D609" s="699" t="s">
        <v>55</v>
      </c>
      <c r="E609" s="700">
        <v>177.29</v>
      </c>
    </row>
    <row r="610" spans="1:5" ht="12.75" customHeight="1" x14ac:dyDescent="0.25">
      <c r="A610" s="698" t="s">
        <v>3053</v>
      </c>
      <c r="B610" s="699" t="s">
        <v>313</v>
      </c>
      <c r="C610" s="699" t="s">
        <v>3054</v>
      </c>
      <c r="D610" s="699" t="s">
        <v>55</v>
      </c>
      <c r="E610" s="700">
        <v>124.5</v>
      </c>
    </row>
    <row r="611" spans="1:5" ht="12.75" customHeight="1" x14ac:dyDescent="0.25">
      <c r="A611" s="698" t="s">
        <v>3055</v>
      </c>
      <c r="B611" s="699" t="s">
        <v>313</v>
      </c>
      <c r="C611" s="699" t="s">
        <v>3056</v>
      </c>
      <c r="D611" s="699" t="s">
        <v>55</v>
      </c>
      <c r="E611" s="700">
        <v>243.23</v>
      </c>
    </row>
    <row r="612" spans="1:5" ht="13.5" customHeight="1" x14ac:dyDescent="0.25">
      <c r="A612" s="698" t="s">
        <v>3057</v>
      </c>
      <c r="B612" s="699" t="s">
        <v>313</v>
      </c>
      <c r="C612" s="699" t="s">
        <v>3058</v>
      </c>
      <c r="D612" s="699" t="s">
        <v>55</v>
      </c>
      <c r="E612" s="700">
        <v>130.47999999999999</v>
      </c>
    </row>
    <row r="613" spans="1:5" ht="12.75" customHeight="1" x14ac:dyDescent="0.25">
      <c r="A613" s="698" t="s">
        <v>3059</v>
      </c>
      <c r="B613" s="699" t="s">
        <v>313</v>
      </c>
      <c r="C613" s="699" t="s">
        <v>3060</v>
      </c>
      <c r="D613" s="699" t="s">
        <v>55</v>
      </c>
      <c r="E613" s="700">
        <v>307.89999999999998</v>
      </c>
    </row>
    <row r="614" spans="1:5" ht="13.5" customHeight="1" x14ac:dyDescent="0.25">
      <c r="A614" s="698" t="s">
        <v>3061</v>
      </c>
      <c r="B614" s="699" t="s">
        <v>313</v>
      </c>
      <c r="C614" s="699" t="s">
        <v>3062</v>
      </c>
      <c r="D614" s="699" t="s">
        <v>55</v>
      </c>
      <c r="E614" s="700">
        <v>392.78</v>
      </c>
    </row>
    <row r="615" spans="1:5" ht="12.75" customHeight="1" x14ac:dyDescent="0.25">
      <c r="A615" s="698" t="s">
        <v>3063</v>
      </c>
      <c r="B615" s="699" t="s">
        <v>313</v>
      </c>
      <c r="C615" s="699" t="s">
        <v>3064</v>
      </c>
      <c r="D615" s="699" t="s">
        <v>55</v>
      </c>
      <c r="E615" s="700">
        <v>42.81</v>
      </c>
    </row>
    <row r="616" spans="1:5" ht="12.75" customHeight="1" x14ac:dyDescent="0.25">
      <c r="A616" s="698" t="s">
        <v>3065</v>
      </c>
      <c r="B616" s="699" t="s">
        <v>313</v>
      </c>
      <c r="C616" s="699" t="s">
        <v>3066</v>
      </c>
      <c r="D616" s="699" t="s">
        <v>55</v>
      </c>
      <c r="E616" s="700">
        <v>99.49</v>
      </c>
    </row>
    <row r="617" spans="1:5" ht="13.5" customHeight="1" x14ac:dyDescent="0.25">
      <c r="A617" s="698" t="s">
        <v>3067</v>
      </c>
      <c r="B617" s="699" t="s">
        <v>313</v>
      </c>
      <c r="C617" s="699" t="s">
        <v>3068</v>
      </c>
      <c r="D617" s="699" t="s">
        <v>55</v>
      </c>
      <c r="E617" s="700">
        <v>5.9</v>
      </c>
    </row>
    <row r="618" spans="1:5" ht="12.75" customHeight="1" x14ac:dyDescent="0.25">
      <c r="A618" s="698" t="s">
        <v>3069</v>
      </c>
      <c r="B618" s="699" t="s">
        <v>313</v>
      </c>
      <c r="C618" s="699" t="s">
        <v>3070</v>
      </c>
      <c r="D618" s="699" t="s">
        <v>55</v>
      </c>
      <c r="E618" s="700">
        <v>68.42</v>
      </c>
    </row>
    <row r="619" spans="1:5" ht="16.5" customHeight="1" x14ac:dyDescent="0.25">
      <c r="A619" s="698" t="s">
        <v>3071</v>
      </c>
      <c r="B619" s="699" t="s">
        <v>313</v>
      </c>
      <c r="C619" s="699" t="s">
        <v>3072</v>
      </c>
      <c r="D619" s="699" t="s">
        <v>55</v>
      </c>
      <c r="E619" s="700">
        <v>27.18</v>
      </c>
    </row>
    <row r="620" spans="1:5" ht="16.5" customHeight="1" x14ac:dyDescent="0.25">
      <c r="A620" s="698" t="s">
        <v>3073</v>
      </c>
      <c r="B620" s="699" t="s">
        <v>313</v>
      </c>
      <c r="C620" s="699" t="s">
        <v>3074</v>
      </c>
      <c r="D620" s="699" t="s">
        <v>55</v>
      </c>
      <c r="E620" s="700">
        <v>35.57</v>
      </c>
    </row>
    <row r="621" spans="1:5" ht="16.5" customHeight="1" x14ac:dyDescent="0.25">
      <c r="A621" s="698" t="s">
        <v>3075</v>
      </c>
      <c r="B621" s="699" t="s">
        <v>313</v>
      </c>
      <c r="C621" s="699" t="s">
        <v>3076</v>
      </c>
      <c r="D621" s="699" t="s">
        <v>55</v>
      </c>
      <c r="E621" s="700">
        <v>11.97</v>
      </c>
    </row>
    <row r="622" spans="1:5" ht="12.75" customHeight="1" x14ac:dyDescent="0.25">
      <c r="A622" s="698" t="s">
        <v>3077</v>
      </c>
      <c r="B622" s="699" t="s">
        <v>313</v>
      </c>
      <c r="C622" s="699" t="s">
        <v>3078</v>
      </c>
      <c r="D622" s="699" t="s">
        <v>55</v>
      </c>
      <c r="E622" s="700">
        <v>22.48</v>
      </c>
    </row>
    <row r="623" spans="1:5" ht="12.75" customHeight="1" x14ac:dyDescent="0.25">
      <c r="A623" s="698" t="s">
        <v>3079</v>
      </c>
      <c r="B623" s="699" t="s">
        <v>313</v>
      </c>
      <c r="C623" s="699" t="s">
        <v>3080</v>
      </c>
      <c r="D623" s="699" t="s">
        <v>55</v>
      </c>
      <c r="E623" s="700">
        <v>73.739999999999995</v>
      </c>
    </row>
    <row r="624" spans="1:5" ht="13.5" customHeight="1" x14ac:dyDescent="0.25">
      <c r="A624" s="698" t="s">
        <v>3081</v>
      </c>
      <c r="B624" s="699" t="s">
        <v>313</v>
      </c>
      <c r="C624" s="699" t="s">
        <v>3082</v>
      </c>
      <c r="D624" s="699" t="s">
        <v>55</v>
      </c>
      <c r="E624" s="700">
        <v>65.03</v>
      </c>
    </row>
    <row r="625" spans="1:5" ht="12.75" customHeight="1" x14ac:dyDescent="0.25">
      <c r="A625" s="698" t="s">
        <v>3083</v>
      </c>
      <c r="B625" s="699" t="s">
        <v>313</v>
      </c>
      <c r="C625" s="699" t="s">
        <v>3084</v>
      </c>
      <c r="D625" s="699" t="s">
        <v>55</v>
      </c>
      <c r="E625" s="700">
        <v>26.88</v>
      </c>
    </row>
    <row r="626" spans="1:5" ht="12.75" customHeight="1" x14ac:dyDescent="0.25">
      <c r="A626" s="698" t="s">
        <v>3085</v>
      </c>
      <c r="B626" s="699" t="s">
        <v>313</v>
      </c>
      <c r="C626" s="699" t="s">
        <v>3086</v>
      </c>
      <c r="D626" s="699" t="s">
        <v>55</v>
      </c>
      <c r="E626" s="700">
        <v>34.9</v>
      </c>
    </row>
    <row r="627" spans="1:5" ht="13.5" customHeight="1" x14ac:dyDescent="0.25">
      <c r="A627" s="698" t="s">
        <v>3087</v>
      </c>
      <c r="B627" s="699" t="s">
        <v>313</v>
      </c>
      <c r="C627" s="699" t="s">
        <v>3088</v>
      </c>
      <c r="D627" s="699" t="s">
        <v>55</v>
      </c>
      <c r="E627" s="700">
        <v>17</v>
      </c>
    </row>
    <row r="628" spans="1:5" ht="12.75" customHeight="1" x14ac:dyDescent="0.25">
      <c r="A628" s="698" t="s">
        <v>3089</v>
      </c>
      <c r="B628" s="699" t="s">
        <v>313</v>
      </c>
      <c r="C628" s="699" t="s">
        <v>3090</v>
      </c>
      <c r="D628" s="699" t="s">
        <v>55</v>
      </c>
      <c r="E628" s="700">
        <v>19.899999999999999</v>
      </c>
    </row>
    <row r="629" spans="1:5" ht="13.5" customHeight="1" x14ac:dyDescent="0.25">
      <c r="A629" s="698" t="s">
        <v>3091</v>
      </c>
      <c r="B629" s="699" t="s">
        <v>313</v>
      </c>
      <c r="C629" s="699" t="s">
        <v>3092</v>
      </c>
      <c r="D629" s="699" t="s">
        <v>55</v>
      </c>
      <c r="E629" s="700">
        <v>19.899999999999999</v>
      </c>
    </row>
    <row r="630" spans="1:5" ht="12.75" customHeight="1" x14ac:dyDescent="0.25">
      <c r="A630" s="698" t="s">
        <v>3093</v>
      </c>
      <c r="B630" s="699" t="s">
        <v>313</v>
      </c>
      <c r="C630" s="699" t="s">
        <v>3094</v>
      </c>
      <c r="D630" s="699" t="s">
        <v>55</v>
      </c>
      <c r="E630" s="700">
        <v>10.29</v>
      </c>
    </row>
    <row r="631" spans="1:5" ht="12.75" customHeight="1" x14ac:dyDescent="0.25">
      <c r="A631" s="698" t="s">
        <v>3095</v>
      </c>
      <c r="B631" s="699" t="s">
        <v>313</v>
      </c>
      <c r="C631" s="699" t="s">
        <v>3096</v>
      </c>
      <c r="D631" s="699" t="s">
        <v>55</v>
      </c>
      <c r="E631" s="700">
        <v>19.850000000000001</v>
      </c>
    </row>
    <row r="632" spans="1:5" ht="13.5" customHeight="1" x14ac:dyDescent="0.25">
      <c r="A632" s="698" t="s">
        <v>3097</v>
      </c>
      <c r="B632" s="699" t="s">
        <v>313</v>
      </c>
      <c r="C632" s="699" t="s">
        <v>3098</v>
      </c>
      <c r="D632" s="699" t="s">
        <v>55</v>
      </c>
      <c r="E632" s="700">
        <v>54.08</v>
      </c>
    </row>
    <row r="633" spans="1:5" ht="12.75" customHeight="1" x14ac:dyDescent="0.25">
      <c r="A633" s="698" t="s">
        <v>3099</v>
      </c>
      <c r="B633" s="699" t="s">
        <v>313</v>
      </c>
      <c r="C633" s="699" t="s">
        <v>3100</v>
      </c>
      <c r="D633" s="699" t="s">
        <v>55</v>
      </c>
      <c r="E633" s="700">
        <v>1129.69</v>
      </c>
    </row>
    <row r="634" spans="1:5" ht="13.5" customHeight="1" x14ac:dyDescent="0.25">
      <c r="A634" s="698" t="s">
        <v>3101</v>
      </c>
      <c r="B634" s="699" t="s">
        <v>313</v>
      </c>
      <c r="C634" s="699" t="s">
        <v>3102</v>
      </c>
      <c r="D634" s="699" t="s">
        <v>55</v>
      </c>
      <c r="E634" s="700">
        <v>1351.54</v>
      </c>
    </row>
    <row r="635" spans="1:5" ht="12.75" customHeight="1" x14ac:dyDescent="0.25">
      <c r="A635" s="698" t="s">
        <v>3103</v>
      </c>
      <c r="B635" s="699" t="s">
        <v>313</v>
      </c>
      <c r="C635" s="699" t="s">
        <v>3104</v>
      </c>
      <c r="D635" s="699" t="s">
        <v>55</v>
      </c>
      <c r="E635" s="700">
        <v>1828.13</v>
      </c>
    </row>
    <row r="636" spans="1:5" ht="12.75" customHeight="1" x14ac:dyDescent="0.25">
      <c r="A636" s="698" t="s">
        <v>3105</v>
      </c>
      <c r="B636" s="699" t="s">
        <v>313</v>
      </c>
      <c r="C636" s="699" t="s">
        <v>3106</v>
      </c>
      <c r="D636" s="699" t="s">
        <v>55</v>
      </c>
      <c r="E636" s="700">
        <v>1736.71</v>
      </c>
    </row>
    <row r="637" spans="1:5" ht="13.5" customHeight="1" x14ac:dyDescent="0.25">
      <c r="A637" s="698" t="s">
        <v>3107</v>
      </c>
      <c r="B637" s="699" t="s">
        <v>313</v>
      </c>
      <c r="C637" s="699" t="s">
        <v>3108</v>
      </c>
      <c r="D637" s="699" t="s">
        <v>55</v>
      </c>
      <c r="E637" s="700">
        <v>86.03</v>
      </c>
    </row>
    <row r="638" spans="1:5" ht="12.75" customHeight="1" x14ac:dyDescent="0.25">
      <c r="A638" s="698" t="s">
        <v>3109</v>
      </c>
      <c r="B638" s="699" t="s">
        <v>313</v>
      </c>
      <c r="C638" s="699" t="s">
        <v>3110</v>
      </c>
      <c r="D638" s="699" t="s">
        <v>55</v>
      </c>
      <c r="E638" s="700">
        <v>109.93</v>
      </c>
    </row>
    <row r="639" spans="1:5" ht="12.75" customHeight="1" x14ac:dyDescent="0.25">
      <c r="A639" s="698" t="s">
        <v>3111</v>
      </c>
      <c r="B639" s="699" t="s">
        <v>313</v>
      </c>
      <c r="C639" s="699" t="s">
        <v>3112</v>
      </c>
      <c r="D639" s="699" t="s">
        <v>55</v>
      </c>
      <c r="E639" s="700">
        <v>107.9</v>
      </c>
    </row>
    <row r="640" spans="1:5" ht="13.5" customHeight="1" x14ac:dyDescent="0.25">
      <c r="A640" s="698" t="s">
        <v>3113</v>
      </c>
      <c r="B640" s="699" t="s">
        <v>313</v>
      </c>
      <c r="C640" s="699" t="s">
        <v>3114</v>
      </c>
      <c r="D640" s="699" t="s">
        <v>55</v>
      </c>
      <c r="E640" s="700">
        <v>288.89999999999998</v>
      </c>
    </row>
    <row r="641" spans="1:5" ht="12.75" customHeight="1" x14ac:dyDescent="0.25">
      <c r="A641" s="698" t="s">
        <v>3115</v>
      </c>
      <c r="B641" s="699" t="s">
        <v>313</v>
      </c>
      <c r="C641" s="699" t="s">
        <v>3116</v>
      </c>
      <c r="D641" s="699" t="s">
        <v>55</v>
      </c>
      <c r="E641" s="700">
        <v>162.62</v>
      </c>
    </row>
    <row r="642" spans="1:5" ht="13.5" customHeight="1" x14ac:dyDescent="0.25">
      <c r="A642" s="698" t="s">
        <v>3117</v>
      </c>
      <c r="B642" s="699" t="s">
        <v>313</v>
      </c>
      <c r="C642" s="699" t="s">
        <v>3118</v>
      </c>
      <c r="D642" s="699" t="s">
        <v>55</v>
      </c>
      <c r="E642" s="700">
        <v>129.32</v>
      </c>
    </row>
    <row r="643" spans="1:5" ht="12.75" customHeight="1" x14ac:dyDescent="0.25">
      <c r="A643" s="698" t="s">
        <v>3119</v>
      </c>
      <c r="B643" s="699" t="s">
        <v>313</v>
      </c>
      <c r="C643" s="699" t="s">
        <v>3120</v>
      </c>
      <c r="D643" s="699" t="s">
        <v>55</v>
      </c>
      <c r="E643" s="700">
        <v>205.9</v>
      </c>
    </row>
    <row r="644" spans="1:5" ht="12.75" customHeight="1" x14ac:dyDescent="0.25">
      <c r="A644" s="698" t="s">
        <v>3121</v>
      </c>
      <c r="B644" s="699" t="s">
        <v>313</v>
      </c>
      <c r="C644" s="699" t="s">
        <v>3122</v>
      </c>
      <c r="D644" s="699" t="s">
        <v>55</v>
      </c>
      <c r="E644" s="700">
        <v>583.14</v>
      </c>
    </row>
    <row r="645" spans="1:5" ht="13.5" customHeight="1" x14ac:dyDescent="0.25">
      <c r="A645" s="698" t="s">
        <v>3123</v>
      </c>
      <c r="B645" s="699" t="s">
        <v>313</v>
      </c>
      <c r="C645" s="699" t="s">
        <v>3124</v>
      </c>
      <c r="D645" s="699" t="s">
        <v>55</v>
      </c>
      <c r="E645" s="700">
        <v>371.54</v>
      </c>
    </row>
    <row r="646" spans="1:5" ht="12.75" customHeight="1" x14ac:dyDescent="0.25">
      <c r="A646" s="698" t="s">
        <v>3125</v>
      </c>
      <c r="B646" s="699" t="s">
        <v>313</v>
      </c>
      <c r="C646" s="699" t="s">
        <v>3126</v>
      </c>
      <c r="D646" s="699" t="s">
        <v>55</v>
      </c>
      <c r="E646" s="700">
        <v>212.9</v>
      </c>
    </row>
    <row r="647" spans="1:5" ht="13.5" customHeight="1" x14ac:dyDescent="0.25">
      <c r="A647" s="698" t="s">
        <v>3127</v>
      </c>
      <c r="B647" s="699" t="s">
        <v>313</v>
      </c>
      <c r="C647" s="699" t="s">
        <v>3128</v>
      </c>
      <c r="D647" s="699" t="s">
        <v>55</v>
      </c>
      <c r="E647" s="700">
        <v>252.02</v>
      </c>
    </row>
    <row r="648" spans="1:5" ht="12.75" customHeight="1" x14ac:dyDescent="0.25">
      <c r="A648" s="698" t="s">
        <v>3129</v>
      </c>
      <c r="B648" s="699" t="s">
        <v>313</v>
      </c>
      <c r="C648" s="699" t="s">
        <v>3130</v>
      </c>
      <c r="D648" s="699" t="s">
        <v>55</v>
      </c>
      <c r="E648" s="700">
        <v>1531.12</v>
      </c>
    </row>
    <row r="649" spans="1:5" ht="12.75" customHeight="1" x14ac:dyDescent="0.25">
      <c r="A649" s="698" t="s">
        <v>3131</v>
      </c>
      <c r="B649" s="699" t="s">
        <v>313</v>
      </c>
      <c r="C649" s="699" t="s">
        <v>3132</v>
      </c>
      <c r="D649" s="699" t="s">
        <v>55</v>
      </c>
      <c r="E649" s="700">
        <v>359</v>
      </c>
    </row>
    <row r="650" spans="1:5" ht="13.5" customHeight="1" x14ac:dyDescent="0.25">
      <c r="A650" s="698" t="s">
        <v>3133</v>
      </c>
      <c r="B650" s="699" t="s">
        <v>313</v>
      </c>
      <c r="C650" s="699" t="s">
        <v>3134</v>
      </c>
      <c r="D650" s="699" t="s">
        <v>55</v>
      </c>
      <c r="E650" s="700">
        <v>350.15</v>
      </c>
    </row>
    <row r="651" spans="1:5" ht="12.75" customHeight="1" x14ac:dyDescent="0.25">
      <c r="A651" s="698" t="s">
        <v>3135</v>
      </c>
      <c r="B651" s="699" t="s">
        <v>313</v>
      </c>
      <c r="C651" s="699" t="s">
        <v>3136</v>
      </c>
      <c r="D651" s="699" t="s">
        <v>55</v>
      </c>
      <c r="E651" s="700">
        <v>319.8</v>
      </c>
    </row>
    <row r="652" spans="1:5" ht="12.75" customHeight="1" x14ac:dyDescent="0.25">
      <c r="A652" s="698" t="s">
        <v>3137</v>
      </c>
      <c r="B652" s="699" t="s">
        <v>313</v>
      </c>
      <c r="C652" s="699" t="s">
        <v>3138</v>
      </c>
      <c r="D652" s="699" t="s">
        <v>55</v>
      </c>
      <c r="E652" s="700">
        <v>1178.06</v>
      </c>
    </row>
    <row r="653" spans="1:5" ht="13.5" customHeight="1" x14ac:dyDescent="0.25">
      <c r="A653" s="698" t="s">
        <v>3139</v>
      </c>
      <c r="B653" s="699" t="s">
        <v>313</v>
      </c>
      <c r="C653" s="699" t="s">
        <v>3140</v>
      </c>
      <c r="D653" s="699" t="s">
        <v>55</v>
      </c>
      <c r="E653" s="700">
        <v>176.56</v>
      </c>
    </row>
    <row r="654" spans="1:5" ht="12.75" customHeight="1" x14ac:dyDescent="0.25">
      <c r="A654" s="698" t="s">
        <v>3141</v>
      </c>
      <c r="B654" s="699" t="s">
        <v>313</v>
      </c>
      <c r="C654" s="699" t="s">
        <v>3142</v>
      </c>
      <c r="D654" s="699" t="s">
        <v>55</v>
      </c>
      <c r="E654" s="700">
        <v>349.01</v>
      </c>
    </row>
    <row r="655" spans="1:5" ht="13.5" customHeight="1" x14ac:dyDescent="0.25">
      <c r="A655" s="698" t="s">
        <v>3143</v>
      </c>
      <c r="B655" s="699" t="s">
        <v>313</v>
      </c>
      <c r="C655" s="699" t="s">
        <v>3144</v>
      </c>
      <c r="D655" s="699" t="s">
        <v>1314</v>
      </c>
      <c r="E655" s="700">
        <v>678.61</v>
      </c>
    </row>
    <row r="656" spans="1:5" ht="12.75" customHeight="1" x14ac:dyDescent="0.25">
      <c r="A656" s="698" t="s">
        <v>3145</v>
      </c>
      <c r="B656" s="699" t="s">
        <v>313</v>
      </c>
      <c r="C656" s="699" t="s">
        <v>3146</v>
      </c>
      <c r="D656" s="699" t="s">
        <v>55</v>
      </c>
      <c r="E656" s="700">
        <v>1286.01</v>
      </c>
    </row>
    <row r="657" spans="1:5" ht="12.75" customHeight="1" x14ac:dyDescent="0.25">
      <c r="A657" s="698" t="s">
        <v>3147</v>
      </c>
      <c r="B657" s="699" t="s">
        <v>313</v>
      </c>
      <c r="C657" s="699" t="s">
        <v>3148</v>
      </c>
      <c r="D657" s="699" t="s">
        <v>55</v>
      </c>
      <c r="E657" s="700">
        <v>139.9</v>
      </c>
    </row>
    <row r="658" spans="1:5" ht="13.5" customHeight="1" x14ac:dyDescent="0.25">
      <c r="A658" s="698" t="s">
        <v>3149</v>
      </c>
      <c r="B658" s="699" t="s">
        <v>313</v>
      </c>
      <c r="C658" s="699" t="s">
        <v>3150</v>
      </c>
      <c r="D658" s="699" t="s">
        <v>55</v>
      </c>
      <c r="E658" s="700">
        <v>139.9</v>
      </c>
    </row>
    <row r="659" spans="1:5" ht="12.75" customHeight="1" x14ac:dyDescent="0.25">
      <c r="A659" s="698" t="s">
        <v>3151</v>
      </c>
      <c r="B659" s="699" t="s">
        <v>313</v>
      </c>
      <c r="C659" s="699" t="s">
        <v>3152</v>
      </c>
      <c r="D659" s="699" t="s">
        <v>55</v>
      </c>
      <c r="E659" s="700">
        <v>460.26</v>
      </c>
    </row>
    <row r="660" spans="1:5" ht="13.5" customHeight="1" x14ac:dyDescent="0.25">
      <c r="A660" s="698" t="s">
        <v>3153</v>
      </c>
      <c r="B660" s="699" t="s">
        <v>313</v>
      </c>
      <c r="C660" s="699" t="s">
        <v>3154</v>
      </c>
      <c r="D660" s="699" t="s">
        <v>55</v>
      </c>
      <c r="E660" s="700">
        <v>119.9</v>
      </c>
    </row>
    <row r="661" spans="1:5" ht="12.75" customHeight="1" x14ac:dyDescent="0.25">
      <c r="A661" s="698" t="s">
        <v>3155</v>
      </c>
      <c r="B661" s="699" t="s">
        <v>313</v>
      </c>
      <c r="C661" s="699" t="s">
        <v>3156</v>
      </c>
      <c r="D661" s="699" t="s">
        <v>55</v>
      </c>
      <c r="E661" s="700">
        <v>419.9</v>
      </c>
    </row>
    <row r="662" spans="1:5" ht="12.75" customHeight="1" x14ac:dyDescent="0.25">
      <c r="A662" s="698" t="s">
        <v>3157</v>
      </c>
      <c r="B662" s="699" t="s">
        <v>313</v>
      </c>
      <c r="C662" s="699" t="s">
        <v>3158</v>
      </c>
      <c r="D662" s="699" t="s">
        <v>55</v>
      </c>
      <c r="E662" s="700">
        <v>1928.76</v>
      </c>
    </row>
    <row r="663" spans="1:5" ht="13.5" customHeight="1" x14ac:dyDescent="0.25">
      <c r="A663" s="698" t="s">
        <v>3159</v>
      </c>
      <c r="B663" s="699" t="s">
        <v>313</v>
      </c>
      <c r="C663" s="699" t="s">
        <v>3160</v>
      </c>
      <c r="D663" s="699" t="s">
        <v>55</v>
      </c>
      <c r="E663" s="700">
        <v>1840.61</v>
      </c>
    </row>
    <row r="664" spans="1:5" ht="12.75" customHeight="1" x14ac:dyDescent="0.25">
      <c r="A664" s="698" t="s">
        <v>3161</v>
      </c>
      <c r="B664" s="699" t="s">
        <v>313</v>
      </c>
      <c r="C664" s="699" t="s">
        <v>3162</v>
      </c>
      <c r="D664" s="699" t="s">
        <v>55</v>
      </c>
      <c r="E664" s="700">
        <v>2310</v>
      </c>
    </row>
    <row r="665" spans="1:5" ht="12.75" customHeight="1" x14ac:dyDescent="0.25">
      <c r="A665" s="698" t="s">
        <v>3163</v>
      </c>
      <c r="B665" s="699" t="s">
        <v>313</v>
      </c>
      <c r="C665" s="699" t="s">
        <v>3164</v>
      </c>
      <c r="D665" s="699" t="s">
        <v>55</v>
      </c>
      <c r="E665" s="700">
        <v>203.3</v>
      </c>
    </row>
    <row r="666" spans="1:5" ht="13.5" customHeight="1" x14ac:dyDescent="0.25">
      <c r="A666" s="698" t="s">
        <v>3165</v>
      </c>
      <c r="B666" s="701"/>
      <c r="C666" s="699" t="s">
        <v>3166</v>
      </c>
      <c r="D666" s="699" t="s">
        <v>55</v>
      </c>
      <c r="E666" s="700">
        <v>158.41</v>
      </c>
    </row>
    <row r="667" spans="1:5" ht="12.75" customHeight="1" x14ac:dyDescent="0.25">
      <c r="A667" s="698" t="s">
        <v>3167</v>
      </c>
      <c r="B667" s="699" t="s">
        <v>313</v>
      </c>
      <c r="C667" s="699" t="s">
        <v>3168</v>
      </c>
      <c r="D667" s="699" t="s">
        <v>55</v>
      </c>
      <c r="E667" s="700">
        <v>2691.43</v>
      </c>
    </row>
    <row r="668" spans="1:5" ht="13.5" customHeight="1" x14ac:dyDescent="0.25">
      <c r="A668" s="698" t="s">
        <v>3169</v>
      </c>
      <c r="B668" s="699" t="s">
        <v>313</v>
      </c>
      <c r="C668" s="699" t="s">
        <v>3170</v>
      </c>
      <c r="D668" s="699" t="s">
        <v>55</v>
      </c>
      <c r="E668" s="700">
        <v>28.5</v>
      </c>
    </row>
    <row r="669" spans="1:5" ht="12.75" customHeight="1" x14ac:dyDescent="0.25">
      <c r="A669" s="698" t="s">
        <v>3171</v>
      </c>
      <c r="B669" s="699" t="s">
        <v>313</v>
      </c>
      <c r="C669" s="699" t="s">
        <v>3172</v>
      </c>
      <c r="D669" s="699" t="s">
        <v>55</v>
      </c>
      <c r="E669" s="700">
        <v>112.11</v>
      </c>
    </row>
    <row r="670" spans="1:5" ht="12.75" customHeight="1" x14ac:dyDescent="0.25">
      <c r="A670" s="698" t="s">
        <v>3173</v>
      </c>
      <c r="B670" s="699" t="s">
        <v>313</v>
      </c>
      <c r="C670" s="699" t="s">
        <v>3174</v>
      </c>
      <c r="D670" s="699" t="s">
        <v>55</v>
      </c>
      <c r="E670" s="700">
        <v>38.130000000000003</v>
      </c>
    </row>
    <row r="671" spans="1:5" ht="13.5" customHeight="1" x14ac:dyDescent="0.25">
      <c r="A671" s="698" t="s">
        <v>3175</v>
      </c>
      <c r="B671" s="699" t="s">
        <v>313</v>
      </c>
      <c r="C671" s="699" t="s">
        <v>3176</v>
      </c>
      <c r="D671" s="699" t="s">
        <v>55</v>
      </c>
      <c r="E671" s="700">
        <v>21.99</v>
      </c>
    </row>
    <row r="672" spans="1:5" ht="12.75" customHeight="1" x14ac:dyDescent="0.25">
      <c r="A672" s="698" t="s">
        <v>3177</v>
      </c>
      <c r="B672" s="699" t="s">
        <v>313</v>
      </c>
      <c r="C672" s="699" t="s">
        <v>3178</v>
      </c>
      <c r="D672" s="699" t="s">
        <v>55</v>
      </c>
      <c r="E672" s="700">
        <v>29.44</v>
      </c>
    </row>
    <row r="673" spans="1:5" ht="13.5" customHeight="1" x14ac:dyDescent="0.25">
      <c r="A673" s="698" t="s">
        <v>3179</v>
      </c>
      <c r="B673" s="699" t="s">
        <v>313</v>
      </c>
      <c r="C673" s="699" t="s">
        <v>3180</v>
      </c>
      <c r="D673" s="699" t="s">
        <v>55</v>
      </c>
      <c r="E673" s="700">
        <v>10.5</v>
      </c>
    </row>
    <row r="674" spans="1:5" ht="12.75" customHeight="1" x14ac:dyDescent="0.25">
      <c r="A674" s="698" t="s">
        <v>3181</v>
      </c>
      <c r="B674" s="699" t="s">
        <v>313</v>
      </c>
      <c r="C674" s="699" t="s">
        <v>3182</v>
      </c>
      <c r="D674" s="699" t="s">
        <v>55</v>
      </c>
      <c r="E674" s="700">
        <v>22.9</v>
      </c>
    </row>
    <row r="675" spans="1:5" ht="12.75" customHeight="1" x14ac:dyDescent="0.25">
      <c r="A675" s="698" t="s">
        <v>3183</v>
      </c>
      <c r="B675" s="699" t="s">
        <v>313</v>
      </c>
      <c r="C675" s="699" t="s">
        <v>3184</v>
      </c>
      <c r="D675" s="699" t="s">
        <v>55</v>
      </c>
      <c r="E675" s="700">
        <v>14.9</v>
      </c>
    </row>
    <row r="676" spans="1:5" ht="13.5" customHeight="1" x14ac:dyDescent="0.25">
      <c r="A676" s="698" t="s">
        <v>3185</v>
      </c>
      <c r="B676" s="699" t="s">
        <v>313</v>
      </c>
      <c r="C676" s="699" t="s">
        <v>3186</v>
      </c>
      <c r="D676" s="699" t="s">
        <v>55</v>
      </c>
      <c r="E676" s="700">
        <v>25.9</v>
      </c>
    </row>
    <row r="677" spans="1:5" ht="12.75" customHeight="1" x14ac:dyDescent="0.25">
      <c r="A677" s="698" t="s">
        <v>3187</v>
      </c>
      <c r="B677" s="699" t="s">
        <v>313</v>
      </c>
      <c r="C677" s="699" t="s">
        <v>3188</v>
      </c>
      <c r="D677" s="699" t="s">
        <v>55</v>
      </c>
      <c r="E677" s="700">
        <v>33.9</v>
      </c>
    </row>
    <row r="678" spans="1:5" ht="13.5" customHeight="1" x14ac:dyDescent="0.25">
      <c r="A678" s="698" t="s">
        <v>3189</v>
      </c>
      <c r="B678" s="699" t="s">
        <v>313</v>
      </c>
      <c r="C678" s="699" t="s">
        <v>3190</v>
      </c>
      <c r="D678" s="699" t="s">
        <v>55</v>
      </c>
      <c r="E678" s="700">
        <v>644.29999999999995</v>
      </c>
    </row>
    <row r="679" spans="1:5" ht="12.75" customHeight="1" x14ac:dyDescent="0.25">
      <c r="A679" s="698" t="s">
        <v>3191</v>
      </c>
      <c r="B679" s="699" t="s">
        <v>313</v>
      </c>
      <c r="C679" s="699" t="s">
        <v>3192</v>
      </c>
      <c r="D679" s="699" t="s">
        <v>55</v>
      </c>
      <c r="E679" s="700">
        <v>895.92</v>
      </c>
    </row>
    <row r="680" spans="1:5" ht="12.75" customHeight="1" x14ac:dyDescent="0.25">
      <c r="A680" s="698" t="s">
        <v>3193</v>
      </c>
      <c r="B680" s="699" t="s">
        <v>313</v>
      </c>
      <c r="C680" s="699" t="s">
        <v>3194</v>
      </c>
      <c r="D680" s="699" t="s">
        <v>1733</v>
      </c>
      <c r="E680" s="700">
        <v>6.17</v>
      </c>
    </row>
    <row r="681" spans="1:5" ht="13.5" customHeight="1" x14ac:dyDescent="0.25">
      <c r="A681" s="698" t="s">
        <v>3195</v>
      </c>
      <c r="B681" s="699" t="s">
        <v>313</v>
      </c>
      <c r="C681" s="699" t="s">
        <v>3196</v>
      </c>
      <c r="D681" s="699" t="s">
        <v>55</v>
      </c>
      <c r="E681" s="700">
        <v>4.9000000000000004</v>
      </c>
    </row>
    <row r="682" spans="1:5" ht="12.75" customHeight="1" x14ac:dyDescent="0.25">
      <c r="A682" s="698" t="s">
        <v>3197</v>
      </c>
      <c r="B682" s="699" t="s">
        <v>313</v>
      </c>
      <c r="C682" s="699" t="s">
        <v>3198</v>
      </c>
      <c r="D682" s="699" t="s">
        <v>1706</v>
      </c>
      <c r="E682" s="700">
        <v>55.18</v>
      </c>
    </row>
    <row r="683" spans="1:5" ht="12.75" customHeight="1" x14ac:dyDescent="0.25">
      <c r="A683" s="698" t="s">
        <v>3199</v>
      </c>
      <c r="B683" s="699" t="s">
        <v>313</v>
      </c>
      <c r="C683" s="699" t="s">
        <v>3200</v>
      </c>
      <c r="D683" s="699" t="s">
        <v>1733</v>
      </c>
      <c r="E683" s="700">
        <v>48.9</v>
      </c>
    </row>
    <row r="684" spans="1:5" ht="13.5" customHeight="1" x14ac:dyDescent="0.25">
      <c r="A684" s="698" t="s">
        <v>3201</v>
      </c>
      <c r="B684" s="699" t="s">
        <v>313</v>
      </c>
      <c r="C684" s="699" t="s">
        <v>3202</v>
      </c>
      <c r="D684" s="699" t="s">
        <v>3203</v>
      </c>
      <c r="E684" s="700">
        <v>36.369999999999997</v>
      </c>
    </row>
    <row r="685" spans="1:5" ht="12.75" customHeight="1" x14ac:dyDescent="0.25">
      <c r="A685" s="698" t="s">
        <v>3204</v>
      </c>
      <c r="B685" s="699" t="s">
        <v>313</v>
      </c>
      <c r="C685" s="699" t="s">
        <v>3205</v>
      </c>
      <c r="D685" s="699" t="s">
        <v>1706</v>
      </c>
      <c r="E685" s="700">
        <v>44.9</v>
      </c>
    </row>
    <row r="686" spans="1:5" ht="13.5" customHeight="1" x14ac:dyDescent="0.25">
      <c r="A686" s="698" t="s">
        <v>3206</v>
      </c>
      <c r="B686" s="699" t="s">
        <v>313</v>
      </c>
      <c r="C686" s="699" t="s">
        <v>3207</v>
      </c>
      <c r="D686" s="699" t="s">
        <v>55</v>
      </c>
      <c r="E686" s="700">
        <v>87.9</v>
      </c>
    </row>
    <row r="687" spans="1:5" ht="12.75" customHeight="1" x14ac:dyDescent="0.25">
      <c r="A687" s="698" t="s">
        <v>3208</v>
      </c>
      <c r="B687" s="699" t="s">
        <v>313</v>
      </c>
      <c r="C687" s="699" t="s">
        <v>3209</v>
      </c>
      <c r="D687" s="699" t="s">
        <v>1314</v>
      </c>
      <c r="E687" s="700">
        <v>44.45</v>
      </c>
    </row>
    <row r="688" spans="1:5" ht="12.75" customHeight="1" x14ac:dyDescent="0.25">
      <c r="A688" s="698" t="s">
        <v>3210</v>
      </c>
      <c r="B688" s="699" t="s">
        <v>313</v>
      </c>
      <c r="C688" s="699" t="s">
        <v>3211</v>
      </c>
      <c r="D688" s="699" t="s">
        <v>1314</v>
      </c>
      <c r="E688" s="700">
        <v>67.22</v>
      </c>
    </row>
    <row r="689" spans="1:5" ht="13.5" customHeight="1" x14ac:dyDescent="0.25">
      <c r="A689" s="698" t="s">
        <v>3212</v>
      </c>
      <c r="B689" s="699" t="s">
        <v>313</v>
      </c>
      <c r="C689" s="699" t="s">
        <v>3213</v>
      </c>
      <c r="D689" s="699" t="s">
        <v>55</v>
      </c>
      <c r="E689" s="700">
        <v>12.16</v>
      </c>
    </row>
    <row r="690" spans="1:5" ht="12.75" customHeight="1" x14ac:dyDescent="0.25">
      <c r="A690" s="698" t="s">
        <v>3214</v>
      </c>
      <c r="B690" s="699" t="s">
        <v>313</v>
      </c>
      <c r="C690" s="699" t="s">
        <v>3215</v>
      </c>
      <c r="D690" s="699" t="s">
        <v>1314</v>
      </c>
      <c r="E690" s="700">
        <v>3.15</v>
      </c>
    </row>
    <row r="691" spans="1:5" ht="13.5" customHeight="1" x14ac:dyDescent="0.25">
      <c r="A691" s="698" t="s">
        <v>3216</v>
      </c>
      <c r="B691" s="699" t="s">
        <v>313</v>
      </c>
      <c r="C691" s="699" t="s">
        <v>3217</v>
      </c>
      <c r="D691" s="699" t="s">
        <v>1314</v>
      </c>
      <c r="E691" s="700">
        <v>5.26</v>
      </c>
    </row>
    <row r="692" spans="1:5" ht="12.75" customHeight="1" x14ac:dyDescent="0.25">
      <c r="A692" s="698" t="s">
        <v>3218</v>
      </c>
      <c r="B692" s="699" t="s">
        <v>313</v>
      </c>
      <c r="C692" s="699" t="s">
        <v>3219</v>
      </c>
      <c r="D692" s="699" t="s">
        <v>1314</v>
      </c>
      <c r="E692" s="700">
        <v>5.5</v>
      </c>
    </row>
    <row r="693" spans="1:5" ht="12.75" customHeight="1" x14ac:dyDescent="0.25">
      <c r="A693" s="698" t="s">
        <v>3220</v>
      </c>
      <c r="B693" s="699" t="s">
        <v>313</v>
      </c>
      <c r="C693" s="699" t="s">
        <v>3221</v>
      </c>
      <c r="D693" s="699" t="s">
        <v>1314</v>
      </c>
      <c r="E693" s="700">
        <v>9.92</v>
      </c>
    </row>
    <row r="694" spans="1:5" ht="13.5" customHeight="1" x14ac:dyDescent="0.25">
      <c r="A694" s="698" t="s">
        <v>3222</v>
      </c>
      <c r="B694" s="699" t="s">
        <v>313</v>
      </c>
      <c r="C694" s="699" t="s">
        <v>3223</v>
      </c>
      <c r="D694" s="699" t="s">
        <v>1314</v>
      </c>
      <c r="E694" s="700">
        <v>1.28</v>
      </c>
    </row>
    <row r="695" spans="1:5" ht="12.75" customHeight="1" x14ac:dyDescent="0.25">
      <c r="A695" s="698" t="s">
        <v>3224</v>
      </c>
      <c r="B695" s="699" t="s">
        <v>313</v>
      </c>
      <c r="C695" s="699" t="s">
        <v>3225</v>
      </c>
      <c r="D695" s="699" t="s">
        <v>1314</v>
      </c>
      <c r="E695" s="700">
        <v>1.33</v>
      </c>
    </row>
    <row r="696" spans="1:5" ht="12.75" customHeight="1" x14ac:dyDescent="0.25">
      <c r="A696" s="698" t="s">
        <v>3226</v>
      </c>
      <c r="B696" s="699" t="s">
        <v>313</v>
      </c>
      <c r="C696" s="699" t="s">
        <v>3227</v>
      </c>
      <c r="D696" s="699" t="s">
        <v>1314</v>
      </c>
      <c r="E696" s="700">
        <v>2.5099999999999998</v>
      </c>
    </row>
    <row r="697" spans="1:5" ht="13.5" customHeight="1" x14ac:dyDescent="0.25">
      <c r="A697" s="698" t="s">
        <v>3228</v>
      </c>
      <c r="B697" s="699" t="s">
        <v>313</v>
      </c>
      <c r="C697" s="699" t="s">
        <v>3229</v>
      </c>
      <c r="D697" s="699" t="s">
        <v>1314</v>
      </c>
      <c r="E697" s="700">
        <v>2.91</v>
      </c>
    </row>
    <row r="698" spans="1:5" ht="12.75" customHeight="1" x14ac:dyDescent="0.25">
      <c r="A698" s="698" t="s">
        <v>3230</v>
      </c>
      <c r="B698" s="699" t="s">
        <v>313</v>
      </c>
      <c r="C698" s="699" t="s">
        <v>3231</v>
      </c>
      <c r="D698" s="699" t="s">
        <v>1314</v>
      </c>
      <c r="E698" s="700">
        <v>3</v>
      </c>
    </row>
    <row r="699" spans="1:5" ht="13.5" customHeight="1" x14ac:dyDescent="0.25">
      <c r="A699" s="698" t="s">
        <v>3232</v>
      </c>
      <c r="B699" s="699" t="s">
        <v>313</v>
      </c>
      <c r="C699" s="699" t="s">
        <v>3233</v>
      </c>
      <c r="D699" s="699" t="s">
        <v>1314</v>
      </c>
      <c r="E699" s="700">
        <v>4.8</v>
      </c>
    </row>
    <row r="700" spans="1:5" ht="12.75" customHeight="1" x14ac:dyDescent="0.25">
      <c r="A700" s="698" t="s">
        <v>3234</v>
      </c>
      <c r="B700" s="699" t="s">
        <v>313</v>
      </c>
      <c r="C700" s="699" t="s">
        <v>3235</v>
      </c>
      <c r="D700" s="699" t="s">
        <v>1314</v>
      </c>
      <c r="E700" s="700">
        <v>2.63</v>
      </c>
    </row>
    <row r="701" spans="1:5" ht="12.75" customHeight="1" x14ac:dyDescent="0.25">
      <c r="A701" s="698" t="s">
        <v>3236</v>
      </c>
      <c r="B701" s="699" t="s">
        <v>313</v>
      </c>
      <c r="C701" s="699" t="s">
        <v>3237</v>
      </c>
      <c r="D701" s="699" t="s">
        <v>1314</v>
      </c>
      <c r="E701" s="700">
        <v>3.98</v>
      </c>
    </row>
    <row r="702" spans="1:5" ht="16.5" customHeight="1" x14ac:dyDescent="0.25">
      <c r="A702" s="698" t="s">
        <v>3238</v>
      </c>
      <c r="B702" s="699" t="s">
        <v>313</v>
      </c>
      <c r="C702" s="699" t="s">
        <v>3239</v>
      </c>
      <c r="D702" s="699" t="s">
        <v>1314</v>
      </c>
      <c r="E702" s="700">
        <v>4.57</v>
      </c>
    </row>
    <row r="703" spans="1:5" ht="16.5" customHeight="1" x14ac:dyDescent="0.25">
      <c r="A703" s="698" t="s">
        <v>3240</v>
      </c>
      <c r="B703" s="699" t="s">
        <v>313</v>
      </c>
      <c r="C703" s="699" t="s">
        <v>3241</v>
      </c>
      <c r="D703" s="699" t="s">
        <v>1314</v>
      </c>
      <c r="E703" s="700">
        <v>6.56</v>
      </c>
    </row>
    <row r="704" spans="1:5" ht="16.5" customHeight="1" x14ac:dyDescent="0.25">
      <c r="A704" s="698" t="s">
        <v>3242</v>
      </c>
      <c r="B704" s="699" t="s">
        <v>313</v>
      </c>
      <c r="C704" s="699" t="s">
        <v>3243</v>
      </c>
      <c r="D704" s="699" t="s">
        <v>1314</v>
      </c>
      <c r="E704" s="700">
        <v>9.19</v>
      </c>
    </row>
    <row r="705" spans="1:5" ht="15.75" customHeight="1" x14ac:dyDescent="0.25">
      <c r="A705" s="698" t="s">
        <v>3244</v>
      </c>
      <c r="B705" s="699" t="s">
        <v>313</v>
      </c>
      <c r="C705" s="699" t="s">
        <v>3245</v>
      </c>
      <c r="D705" s="699" t="s">
        <v>1314</v>
      </c>
      <c r="E705" s="700">
        <v>12.81</v>
      </c>
    </row>
    <row r="706" spans="1:5" ht="13.5" customHeight="1" x14ac:dyDescent="0.25">
      <c r="A706" s="698" t="s">
        <v>3246</v>
      </c>
      <c r="B706" s="699" t="s">
        <v>313</v>
      </c>
      <c r="C706" s="699" t="s">
        <v>3247</v>
      </c>
      <c r="D706" s="699" t="s">
        <v>1314</v>
      </c>
      <c r="E706" s="700">
        <v>32.58</v>
      </c>
    </row>
    <row r="707" spans="1:5" ht="12.75" customHeight="1" x14ac:dyDescent="0.25">
      <c r="A707" s="698" t="s">
        <v>3248</v>
      </c>
      <c r="B707" s="699" t="s">
        <v>313</v>
      </c>
      <c r="C707" s="699" t="s">
        <v>3249</v>
      </c>
      <c r="D707" s="699" t="s">
        <v>1314</v>
      </c>
      <c r="E707" s="700">
        <v>41.52</v>
      </c>
    </row>
    <row r="708" spans="1:5" ht="13.5" customHeight="1" x14ac:dyDescent="0.25">
      <c r="A708" s="698" t="s">
        <v>3250</v>
      </c>
      <c r="B708" s="699" t="s">
        <v>313</v>
      </c>
      <c r="C708" s="699" t="s">
        <v>3251</v>
      </c>
      <c r="D708" s="699" t="s">
        <v>1314</v>
      </c>
      <c r="E708" s="700">
        <v>50.3</v>
      </c>
    </row>
    <row r="709" spans="1:5" ht="12.75" customHeight="1" x14ac:dyDescent="0.25">
      <c r="A709" s="698" t="s">
        <v>3252</v>
      </c>
      <c r="B709" s="699" t="s">
        <v>313</v>
      </c>
      <c r="C709" s="699" t="s">
        <v>3253</v>
      </c>
      <c r="D709" s="699" t="s">
        <v>1314</v>
      </c>
      <c r="E709" s="700">
        <v>66.81</v>
      </c>
    </row>
    <row r="710" spans="1:5" ht="12.75" customHeight="1" x14ac:dyDescent="0.25">
      <c r="A710" s="698" t="s">
        <v>3254</v>
      </c>
      <c r="B710" s="699" t="s">
        <v>313</v>
      </c>
      <c r="C710" s="699" t="s">
        <v>3255</v>
      </c>
      <c r="D710" s="699" t="s">
        <v>1314</v>
      </c>
      <c r="E710" s="700">
        <v>100.84</v>
      </c>
    </row>
    <row r="711" spans="1:5" ht="13.5" customHeight="1" x14ac:dyDescent="0.25">
      <c r="A711" s="698" t="s">
        <v>3256</v>
      </c>
      <c r="B711" s="699" t="s">
        <v>313</v>
      </c>
      <c r="C711" s="699" t="s">
        <v>3257</v>
      </c>
      <c r="D711" s="699" t="s">
        <v>1314</v>
      </c>
      <c r="E711" s="700">
        <v>2.63</v>
      </c>
    </row>
    <row r="712" spans="1:5" ht="12.75" customHeight="1" x14ac:dyDescent="0.25">
      <c r="A712" s="698" t="s">
        <v>3258</v>
      </c>
      <c r="B712" s="699" t="s">
        <v>313</v>
      </c>
      <c r="C712" s="699" t="s">
        <v>3259</v>
      </c>
      <c r="D712" s="699" t="s">
        <v>1314</v>
      </c>
      <c r="E712" s="700">
        <v>3.97</v>
      </c>
    </row>
    <row r="713" spans="1:5" ht="13.5" customHeight="1" x14ac:dyDescent="0.25">
      <c r="A713" s="698" t="s">
        <v>3260</v>
      </c>
      <c r="B713" s="699" t="s">
        <v>313</v>
      </c>
      <c r="C713" s="699" t="s">
        <v>3261</v>
      </c>
      <c r="D713" s="699" t="s">
        <v>1314</v>
      </c>
      <c r="E713" s="700">
        <v>5.09</v>
      </c>
    </row>
    <row r="714" spans="1:5" ht="12.75" customHeight="1" x14ac:dyDescent="0.25">
      <c r="A714" s="698" t="s">
        <v>3262</v>
      </c>
      <c r="B714" s="699" t="s">
        <v>313</v>
      </c>
      <c r="C714" s="699" t="s">
        <v>3263</v>
      </c>
      <c r="D714" s="699" t="s">
        <v>1314</v>
      </c>
      <c r="E714" s="700">
        <v>20.74</v>
      </c>
    </row>
    <row r="715" spans="1:5" ht="12.75" customHeight="1" x14ac:dyDescent="0.25">
      <c r="A715" s="698" t="s">
        <v>3264</v>
      </c>
      <c r="B715" s="699" t="s">
        <v>313</v>
      </c>
      <c r="C715" s="699" t="s">
        <v>3265</v>
      </c>
      <c r="D715" s="699" t="s">
        <v>1314</v>
      </c>
      <c r="E715" s="700">
        <v>35.17</v>
      </c>
    </row>
    <row r="716" spans="1:5" ht="13.5" customHeight="1" x14ac:dyDescent="0.25">
      <c r="A716" s="698" t="s">
        <v>3266</v>
      </c>
      <c r="B716" s="699" t="s">
        <v>313</v>
      </c>
      <c r="C716" s="699" t="s">
        <v>3267</v>
      </c>
      <c r="D716" s="699" t="s">
        <v>1314</v>
      </c>
      <c r="E716" s="700">
        <v>43.05</v>
      </c>
    </row>
    <row r="717" spans="1:5" ht="12.75" customHeight="1" x14ac:dyDescent="0.25">
      <c r="A717" s="698" t="s">
        <v>3268</v>
      </c>
      <c r="B717" s="699" t="s">
        <v>313</v>
      </c>
      <c r="C717" s="699" t="s">
        <v>3269</v>
      </c>
      <c r="D717" s="699" t="s">
        <v>1314</v>
      </c>
      <c r="E717" s="700">
        <v>48</v>
      </c>
    </row>
    <row r="718" spans="1:5" ht="13.5" customHeight="1" x14ac:dyDescent="0.25">
      <c r="A718" s="698" t="s">
        <v>3270</v>
      </c>
      <c r="B718" s="699" t="s">
        <v>313</v>
      </c>
      <c r="C718" s="699" t="s">
        <v>3271</v>
      </c>
      <c r="D718" s="699" t="s">
        <v>1314</v>
      </c>
      <c r="E718" s="700">
        <v>11.3</v>
      </c>
    </row>
    <row r="719" spans="1:5" ht="12.75" customHeight="1" x14ac:dyDescent="0.25">
      <c r="A719" s="698" t="s">
        <v>3272</v>
      </c>
      <c r="B719" s="699" t="s">
        <v>313</v>
      </c>
      <c r="C719" s="699" t="s">
        <v>3273</v>
      </c>
      <c r="D719" s="699" t="s">
        <v>1314</v>
      </c>
      <c r="E719" s="700">
        <v>21.5</v>
      </c>
    </row>
    <row r="720" spans="1:5" ht="12.75" customHeight="1" x14ac:dyDescent="0.25">
      <c r="A720" s="698" t="s">
        <v>3274</v>
      </c>
      <c r="B720" s="699" t="s">
        <v>313</v>
      </c>
      <c r="C720" s="699" t="s">
        <v>3275</v>
      </c>
      <c r="D720" s="699" t="s">
        <v>1314</v>
      </c>
      <c r="E720" s="700">
        <v>129</v>
      </c>
    </row>
    <row r="721" spans="1:5" ht="13.5" customHeight="1" x14ac:dyDescent="0.25">
      <c r="A721" s="698" t="s">
        <v>3276</v>
      </c>
      <c r="B721" s="699" t="s">
        <v>313</v>
      </c>
      <c r="C721" s="699" t="s">
        <v>3277</v>
      </c>
      <c r="D721" s="699" t="s">
        <v>1314</v>
      </c>
      <c r="E721" s="700">
        <v>13.97</v>
      </c>
    </row>
    <row r="722" spans="1:5" ht="12.75" customHeight="1" x14ac:dyDescent="0.25">
      <c r="A722" s="698" t="s">
        <v>3278</v>
      </c>
      <c r="B722" s="699" t="s">
        <v>313</v>
      </c>
      <c r="C722" s="699" t="s">
        <v>3279</v>
      </c>
      <c r="D722" s="699" t="s">
        <v>1314</v>
      </c>
      <c r="E722" s="700">
        <v>8.6</v>
      </c>
    </row>
    <row r="723" spans="1:5" ht="12.75" customHeight="1" x14ac:dyDescent="0.25">
      <c r="A723" s="698" t="s">
        <v>3280</v>
      </c>
      <c r="B723" s="699" t="s">
        <v>313</v>
      </c>
      <c r="C723" s="699" t="s">
        <v>3281</v>
      </c>
      <c r="D723" s="699" t="s">
        <v>1314</v>
      </c>
      <c r="E723" s="700">
        <v>15.03</v>
      </c>
    </row>
    <row r="724" spans="1:5" ht="13.5" customHeight="1" x14ac:dyDescent="0.25">
      <c r="A724" s="698" t="s">
        <v>3282</v>
      </c>
      <c r="B724" s="699" t="s">
        <v>313</v>
      </c>
      <c r="C724" s="699" t="s">
        <v>3283</v>
      </c>
      <c r="D724" s="699" t="s">
        <v>1314</v>
      </c>
      <c r="E724" s="700">
        <v>45.91</v>
      </c>
    </row>
    <row r="725" spans="1:5" ht="12.75" customHeight="1" x14ac:dyDescent="0.25">
      <c r="A725" s="698" t="s">
        <v>3284</v>
      </c>
      <c r="B725" s="699" t="s">
        <v>313</v>
      </c>
      <c r="C725" s="699" t="s">
        <v>3285</v>
      </c>
      <c r="D725" s="699" t="s">
        <v>55</v>
      </c>
      <c r="E725" s="700">
        <v>8.6999999999999993</v>
      </c>
    </row>
    <row r="726" spans="1:5" ht="13.5" customHeight="1" x14ac:dyDescent="0.25">
      <c r="A726" s="698" t="s">
        <v>3286</v>
      </c>
      <c r="B726" s="699" t="s">
        <v>313</v>
      </c>
      <c r="C726" s="699" t="s">
        <v>3287</v>
      </c>
      <c r="D726" s="699" t="s">
        <v>55</v>
      </c>
      <c r="E726" s="700">
        <v>12</v>
      </c>
    </row>
    <row r="727" spans="1:5" ht="12.75" customHeight="1" x14ac:dyDescent="0.25">
      <c r="A727" s="698" t="s">
        <v>3288</v>
      </c>
      <c r="B727" s="699" t="s">
        <v>313</v>
      </c>
      <c r="C727" s="699" t="s">
        <v>3289</v>
      </c>
      <c r="D727" s="699" t="s">
        <v>55</v>
      </c>
      <c r="E727" s="700">
        <v>26.5</v>
      </c>
    </row>
    <row r="728" spans="1:5" ht="12.75" customHeight="1" x14ac:dyDescent="0.25">
      <c r="A728" s="698" t="s">
        <v>3290</v>
      </c>
      <c r="B728" s="699" t="s">
        <v>313</v>
      </c>
      <c r="C728" s="699" t="s">
        <v>3291</v>
      </c>
      <c r="D728" s="699" t="s">
        <v>55</v>
      </c>
      <c r="E728" s="700">
        <v>8.6999999999999993</v>
      </c>
    </row>
    <row r="729" spans="1:5" ht="13.5" customHeight="1" x14ac:dyDescent="0.25">
      <c r="A729" s="698" t="s">
        <v>3292</v>
      </c>
      <c r="B729" s="699" t="s">
        <v>313</v>
      </c>
      <c r="C729" s="699" t="s">
        <v>3293</v>
      </c>
      <c r="D729" s="699" t="s">
        <v>55</v>
      </c>
      <c r="E729" s="700">
        <v>14.5</v>
      </c>
    </row>
    <row r="730" spans="1:5" ht="12.75" customHeight="1" x14ac:dyDescent="0.25">
      <c r="A730" s="698" t="s">
        <v>3294</v>
      </c>
      <c r="B730" s="699" t="s">
        <v>313</v>
      </c>
      <c r="C730" s="699" t="s">
        <v>3295</v>
      </c>
      <c r="D730" s="699" t="s">
        <v>55</v>
      </c>
      <c r="E730" s="700">
        <v>45.91</v>
      </c>
    </row>
    <row r="731" spans="1:5" ht="13.5" customHeight="1" x14ac:dyDescent="0.25">
      <c r="A731" s="698" t="s">
        <v>3296</v>
      </c>
      <c r="B731" s="699" t="s">
        <v>313</v>
      </c>
      <c r="C731" s="699" t="s">
        <v>3297</v>
      </c>
      <c r="D731" s="699" t="s">
        <v>1314</v>
      </c>
      <c r="E731" s="700">
        <v>2.17</v>
      </c>
    </row>
    <row r="732" spans="1:5" ht="12.75" customHeight="1" x14ac:dyDescent="0.25">
      <c r="A732" s="698" t="s">
        <v>3298</v>
      </c>
      <c r="B732" s="699" t="s">
        <v>313</v>
      </c>
      <c r="C732" s="699" t="s">
        <v>3299</v>
      </c>
      <c r="D732" s="699" t="s">
        <v>55</v>
      </c>
      <c r="E732" s="700">
        <v>19.95</v>
      </c>
    </row>
    <row r="733" spans="1:5" ht="12.75" customHeight="1" x14ac:dyDescent="0.25">
      <c r="A733" s="698" t="s">
        <v>3300</v>
      </c>
      <c r="B733" s="699" t="s">
        <v>313</v>
      </c>
      <c r="C733" s="699" t="s">
        <v>3301</v>
      </c>
      <c r="D733" s="699" t="s">
        <v>55</v>
      </c>
      <c r="E733" s="700">
        <v>27.8</v>
      </c>
    </row>
    <row r="734" spans="1:5" ht="13.5" customHeight="1" x14ac:dyDescent="0.25">
      <c r="A734" s="698" t="s">
        <v>3302</v>
      </c>
      <c r="B734" s="699" t="s">
        <v>313</v>
      </c>
      <c r="C734" s="699" t="s">
        <v>3303</v>
      </c>
      <c r="D734" s="699" t="s">
        <v>55</v>
      </c>
      <c r="E734" s="700">
        <v>66.5</v>
      </c>
    </row>
    <row r="735" spans="1:5" ht="12.75" customHeight="1" x14ac:dyDescent="0.25">
      <c r="A735" s="698" t="s">
        <v>3304</v>
      </c>
      <c r="B735" s="699" t="s">
        <v>313</v>
      </c>
      <c r="C735" s="699" t="s">
        <v>3305</v>
      </c>
      <c r="D735" s="699" t="s">
        <v>55</v>
      </c>
      <c r="E735" s="700">
        <v>25.2</v>
      </c>
    </row>
    <row r="736" spans="1:5" ht="12.75" customHeight="1" x14ac:dyDescent="0.25">
      <c r="A736" s="698" t="s">
        <v>3306</v>
      </c>
      <c r="B736" s="699" t="s">
        <v>313</v>
      </c>
      <c r="C736" s="699" t="s">
        <v>3307</v>
      </c>
      <c r="D736" s="699" t="s">
        <v>55</v>
      </c>
      <c r="E736" s="700">
        <v>25.99</v>
      </c>
    </row>
    <row r="737" spans="1:5" ht="13.5" customHeight="1" x14ac:dyDescent="0.25">
      <c r="A737" s="698" t="s">
        <v>3308</v>
      </c>
      <c r="B737" s="699" t="s">
        <v>313</v>
      </c>
      <c r="C737" s="699" t="s">
        <v>3309</v>
      </c>
      <c r="D737" s="699" t="s">
        <v>55</v>
      </c>
      <c r="E737" s="700">
        <v>65</v>
      </c>
    </row>
    <row r="738" spans="1:5" ht="12.75" customHeight="1" x14ac:dyDescent="0.25">
      <c r="A738" s="698" t="s">
        <v>3310</v>
      </c>
      <c r="B738" s="699" t="s">
        <v>313</v>
      </c>
      <c r="C738" s="699" t="s">
        <v>3311</v>
      </c>
      <c r="D738" s="699" t="s">
        <v>55</v>
      </c>
      <c r="E738" s="700">
        <v>0.77</v>
      </c>
    </row>
    <row r="739" spans="1:5" ht="13.5" customHeight="1" x14ac:dyDescent="0.25">
      <c r="A739" s="698" t="s">
        <v>3312</v>
      </c>
      <c r="B739" s="699" t="s">
        <v>313</v>
      </c>
      <c r="C739" s="699" t="s">
        <v>3313</v>
      </c>
      <c r="D739" s="699" t="s">
        <v>55</v>
      </c>
      <c r="E739" s="700">
        <v>3.2</v>
      </c>
    </row>
    <row r="740" spans="1:5" ht="12.75" customHeight="1" x14ac:dyDescent="0.25">
      <c r="A740" s="698" t="s">
        <v>3314</v>
      </c>
      <c r="B740" s="699" t="s">
        <v>313</v>
      </c>
      <c r="C740" s="699" t="s">
        <v>3315</v>
      </c>
      <c r="D740" s="699" t="s">
        <v>55</v>
      </c>
      <c r="E740" s="700">
        <v>4.9000000000000004</v>
      </c>
    </row>
    <row r="741" spans="1:5" ht="12.75" customHeight="1" x14ac:dyDescent="0.25">
      <c r="A741" s="698" t="s">
        <v>3316</v>
      </c>
      <c r="B741" s="699" t="s">
        <v>313</v>
      </c>
      <c r="C741" s="699" t="s">
        <v>3317</v>
      </c>
      <c r="D741" s="699" t="s">
        <v>55</v>
      </c>
      <c r="E741" s="700">
        <v>5.9</v>
      </c>
    </row>
    <row r="742" spans="1:5" ht="13.5" customHeight="1" x14ac:dyDescent="0.25">
      <c r="A742" s="698" t="s">
        <v>3318</v>
      </c>
      <c r="B742" s="699" t="s">
        <v>313</v>
      </c>
      <c r="C742" s="699" t="s">
        <v>3319</v>
      </c>
      <c r="D742" s="699" t="s">
        <v>55</v>
      </c>
      <c r="E742" s="700">
        <v>0.6</v>
      </c>
    </row>
    <row r="743" spans="1:5" ht="12.75" customHeight="1" x14ac:dyDescent="0.25">
      <c r="A743" s="698" t="s">
        <v>3320</v>
      </c>
      <c r="B743" s="699" t="s">
        <v>313</v>
      </c>
      <c r="C743" s="699" t="s">
        <v>3321</v>
      </c>
      <c r="D743" s="699" t="s">
        <v>55</v>
      </c>
      <c r="E743" s="700">
        <v>0.28000000000000003</v>
      </c>
    </row>
    <row r="744" spans="1:5" ht="13.5" customHeight="1" x14ac:dyDescent="0.25">
      <c r="A744" s="698" t="s">
        <v>3322</v>
      </c>
      <c r="B744" s="699" t="s">
        <v>313</v>
      </c>
      <c r="C744" s="699" t="s">
        <v>3323</v>
      </c>
      <c r="D744" s="699" t="s">
        <v>55</v>
      </c>
      <c r="E744" s="700">
        <v>0.23</v>
      </c>
    </row>
    <row r="745" spans="1:5" ht="12.75" customHeight="1" x14ac:dyDescent="0.25">
      <c r="A745" s="698" t="s">
        <v>3324</v>
      </c>
      <c r="B745" s="699" t="s">
        <v>313</v>
      </c>
      <c r="C745" s="699" t="s">
        <v>3325</v>
      </c>
      <c r="D745" s="699" t="s">
        <v>55</v>
      </c>
      <c r="E745" s="700">
        <v>0.1</v>
      </c>
    </row>
    <row r="746" spans="1:5" ht="12.75" customHeight="1" x14ac:dyDescent="0.25">
      <c r="A746" s="698" t="s">
        <v>3326</v>
      </c>
      <c r="B746" s="699" t="s">
        <v>313</v>
      </c>
      <c r="C746" s="699" t="s">
        <v>3327</v>
      </c>
      <c r="D746" s="699" t="s">
        <v>55</v>
      </c>
      <c r="E746" s="700">
        <v>0.28999999999999998</v>
      </c>
    </row>
    <row r="747" spans="1:5" ht="13.5" customHeight="1" x14ac:dyDescent="0.25">
      <c r="A747" s="698" t="s">
        <v>3328</v>
      </c>
      <c r="B747" s="699" t="s">
        <v>313</v>
      </c>
      <c r="C747" s="699" t="s">
        <v>3329</v>
      </c>
      <c r="D747" s="699" t="s">
        <v>55</v>
      </c>
      <c r="E747" s="700">
        <v>1.49</v>
      </c>
    </row>
    <row r="748" spans="1:5" ht="12.75" customHeight="1" x14ac:dyDescent="0.25">
      <c r="A748" s="698" t="s">
        <v>3330</v>
      </c>
      <c r="B748" s="699" t="s">
        <v>313</v>
      </c>
      <c r="C748" s="699" t="s">
        <v>3331</v>
      </c>
      <c r="D748" s="699" t="s">
        <v>55</v>
      </c>
      <c r="E748" s="700">
        <v>3.14</v>
      </c>
    </row>
    <row r="749" spans="1:5" ht="12.75" customHeight="1" x14ac:dyDescent="0.25">
      <c r="A749" s="698" t="s">
        <v>3332</v>
      </c>
      <c r="B749" s="699" t="s">
        <v>313</v>
      </c>
      <c r="C749" s="699" t="s">
        <v>3333</v>
      </c>
      <c r="D749" s="699" t="s">
        <v>55</v>
      </c>
      <c r="E749" s="700">
        <v>3.14</v>
      </c>
    </row>
    <row r="750" spans="1:5" ht="16.5" customHeight="1" x14ac:dyDescent="0.25">
      <c r="A750" s="698" t="s">
        <v>3334</v>
      </c>
      <c r="B750" s="699" t="s">
        <v>313</v>
      </c>
      <c r="C750" s="699" t="s">
        <v>3335</v>
      </c>
      <c r="D750" s="699" t="s">
        <v>55</v>
      </c>
      <c r="E750" s="700">
        <v>57.61</v>
      </c>
    </row>
    <row r="751" spans="1:5" ht="16.5" customHeight="1" x14ac:dyDescent="0.25">
      <c r="A751" s="698" t="s">
        <v>3336</v>
      </c>
      <c r="B751" s="699" t="s">
        <v>313</v>
      </c>
      <c r="C751" s="699" t="s">
        <v>3337</v>
      </c>
      <c r="D751" s="699" t="s">
        <v>55</v>
      </c>
      <c r="E751" s="700">
        <v>148.5</v>
      </c>
    </row>
    <row r="752" spans="1:5" ht="16.5" customHeight="1" x14ac:dyDescent="0.25">
      <c r="A752" s="698" t="s">
        <v>3338</v>
      </c>
      <c r="B752" s="699" t="s">
        <v>313</v>
      </c>
      <c r="C752" s="699" t="s">
        <v>3339</v>
      </c>
      <c r="D752" s="699" t="s">
        <v>55</v>
      </c>
      <c r="E752" s="700">
        <v>169.9</v>
      </c>
    </row>
    <row r="753" spans="1:5" ht="16.5" customHeight="1" x14ac:dyDescent="0.25">
      <c r="A753" s="698" t="s">
        <v>3340</v>
      </c>
      <c r="B753" s="699" t="s">
        <v>313</v>
      </c>
      <c r="C753" s="699" t="s">
        <v>3341</v>
      </c>
      <c r="D753" s="699" t="s">
        <v>55</v>
      </c>
      <c r="E753" s="700">
        <v>395.96</v>
      </c>
    </row>
    <row r="754" spans="1:5" ht="12.75" customHeight="1" x14ac:dyDescent="0.25">
      <c r="A754" s="698" t="s">
        <v>3342</v>
      </c>
      <c r="B754" s="699" t="s">
        <v>313</v>
      </c>
      <c r="C754" s="699" t="s">
        <v>3343</v>
      </c>
      <c r="D754" s="699" t="s">
        <v>55</v>
      </c>
      <c r="E754" s="700">
        <v>599.72</v>
      </c>
    </row>
    <row r="755" spans="1:5" ht="12.75" customHeight="1" x14ac:dyDescent="0.25">
      <c r="A755" s="698" t="s">
        <v>3344</v>
      </c>
      <c r="B755" s="699" t="s">
        <v>313</v>
      </c>
      <c r="C755" s="699" t="s">
        <v>3345</v>
      </c>
      <c r="D755" s="699" t="s">
        <v>55</v>
      </c>
      <c r="E755" s="700">
        <v>236.37</v>
      </c>
    </row>
    <row r="756" spans="1:5" ht="13.5" customHeight="1" x14ac:dyDescent="0.25">
      <c r="A756" s="698" t="s">
        <v>3346</v>
      </c>
      <c r="B756" s="699" t="s">
        <v>313</v>
      </c>
      <c r="C756" s="699" t="s">
        <v>3347</v>
      </c>
      <c r="D756" s="699" t="s">
        <v>55</v>
      </c>
      <c r="E756" s="700">
        <v>4.9000000000000004</v>
      </c>
    </row>
    <row r="757" spans="1:5" ht="12.75" customHeight="1" x14ac:dyDescent="0.25">
      <c r="A757" s="698" t="s">
        <v>3348</v>
      </c>
      <c r="B757" s="699" t="s">
        <v>313</v>
      </c>
      <c r="C757" s="699" t="s">
        <v>3349</v>
      </c>
      <c r="D757" s="699" t="s">
        <v>55</v>
      </c>
      <c r="E757" s="700">
        <v>1.39</v>
      </c>
    </row>
    <row r="758" spans="1:5" ht="12.75" customHeight="1" x14ac:dyDescent="0.25">
      <c r="A758" s="698" t="s">
        <v>3350</v>
      </c>
      <c r="B758" s="699" t="s">
        <v>313</v>
      </c>
      <c r="C758" s="699" t="s">
        <v>3351</v>
      </c>
      <c r="D758" s="699" t="s">
        <v>55</v>
      </c>
      <c r="E758" s="700">
        <v>2.81</v>
      </c>
    </row>
    <row r="759" spans="1:5" ht="13.5" customHeight="1" x14ac:dyDescent="0.25">
      <c r="A759" s="698" t="s">
        <v>3352</v>
      </c>
      <c r="B759" s="699" t="s">
        <v>313</v>
      </c>
      <c r="C759" s="699" t="s">
        <v>3353</v>
      </c>
      <c r="D759" s="699" t="s">
        <v>55</v>
      </c>
      <c r="E759" s="700">
        <v>499.11</v>
      </c>
    </row>
    <row r="760" spans="1:5" ht="12.75" customHeight="1" x14ac:dyDescent="0.25">
      <c r="A760" s="698" t="s">
        <v>3354</v>
      </c>
      <c r="B760" s="699" t="s">
        <v>313</v>
      </c>
      <c r="C760" s="699" t="s">
        <v>3355</v>
      </c>
      <c r="D760" s="699" t="s">
        <v>55</v>
      </c>
      <c r="E760" s="700">
        <v>209.46</v>
      </c>
    </row>
    <row r="761" spans="1:5" ht="13.5" customHeight="1" x14ac:dyDescent="0.25">
      <c r="A761" s="698" t="s">
        <v>3356</v>
      </c>
      <c r="B761" s="699" t="s">
        <v>313</v>
      </c>
      <c r="C761" s="699" t="s">
        <v>3357</v>
      </c>
      <c r="D761" s="699" t="s">
        <v>55</v>
      </c>
      <c r="E761" s="700">
        <v>108</v>
      </c>
    </row>
    <row r="762" spans="1:5" ht="12.75" customHeight="1" x14ac:dyDescent="0.25">
      <c r="A762" s="698" t="s">
        <v>3358</v>
      </c>
      <c r="B762" s="699" t="s">
        <v>313</v>
      </c>
      <c r="C762" s="699" t="s">
        <v>3359</v>
      </c>
      <c r="D762" s="699" t="s">
        <v>55</v>
      </c>
      <c r="E762" s="700">
        <v>53.3</v>
      </c>
    </row>
    <row r="763" spans="1:5" ht="12.75" customHeight="1" x14ac:dyDescent="0.25">
      <c r="A763" s="698" t="s">
        <v>3360</v>
      </c>
      <c r="B763" s="699" t="s">
        <v>313</v>
      </c>
      <c r="C763" s="699" t="s">
        <v>3361</v>
      </c>
      <c r="D763" s="699" t="s">
        <v>55</v>
      </c>
      <c r="E763" s="700">
        <v>97.2</v>
      </c>
    </row>
    <row r="764" spans="1:5" ht="13.5" customHeight="1" x14ac:dyDescent="0.25">
      <c r="A764" s="698" t="s">
        <v>3362</v>
      </c>
      <c r="B764" s="699" t="s">
        <v>313</v>
      </c>
      <c r="C764" s="699" t="s">
        <v>3363</v>
      </c>
      <c r="D764" s="699" t="s">
        <v>55</v>
      </c>
      <c r="E764" s="700">
        <v>349.9</v>
      </c>
    </row>
    <row r="765" spans="1:5" ht="12.75" customHeight="1" x14ac:dyDescent="0.25">
      <c r="A765" s="698" t="s">
        <v>3364</v>
      </c>
      <c r="B765" s="699" t="s">
        <v>313</v>
      </c>
      <c r="C765" s="699" t="s">
        <v>3365</v>
      </c>
      <c r="D765" s="699" t="s">
        <v>55</v>
      </c>
      <c r="E765" s="700">
        <v>89.9</v>
      </c>
    </row>
    <row r="766" spans="1:5" ht="13.5" customHeight="1" x14ac:dyDescent="0.25">
      <c r="A766" s="698" t="s">
        <v>3366</v>
      </c>
      <c r="B766" s="699" t="s">
        <v>313</v>
      </c>
      <c r="C766" s="699" t="s">
        <v>3367</v>
      </c>
      <c r="D766" s="699" t="s">
        <v>55</v>
      </c>
      <c r="E766" s="700">
        <v>207.8</v>
      </c>
    </row>
    <row r="767" spans="1:5" ht="12.75" customHeight="1" x14ac:dyDescent="0.25">
      <c r="A767" s="698" t="s">
        <v>3368</v>
      </c>
      <c r="B767" s="699" t="s">
        <v>313</v>
      </c>
      <c r="C767" s="699" t="s">
        <v>3369</v>
      </c>
      <c r="D767" s="699" t="s">
        <v>55</v>
      </c>
      <c r="E767" s="700">
        <v>94.98</v>
      </c>
    </row>
    <row r="768" spans="1:5" ht="12.75" customHeight="1" x14ac:dyDescent="0.25">
      <c r="A768" s="698" t="s">
        <v>3370</v>
      </c>
      <c r="B768" s="699" t="s">
        <v>313</v>
      </c>
      <c r="C768" s="699" t="s">
        <v>3371</v>
      </c>
      <c r="D768" s="699" t="s">
        <v>55</v>
      </c>
      <c r="E768" s="700">
        <v>222.21</v>
      </c>
    </row>
    <row r="769" spans="1:5" ht="13.5" customHeight="1" x14ac:dyDescent="0.25">
      <c r="A769" s="698" t="s">
        <v>3372</v>
      </c>
      <c r="B769" s="699" t="s">
        <v>313</v>
      </c>
      <c r="C769" s="699" t="s">
        <v>3373</v>
      </c>
      <c r="D769" s="699" t="s">
        <v>55</v>
      </c>
      <c r="E769" s="700">
        <v>1021.9</v>
      </c>
    </row>
    <row r="770" spans="1:5" ht="12.75" customHeight="1" x14ac:dyDescent="0.25">
      <c r="A770" s="698" t="s">
        <v>3374</v>
      </c>
      <c r="B770" s="699" t="s">
        <v>313</v>
      </c>
      <c r="C770" s="699" t="s">
        <v>3375</v>
      </c>
      <c r="D770" s="699" t="s">
        <v>55</v>
      </c>
      <c r="E770" s="700">
        <v>635.91</v>
      </c>
    </row>
    <row r="771" spans="1:5" ht="13.5" customHeight="1" x14ac:dyDescent="0.25">
      <c r="A771" s="698" t="s">
        <v>3376</v>
      </c>
      <c r="B771" s="699" t="s">
        <v>313</v>
      </c>
      <c r="C771" s="699" t="s">
        <v>3377</v>
      </c>
      <c r="D771" s="699" t="s">
        <v>55</v>
      </c>
      <c r="E771" s="700">
        <v>46.58</v>
      </c>
    </row>
    <row r="772" spans="1:5" ht="12.75" customHeight="1" x14ac:dyDescent="0.25">
      <c r="A772" s="698" t="s">
        <v>3378</v>
      </c>
      <c r="B772" s="699" t="s">
        <v>313</v>
      </c>
      <c r="C772" s="699" t="s">
        <v>3379</v>
      </c>
      <c r="D772" s="699" t="s">
        <v>55</v>
      </c>
      <c r="E772" s="700">
        <v>68.13</v>
      </c>
    </row>
    <row r="773" spans="1:5" ht="12.75" customHeight="1" x14ac:dyDescent="0.25">
      <c r="A773" s="698" t="s">
        <v>3380</v>
      </c>
      <c r="B773" s="699" t="s">
        <v>313</v>
      </c>
      <c r="C773" s="699" t="s">
        <v>3381</v>
      </c>
      <c r="D773" s="699" t="s">
        <v>55</v>
      </c>
      <c r="E773" s="700">
        <v>550</v>
      </c>
    </row>
    <row r="774" spans="1:5" ht="16.5" customHeight="1" x14ac:dyDescent="0.25">
      <c r="A774" s="698" t="s">
        <v>3382</v>
      </c>
      <c r="B774" s="699" t="s">
        <v>313</v>
      </c>
      <c r="C774" s="699" t="s">
        <v>3383</v>
      </c>
      <c r="D774" s="699" t="s">
        <v>55</v>
      </c>
      <c r="E774" s="700">
        <v>417.99</v>
      </c>
    </row>
    <row r="775" spans="1:5" ht="12.75" customHeight="1" x14ac:dyDescent="0.25">
      <c r="A775" s="698" t="s">
        <v>3384</v>
      </c>
      <c r="B775" s="699" t="s">
        <v>313</v>
      </c>
      <c r="C775" s="699" t="s">
        <v>3385</v>
      </c>
      <c r="D775" s="699" t="s">
        <v>55</v>
      </c>
      <c r="E775" s="700">
        <v>550</v>
      </c>
    </row>
    <row r="776" spans="1:5" ht="13.5" customHeight="1" x14ac:dyDescent="0.25">
      <c r="A776" s="698" t="s">
        <v>3386</v>
      </c>
      <c r="B776" s="699" t="s">
        <v>313</v>
      </c>
      <c r="C776" s="699" t="s">
        <v>3387</v>
      </c>
      <c r="D776" s="699" t="s">
        <v>55</v>
      </c>
      <c r="E776" s="700">
        <v>16.8</v>
      </c>
    </row>
    <row r="777" spans="1:5" ht="12.75" customHeight="1" x14ac:dyDescent="0.25">
      <c r="A777" s="698" t="s">
        <v>3388</v>
      </c>
      <c r="B777" s="699" t="s">
        <v>313</v>
      </c>
      <c r="C777" s="699" t="s">
        <v>3389</v>
      </c>
      <c r="D777" s="699" t="s">
        <v>55</v>
      </c>
      <c r="E777" s="700">
        <v>35.200000000000003</v>
      </c>
    </row>
    <row r="778" spans="1:5" ht="13.5" customHeight="1" x14ac:dyDescent="0.25">
      <c r="A778" s="698" t="s">
        <v>3390</v>
      </c>
      <c r="B778" s="699" t="s">
        <v>313</v>
      </c>
      <c r="C778" s="699" t="s">
        <v>3391</v>
      </c>
      <c r="D778" s="699" t="s">
        <v>55</v>
      </c>
      <c r="E778" s="700">
        <v>76.69</v>
      </c>
    </row>
    <row r="779" spans="1:5" ht="12.75" customHeight="1" x14ac:dyDescent="0.25">
      <c r="A779" s="698" t="s">
        <v>3392</v>
      </c>
      <c r="B779" s="699" t="s">
        <v>313</v>
      </c>
      <c r="C779" s="699" t="s">
        <v>3393</v>
      </c>
      <c r="D779" s="699" t="s">
        <v>55</v>
      </c>
      <c r="E779" s="700">
        <v>57.9</v>
      </c>
    </row>
    <row r="780" spans="1:5" ht="12.75" customHeight="1" x14ac:dyDescent="0.25">
      <c r="A780" s="698" t="s">
        <v>3394</v>
      </c>
      <c r="B780" s="699" t="s">
        <v>313</v>
      </c>
      <c r="C780" s="699" t="s">
        <v>3395</v>
      </c>
      <c r="D780" s="699" t="s">
        <v>55</v>
      </c>
      <c r="E780" s="700">
        <v>83.9</v>
      </c>
    </row>
    <row r="781" spans="1:5" ht="13.5" customHeight="1" x14ac:dyDescent="0.25">
      <c r="A781" s="698" t="s">
        <v>3396</v>
      </c>
      <c r="B781" s="699" t="s">
        <v>313</v>
      </c>
      <c r="C781" s="699" t="s">
        <v>3397</v>
      </c>
      <c r="D781" s="699" t="s">
        <v>55</v>
      </c>
      <c r="E781" s="700">
        <v>130.08000000000001</v>
      </c>
    </row>
    <row r="782" spans="1:5" ht="12.75" customHeight="1" x14ac:dyDescent="0.25">
      <c r="A782" s="698" t="s">
        <v>3398</v>
      </c>
      <c r="B782" s="699" t="s">
        <v>313</v>
      </c>
      <c r="C782" s="699" t="s">
        <v>3399</v>
      </c>
      <c r="D782" s="699" t="s">
        <v>55</v>
      </c>
      <c r="E782" s="700">
        <v>134.9</v>
      </c>
    </row>
    <row r="783" spans="1:5" ht="13.5" customHeight="1" x14ac:dyDescent="0.25">
      <c r="A783" s="698" t="s">
        <v>3400</v>
      </c>
      <c r="B783" s="699" t="s">
        <v>313</v>
      </c>
      <c r="C783" s="699" t="s">
        <v>3401</v>
      </c>
      <c r="D783" s="699" t="s">
        <v>55</v>
      </c>
      <c r="E783" s="700">
        <v>119.55</v>
      </c>
    </row>
    <row r="784" spans="1:5" ht="12.75" customHeight="1" x14ac:dyDescent="0.25">
      <c r="A784" s="698" t="s">
        <v>3402</v>
      </c>
      <c r="B784" s="699" t="s">
        <v>313</v>
      </c>
      <c r="C784" s="699" t="s">
        <v>3403</v>
      </c>
      <c r="D784" s="699" t="s">
        <v>55</v>
      </c>
      <c r="E784" s="700">
        <v>410.7</v>
      </c>
    </row>
    <row r="785" spans="1:5" ht="12.75" customHeight="1" x14ac:dyDescent="0.25">
      <c r="A785" s="698" t="s">
        <v>3404</v>
      </c>
      <c r="B785" s="699" t="s">
        <v>313</v>
      </c>
      <c r="C785" s="699" t="s">
        <v>3405</v>
      </c>
      <c r="D785" s="699" t="s">
        <v>55</v>
      </c>
      <c r="E785" s="700">
        <v>425.9</v>
      </c>
    </row>
    <row r="786" spans="1:5" ht="13.5" customHeight="1" x14ac:dyDescent="0.25">
      <c r="A786" s="698" t="s">
        <v>3406</v>
      </c>
      <c r="B786" s="699" t="s">
        <v>313</v>
      </c>
      <c r="C786" s="699" t="s">
        <v>3407</v>
      </c>
      <c r="D786" s="699" t="s">
        <v>55</v>
      </c>
      <c r="E786" s="700">
        <v>410.7</v>
      </c>
    </row>
    <row r="787" spans="1:5" ht="12.75" customHeight="1" x14ac:dyDescent="0.25">
      <c r="A787" s="698" t="s">
        <v>3408</v>
      </c>
      <c r="B787" s="699" t="s">
        <v>313</v>
      </c>
      <c r="C787" s="699" t="s">
        <v>3409</v>
      </c>
      <c r="D787" s="699" t="s">
        <v>55</v>
      </c>
      <c r="E787" s="700">
        <v>410</v>
      </c>
    </row>
    <row r="788" spans="1:5" ht="12.75" customHeight="1" x14ac:dyDescent="0.25">
      <c r="A788" s="698" t="s">
        <v>3410</v>
      </c>
      <c r="B788" s="699" t="s">
        <v>313</v>
      </c>
      <c r="C788" s="699" t="s">
        <v>3411</v>
      </c>
      <c r="D788" s="699" t="s">
        <v>55</v>
      </c>
      <c r="E788" s="700">
        <v>9.9</v>
      </c>
    </row>
    <row r="789" spans="1:5" ht="13.5" customHeight="1" x14ac:dyDescent="0.25">
      <c r="A789" s="698" t="s">
        <v>3412</v>
      </c>
      <c r="B789" s="699" t="s">
        <v>313</v>
      </c>
      <c r="C789" s="699" t="s">
        <v>3413</v>
      </c>
      <c r="D789" s="699" t="s">
        <v>55</v>
      </c>
      <c r="E789" s="700">
        <v>10.220000000000001</v>
      </c>
    </row>
    <row r="790" spans="1:5" ht="12.75" customHeight="1" x14ac:dyDescent="0.25">
      <c r="A790" s="698" t="s">
        <v>3414</v>
      </c>
      <c r="B790" s="699" t="s">
        <v>313</v>
      </c>
      <c r="C790" s="699" t="s">
        <v>3415</v>
      </c>
      <c r="D790" s="699" t="s">
        <v>55</v>
      </c>
      <c r="E790" s="700">
        <v>11.14</v>
      </c>
    </row>
    <row r="791" spans="1:5" ht="13.5" customHeight="1" x14ac:dyDescent="0.25">
      <c r="A791" s="698" t="s">
        <v>3416</v>
      </c>
      <c r="B791" s="699" t="s">
        <v>313</v>
      </c>
      <c r="C791" s="699" t="s">
        <v>3417</v>
      </c>
      <c r="D791" s="699" t="s">
        <v>55</v>
      </c>
      <c r="E791" s="700">
        <v>11.14</v>
      </c>
    </row>
    <row r="792" spans="1:5" ht="12.75" customHeight="1" x14ac:dyDescent="0.25">
      <c r="A792" s="698" t="s">
        <v>3418</v>
      </c>
      <c r="B792" s="699" t="s">
        <v>313</v>
      </c>
      <c r="C792" s="699" t="s">
        <v>3419</v>
      </c>
      <c r="D792" s="699" t="s">
        <v>55</v>
      </c>
      <c r="E792" s="700">
        <v>11.14</v>
      </c>
    </row>
    <row r="793" spans="1:5" ht="12.75" customHeight="1" x14ac:dyDescent="0.25">
      <c r="A793" s="698" t="s">
        <v>3420</v>
      </c>
      <c r="B793" s="699" t="s">
        <v>313</v>
      </c>
      <c r="C793" s="699" t="s">
        <v>3421</v>
      </c>
      <c r="D793" s="699" t="s">
        <v>55</v>
      </c>
      <c r="E793" s="700">
        <v>13.92</v>
      </c>
    </row>
    <row r="794" spans="1:5" ht="13.5" customHeight="1" x14ac:dyDescent="0.25">
      <c r="A794" s="698" t="s">
        <v>3422</v>
      </c>
      <c r="B794" s="699" t="s">
        <v>313</v>
      </c>
      <c r="C794" s="699" t="s">
        <v>3423</v>
      </c>
      <c r="D794" s="699" t="s">
        <v>55</v>
      </c>
      <c r="E794" s="700">
        <v>12.45</v>
      </c>
    </row>
    <row r="795" spans="1:5" ht="12.75" customHeight="1" x14ac:dyDescent="0.25">
      <c r="A795" s="698" t="s">
        <v>3424</v>
      </c>
      <c r="B795" s="699" t="s">
        <v>313</v>
      </c>
      <c r="C795" s="699" t="s">
        <v>3425</v>
      </c>
      <c r="D795" s="699" t="s">
        <v>55</v>
      </c>
      <c r="E795" s="700">
        <v>15.73</v>
      </c>
    </row>
    <row r="796" spans="1:5" ht="13.5" customHeight="1" x14ac:dyDescent="0.25">
      <c r="A796" s="698" t="s">
        <v>3426</v>
      </c>
      <c r="B796" s="699" t="s">
        <v>313</v>
      </c>
      <c r="C796" s="699" t="s">
        <v>3427</v>
      </c>
      <c r="D796" s="699" t="s">
        <v>55</v>
      </c>
      <c r="E796" s="700">
        <v>43.39</v>
      </c>
    </row>
    <row r="797" spans="1:5" ht="12.75" customHeight="1" x14ac:dyDescent="0.25">
      <c r="A797" s="698" t="s">
        <v>3428</v>
      </c>
      <c r="B797" s="699" t="s">
        <v>313</v>
      </c>
      <c r="C797" s="699" t="s">
        <v>3429</v>
      </c>
      <c r="D797" s="699" t="s">
        <v>55</v>
      </c>
      <c r="E797" s="700">
        <v>43.39</v>
      </c>
    </row>
    <row r="798" spans="1:5" ht="12.75" customHeight="1" x14ac:dyDescent="0.25">
      <c r="A798" s="698" t="s">
        <v>3430</v>
      </c>
      <c r="B798" s="699" t="s">
        <v>313</v>
      </c>
      <c r="C798" s="699" t="s">
        <v>3431</v>
      </c>
      <c r="D798" s="699" t="s">
        <v>55</v>
      </c>
      <c r="E798" s="700">
        <v>42.56</v>
      </c>
    </row>
    <row r="799" spans="1:5" ht="13.5" customHeight="1" x14ac:dyDescent="0.25">
      <c r="A799" s="698" t="s">
        <v>3432</v>
      </c>
      <c r="B799" s="699" t="s">
        <v>313</v>
      </c>
      <c r="C799" s="699" t="s">
        <v>3433</v>
      </c>
      <c r="D799" s="699" t="s">
        <v>55</v>
      </c>
      <c r="E799" s="700">
        <v>43.39</v>
      </c>
    </row>
    <row r="800" spans="1:5" ht="12.75" customHeight="1" x14ac:dyDescent="0.25">
      <c r="A800" s="698" t="s">
        <v>3434</v>
      </c>
      <c r="B800" s="699" t="s">
        <v>313</v>
      </c>
      <c r="C800" s="699" t="s">
        <v>3435</v>
      </c>
      <c r="D800" s="699" t="s">
        <v>55</v>
      </c>
      <c r="E800" s="700">
        <v>43.39</v>
      </c>
    </row>
    <row r="801" spans="1:5" ht="12.75" customHeight="1" x14ac:dyDescent="0.25">
      <c r="A801" s="698" t="s">
        <v>3436</v>
      </c>
      <c r="B801" s="699" t="s">
        <v>313</v>
      </c>
      <c r="C801" s="699" t="s">
        <v>3437</v>
      </c>
      <c r="D801" s="699" t="s">
        <v>55</v>
      </c>
      <c r="E801" s="700">
        <v>37.04</v>
      </c>
    </row>
    <row r="802" spans="1:5" ht="13.5" customHeight="1" x14ac:dyDescent="0.25">
      <c r="A802" s="698" t="s">
        <v>3438</v>
      </c>
      <c r="B802" s="699" t="s">
        <v>313</v>
      </c>
      <c r="C802" s="699" t="s">
        <v>3439</v>
      </c>
      <c r="D802" s="699" t="s">
        <v>55</v>
      </c>
      <c r="E802" s="700">
        <v>51.94</v>
      </c>
    </row>
    <row r="803" spans="1:5" ht="12.75" customHeight="1" x14ac:dyDescent="0.25">
      <c r="A803" s="698" t="s">
        <v>3440</v>
      </c>
      <c r="B803" s="699" t="s">
        <v>313</v>
      </c>
      <c r="C803" s="699" t="s">
        <v>3441</v>
      </c>
      <c r="D803" s="699" t="s">
        <v>55</v>
      </c>
      <c r="E803" s="700">
        <v>65.72</v>
      </c>
    </row>
    <row r="804" spans="1:5" ht="13.5" customHeight="1" x14ac:dyDescent="0.25">
      <c r="A804" s="698" t="s">
        <v>3442</v>
      </c>
      <c r="B804" s="699" t="s">
        <v>313</v>
      </c>
      <c r="C804" s="699" t="s">
        <v>3443</v>
      </c>
      <c r="D804" s="699" t="s">
        <v>55</v>
      </c>
      <c r="E804" s="700">
        <v>114.9</v>
      </c>
    </row>
    <row r="805" spans="1:5" ht="12.75" customHeight="1" x14ac:dyDescent="0.25">
      <c r="A805" s="698" t="s">
        <v>3444</v>
      </c>
      <c r="B805" s="699" t="s">
        <v>313</v>
      </c>
      <c r="C805" s="699" t="s">
        <v>3445</v>
      </c>
      <c r="D805" s="699" t="s">
        <v>55</v>
      </c>
      <c r="E805" s="700">
        <v>123.32</v>
      </c>
    </row>
    <row r="806" spans="1:5" ht="12.75" customHeight="1" x14ac:dyDescent="0.25">
      <c r="A806" s="698" t="s">
        <v>3446</v>
      </c>
      <c r="B806" s="699" t="s">
        <v>313</v>
      </c>
      <c r="C806" s="699" t="s">
        <v>3447</v>
      </c>
      <c r="D806" s="699" t="s">
        <v>55</v>
      </c>
      <c r="E806" s="700">
        <v>66.5</v>
      </c>
    </row>
    <row r="807" spans="1:5" ht="13.5" customHeight="1" x14ac:dyDescent="0.25">
      <c r="A807" s="698" t="s">
        <v>3448</v>
      </c>
      <c r="B807" s="699" t="s">
        <v>313</v>
      </c>
      <c r="C807" s="699" t="s">
        <v>3449</v>
      </c>
      <c r="D807" s="699" t="s">
        <v>55</v>
      </c>
      <c r="E807" s="700">
        <v>50.22</v>
      </c>
    </row>
    <row r="808" spans="1:5" ht="12.75" customHeight="1" x14ac:dyDescent="0.25">
      <c r="A808" s="698" t="s">
        <v>3450</v>
      </c>
      <c r="B808" s="699" t="s">
        <v>313</v>
      </c>
      <c r="C808" s="699" t="s">
        <v>3451</v>
      </c>
      <c r="D808" s="699" t="s">
        <v>55</v>
      </c>
      <c r="E808" s="700">
        <v>67.61</v>
      </c>
    </row>
    <row r="809" spans="1:5" ht="13.5" customHeight="1" x14ac:dyDescent="0.25">
      <c r="A809" s="698" t="s">
        <v>3452</v>
      </c>
      <c r="B809" s="699" t="s">
        <v>313</v>
      </c>
      <c r="C809" s="699" t="s">
        <v>3453</v>
      </c>
      <c r="D809" s="699" t="s">
        <v>55</v>
      </c>
      <c r="E809" s="700">
        <v>59.42</v>
      </c>
    </row>
    <row r="810" spans="1:5" ht="12.75" customHeight="1" x14ac:dyDescent="0.25">
      <c r="A810" s="698" t="s">
        <v>3454</v>
      </c>
      <c r="B810" s="699" t="s">
        <v>313</v>
      </c>
      <c r="C810" s="699" t="s">
        <v>3455</v>
      </c>
      <c r="D810" s="699" t="s">
        <v>55</v>
      </c>
      <c r="E810" s="700">
        <v>60</v>
      </c>
    </row>
    <row r="811" spans="1:5" ht="12.75" customHeight="1" x14ac:dyDescent="0.25">
      <c r="A811" s="698" t="s">
        <v>3456</v>
      </c>
      <c r="B811" s="699" t="s">
        <v>313</v>
      </c>
      <c r="C811" s="699" t="s">
        <v>3457</v>
      </c>
      <c r="D811" s="699" t="s">
        <v>55</v>
      </c>
      <c r="E811" s="700">
        <v>60</v>
      </c>
    </row>
    <row r="812" spans="1:5" ht="13.5" customHeight="1" x14ac:dyDescent="0.25">
      <c r="A812" s="698" t="s">
        <v>3458</v>
      </c>
      <c r="B812" s="699" t="s">
        <v>313</v>
      </c>
      <c r="C812" s="699" t="s">
        <v>3459</v>
      </c>
      <c r="D812" s="699" t="s">
        <v>55</v>
      </c>
      <c r="E812" s="700">
        <v>61.99</v>
      </c>
    </row>
    <row r="813" spans="1:5" ht="12.75" customHeight="1" x14ac:dyDescent="0.25">
      <c r="A813" s="698" t="s">
        <v>3460</v>
      </c>
      <c r="B813" s="699" t="s">
        <v>313</v>
      </c>
      <c r="C813" s="699" t="s">
        <v>3461</v>
      </c>
      <c r="D813" s="699" t="s">
        <v>55</v>
      </c>
      <c r="E813" s="700">
        <v>84.99</v>
      </c>
    </row>
    <row r="814" spans="1:5" ht="12.75" customHeight="1" x14ac:dyDescent="0.25">
      <c r="A814" s="698" t="s">
        <v>3462</v>
      </c>
      <c r="B814" s="699" t="s">
        <v>313</v>
      </c>
      <c r="C814" s="699" t="s">
        <v>3463</v>
      </c>
      <c r="D814" s="699" t="s">
        <v>55</v>
      </c>
      <c r="E814" s="700">
        <v>254.27</v>
      </c>
    </row>
    <row r="815" spans="1:5" ht="13.5" customHeight="1" x14ac:dyDescent="0.25">
      <c r="A815" s="698" t="s">
        <v>3464</v>
      </c>
      <c r="B815" s="699" t="s">
        <v>313</v>
      </c>
      <c r="C815" s="699" t="s">
        <v>3465</v>
      </c>
      <c r="D815" s="699" t="s">
        <v>55</v>
      </c>
      <c r="E815" s="700">
        <v>275.58</v>
      </c>
    </row>
    <row r="816" spans="1:5" ht="12.75" customHeight="1" x14ac:dyDescent="0.25">
      <c r="A816" s="698" t="s">
        <v>3466</v>
      </c>
      <c r="B816" s="699" t="s">
        <v>313</v>
      </c>
      <c r="C816" s="699" t="s">
        <v>3467</v>
      </c>
      <c r="D816" s="699" t="s">
        <v>55</v>
      </c>
      <c r="E816" s="700">
        <v>299</v>
      </c>
    </row>
    <row r="817" spans="1:5" ht="13.5" customHeight="1" x14ac:dyDescent="0.25">
      <c r="A817" s="698" t="s">
        <v>3468</v>
      </c>
      <c r="B817" s="699" t="s">
        <v>313</v>
      </c>
      <c r="C817" s="699" t="s">
        <v>3469</v>
      </c>
      <c r="D817" s="699" t="s">
        <v>55</v>
      </c>
      <c r="E817" s="700">
        <v>27.3</v>
      </c>
    </row>
    <row r="818" spans="1:5" ht="12.75" customHeight="1" x14ac:dyDescent="0.25">
      <c r="A818" s="698" t="s">
        <v>3470</v>
      </c>
      <c r="B818" s="699" t="s">
        <v>313</v>
      </c>
      <c r="C818" s="699" t="s">
        <v>3471</v>
      </c>
      <c r="D818" s="699" t="s">
        <v>55</v>
      </c>
      <c r="E818" s="700">
        <v>23.05</v>
      </c>
    </row>
    <row r="819" spans="1:5" ht="12.75" customHeight="1" x14ac:dyDescent="0.25">
      <c r="A819" s="698" t="s">
        <v>3472</v>
      </c>
      <c r="B819" s="699" t="s">
        <v>313</v>
      </c>
      <c r="C819" s="699" t="s">
        <v>3473</v>
      </c>
      <c r="D819" s="699" t="s">
        <v>55</v>
      </c>
      <c r="E819" s="700">
        <v>9.89</v>
      </c>
    </row>
    <row r="820" spans="1:5" ht="16.5" customHeight="1" x14ac:dyDescent="0.25">
      <c r="A820" s="698" t="s">
        <v>3474</v>
      </c>
      <c r="B820" s="699" t="s">
        <v>313</v>
      </c>
      <c r="C820" s="699" t="s">
        <v>3475</v>
      </c>
      <c r="D820" s="699" t="s">
        <v>1314</v>
      </c>
      <c r="E820" s="700">
        <v>127.43</v>
      </c>
    </row>
    <row r="821" spans="1:5" ht="16.5" customHeight="1" x14ac:dyDescent="0.25">
      <c r="A821" s="698" t="s">
        <v>3476</v>
      </c>
      <c r="B821" s="699" t="s">
        <v>313</v>
      </c>
      <c r="C821" s="699" t="s">
        <v>3477</v>
      </c>
      <c r="D821" s="699" t="s">
        <v>1314</v>
      </c>
      <c r="E821" s="700">
        <v>152.03</v>
      </c>
    </row>
    <row r="822" spans="1:5" ht="16.5" customHeight="1" x14ac:dyDescent="0.25">
      <c r="A822" s="698" t="s">
        <v>3478</v>
      </c>
      <c r="B822" s="699" t="s">
        <v>313</v>
      </c>
      <c r="C822" s="699" t="s">
        <v>3479</v>
      </c>
      <c r="D822" s="699" t="s">
        <v>1314</v>
      </c>
      <c r="E822" s="700">
        <v>255.15</v>
      </c>
    </row>
    <row r="823" spans="1:5" ht="12.75" customHeight="1" x14ac:dyDescent="0.25">
      <c r="A823" s="698" t="s">
        <v>3480</v>
      </c>
      <c r="B823" s="699" t="s">
        <v>313</v>
      </c>
      <c r="C823" s="699" t="s">
        <v>3481</v>
      </c>
      <c r="D823" s="699" t="s">
        <v>1314</v>
      </c>
      <c r="E823" s="700">
        <v>2.2999999999999998</v>
      </c>
    </row>
    <row r="824" spans="1:5" ht="13.5" customHeight="1" x14ac:dyDescent="0.25">
      <c r="A824" s="698" t="s">
        <v>3482</v>
      </c>
      <c r="B824" s="699" t="s">
        <v>313</v>
      </c>
      <c r="C824" s="699" t="s">
        <v>3483</v>
      </c>
      <c r="D824" s="699" t="s">
        <v>1314</v>
      </c>
      <c r="E824" s="700">
        <v>3.1</v>
      </c>
    </row>
    <row r="825" spans="1:5" ht="12.75" customHeight="1" x14ac:dyDescent="0.25">
      <c r="A825" s="698" t="s">
        <v>3484</v>
      </c>
      <c r="B825" s="699" t="s">
        <v>313</v>
      </c>
      <c r="C825" s="699" t="s">
        <v>3485</v>
      </c>
      <c r="D825" s="699" t="s">
        <v>1314</v>
      </c>
      <c r="E825" s="700">
        <v>3.8</v>
      </c>
    </row>
    <row r="826" spans="1:5" ht="12.75" customHeight="1" x14ac:dyDescent="0.25">
      <c r="A826" s="698" t="s">
        <v>3486</v>
      </c>
      <c r="B826" s="699" t="s">
        <v>313</v>
      </c>
      <c r="C826" s="699" t="s">
        <v>3487</v>
      </c>
      <c r="D826" s="699" t="s">
        <v>1314</v>
      </c>
      <c r="E826" s="700">
        <v>7.03</v>
      </c>
    </row>
    <row r="827" spans="1:5" ht="13.5" customHeight="1" x14ac:dyDescent="0.25">
      <c r="A827" s="698" t="s">
        <v>3488</v>
      </c>
      <c r="B827" s="699" t="s">
        <v>313</v>
      </c>
      <c r="C827" s="699" t="s">
        <v>3489</v>
      </c>
      <c r="D827" s="699" t="s">
        <v>1314</v>
      </c>
      <c r="E827" s="700">
        <v>8.5500000000000007</v>
      </c>
    </row>
    <row r="828" spans="1:5" ht="12.75" customHeight="1" x14ac:dyDescent="0.25">
      <c r="A828" s="698" t="s">
        <v>3490</v>
      </c>
      <c r="B828" s="699" t="s">
        <v>313</v>
      </c>
      <c r="C828" s="699" t="s">
        <v>3491</v>
      </c>
      <c r="D828" s="699" t="s">
        <v>1314</v>
      </c>
      <c r="E828" s="700">
        <v>3.46</v>
      </c>
    </row>
    <row r="829" spans="1:5" ht="16.5" customHeight="1" x14ac:dyDescent="0.25">
      <c r="A829" s="698" t="s">
        <v>3492</v>
      </c>
      <c r="B829" s="699" t="s">
        <v>313</v>
      </c>
      <c r="C829" s="699" t="s">
        <v>3493</v>
      </c>
      <c r="D829" s="699" t="s">
        <v>1314</v>
      </c>
      <c r="E829" s="700">
        <v>1.0900000000000001</v>
      </c>
    </row>
    <row r="830" spans="1:5" ht="16.5" customHeight="1" x14ac:dyDescent="0.25">
      <c r="A830" s="698" t="s">
        <v>3494</v>
      </c>
      <c r="B830" s="699" t="s">
        <v>313</v>
      </c>
      <c r="C830" s="699" t="s">
        <v>3495</v>
      </c>
      <c r="D830" s="699" t="s">
        <v>1314</v>
      </c>
      <c r="E830" s="700">
        <v>1.81</v>
      </c>
    </row>
    <row r="831" spans="1:5" ht="15.75" customHeight="1" x14ac:dyDescent="0.25">
      <c r="A831" s="698" t="s">
        <v>3496</v>
      </c>
      <c r="B831" s="699" t="s">
        <v>313</v>
      </c>
      <c r="C831" s="699" t="s">
        <v>3497</v>
      </c>
      <c r="D831" s="699" t="s">
        <v>1314</v>
      </c>
      <c r="E831" s="700">
        <v>2.42</v>
      </c>
    </row>
    <row r="832" spans="1:5" ht="16.5" customHeight="1" x14ac:dyDescent="0.25">
      <c r="A832" s="698" t="s">
        <v>3498</v>
      </c>
      <c r="B832" s="699" t="s">
        <v>313</v>
      </c>
      <c r="C832" s="699" t="s">
        <v>3499</v>
      </c>
      <c r="D832" s="699" t="s">
        <v>1314</v>
      </c>
      <c r="E832" s="700">
        <v>3.51</v>
      </c>
    </row>
    <row r="833" spans="1:5" ht="16.5" customHeight="1" x14ac:dyDescent="0.25">
      <c r="A833" s="698" t="s">
        <v>3500</v>
      </c>
      <c r="B833" s="699" t="s">
        <v>313</v>
      </c>
      <c r="C833" s="699" t="s">
        <v>3501</v>
      </c>
      <c r="D833" s="699" t="s">
        <v>1314</v>
      </c>
      <c r="E833" s="700">
        <v>6.54</v>
      </c>
    </row>
    <row r="834" spans="1:5" ht="16.5" customHeight="1" x14ac:dyDescent="0.25">
      <c r="A834" s="698" t="s">
        <v>3502</v>
      </c>
      <c r="B834" s="699" t="s">
        <v>313</v>
      </c>
      <c r="C834" s="699" t="s">
        <v>3503</v>
      </c>
      <c r="D834" s="699" t="s">
        <v>1314</v>
      </c>
      <c r="E834" s="700">
        <v>10.15</v>
      </c>
    </row>
    <row r="835" spans="1:5" ht="16.5" customHeight="1" x14ac:dyDescent="0.25">
      <c r="A835" s="698" t="s">
        <v>3504</v>
      </c>
      <c r="B835" s="699" t="s">
        <v>313</v>
      </c>
      <c r="C835" s="699" t="s">
        <v>3505</v>
      </c>
      <c r="D835" s="699" t="s">
        <v>1314</v>
      </c>
      <c r="E835" s="700">
        <v>15.92</v>
      </c>
    </row>
    <row r="836" spans="1:5" ht="15.75" customHeight="1" x14ac:dyDescent="0.25">
      <c r="A836" s="698" t="s">
        <v>3506</v>
      </c>
      <c r="B836" s="699" t="s">
        <v>313</v>
      </c>
      <c r="C836" s="699" t="s">
        <v>3507</v>
      </c>
      <c r="D836" s="699" t="s">
        <v>1314</v>
      </c>
      <c r="E836" s="700">
        <v>22.31</v>
      </c>
    </row>
    <row r="837" spans="1:5" ht="16.5" customHeight="1" x14ac:dyDescent="0.25">
      <c r="A837" s="698" t="s">
        <v>3508</v>
      </c>
      <c r="B837" s="699" t="s">
        <v>313</v>
      </c>
      <c r="C837" s="699" t="s">
        <v>3509</v>
      </c>
      <c r="D837" s="699" t="s">
        <v>1314</v>
      </c>
      <c r="E837" s="700">
        <v>32.409999999999997</v>
      </c>
    </row>
    <row r="838" spans="1:5" ht="16.5" customHeight="1" x14ac:dyDescent="0.25">
      <c r="A838" s="698" t="s">
        <v>3510</v>
      </c>
      <c r="B838" s="699" t="s">
        <v>313</v>
      </c>
      <c r="C838" s="699" t="s">
        <v>3511</v>
      </c>
      <c r="D838" s="699" t="s">
        <v>1314</v>
      </c>
      <c r="E838" s="700">
        <v>45.97</v>
      </c>
    </row>
    <row r="839" spans="1:5" ht="16.5" customHeight="1" x14ac:dyDescent="0.25">
      <c r="A839" s="698" t="s">
        <v>3512</v>
      </c>
      <c r="B839" s="699" t="s">
        <v>313</v>
      </c>
      <c r="C839" s="699" t="s">
        <v>3513</v>
      </c>
      <c r="D839" s="699" t="s">
        <v>1314</v>
      </c>
      <c r="E839" s="700">
        <v>60.56</v>
      </c>
    </row>
    <row r="840" spans="1:5" ht="15.75" customHeight="1" x14ac:dyDescent="0.25">
      <c r="A840" s="698" t="s">
        <v>3514</v>
      </c>
      <c r="B840" s="699" t="s">
        <v>313</v>
      </c>
      <c r="C840" s="699" t="s">
        <v>3515</v>
      </c>
      <c r="D840" s="699" t="s">
        <v>1314</v>
      </c>
      <c r="E840" s="700">
        <v>76.98</v>
      </c>
    </row>
    <row r="841" spans="1:5" ht="16.5" customHeight="1" x14ac:dyDescent="0.25">
      <c r="A841" s="698" t="s">
        <v>3516</v>
      </c>
      <c r="B841" s="699" t="s">
        <v>313</v>
      </c>
      <c r="C841" s="699" t="s">
        <v>3517</v>
      </c>
      <c r="D841" s="699" t="s">
        <v>1314</v>
      </c>
      <c r="E841" s="700">
        <v>1.3</v>
      </c>
    </row>
    <row r="842" spans="1:5" ht="16.5" customHeight="1" x14ac:dyDescent="0.25">
      <c r="A842" s="698" t="s">
        <v>3518</v>
      </c>
      <c r="B842" s="699" t="s">
        <v>313</v>
      </c>
      <c r="C842" s="699" t="s">
        <v>3519</v>
      </c>
      <c r="D842" s="699" t="s">
        <v>1314</v>
      </c>
      <c r="E842" s="700">
        <v>1.95</v>
      </c>
    </row>
    <row r="843" spans="1:5" ht="16.5" customHeight="1" x14ac:dyDescent="0.25">
      <c r="A843" s="698" t="s">
        <v>3520</v>
      </c>
      <c r="B843" s="699" t="s">
        <v>313</v>
      </c>
      <c r="C843" s="699" t="s">
        <v>3521</v>
      </c>
      <c r="D843" s="699" t="s">
        <v>1314</v>
      </c>
      <c r="E843" s="700">
        <v>2.85</v>
      </c>
    </row>
    <row r="844" spans="1:5" ht="15.75" customHeight="1" x14ac:dyDescent="0.25">
      <c r="A844" s="698" t="s">
        <v>3522</v>
      </c>
      <c r="B844" s="699" t="s">
        <v>313</v>
      </c>
      <c r="C844" s="699" t="s">
        <v>3523</v>
      </c>
      <c r="D844" s="699" t="s">
        <v>1314</v>
      </c>
      <c r="E844" s="700">
        <v>4.05</v>
      </c>
    </row>
    <row r="845" spans="1:5" ht="16.5" customHeight="1" x14ac:dyDescent="0.25">
      <c r="A845" s="698" t="s">
        <v>3524</v>
      </c>
      <c r="B845" s="699" t="s">
        <v>313</v>
      </c>
      <c r="C845" s="699" t="s">
        <v>3525</v>
      </c>
      <c r="D845" s="699" t="s">
        <v>1314</v>
      </c>
      <c r="E845" s="700">
        <v>7.25</v>
      </c>
    </row>
    <row r="846" spans="1:5" ht="16.5" customHeight="1" x14ac:dyDescent="0.25">
      <c r="A846" s="698" t="s">
        <v>3526</v>
      </c>
      <c r="B846" s="699" t="s">
        <v>313</v>
      </c>
      <c r="C846" s="699" t="s">
        <v>3527</v>
      </c>
      <c r="D846" s="699" t="s">
        <v>1314</v>
      </c>
      <c r="E846" s="700">
        <v>10.88</v>
      </c>
    </row>
    <row r="847" spans="1:5" ht="16.5" customHeight="1" x14ac:dyDescent="0.25">
      <c r="A847" s="698" t="s">
        <v>3528</v>
      </c>
      <c r="B847" s="699" t="s">
        <v>313</v>
      </c>
      <c r="C847" s="699" t="s">
        <v>3529</v>
      </c>
      <c r="D847" s="699" t="s">
        <v>1314</v>
      </c>
      <c r="E847" s="700">
        <v>17.73</v>
      </c>
    </row>
    <row r="848" spans="1:5" ht="16.5" customHeight="1" x14ac:dyDescent="0.25">
      <c r="A848" s="698" t="s">
        <v>3530</v>
      </c>
      <c r="B848" s="699" t="s">
        <v>313</v>
      </c>
      <c r="C848" s="699" t="s">
        <v>3531</v>
      </c>
      <c r="D848" s="699" t="s">
        <v>1314</v>
      </c>
      <c r="E848" s="700">
        <v>27.42</v>
      </c>
    </row>
    <row r="849" spans="1:5" ht="15.75" customHeight="1" x14ac:dyDescent="0.25">
      <c r="A849" s="698" t="s">
        <v>3532</v>
      </c>
      <c r="B849" s="699" t="s">
        <v>313</v>
      </c>
      <c r="C849" s="699" t="s">
        <v>3533</v>
      </c>
      <c r="D849" s="699" t="s">
        <v>1314</v>
      </c>
      <c r="E849" s="700">
        <v>35.78</v>
      </c>
    </row>
    <row r="850" spans="1:5" ht="16.5" customHeight="1" x14ac:dyDescent="0.25">
      <c r="A850" s="698" t="s">
        <v>3534</v>
      </c>
      <c r="B850" s="699" t="s">
        <v>313</v>
      </c>
      <c r="C850" s="699" t="s">
        <v>3535</v>
      </c>
      <c r="D850" s="699" t="s">
        <v>1314</v>
      </c>
      <c r="E850" s="700">
        <v>49.7</v>
      </c>
    </row>
    <row r="851" spans="1:5" ht="16.5" customHeight="1" x14ac:dyDescent="0.25">
      <c r="A851" s="698" t="s">
        <v>3536</v>
      </c>
      <c r="B851" s="699" t="s">
        <v>313</v>
      </c>
      <c r="C851" s="699" t="s">
        <v>3537</v>
      </c>
      <c r="D851" s="699" t="s">
        <v>1314</v>
      </c>
      <c r="E851" s="700">
        <v>66.09</v>
      </c>
    </row>
    <row r="852" spans="1:5" ht="16.5" customHeight="1" x14ac:dyDescent="0.25">
      <c r="A852" s="698" t="s">
        <v>3538</v>
      </c>
      <c r="B852" s="699" t="s">
        <v>313</v>
      </c>
      <c r="C852" s="699" t="s">
        <v>3539</v>
      </c>
      <c r="D852" s="699" t="s">
        <v>1314</v>
      </c>
      <c r="E852" s="700">
        <v>82.44</v>
      </c>
    </row>
    <row r="853" spans="1:5" ht="12.75" customHeight="1" x14ac:dyDescent="0.25">
      <c r="A853" s="698" t="s">
        <v>3540</v>
      </c>
      <c r="B853" s="699" t="s">
        <v>313</v>
      </c>
      <c r="C853" s="699" t="s">
        <v>3541</v>
      </c>
      <c r="D853" s="699" t="s">
        <v>1314</v>
      </c>
      <c r="E853" s="700">
        <v>7.66</v>
      </c>
    </row>
    <row r="854" spans="1:5" ht="12.75" customHeight="1" x14ac:dyDescent="0.25">
      <c r="A854" s="698" t="s">
        <v>3542</v>
      </c>
      <c r="B854" s="699" t="s">
        <v>313</v>
      </c>
      <c r="C854" s="699" t="s">
        <v>3543</v>
      </c>
      <c r="D854" s="699" t="s">
        <v>1314</v>
      </c>
      <c r="E854" s="700">
        <v>14.39</v>
      </c>
    </row>
    <row r="855" spans="1:5" ht="13.5" customHeight="1" x14ac:dyDescent="0.25">
      <c r="A855" s="698" t="s">
        <v>3544</v>
      </c>
      <c r="B855" s="699" t="s">
        <v>313</v>
      </c>
      <c r="C855" s="699" t="s">
        <v>3545</v>
      </c>
      <c r="D855" s="699" t="s">
        <v>1314</v>
      </c>
      <c r="E855" s="700">
        <v>15.12</v>
      </c>
    </row>
    <row r="856" spans="1:5" ht="12.75" customHeight="1" x14ac:dyDescent="0.25">
      <c r="A856" s="698" t="s">
        <v>3546</v>
      </c>
      <c r="B856" s="699" t="s">
        <v>313</v>
      </c>
      <c r="C856" s="699" t="s">
        <v>3547</v>
      </c>
      <c r="D856" s="699" t="s">
        <v>1314</v>
      </c>
      <c r="E856" s="700">
        <v>22.17</v>
      </c>
    </row>
    <row r="857" spans="1:5" ht="13.5" customHeight="1" x14ac:dyDescent="0.25">
      <c r="A857" s="698" t="s">
        <v>3548</v>
      </c>
      <c r="B857" s="699" t="s">
        <v>313</v>
      </c>
      <c r="C857" s="699" t="s">
        <v>3549</v>
      </c>
      <c r="D857" s="699" t="s">
        <v>1314</v>
      </c>
      <c r="E857" s="700">
        <v>32.630000000000003</v>
      </c>
    </row>
    <row r="858" spans="1:5" ht="12.75" customHeight="1" x14ac:dyDescent="0.25">
      <c r="A858" s="698" t="s">
        <v>3550</v>
      </c>
      <c r="B858" s="699" t="s">
        <v>313</v>
      </c>
      <c r="C858" s="699" t="s">
        <v>3551</v>
      </c>
      <c r="D858" s="699" t="s">
        <v>1314</v>
      </c>
      <c r="E858" s="700">
        <v>46.92</v>
      </c>
    </row>
    <row r="859" spans="1:5" ht="12.75" customHeight="1" x14ac:dyDescent="0.25">
      <c r="A859" s="698" t="s">
        <v>3552</v>
      </c>
      <c r="B859" s="699" t="s">
        <v>313</v>
      </c>
      <c r="C859" s="699" t="s">
        <v>3553</v>
      </c>
      <c r="D859" s="699" t="s">
        <v>55</v>
      </c>
      <c r="E859" s="700">
        <v>4.58</v>
      </c>
    </row>
    <row r="860" spans="1:5" ht="13.5" customHeight="1" x14ac:dyDescent="0.25">
      <c r="A860" s="698" t="s">
        <v>3554</v>
      </c>
      <c r="B860" s="699" t="s">
        <v>313</v>
      </c>
      <c r="C860" s="699" t="s">
        <v>3555</v>
      </c>
      <c r="D860" s="699" t="s">
        <v>55</v>
      </c>
      <c r="E860" s="700">
        <v>8.68</v>
      </c>
    </row>
    <row r="861" spans="1:5" ht="12.75" customHeight="1" x14ac:dyDescent="0.25">
      <c r="A861" s="698" t="s">
        <v>3556</v>
      </c>
      <c r="B861" s="699" t="s">
        <v>313</v>
      </c>
      <c r="C861" s="699" t="s">
        <v>3557</v>
      </c>
      <c r="D861" s="699" t="s">
        <v>55</v>
      </c>
      <c r="E861" s="700">
        <v>1.63</v>
      </c>
    </row>
    <row r="862" spans="1:5" ht="13.5" customHeight="1" x14ac:dyDescent="0.25">
      <c r="A862" s="698" t="s">
        <v>3558</v>
      </c>
      <c r="B862" s="699" t="s">
        <v>313</v>
      </c>
      <c r="C862" s="699" t="s">
        <v>3559</v>
      </c>
      <c r="D862" s="699" t="s">
        <v>55</v>
      </c>
      <c r="E862" s="700">
        <v>1.63</v>
      </c>
    </row>
    <row r="863" spans="1:5" ht="12.75" customHeight="1" x14ac:dyDescent="0.25">
      <c r="A863" s="698" t="s">
        <v>3560</v>
      </c>
      <c r="B863" s="699" t="s">
        <v>313</v>
      </c>
      <c r="C863" s="699" t="s">
        <v>3561</v>
      </c>
      <c r="D863" s="699" t="s">
        <v>1314</v>
      </c>
      <c r="E863" s="700">
        <v>8.61</v>
      </c>
    </row>
    <row r="864" spans="1:5" ht="12.75" customHeight="1" x14ac:dyDescent="0.25">
      <c r="A864" s="698" t="s">
        <v>3562</v>
      </c>
      <c r="B864" s="699" t="s">
        <v>313</v>
      </c>
      <c r="C864" s="699" t="s">
        <v>3563</v>
      </c>
      <c r="D864" s="699" t="s">
        <v>1314</v>
      </c>
      <c r="E864" s="700">
        <v>15.67</v>
      </c>
    </row>
    <row r="865" spans="1:5" ht="13.5" customHeight="1" x14ac:dyDescent="0.25">
      <c r="A865" s="698" t="s">
        <v>3564</v>
      </c>
      <c r="B865" s="699" t="s">
        <v>313</v>
      </c>
      <c r="C865" s="699" t="s">
        <v>3565</v>
      </c>
      <c r="D865" s="699" t="s">
        <v>1314</v>
      </c>
      <c r="E865" s="700">
        <v>18.36</v>
      </c>
    </row>
    <row r="866" spans="1:5" ht="12.75" customHeight="1" x14ac:dyDescent="0.25">
      <c r="A866" s="698" t="s">
        <v>3566</v>
      </c>
      <c r="B866" s="699" t="s">
        <v>313</v>
      </c>
      <c r="C866" s="699" t="s">
        <v>3567</v>
      </c>
      <c r="D866" s="699" t="s">
        <v>1314</v>
      </c>
      <c r="E866" s="700">
        <v>21.59</v>
      </c>
    </row>
    <row r="867" spans="1:5" ht="12.75" customHeight="1" x14ac:dyDescent="0.25">
      <c r="A867" s="698" t="s">
        <v>3568</v>
      </c>
      <c r="B867" s="699" t="s">
        <v>313</v>
      </c>
      <c r="C867" s="699" t="s">
        <v>3569</v>
      </c>
      <c r="D867" s="699" t="s">
        <v>1314</v>
      </c>
      <c r="E867" s="700">
        <v>1.99</v>
      </c>
    </row>
    <row r="868" spans="1:5" ht="13.5" customHeight="1" x14ac:dyDescent="0.25">
      <c r="A868" s="698" t="s">
        <v>3570</v>
      </c>
      <c r="B868" s="699" t="s">
        <v>313</v>
      </c>
      <c r="C868" s="699" t="s">
        <v>3571</v>
      </c>
      <c r="D868" s="699" t="s">
        <v>1314</v>
      </c>
      <c r="E868" s="700">
        <v>1.7</v>
      </c>
    </row>
    <row r="869" spans="1:5" ht="12.75" customHeight="1" x14ac:dyDescent="0.25">
      <c r="A869" s="698" t="s">
        <v>3572</v>
      </c>
      <c r="B869" s="699" t="s">
        <v>313</v>
      </c>
      <c r="C869" s="699" t="s">
        <v>3573</v>
      </c>
      <c r="D869" s="699" t="s">
        <v>1314</v>
      </c>
      <c r="E869" s="700">
        <v>2.15</v>
      </c>
    </row>
    <row r="870" spans="1:5" ht="13.5" customHeight="1" x14ac:dyDescent="0.25">
      <c r="A870" s="698" t="s">
        <v>3574</v>
      </c>
      <c r="B870" s="699" t="s">
        <v>313</v>
      </c>
      <c r="C870" s="699" t="s">
        <v>3575</v>
      </c>
      <c r="D870" s="699" t="s">
        <v>1314</v>
      </c>
      <c r="E870" s="700">
        <v>4.45</v>
      </c>
    </row>
    <row r="871" spans="1:5" ht="12.75" customHeight="1" x14ac:dyDescent="0.25">
      <c r="A871" s="698" t="s">
        <v>3576</v>
      </c>
      <c r="B871" s="699" t="s">
        <v>313</v>
      </c>
      <c r="C871" s="699" t="s">
        <v>3577</v>
      </c>
      <c r="D871" s="699" t="s">
        <v>1314</v>
      </c>
      <c r="E871" s="700">
        <v>11.13</v>
      </c>
    </row>
    <row r="872" spans="1:5" ht="12.75" customHeight="1" x14ac:dyDescent="0.25">
      <c r="A872" s="698" t="s">
        <v>3578</v>
      </c>
      <c r="B872" s="699" t="s">
        <v>313</v>
      </c>
      <c r="C872" s="699" t="s">
        <v>3579</v>
      </c>
      <c r="D872" s="699" t="s">
        <v>1314</v>
      </c>
      <c r="E872" s="700">
        <v>15.28</v>
      </c>
    </row>
    <row r="873" spans="1:5" ht="13.5" customHeight="1" x14ac:dyDescent="0.25">
      <c r="A873" s="698" t="s">
        <v>3580</v>
      </c>
      <c r="B873" s="699" t="s">
        <v>313</v>
      </c>
      <c r="C873" s="699" t="s">
        <v>3581</v>
      </c>
      <c r="D873" s="699" t="s">
        <v>1314</v>
      </c>
      <c r="E873" s="700">
        <v>24.33</v>
      </c>
    </row>
    <row r="874" spans="1:5" ht="12.75" customHeight="1" x14ac:dyDescent="0.25">
      <c r="A874" s="698" t="s">
        <v>3582</v>
      </c>
      <c r="B874" s="699" t="s">
        <v>313</v>
      </c>
      <c r="C874" s="699" t="s">
        <v>3583</v>
      </c>
      <c r="D874" s="699" t="s">
        <v>1314</v>
      </c>
      <c r="E874" s="700">
        <v>38.53</v>
      </c>
    </row>
    <row r="875" spans="1:5" ht="13.5" customHeight="1" x14ac:dyDescent="0.25">
      <c r="A875" s="698" t="s">
        <v>3584</v>
      </c>
      <c r="B875" s="699" t="s">
        <v>313</v>
      </c>
      <c r="C875" s="699" t="s">
        <v>3585</v>
      </c>
      <c r="D875" s="699" t="s">
        <v>1314</v>
      </c>
      <c r="E875" s="700">
        <v>3.19</v>
      </c>
    </row>
    <row r="876" spans="1:5" ht="12.75" customHeight="1" x14ac:dyDescent="0.25">
      <c r="A876" s="698" t="s">
        <v>3586</v>
      </c>
      <c r="B876" s="699" t="s">
        <v>313</v>
      </c>
      <c r="C876" s="699" t="s">
        <v>3587</v>
      </c>
      <c r="D876" s="699" t="s">
        <v>1314</v>
      </c>
      <c r="E876" s="700">
        <v>6.91</v>
      </c>
    </row>
    <row r="877" spans="1:5" ht="12.75" customHeight="1" x14ac:dyDescent="0.25">
      <c r="A877" s="698" t="s">
        <v>3588</v>
      </c>
      <c r="B877" s="699" t="s">
        <v>313</v>
      </c>
      <c r="C877" s="699" t="s">
        <v>3589</v>
      </c>
      <c r="D877" s="699" t="s">
        <v>55</v>
      </c>
      <c r="E877" s="700">
        <v>16.690000000000001</v>
      </c>
    </row>
    <row r="878" spans="1:5" ht="13.5" customHeight="1" x14ac:dyDescent="0.25">
      <c r="A878" s="698" t="s">
        <v>3590</v>
      </c>
      <c r="B878" s="699" t="s">
        <v>313</v>
      </c>
      <c r="C878" s="699" t="s">
        <v>3591</v>
      </c>
      <c r="D878" s="699" t="s">
        <v>55</v>
      </c>
      <c r="E878" s="700">
        <v>26.9</v>
      </c>
    </row>
    <row r="879" spans="1:5" ht="12.75" customHeight="1" x14ac:dyDescent="0.25">
      <c r="A879" s="698" t="s">
        <v>3592</v>
      </c>
      <c r="B879" s="699" t="s">
        <v>313</v>
      </c>
      <c r="C879" s="699" t="s">
        <v>3593</v>
      </c>
      <c r="D879" s="699" t="s">
        <v>55</v>
      </c>
      <c r="E879" s="700">
        <v>47.9</v>
      </c>
    </row>
    <row r="880" spans="1:5" ht="16.5" customHeight="1" x14ac:dyDescent="0.25">
      <c r="A880" s="698" t="s">
        <v>3594</v>
      </c>
      <c r="B880" s="699" t="s">
        <v>313</v>
      </c>
      <c r="C880" s="699" t="s">
        <v>3595</v>
      </c>
      <c r="D880" s="699" t="s">
        <v>55</v>
      </c>
      <c r="E880" s="700">
        <v>6.57</v>
      </c>
    </row>
    <row r="881" spans="1:5" ht="16.5" customHeight="1" x14ac:dyDescent="0.25">
      <c r="A881" s="698" t="s">
        <v>3596</v>
      </c>
      <c r="B881" s="699" t="s">
        <v>313</v>
      </c>
      <c r="C881" s="699" t="s">
        <v>3597</v>
      </c>
      <c r="D881" s="699" t="s">
        <v>55</v>
      </c>
      <c r="E881" s="700">
        <v>8.94</v>
      </c>
    </row>
    <row r="882" spans="1:5" ht="15.75" customHeight="1" x14ac:dyDescent="0.25">
      <c r="A882" s="698" t="s">
        <v>3598</v>
      </c>
      <c r="B882" s="699" t="s">
        <v>313</v>
      </c>
      <c r="C882" s="699" t="s">
        <v>3599</v>
      </c>
      <c r="D882" s="699" t="s">
        <v>55</v>
      </c>
      <c r="E882" s="700">
        <v>14.07</v>
      </c>
    </row>
    <row r="883" spans="1:5" ht="16.5" customHeight="1" x14ac:dyDescent="0.25">
      <c r="A883" s="698" t="s">
        <v>3600</v>
      </c>
      <c r="B883" s="699" t="s">
        <v>313</v>
      </c>
      <c r="C883" s="699" t="s">
        <v>3601</v>
      </c>
      <c r="D883" s="699" t="s">
        <v>55</v>
      </c>
      <c r="E883" s="700">
        <v>25.63</v>
      </c>
    </row>
    <row r="884" spans="1:5" ht="13.5" customHeight="1" x14ac:dyDescent="0.25">
      <c r="A884" s="698" t="s">
        <v>3602</v>
      </c>
      <c r="B884" s="699" t="s">
        <v>313</v>
      </c>
      <c r="C884" s="699" t="s">
        <v>3603</v>
      </c>
      <c r="D884" s="699" t="s">
        <v>55</v>
      </c>
      <c r="E884" s="700">
        <v>11.99</v>
      </c>
    </row>
    <row r="885" spans="1:5" ht="12.75" customHeight="1" x14ac:dyDescent="0.25">
      <c r="A885" s="698" t="s">
        <v>3604</v>
      </c>
      <c r="B885" s="699" t="s">
        <v>313</v>
      </c>
      <c r="C885" s="699" t="s">
        <v>3605</v>
      </c>
      <c r="D885" s="699" t="s">
        <v>55</v>
      </c>
      <c r="E885" s="700">
        <v>7.1</v>
      </c>
    </row>
    <row r="886" spans="1:5" ht="16.5" customHeight="1" x14ac:dyDescent="0.25">
      <c r="A886" s="698" t="s">
        <v>3606</v>
      </c>
      <c r="B886" s="699" t="s">
        <v>313</v>
      </c>
      <c r="C886" s="699" t="s">
        <v>3607</v>
      </c>
      <c r="D886" s="699" t="s">
        <v>55</v>
      </c>
      <c r="E886" s="700">
        <v>13.49</v>
      </c>
    </row>
    <row r="887" spans="1:5" ht="16.5" customHeight="1" x14ac:dyDescent="0.25">
      <c r="A887" s="698" t="s">
        <v>3608</v>
      </c>
      <c r="B887" s="699" t="s">
        <v>313</v>
      </c>
      <c r="C887" s="699" t="s">
        <v>3609</v>
      </c>
      <c r="D887" s="699" t="s">
        <v>55</v>
      </c>
      <c r="E887" s="700">
        <v>14.58</v>
      </c>
    </row>
    <row r="888" spans="1:5" ht="15.75" customHeight="1" x14ac:dyDescent="0.25">
      <c r="A888" s="698" t="s">
        <v>3610</v>
      </c>
      <c r="B888" s="699" t="s">
        <v>313</v>
      </c>
      <c r="C888" s="699" t="s">
        <v>3611</v>
      </c>
      <c r="D888" s="699" t="s">
        <v>55</v>
      </c>
      <c r="E888" s="700">
        <v>15.58</v>
      </c>
    </row>
    <row r="889" spans="1:5" ht="16.5" customHeight="1" x14ac:dyDescent="0.25">
      <c r="A889" s="698" t="s">
        <v>3612</v>
      </c>
      <c r="B889" s="699" t="s">
        <v>313</v>
      </c>
      <c r="C889" s="699" t="s">
        <v>3613</v>
      </c>
      <c r="D889" s="699" t="s">
        <v>55</v>
      </c>
      <c r="E889" s="700">
        <v>19.54</v>
      </c>
    </row>
    <row r="890" spans="1:5" ht="16.5" customHeight="1" x14ac:dyDescent="0.25">
      <c r="A890" s="698" t="s">
        <v>3614</v>
      </c>
      <c r="B890" s="699" t="s">
        <v>313</v>
      </c>
      <c r="C890" s="699" t="s">
        <v>3615</v>
      </c>
      <c r="D890" s="699" t="s">
        <v>55</v>
      </c>
      <c r="E890" s="700">
        <v>20.34</v>
      </c>
    </row>
    <row r="891" spans="1:5" ht="16.5" customHeight="1" x14ac:dyDescent="0.25">
      <c r="A891" s="698" t="s">
        <v>3616</v>
      </c>
      <c r="B891" s="699" t="s">
        <v>313</v>
      </c>
      <c r="C891" s="699" t="s">
        <v>3617</v>
      </c>
      <c r="D891" s="699" t="s">
        <v>55</v>
      </c>
      <c r="E891" s="700">
        <v>14.5</v>
      </c>
    </row>
    <row r="892" spans="1:5" ht="12.75" customHeight="1" x14ac:dyDescent="0.25">
      <c r="A892" s="698" t="s">
        <v>3618</v>
      </c>
      <c r="B892" s="699" t="s">
        <v>313</v>
      </c>
      <c r="C892" s="699" t="s">
        <v>3619</v>
      </c>
      <c r="D892" s="699" t="s">
        <v>55</v>
      </c>
      <c r="E892" s="700">
        <v>13.05</v>
      </c>
    </row>
    <row r="893" spans="1:5" ht="12.75" customHeight="1" x14ac:dyDescent="0.25">
      <c r="A893" s="698" t="s">
        <v>3620</v>
      </c>
      <c r="B893" s="699" t="s">
        <v>313</v>
      </c>
      <c r="C893" s="699" t="s">
        <v>3621</v>
      </c>
      <c r="D893" s="699" t="s">
        <v>55</v>
      </c>
      <c r="E893" s="700">
        <v>8.56</v>
      </c>
    </row>
    <row r="894" spans="1:5" ht="13.5" customHeight="1" x14ac:dyDescent="0.25">
      <c r="A894" s="698" t="s">
        <v>3622</v>
      </c>
      <c r="B894" s="699" t="s">
        <v>313</v>
      </c>
      <c r="C894" s="699" t="s">
        <v>3623</v>
      </c>
      <c r="D894" s="699" t="s">
        <v>55</v>
      </c>
      <c r="E894" s="700">
        <v>14.83</v>
      </c>
    </row>
    <row r="895" spans="1:5" ht="12.75" customHeight="1" x14ac:dyDescent="0.25">
      <c r="A895" s="698" t="s">
        <v>3624</v>
      </c>
      <c r="B895" s="699" t="s">
        <v>313</v>
      </c>
      <c r="C895" s="699" t="s">
        <v>3625</v>
      </c>
      <c r="D895" s="699" t="s">
        <v>55</v>
      </c>
      <c r="E895" s="700">
        <v>9.32</v>
      </c>
    </row>
    <row r="896" spans="1:5" ht="13.5" customHeight="1" x14ac:dyDescent="0.25">
      <c r="A896" s="698" t="s">
        <v>3626</v>
      </c>
      <c r="B896" s="699" t="s">
        <v>313</v>
      </c>
      <c r="C896" s="699" t="s">
        <v>3627</v>
      </c>
      <c r="D896" s="699" t="s">
        <v>55</v>
      </c>
      <c r="E896" s="700">
        <v>7.28</v>
      </c>
    </row>
    <row r="897" spans="1:5" ht="12.75" customHeight="1" x14ac:dyDescent="0.25">
      <c r="A897" s="698" t="s">
        <v>3628</v>
      </c>
      <c r="B897" s="699" t="s">
        <v>313</v>
      </c>
      <c r="C897" s="699" t="s">
        <v>3629</v>
      </c>
      <c r="D897" s="699" t="s">
        <v>55</v>
      </c>
      <c r="E897" s="700">
        <v>11.32</v>
      </c>
    </row>
    <row r="898" spans="1:5" ht="12.75" customHeight="1" x14ac:dyDescent="0.25">
      <c r="A898" s="698" t="s">
        <v>3630</v>
      </c>
      <c r="B898" s="699" t="s">
        <v>313</v>
      </c>
      <c r="C898" s="699" t="s">
        <v>3631</v>
      </c>
      <c r="D898" s="699" t="s">
        <v>55</v>
      </c>
      <c r="E898" s="700">
        <v>11.99</v>
      </c>
    </row>
    <row r="899" spans="1:5" ht="13.5" customHeight="1" x14ac:dyDescent="0.25">
      <c r="A899" s="698" t="s">
        <v>3632</v>
      </c>
      <c r="B899" s="699" t="s">
        <v>313</v>
      </c>
      <c r="C899" s="699" t="s">
        <v>3633</v>
      </c>
      <c r="D899" s="699" t="s">
        <v>55</v>
      </c>
      <c r="E899" s="700">
        <v>0.75</v>
      </c>
    </row>
    <row r="900" spans="1:5" ht="12.75" customHeight="1" x14ac:dyDescent="0.25">
      <c r="A900" s="698" t="s">
        <v>3634</v>
      </c>
      <c r="B900" s="699" t="s">
        <v>313</v>
      </c>
      <c r="C900" s="699" t="s">
        <v>3635</v>
      </c>
      <c r="D900" s="699" t="s">
        <v>55</v>
      </c>
      <c r="E900" s="700">
        <v>1.06</v>
      </c>
    </row>
    <row r="901" spans="1:5" ht="13.5" customHeight="1" x14ac:dyDescent="0.25">
      <c r="A901" s="698" t="s">
        <v>3636</v>
      </c>
      <c r="B901" s="699" t="s">
        <v>313</v>
      </c>
      <c r="C901" s="699" t="s">
        <v>3637</v>
      </c>
      <c r="D901" s="699" t="s">
        <v>55</v>
      </c>
      <c r="E901" s="700">
        <v>1.08</v>
      </c>
    </row>
    <row r="902" spans="1:5" ht="12.75" customHeight="1" x14ac:dyDescent="0.25">
      <c r="A902" s="698" t="s">
        <v>3638</v>
      </c>
      <c r="B902" s="699" t="s">
        <v>313</v>
      </c>
      <c r="C902" s="699" t="s">
        <v>3639</v>
      </c>
      <c r="D902" s="699" t="s">
        <v>55</v>
      </c>
      <c r="E902" s="700">
        <v>0.98</v>
      </c>
    </row>
    <row r="903" spans="1:5" ht="12.75" customHeight="1" x14ac:dyDescent="0.25">
      <c r="A903" s="698" t="s">
        <v>3640</v>
      </c>
      <c r="B903" s="699" t="s">
        <v>313</v>
      </c>
      <c r="C903" s="699" t="s">
        <v>3641</v>
      </c>
      <c r="D903" s="699" t="s">
        <v>55</v>
      </c>
      <c r="E903" s="700">
        <v>3.85</v>
      </c>
    </row>
    <row r="904" spans="1:5" ht="13.5" customHeight="1" x14ac:dyDescent="0.25">
      <c r="A904" s="698" t="s">
        <v>3642</v>
      </c>
      <c r="B904" s="699" t="s">
        <v>313</v>
      </c>
      <c r="C904" s="699" t="s">
        <v>3643</v>
      </c>
      <c r="D904" s="699" t="s">
        <v>55</v>
      </c>
      <c r="E904" s="700">
        <v>18</v>
      </c>
    </row>
    <row r="905" spans="1:5" ht="12.75" customHeight="1" x14ac:dyDescent="0.25">
      <c r="A905" s="698" t="s">
        <v>3644</v>
      </c>
      <c r="B905" s="699" t="s">
        <v>313</v>
      </c>
      <c r="C905" s="699" t="s">
        <v>3645</v>
      </c>
      <c r="D905" s="699" t="s">
        <v>55</v>
      </c>
      <c r="E905" s="700">
        <v>3.55</v>
      </c>
    </row>
    <row r="906" spans="1:5" ht="16.5" customHeight="1" x14ac:dyDescent="0.25">
      <c r="A906" s="698" t="s">
        <v>3646</v>
      </c>
      <c r="B906" s="699" t="s">
        <v>313</v>
      </c>
      <c r="C906" s="699" t="s">
        <v>3647</v>
      </c>
      <c r="D906" s="699" t="s">
        <v>55</v>
      </c>
      <c r="E906" s="700">
        <v>37.840000000000003</v>
      </c>
    </row>
    <row r="907" spans="1:5" ht="12.75" customHeight="1" x14ac:dyDescent="0.25">
      <c r="A907" s="698" t="s">
        <v>3648</v>
      </c>
      <c r="B907" s="699" t="s">
        <v>313</v>
      </c>
      <c r="C907" s="699" t="s">
        <v>3649</v>
      </c>
      <c r="D907" s="699" t="s">
        <v>55</v>
      </c>
      <c r="E907" s="700">
        <v>1.3</v>
      </c>
    </row>
    <row r="908" spans="1:5" ht="13.5" customHeight="1" x14ac:dyDescent="0.25">
      <c r="A908" s="698" t="s">
        <v>3650</v>
      </c>
      <c r="B908" s="699" t="s">
        <v>313</v>
      </c>
      <c r="C908" s="699" t="s">
        <v>3651</v>
      </c>
      <c r="D908" s="699" t="s">
        <v>55</v>
      </c>
      <c r="E908" s="700">
        <v>5.41</v>
      </c>
    </row>
    <row r="909" spans="1:5" ht="12.75" customHeight="1" x14ac:dyDescent="0.25">
      <c r="A909" s="698" t="s">
        <v>3652</v>
      </c>
      <c r="B909" s="699" t="s">
        <v>313</v>
      </c>
      <c r="C909" s="699" t="s">
        <v>3653</v>
      </c>
      <c r="D909" s="699" t="s">
        <v>55</v>
      </c>
      <c r="E909" s="700">
        <v>1.74</v>
      </c>
    </row>
    <row r="910" spans="1:5" ht="16.5" customHeight="1" x14ac:dyDescent="0.25">
      <c r="A910" s="698" t="s">
        <v>3654</v>
      </c>
      <c r="B910" s="699" t="s">
        <v>313</v>
      </c>
      <c r="C910" s="699" t="s">
        <v>3655</v>
      </c>
      <c r="D910" s="699" t="s">
        <v>55</v>
      </c>
      <c r="E910" s="700">
        <v>2.2999999999999998</v>
      </c>
    </row>
    <row r="911" spans="1:5" ht="16.5" customHeight="1" x14ac:dyDescent="0.25">
      <c r="A911" s="698" t="s">
        <v>3656</v>
      </c>
      <c r="B911" s="699" t="s">
        <v>313</v>
      </c>
      <c r="C911" s="699" t="s">
        <v>3657</v>
      </c>
      <c r="D911" s="699" t="s">
        <v>55</v>
      </c>
      <c r="E911" s="700">
        <v>4.59</v>
      </c>
    </row>
    <row r="912" spans="1:5" ht="12.75" customHeight="1" x14ac:dyDescent="0.25">
      <c r="A912" s="698" t="s">
        <v>3658</v>
      </c>
      <c r="B912" s="699" t="s">
        <v>313</v>
      </c>
      <c r="C912" s="699" t="s">
        <v>3659</v>
      </c>
      <c r="D912" s="699" t="s">
        <v>55</v>
      </c>
      <c r="E912" s="700">
        <v>4.28</v>
      </c>
    </row>
    <row r="913" spans="1:5" ht="12.75" customHeight="1" x14ac:dyDescent="0.25">
      <c r="A913" s="698" t="s">
        <v>3660</v>
      </c>
      <c r="B913" s="699" t="s">
        <v>313</v>
      </c>
      <c r="C913" s="699" t="s">
        <v>3661</v>
      </c>
      <c r="D913" s="699" t="s">
        <v>55</v>
      </c>
      <c r="E913" s="700">
        <v>2.48</v>
      </c>
    </row>
    <row r="914" spans="1:5" ht="13.5" customHeight="1" x14ac:dyDescent="0.25">
      <c r="A914" s="698" t="s">
        <v>3662</v>
      </c>
      <c r="B914" s="699" t="s">
        <v>313</v>
      </c>
      <c r="C914" s="699" t="s">
        <v>3663</v>
      </c>
      <c r="D914" s="699" t="s">
        <v>55</v>
      </c>
      <c r="E914" s="700">
        <v>2.1</v>
      </c>
    </row>
    <row r="915" spans="1:5" ht="12.75" customHeight="1" x14ac:dyDescent="0.25">
      <c r="A915" s="698" t="s">
        <v>3664</v>
      </c>
      <c r="B915" s="699" t="s">
        <v>313</v>
      </c>
      <c r="C915" s="699" t="s">
        <v>3665</v>
      </c>
      <c r="D915" s="699" t="s">
        <v>55</v>
      </c>
      <c r="E915" s="700">
        <v>6.09</v>
      </c>
    </row>
    <row r="916" spans="1:5" ht="12.75" customHeight="1" x14ac:dyDescent="0.25">
      <c r="A916" s="698" t="s">
        <v>3666</v>
      </c>
      <c r="B916" s="699" t="s">
        <v>313</v>
      </c>
      <c r="C916" s="699" t="s">
        <v>3667</v>
      </c>
      <c r="D916" s="699" t="s">
        <v>55</v>
      </c>
      <c r="E916" s="700">
        <v>8</v>
      </c>
    </row>
    <row r="917" spans="1:5" ht="13.5" customHeight="1" x14ac:dyDescent="0.25">
      <c r="A917" s="698" t="s">
        <v>3668</v>
      </c>
      <c r="B917" s="699" t="s">
        <v>313</v>
      </c>
      <c r="C917" s="699" t="s">
        <v>3669</v>
      </c>
      <c r="D917" s="699" t="s">
        <v>55</v>
      </c>
      <c r="E917" s="700">
        <v>4.18</v>
      </c>
    </row>
    <row r="918" spans="1:5" ht="12.75" customHeight="1" x14ac:dyDescent="0.25">
      <c r="A918" s="698" t="s">
        <v>3670</v>
      </c>
      <c r="B918" s="699" t="s">
        <v>313</v>
      </c>
      <c r="C918" s="699" t="s">
        <v>3671</v>
      </c>
      <c r="D918" s="699" t="s">
        <v>55</v>
      </c>
      <c r="E918" s="700">
        <v>6.9</v>
      </c>
    </row>
    <row r="919" spans="1:5" ht="13.5" customHeight="1" x14ac:dyDescent="0.25">
      <c r="A919" s="698" t="s">
        <v>3672</v>
      </c>
      <c r="B919" s="699" t="s">
        <v>313</v>
      </c>
      <c r="C919" s="699" t="s">
        <v>3673</v>
      </c>
      <c r="D919" s="699" t="s">
        <v>55</v>
      </c>
      <c r="E919" s="700">
        <v>21</v>
      </c>
    </row>
    <row r="920" spans="1:5" ht="12.75" customHeight="1" x14ac:dyDescent="0.25">
      <c r="A920" s="698" t="s">
        <v>3674</v>
      </c>
      <c r="B920" s="699" t="s">
        <v>313</v>
      </c>
      <c r="C920" s="699" t="s">
        <v>3675</v>
      </c>
      <c r="D920" s="699" t="s">
        <v>55</v>
      </c>
      <c r="E920" s="700">
        <v>135.58000000000001</v>
      </c>
    </row>
    <row r="921" spans="1:5" ht="12.75" customHeight="1" x14ac:dyDescent="0.25">
      <c r="A921" s="698" t="s">
        <v>3676</v>
      </c>
      <c r="B921" s="699" t="s">
        <v>313</v>
      </c>
      <c r="C921" s="699" t="s">
        <v>3677</v>
      </c>
      <c r="D921" s="699" t="s">
        <v>55</v>
      </c>
      <c r="E921" s="700">
        <v>109.56</v>
      </c>
    </row>
    <row r="922" spans="1:5" ht="13.5" customHeight="1" x14ac:dyDescent="0.25">
      <c r="A922" s="698" t="s">
        <v>3678</v>
      </c>
      <c r="B922" s="699" t="s">
        <v>313</v>
      </c>
      <c r="C922" s="699" t="s">
        <v>3679</v>
      </c>
      <c r="D922" s="699" t="s">
        <v>55</v>
      </c>
      <c r="E922" s="700">
        <v>93.1</v>
      </c>
    </row>
    <row r="923" spans="1:5" ht="12.75" customHeight="1" x14ac:dyDescent="0.25">
      <c r="A923" s="698" t="s">
        <v>3680</v>
      </c>
      <c r="B923" s="699" t="s">
        <v>313</v>
      </c>
      <c r="C923" s="699" t="s">
        <v>3681</v>
      </c>
      <c r="D923" s="699" t="s">
        <v>55</v>
      </c>
      <c r="E923" s="700">
        <v>11.86</v>
      </c>
    </row>
    <row r="924" spans="1:5" ht="13.5" customHeight="1" x14ac:dyDescent="0.25">
      <c r="A924" s="698" t="s">
        <v>3682</v>
      </c>
      <c r="B924" s="699" t="s">
        <v>313</v>
      </c>
      <c r="C924" s="699" t="s">
        <v>3683</v>
      </c>
      <c r="D924" s="699" t="s">
        <v>55</v>
      </c>
      <c r="E924" s="700">
        <v>13</v>
      </c>
    </row>
    <row r="925" spans="1:5" ht="12.75" customHeight="1" x14ac:dyDescent="0.25">
      <c r="A925" s="698" t="s">
        <v>3684</v>
      </c>
      <c r="B925" s="699" t="s">
        <v>313</v>
      </c>
      <c r="C925" s="699" t="s">
        <v>3685</v>
      </c>
      <c r="D925" s="699" t="s">
        <v>55</v>
      </c>
      <c r="E925" s="700">
        <v>738.44</v>
      </c>
    </row>
    <row r="926" spans="1:5" ht="12.75" customHeight="1" x14ac:dyDescent="0.25">
      <c r="A926" s="698" t="s">
        <v>3686</v>
      </c>
      <c r="B926" s="699" t="s">
        <v>313</v>
      </c>
      <c r="C926" s="699" t="s">
        <v>3687</v>
      </c>
      <c r="D926" s="699" t="s">
        <v>55</v>
      </c>
      <c r="E926" s="700">
        <v>15.99</v>
      </c>
    </row>
    <row r="927" spans="1:5" ht="13.5" customHeight="1" x14ac:dyDescent="0.25">
      <c r="A927" s="698" t="s">
        <v>3688</v>
      </c>
      <c r="B927" s="699" t="s">
        <v>313</v>
      </c>
      <c r="C927" s="699" t="s">
        <v>3689</v>
      </c>
      <c r="D927" s="699" t="s">
        <v>55</v>
      </c>
      <c r="E927" s="700">
        <v>23.5</v>
      </c>
    </row>
    <row r="928" spans="1:5" ht="12.75" customHeight="1" x14ac:dyDescent="0.25">
      <c r="A928" s="698" t="s">
        <v>3690</v>
      </c>
      <c r="B928" s="699" t="s">
        <v>313</v>
      </c>
      <c r="C928" s="699" t="s">
        <v>3691</v>
      </c>
      <c r="D928" s="699" t="s">
        <v>55</v>
      </c>
      <c r="E928" s="700">
        <v>545.4</v>
      </c>
    </row>
    <row r="929" spans="1:5" ht="12.75" customHeight="1" x14ac:dyDescent="0.25">
      <c r="A929" s="698" t="s">
        <v>3692</v>
      </c>
      <c r="B929" s="699" t="s">
        <v>313</v>
      </c>
      <c r="C929" s="699" t="s">
        <v>3693</v>
      </c>
      <c r="D929" s="699" t="s">
        <v>55</v>
      </c>
      <c r="E929" s="700">
        <v>1280.3900000000001</v>
      </c>
    </row>
    <row r="930" spans="1:5" ht="13.5" customHeight="1" x14ac:dyDescent="0.25">
      <c r="A930" s="698" t="s">
        <v>3694</v>
      </c>
      <c r="B930" s="699" t="s">
        <v>313</v>
      </c>
      <c r="C930" s="699" t="s">
        <v>3695</v>
      </c>
      <c r="D930" s="699" t="s">
        <v>55</v>
      </c>
      <c r="E930" s="700">
        <v>28.92</v>
      </c>
    </row>
    <row r="931" spans="1:5" ht="12.75" customHeight="1" x14ac:dyDescent="0.25">
      <c r="A931" s="698" t="s">
        <v>3696</v>
      </c>
      <c r="B931" s="699" t="s">
        <v>313</v>
      </c>
      <c r="C931" s="699" t="s">
        <v>3697</v>
      </c>
      <c r="D931" s="699" t="s">
        <v>55</v>
      </c>
      <c r="E931" s="700">
        <v>4.9000000000000004</v>
      </c>
    </row>
    <row r="932" spans="1:5" ht="13.5" customHeight="1" x14ac:dyDescent="0.25">
      <c r="A932" s="698" t="s">
        <v>3698</v>
      </c>
      <c r="B932" s="699" t="s">
        <v>313</v>
      </c>
      <c r="C932" s="699" t="s">
        <v>3699</v>
      </c>
      <c r="D932" s="699" t="s">
        <v>55</v>
      </c>
      <c r="E932" s="700">
        <v>6.18</v>
      </c>
    </row>
    <row r="933" spans="1:5" ht="12.75" customHeight="1" x14ac:dyDescent="0.25">
      <c r="A933" s="698" t="s">
        <v>3700</v>
      </c>
      <c r="B933" s="699" t="s">
        <v>313</v>
      </c>
      <c r="C933" s="699" t="s">
        <v>3701</v>
      </c>
      <c r="D933" s="699" t="s">
        <v>55</v>
      </c>
      <c r="E933" s="700">
        <v>4.3</v>
      </c>
    </row>
    <row r="934" spans="1:5" ht="12.75" customHeight="1" x14ac:dyDescent="0.25">
      <c r="A934" s="698" t="s">
        <v>3702</v>
      </c>
      <c r="B934" s="699" t="s">
        <v>313</v>
      </c>
      <c r="C934" s="699" t="s">
        <v>3703</v>
      </c>
      <c r="D934" s="699" t="s">
        <v>55</v>
      </c>
      <c r="E934" s="700">
        <v>7.08</v>
      </c>
    </row>
    <row r="935" spans="1:5" ht="13.5" customHeight="1" x14ac:dyDescent="0.25">
      <c r="A935" s="698" t="s">
        <v>3704</v>
      </c>
      <c r="B935" s="699" t="s">
        <v>313</v>
      </c>
      <c r="C935" s="699" t="s">
        <v>3705</v>
      </c>
      <c r="D935" s="699" t="s">
        <v>55</v>
      </c>
      <c r="E935" s="700">
        <v>8.69</v>
      </c>
    </row>
    <row r="936" spans="1:5" ht="12.75" customHeight="1" x14ac:dyDescent="0.25">
      <c r="A936" s="698" t="s">
        <v>3706</v>
      </c>
      <c r="B936" s="699" t="s">
        <v>313</v>
      </c>
      <c r="C936" s="699" t="s">
        <v>3707</v>
      </c>
      <c r="D936" s="699" t="s">
        <v>55</v>
      </c>
      <c r="E936" s="700">
        <v>11.19</v>
      </c>
    </row>
    <row r="937" spans="1:5" ht="13.5" customHeight="1" x14ac:dyDescent="0.25">
      <c r="A937" s="698" t="s">
        <v>3708</v>
      </c>
      <c r="B937" s="699" t="s">
        <v>313</v>
      </c>
      <c r="C937" s="699" t="s">
        <v>3709</v>
      </c>
      <c r="D937" s="699" t="s">
        <v>55</v>
      </c>
      <c r="E937" s="700">
        <v>14.17</v>
      </c>
    </row>
    <row r="938" spans="1:5" ht="12.75" customHeight="1" x14ac:dyDescent="0.25">
      <c r="A938" s="698" t="s">
        <v>3710</v>
      </c>
      <c r="B938" s="699" t="s">
        <v>313</v>
      </c>
      <c r="C938" s="699" t="s">
        <v>3711</v>
      </c>
      <c r="D938" s="699" t="s">
        <v>55</v>
      </c>
      <c r="E938" s="700">
        <v>20.55</v>
      </c>
    </row>
    <row r="939" spans="1:5" ht="12.75" customHeight="1" x14ac:dyDescent="0.25">
      <c r="A939" s="698" t="s">
        <v>3712</v>
      </c>
      <c r="B939" s="699" t="s">
        <v>313</v>
      </c>
      <c r="C939" s="699" t="s">
        <v>3713</v>
      </c>
      <c r="D939" s="699" t="s">
        <v>55</v>
      </c>
      <c r="E939" s="700">
        <v>33.29</v>
      </c>
    </row>
    <row r="940" spans="1:5" ht="13.5" customHeight="1" x14ac:dyDescent="0.25">
      <c r="A940" s="698" t="s">
        <v>3714</v>
      </c>
      <c r="B940" s="699" t="s">
        <v>313</v>
      </c>
      <c r="C940" s="699" t="s">
        <v>3715</v>
      </c>
      <c r="D940" s="699" t="s">
        <v>55</v>
      </c>
      <c r="E940" s="700">
        <v>14.99</v>
      </c>
    </row>
    <row r="941" spans="1:5" ht="12.75" customHeight="1" x14ac:dyDescent="0.25">
      <c r="A941" s="698" t="s">
        <v>3716</v>
      </c>
      <c r="B941" s="699" t="s">
        <v>313</v>
      </c>
      <c r="C941" s="699" t="s">
        <v>3717</v>
      </c>
      <c r="D941" s="699" t="s">
        <v>55</v>
      </c>
      <c r="E941" s="700">
        <v>26.9</v>
      </c>
    </row>
    <row r="942" spans="1:5" ht="13.5" customHeight="1" x14ac:dyDescent="0.25">
      <c r="A942" s="698" t="s">
        <v>3718</v>
      </c>
      <c r="B942" s="699" t="s">
        <v>313</v>
      </c>
      <c r="C942" s="699" t="s">
        <v>3719</v>
      </c>
      <c r="D942" s="699" t="s">
        <v>55</v>
      </c>
      <c r="E942" s="700">
        <v>12.56</v>
      </c>
    </row>
    <row r="943" spans="1:5" ht="12.75" customHeight="1" x14ac:dyDescent="0.25">
      <c r="A943" s="698" t="s">
        <v>3720</v>
      </c>
      <c r="B943" s="699" t="s">
        <v>313</v>
      </c>
      <c r="C943" s="699" t="s">
        <v>3721</v>
      </c>
      <c r="D943" s="699" t="s">
        <v>55</v>
      </c>
      <c r="E943" s="700">
        <v>113</v>
      </c>
    </row>
    <row r="944" spans="1:5" ht="12.75" customHeight="1" x14ac:dyDescent="0.25">
      <c r="A944" s="698" t="s">
        <v>3722</v>
      </c>
      <c r="B944" s="699" t="s">
        <v>313</v>
      </c>
      <c r="C944" s="699" t="s">
        <v>3723</v>
      </c>
      <c r="D944" s="699" t="s">
        <v>55</v>
      </c>
      <c r="E944" s="700">
        <v>112.7</v>
      </c>
    </row>
    <row r="945" spans="1:5" ht="16.5" customHeight="1" x14ac:dyDescent="0.25">
      <c r="A945" s="698" t="s">
        <v>3724</v>
      </c>
      <c r="B945" s="699" t="s">
        <v>313</v>
      </c>
      <c r="C945" s="699" t="s">
        <v>3725</v>
      </c>
      <c r="D945" s="699" t="s">
        <v>55</v>
      </c>
      <c r="E945" s="700">
        <v>114.92</v>
      </c>
    </row>
    <row r="946" spans="1:5" ht="12.75" customHeight="1" x14ac:dyDescent="0.25">
      <c r="A946" s="698" t="s">
        <v>3726</v>
      </c>
      <c r="B946" s="699" t="s">
        <v>313</v>
      </c>
      <c r="C946" s="699" t="s">
        <v>3727</v>
      </c>
      <c r="D946" s="699" t="s">
        <v>55</v>
      </c>
      <c r="E946" s="700">
        <v>71.55</v>
      </c>
    </row>
    <row r="947" spans="1:5" ht="13.5" customHeight="1" x14ac:dyDescent="0.25">
      <c r="A947" s="698" t="s">
        <v>3728</v>
      </c>
      <c r="B947" s="699" t="s">
        <v>313</v>
      </c>
      <c r="C947" s="699" t="s">
        <v>3729</v>
      </c>
      <c r="D947" s="699" t="s">
        <v>55</v>
      </c>
      <c r="E947" s="700">
        <v>103.84</v>
      </c>
    </row>
    <row r="948" spans="1:5" ht="12.75" customHeight="1" x14ac:dyDescent="0.25">
      <c r="A948" s="698" t="s">
        <v>3730</v>
      </c>
      <c r="B948" s="699" t="s">
        <v>313</v>
      </c>
      <c r="C948" s="699" t="s">
        <v>3731</v>
      </c>
      <c r="D948" s="699" t="s">
        <v>55</v>
      </c>
      <c r="E948" s="700">
        <v>125</v>
      </c>
    </row>
    <row r="949" spans="1:5" ht="13.5" customHeight="1" x14ac:dyDescent="0.25">
      <c r="A949" s="698" t="s">
        <v>3732</v>
      </c>
      <c r="B949" s="699" t="s">
        <v>313</v>
      </c>
      <c r="C949" s="699" t="s">
        <v>3733</v>
      </c>
      <c r="D949" s="699" t="s">
        <v>55</v>
      </c>
      <c r="E949" s="700">
        <v>120.33</v>
      </c>
    </row>
    <row r="950" spans="1:5" ht="12.75" customHeight="1" x14ac:dyDescent="0.25">
      <c r="A950" s="698" t="s">
        <v>3734</v>
      </c>
      <c r="B950" s="699" t="s">
        <v>313</v>
      </c>
      <c r="C950" s="699" t="s">
        <v>3735</v>
      </c>
      <c r="D950" s="699" t="s">
        <v>55</v>
      </c>
      <c r="E950" s="700">
        <v>195</v>
      </c>
    </row>
    <row r="951" spans="1:5" ht="12.75" customHeight="1" x14ac:dyDescent="0.25">
      <c r="A951" s="698" t="s">
        <v>3736</v>
      </c>
      <c r="B951" s="699" t="s">
        <v>313</v>
      </c>
      <c r="C951" s="699" t="s">
        <v>3737</v>
      </c>
      <c r="D951" s="699" t="s">
        <v>55</v>
      </c>
      <c r="E951" s="700">
        <v>64.099999999999994</v>
      </c>
    </row>
    <row r="952" spans="1:5" ht="13.5" customHeight="1" x14ac:dyDescent="0.25">
      <c r="A952" s="698" t="s">
        <v>3738</v>
      </c>
      <c r="B952" s="699" t="s">
        <v>313</v>
      </c>
      <c r="C952" s="699" t="s">
        <v>3739</v>
      </c>
      <c r="D952" s="699" t="s">
        <v>55</v>
      </c>
      <c r="E952" s="700">
        <v>66.290000000000006</v>
      </c>
    </row>
    <row r="953" spans="1:5" ht="12.75" customHeight="1" x14ac:dyDescent="0.25">
      <c r="A953" s="698" t="s">
        <v>3740</v>
      </c>
      <c r="B953" s="699" t="s">
        <v>313</v>
      </c>
      <c r="C953" s="699" t="s">
        <v>3741</v>
      </c>
      <c r="D953" s="699" t="s">
        <v>55</v>
      </c>
      <c r="E953" s="700">
        <v>85.53</v>
      </c>
    </row>
    <row r="954" spans="1:5" ht="13.5" customHeight="1" x14ac:dyDescent="0.25">
      <c r="A954" s="698" t="s">
        <v>3742</v>
      </c>
      <c r="B954" s="699" t="s">
        <v>313</v>
      </c>
      <c r="C954" s="699" t="s">
        <v>3743</v>
      </c>
      <c r="D954" s="699" t="s">
        <v>55</v>
      </c>
      <c r="E954" s="700">
        <v>62.38</v>
      </c>
    </row>
    <row r="955" spans="1:5" ht="12.75" customHeight="1" x14ac:dyDescent="0.25">
      <c r="A955" s="698" t="s">
        <v>3744</v>
      </c>
      <c r="B955" s="699" t="s">
        <v>313</v>
      </c>
      <c r="C955" s="699" t="s">
        <v>3745</v>
      </c>
      <c r="D955" s="699" t="s">
        <v>55</v>
      </c>
      <c r="E955" s="700">
        <v>63.9</v>
      </c>
    </row>
    <row r="956" spans="1:5" ht="12.75" customHeight="1" x14ac:dyDescent="0.25">
      <c r="A956" s="698" t="s">
        <v>3746</v>
      </c>
      <c r="B956" s="699" t="s">
        <v>313</v>
      </c>
      <c r="C956" s="699" t="s">
        <v>3747</v>
      </c>
      <c r="D956" s="699" t="s">
        <v>55</v>
      </c>
      <c r="E956" s="700">
        <v>102.72</v>
      </c>
    </row>
    <row r="957" spans="1:5" ht="13.5" customHeight="1" x14ac:dyDescent="0.25">
      <c r="A957" s="698" t="s">
        <v>3748</v>
      </c>
      <c r="B957" s="699" t="s">
        <v>313</v>
      </c>
      <c r="C957" s="699" t="s">
        <v>3749</v>
      </c>
      <c r="D957" s="699" t="s">
        <v>55</v>
      </c>
      <c r="E957" s="700">
        <v>107.95</v>
      </c>
    </row>
    <row r="958" spans="1:5" ht="12.75" customHeight="1" x14ac:dyDescent="0.25">
      <c r="A958" s="698" t="s">
        <v>3750</v>
      </c>
      <c r="B958" s="699" t="s">
        <v>313</v>
      </c>
      <c r="C958" s="699" t="s">
        <v>3751</v>
      </c>
      <c r="D958" s="699" t="s">
        <v>55</v>
      </c>
      <c r="E958" s="700">
        <v>39.9</v>
      </c>
    </row>
    <row r="959" spans="1:5" ht="12.75" customHeight="1" x14ac:dyDescent="0.25">
      <c r="A959" s="698" t="s">
        <v>3752</v>
      </c>
      <c r="B959" s="699" t="s">
        <v>313</v>
      </c>
      <c r="C959" s="699" t="s">
        <v>3753</v>
      </c>
      <c r="D959" s="699" t="s">
        <v>55</v>
      </c>
      <c r="E959" s="700">
        <v>59.9</v>
      </c>
    </row>
    <row r="960" spans="1:5" ht="16.5" customHeight="1" x14ac:dyDescent="0.25">
      <c r="A960" s="698" t="s">
        <v>3754</v>
      </c>
      <c r="B960" s="699" t="s">
        <v>313</v>
      </c>
      <c r="C960" s="699" t="s">
        <v>3755</v>
      </c>
      <c r="D960" s="699" t="s">
        <v>55</v>
      </c>
      <c r="E960" s="700">
        <v>62.9</v>
      </c>
    </row>
    <row r="961" spans="1:5" ht="16.5" customHeight="1" x14ac:dyDescent="0.25">
      <c r="A961" s="698" t="s">
        <v>3756</v>
      </c>
      <c r="B961" s="699" t="s">
        <v>313</v>
      </c>
      <c r="C961" s="699" t="s">
        <v>3757</v>
      </c>
      <c r="D961" s="699" t="s">
        <v>55</v>
      </c>
      <c r="E961" s="700">
        <v>39.43</v>
      </c>
    </row>
    <row r="962" spans="1:5" ht="12.75" customHeight="1" x14ac:dyDescent="0.25">
      <c r="A962" s="698" t="s">
        <v>3758</v>
      </c>
      <c r="B962" s="699" t="s">
        <v>313</v>
      </c>
      <c r="C962" s="699" t="s">
        <v>3759</v>
      </c>
      <c r="D962" s="699" t="s">
        <v>55</v>
      </c>
      <c r="E962" s="700">
        <v>2.99</v>
      </c>
    </row>
    <row r="963" spans="1:5" ht="13.5" customHeight="1" x14ac:dyDescent="0.25">
      <c r="A963" s="698" t="s">
        <v>3760</v>
      </c>
      <c r="B963" s="699" t="s">
        <v>313</v>
      </c>
      <c r="C963" s="699" t="s">
        <v>3761</v>
      </c>
      <c r="D963" s="699" t="s">
        <v>55</v>
      </c>
      <c r="E963" s="700">
        <v>10.74</v>
      </c>
    </row>
    <row r="964" spans="1:5" ht="12.75" customHeight="1" x14ac:dyDescent="0.25">
      <c r="A964" s="698" t="s">
        <v>3762</v>
      </c>
      <c r="B964" s="699" t="s">
        <v>313</v>
      </c>
      <c r="C964" s="699" t="s">
        <v>3763</v>
      </c>
      <c r="D964" s="699" t="s">
        <v>55</v>
      </c>
      <c r="E964" s="700">
        <v>2.84</v>
      </c>
    </row>
    <row r="965" spans="1:5" ht="13.5" customHeight="1" x14ac:dyDescent="0.25">
      <c r="A965" s="698" t="s">
        <v>3764</v>
      </c>
      <c r="B965" s="699" t="s">
        <v>313</v>
      </c>
      <c r="C965" s="699" t="s">
        <v>3765</v>
      </c>
      <c r="D965" s="699" t="s">
        <v>55</v>
      </c>
      <c r="E965" s="700">
        <v>4.5599999999999996</v>
      </c>
    </row>
    <row r="966" spans="1:5" ht="12.75" customHeight="1" x14ac:dyDescent="0.25">
      <c r="A966" s="698" t="s">
        <v>3766</v>
      </c>
      <c r="B966" s="699" t="s">
        <v>313</v>
      </c>
      <c r="C966" s="699" t="s">
        <v>3767</v>
      </c>
      <c r="D966" s="699" t="s">
        <v>55</v>
      </c>
      <c r="E966" s="700">
        <v>5.25</v>
      </c>
    </row>
    <row r="967" spans="1:5" ht="12.75" customHeight="1" x14ac:dyDescent="0.25">
      <c r="A967" s="698" t="s">
        <v>3768</v>
      </c>
      <c r="B967" s="699" t="s">
        <v>313</v>
      </c>
      <c r="C967" s="699" t="s">
        <v>3769</v>
      </c>
      <c r="D967" s="699" t="s">
        <v>55</v>
      </c>
      <c r="E967" s="700">
        <v>7.02</v>
      </c>
    </row>
    <row r="968" spans="1:5" ht="13.5" customHeight="1" x14ac:dyDescent="0.25">
      <c r="A968" s="698" t="s">
        <v>3770</v>
      </c>
      <c r="B968" s="699" t="s">
        <v>313</v>
      </c>
      <c r="C968" s="699" t="s">
        <v>3771</v>
      </c>
      <c r="D968" s="699" t="s">
        <v>55</v>
      </c>
      <c r="E968" s="700">
        <v>10.06</v>
      </c>
    </row>
    <row r="969" spans="1:5" ht="12.75" customHeight="1" x14ac:dyDescent="0.25">
      <c r="A969" s="698" t="s">
        <v>3772</v>
      </c>
      <c r="B969" s="699" t="s">
        <v>313</v>
      </c>
      <c r="C969" s="699" t="s">
        <v>3773</v>
      </c>
      <c r="D969" s="699" t="s">
        <v>55</v>
      </c>
      <c r="E969" s="700">
        <v>7.02</v>
      </c>
    </row>
    <row r="970" spans="1:5" ht="12.75" customHeight="1" x14ac:dyDescent="0.25">
      <c r="A970" s="698" t="s">
        <v>3774</v>
      </c>
      <c r="B970" s="699" t="s">
        <v>313</v>
      </c>
      <c r="C970" s="699" t="s">
        <v>3775</v>
      </c>
      <c r="D970" s="699" t="s">
        <v>55</v>
      </c>
      <c r="E970" s="700">
        <v>10.06</v>
      </c>
    </row>
    <row r="971" spans="1:5" ht="13.5" customHeight="1" x14ac:dyDescent="0.25">
      <c r="A971" s="698" t="s">
        <v>3776</v>
      </c>
      <c r="B971" s="699" t="s">
        <v>313</v>
      </c>
      <c r="C971" s="699" t="s">
        <v>3777</v>
      </c>
      <c r="D971" s="699" t="s">
        <v>55</v>
      </c>
      <c r="E971" s="700">
        <v>31.05</v>
      </c>
    </row>
    <row r="972" spans="1:5" ht="12.75" customHeight="1" x14ac:dyDescent="0.25">
      <c r="A972" s="698" t="s">
        <v>3778</v>
      </c>
      <c r="B972" s="699" t="s">
        <v>313</v>
      </c>
      <c r="C972" s="699" t="s">
        <v>3779</v>
      </c>
      <c r="D972" s="699" t="s">
        <v>55</v>
      </c>
      <c r="E972" s="700">
        <v>4.3</v>
      </c>
    </row>
    <row r="973" spans="1:5" ht="13.5" customHeight="1" x14ac:dyDescent="0.25">
      <c r="A973" s="698" t="s">
        <v>3780</v>
      </c>
      <c r="B973" s="699" t="s">
        <v>313</v>
      </c>
      <c r="C973" s="699" t="s">
        <v>3781</v>
      </c>
      <c r="D973" s="699" t="s">
        <v>55</v>
      </c>
      <c r="E973" s="700">
        <v>4.4000000000000004</v>
      </c>
    </row>
    <row r="974" spans="1:5" ht="12.75" customHeight="1" x14ac:dyDescent="0.25">
      <c r="A974" s="698" t="s">
        <v>3782</v>
      </c>
      <c r="B974" s="699" t="s">
        <v>313</v>
      </c>
      <c r="C974" s="699" t="s">
        <v>3783</v>
      </c>
      <c r="D974" s="699" t="s">
        <v>55</v>
      </c>
      <c r="E974" s="700">
        <v>4.54</v>
      </c>
    </row>
    <row r="975" spans="1:5" ht="12.75" customHeight="1" x14ac:dyDescent="0.25">
      <c r="A975" s="698" t="s">
        <v>3784</v>
      </c>
      <c r="B975" s="699" t="s">
        <v>313</v>
      </c>
      <c r="C975" s="699" t="s">
        <v>3785</v>
      </c>
      <c r="D975" s="699" t="s">
        <v>55</v>
      </c>
      <c r="E975" s="700">
        <v>9.99</v>
      </c>
    </row>
    <row r="976" spans="1:5" ht="13.5" customHeight="1" x14ac:dyDescent="0.25">
      <c r="A976" s="698" t="s">
        <v>3786</v>
      </c>
      <c r="B976" s="699" t="s">
        <v>313</v>
      </c>
      <c r="C976" s="699" t="s">
        <v>3787</v>
      </c>
      <c r="D976" s="699" t="s">
        <v>55</v>
      </c>
      <c r="E976" s="700">
        <v>6.39</v>
      </c>
    </row>
    <row r="977" spans="1:5" ht="12.75" customHeight="1" x14ac:dyDescent="0.25">
      <c r="A977" s="698" t="s">
        <v>3788</v>
      </c>
      <c r="B977" s="699" t="s">
        <v>313</v>
      </c>
      <c r="C977" s="699" t="s">
        <v>3789</v>
      </c>
      <c r="D977" s="699" t="s">
        <v>55</v>
      </c>
      <c r="E977" s="700">
        <v>14</v>
      </c>
    </row>
    <row r="978" spans="1:5" ht="13.5" customHeight="1" x14ac:dyDescent="0.25">
      <c r="A978" s="698" t="s">
        <v>3790</v>
      </c>
      <c r="B978" s="699" t="s">
        <v>313</v>
      </c>
      <c r="C978" s="699" t="s">
        <v>3791</v>
      </c>
      <c r="D978" s="699" t="s">
        <v>55</v>
      </c>
      <c r="E978" s="700">
        <v>14.9</v>
      </c>
    </row>
    <row r="979" spans="1:5" ht="12.75" customHeight="1" x14ac:dyDescent="0.25">
      <c r="A979" s="698" t="s">
        <v>3792</v>
      </c>
      <c r="B979" s="699" t="s">
        <v>313</v>
      </c>
      <c r="C979" s="699" t="s">
        <v>3793</v>
      </c>
      <c r="D979" s="699" t="s">
        <v>55</v>
      </c>
      <c r="E979" s="700">
        <v>32</v>
      </c>
    </row>
    <row r="980" spans="1:5" ht="12.75" customHeight="1" x14ac:dyDescent="0.25">
      <c r="A980" s="698" t="s">
        <v>3794</v>
      </c>
      <c r="B980" s="699" t="s">
        <v>313</v>
      </c>
      <c r="C980" s="699" t="s">
        <v>3795</v>
      </c>
      <c r="D980" s="699" t="s">
        <v>55</v>
      </c>
      <c r="E980" s="700">
        <v>26.25</v>
      </c>
    </row>
    <row r="981" spans="1:5" ht="13.5" customHeight="1" x14ac:dyDescent="0.25">
      <c r="A981" s="698" t="s">
        <v>3796</v>
      </c>
      <c r="B981" s="699" t="s">
        <v>313</v>
      </c>
      <c r="C981" s="699" t="s">
        <v>3797</v>
      </c>
      <c r="D981" s="699" t="s">
        <v>55</v>
      </c>
      <c r="E981" s="700">
        <v>62.4</v>
      </c>
    </row>
    <row r="982" spans="1:5" ht="12.75" customHeight="1" x14ac:dyDescent="0.25">
      <c r="A982" s="698" t="s">
        <v>3798</v>
      </c>
      <c r="B982" s="699" t="s">
        <v>313</v>
      </c>
      <c r="C982" s="699" t="s">
        <v>3799</v>
      </c>
      <c r="D982" s="699" t="s">
        <v>55</v>
      </c>
      <c r="E982" s="700">
        <v>9.9</v>
      </c>
    </row>
    <row r="983" spans="1:5" ht="16.5" customHeight="1" x14ac:dyDescent="0.25">
      <c r="A983" s="698" t="s">
        <v>3800</v>
      </c>
      <c r="B983" s="699" t="s">
        <v>313</v>
      </c>
      <c r="C983" s="699" t="s">
        <v>3801</v>
      </c>
      <c r="D983" s="699" t="s">
        <v>55</v>
      </c>
      <c r="E983" s="700">
        <v>19.12</v>
      </c>
    </row>
    <row r="984" spans="1:5" ht="12.75" customHeight="1" x14ac:dyDescent="0.25">
      <c r="A984" s="698" t="s">
        <v>3802</v>
      </c>
      <c r="B984" s="699" t="s">
        <v>313</v>
      </c>
      <c r="C984" s="699" t="s">
        <v>3803</v>
      </c>
      <c r="D984" s="699" t="s">
        <v>55</v>
      </c>
      <c r="E984" s="700">
        <v>5.92</v>
      </c>
    </row>
    <row r="985" spans="1:5" ht="16.5" customHeight="1" x14ac:dyDescent="0.25">
      <c r="A985" s="698" t="s">
        <v>3804</v>
      </c>
      <c r="B985" s="699" t="s">
        <v>313</v>
      </c>
      <c r="C985" s="699" t="s">
        <v>3805</v>
      </c>
      <c r="D985" s="699" t="s">
        <v>55</v>
      </c>
      <c r="E985" s="700">
        <v>38.979999999999997</v>
      </c>
    </row>
    <row r="986" spans="1:5" ht="12.75" customHeight="1" x14ac:dyDescent="0.25">
      <c r="A986" s="698" t="s">
        <v>3806</v>
      </c>
      <c r="B986" s="699" t="s">
        <v>313</v>
      </c>
      <c r="C986" s="699" t="s">
        <v>3807</v>
      </c>
      <c r="D986" s="699" t="s">
        <v>55</v>
      </c>
      <c r="E986" s="700">
        <v>63.94</v>
      </c>
    </row>
    <row r="987" spans="1:5" ht="16.5" customHeight="1" x14ac:dyDescent="0.25">
      <c r="A987" s="698" t="s">
        <v>3808</v>
      </c>
      <c r="B987" s="699" t="s">
        <v>313</v>
      </c>
      <c r="C987" s="699" t="s">
        <v>3809</v>
      </c>
      <c r="D987" s="699" t="s">
        <v>55</v>
      </c>
      <c r="E987" s="700">
        <v>210.55</v>
      </c>
    </row>
    <row r="988" spans="1:5" ht="13.5" customHeight="1" x14ac:dyDescent="0.25">
      <c r="A988" s="698" t="s">
        <v>3810</v>
      </c>
      <c r="B988" s="699" t="s">
        <v>313</v>
      </c>
      <c r="C988" s="699" t="s">
        <v>3811</v>
      </c>
      <c r="D988" s="699" t="s">
        <v>55</v>
      </c>
      <c r="E988" s="700">
        <v>62.5</v>
      </c>
    </row>
    <row r="989" spans="1:5" ht="15.75" customHeight="1" x14ac:dyDescent="0.25">
      <c r="A989" s="698" t="s">
        <v>3812</v>
      </c>
      <c r="B989" s="699" t="s">
        <v>313</v>
      </c>
      <c r="C989" s="699" t="s">
        <v>3813</v>
      </c>
      <c r="D989" s="699" t="s">
        <v>55</v>
      </c>
      <c r="E989" s="700">
        <v>10.7</v>
      </c>
    </row>
    <row r="990" spans="1:5" ht="13.5" customHeight="1" x14ac:dyDescent="0.25">
      <c r="A990" s="698" t="s">
        <v>3814</v>
      </c>
      <c r="B990" s="699" t="s">
        <v>313</v>
      </c>
      <c r="C990" s="699" t="s">
        <v>3815</v>
      </c>
      <c r="D990" s="699" t="s">
        <v>55</v>
      </c>
      <c r="E990" s="700">
        <v>0.59</v>
      </c>
    </row>
    <row r="991" spans="1:5" ht="12.75" customHeight="1" x14ac:dyDescent="0.25">
      <c r="A991" s="698" t="s">
        <v>3816</v>
      </c>
      <c r="B991" s="701"/>
      <c r="C991" s="699" t="s">
        <v>3817</v>
      </c>
      <c r="D991" s="699" t="s">
        <v>55</v>
      </c>
      <c r="E991" s="700">
        <v>0.55000000000000004</v>
      </c>
    </row>
    <row r="992" spans="1:5" ht="13.5" customHeight="1" x14ac:dyDescent="0.25">
      <c r="A992" s="698" t="s">
        <v>3818</v>
      </c>
      <c r="B992" s="699" t="s">
        <v>313</v>
      </c>
      <c r="C992" s="699" t="s">
        <v>3819</v>
      </c>
      <c r="D992" s="699" t="s">
        <v>55</v>
      </c>
      <c r="E992" s="700">
        <v>2.7</v>
      </c>
    </row>
    <row r="993" spans="1:5" ht="12.75" customHeight="1" x14ac:dyDescent="0.25">
      <c r="A993" s="698" t="s">
        <v>3820</v>
      </c>
      <c r="B993" s="699" t="s">
        <v>313</v>
      </c>
      <c r="C993" s="699" t="s">
        <v>3821</v>
      </c>
      <c r="D993" s="699" t="s">
        <v>55</v>
      </c>
      <c r="E993" s="700">
        <v>5.77</v>
      </c>
    </row>
    <row r="994" spans="1:5" ht="12.75" customHeight="1" x14ac:dyDescent="0.25">
      <c r="A994" s="698" t="s">
        <v>3822</v>
      </c>
      <c r="B994" s="699" t="s">
        <v>313</v>
      </c>
      <c r="C994" s="699" t="s">
        <v>3823</v>
      </c>
      <c r="D994" s="699" t="s">
        <v>55</v>
      </c>
      <c r="E994" s="700">
        <v>6</v>
      </c>
    </row>
    <row r="995" spans="1:5" ht="13.5" customHeight="1" x14ac:dyDescent="0.25">
      <c r="A995" s="698" t="s">
        <v>3824</v>
      </c>
      <c r="B995" s="699" t="s">
        <v>313</v>
      </c>
      <c r="C995" s="699" t="s">
        <v>3825</v>
      </c>
      <c r="D995" s="699" t="s">
        <v>55</v>
      </c>
      <c r="E995" s="700">
        <v>3.59</v>
      </c>
    </row>
    <row r="996" spans="1:5" ht="12.75" customHeight="1" x14ac:dyDescent="0.25">
      <c r="A996" s="698" t="s">
        <v>3826</v>
      </c>
      <c r="B996" s="699" t="s">
        <v>313</v>
      </c>
      <c r="C996" s="699" t="s">
        <v>3827</v>
      </c>
      <c r="D996" s="699" t="s">
        <v>55</v>
      </c>
      <c r="E996" s="700">
        <v>5.7</v>
      </c>
    </row>
    <row r="997" spans="1:5" ht="12.75" customHeight="1" x14ac:dyDescent="0.25">
      <c r="A997" s="698" t="s">
        <v>3828</v>
      </c>
      <c r="B997" s="699" t="s">
        <v>313</v>
      </c>
      <c r="C997" s="699" t="s">
        <v>3829</v>
      </c>
      <c r="D997" s="699" t="s">
        <v>55</v>
      </c>
      <c r="E997" s="700">
        <v>5.5</v>
      </c>
    </row>
    <row r="998" spans="1:5" ht="13.5" customHeight="1" x14ac:dyDescent="0.25">
      <c r="A998" s="698" t="s">
        <v>3830</v>
      </c>
      <c r="B998" s="699" t="s">
        <v>313</v>
      </c>
      <c r="C998" s="699" t="s">
        <v>3831</v>
      </c>
      <c r="D998" s="699" t="s">
        <v>55</v>
      </c>
      <c r="E998" s="700">
        <v>8.5</v>
      </c>
    </row>
    <row r="999" spans="1:5" ht="12.75" customHeight="1" x14ac:dyDescent="0.25">
      <c r="A999" s="698" t="s">
        <v>3832</v>
      </c>
      <c r="B999" s="699" t="s">
        <v>313</v>
      </c>
      <c r="C999" s="699" t="s">
        <v>3833</v>
      </c>
      <c r="D999" s="699" t="s">
        <v>55</v>
      </c>
      <c r="E999" s="700">
        <v>12.63</v>
      </c>
    </row>
    <row r="1000" spans="1:5" ht="13.5" customHeight="1" x14ac:dyDescent="0.25">
      <c r="A1000" s="698" t="s">
        <v>3834</v>
      </c>
      <c r="B1000" s="699" t="s">
        <v>313</v>
      </c>
      <c r="C1000" s="699" t="s">
        <v>3835</v>
      </c>
      <c r="D1000" s="699" t="s">
        <v>55</v>
      </c>
      <c r="E1000" s="700">
        <v>555.65</v>
      </c>
    </row>
    <row r="1001" spans="1:5" ht="12.75" customHeight="1" x14ac:dyDescent="0.25">
      <c r="A1001" s="698" t="s">
        <v>3836</v>
      </c>
      <c r="B1001" s="699" t="s">
        <v>313</v>
      </c>
      <c r="C1001" s="699" t="s">
        <v>3837</v>
      </c>
      <c r="D1001" s="699" t="s">
        <v>55</v>
      </c>
      <c r="E1001" s="700">
        <v>1429.19</v>
      </c>
    </row>
    <row r="1002" spans="1:5" ht="12.75" customHeight="1" x14ac:dyDescent="0.25">
      <c r="A1002" s="698" t="s">
        <v>3838</v>
      </c>
      <c r="B1002" s="699" t="s">
        <v>313</v>
      </c>
      <c r="C1002" s="699" t="s">
        <v>3839</v>
      </c>
      <c r="D1002" s="699" t="s">
        <v>55</v>
      </c>
      <c r="E1002" s="700">
        <v>3122.9</v>
      </c>
    </row>
    <row r="1003" spans="1:5" ht="13.5" customHeight="1" x14ac:dyDescent="0.25">
      <c r="A1003" s="698" t="s">
        <v>3840</v>
      </c>
      <c r="B1003" s="699" t="s">
        <v>313</v>
      </c>
      <c r="C1003" s="699" t="s">
        <v>3841</v>
      </c>
      <c r="D1003" s="699" t="s">
        <v>55</v>
      </c>
      <c r="E1003" s="700">
        <v>407.28</v>
      </c>
    </row>
    <row r="1004" spans="1:5" ht="12.75" customHeight="1" x14ac:dyDescent="0.25">
      <c r="A1004" s="698" t="s">
        <v>3842</v>
      </c>
      <c r="B1004" s="699" t="s">
        <v>313</v>
      </c>
      <c r="C1004" s="699" t="s">
        <v>3843</v>
      </c>
      <c r="D1004" s="699" t="s">
        <v>55</v>
      </c>
      <c r="E1004" s="700">
        <v>845.79</v>
      </c>
    </row>
    <row r="1005" spans="1:5" ht="13.5" customHeight="1" x14ac:dyDescent="0.25">
      <c r="A1005" s="698" t="s">
        <v>3844</v>
      </c>
      <c r="B1005" s="699" t="s">
        <v>313</v>
      </c>
      <c r="C1005" s="699" t="s">
        <v>3845</v>
      </c>
      <c r="D1005" s="699" t="s">
        <v>55</v>
      </c>
      <c r="E1005" s="700">
        <v>1261.45</v>
      </c>
    </row>
    <row r="1006" spans="1:5" ht="12.75" customHeight="1" x14ac:dyDescent="0.25">
      <c r="A1006" s="698" t="s">
        <v>3846</v>
      </c>
      <c r="B1006" s="699" t="s">
        <v>313</v>
      </c>
      <c r="C1006" s="699" t="s">
        <v>3847</v>
      </c>
      <c r="D1006" s="699" t="s">
        <v>55</v>
      </c>
      <c r="E1006" s="700">
        <v>226.26</v>
      </c>
    </row>
    <row r="1007" spans="1:5" ht="12.75" customHeight="1" x14ac:dyDescent="0.25">
      <c r="A1007" s="698" t="s">
        <v>3848</v>
      </c>
      <c r="B1007" s="699" t="s">
        <v>313</v>
      </c>
      <c r="C1007" s="699" t="s">
        <v>3849</v>
      </c>
      <c r="D1007" s="699" t="s">
        <v>55</v>
      </c>
      <c r="E1007" s="700">
        <v>298.12</v>
      </c>
    </row>
    <row r="1008" spans="1:5" ht="13.5" customHeight="1" x14ac:dyDescent="0.25">
      <c r="A1008" s="698" t="s">
        <v>3850</v>
      </c>
      <c r="B1008" s="699" t="s">
        <v>313</v>
      </c>
      <c r="C1008" s="699" t="s">
        <v>3851</v>
      </c>
      <c r="D1008" s="699" t="s">
        <v>55</v>
      </c>
      <c r="E1008" s="700">
        <v>594.87</v>
      </c>
    </row>
    <row r="1009" spans="1:5" ht="15.75" customHeight="1" x14ac:dyDescent="0.25">
      <c r="A1009" s="698" t="s">
        <v>3852</v>
      </c>
      <c r="B1009" s="699" t="s">
        <v>313</v>
      </c>
      <c r="C1009" s="699" t="s">
        <v>3853</v>
      </c>
      <c r="D1009" s="699" t="s">
        <v>55</v>
      </c>
      <c r="E1009" s="700">
        <v>13.08</v>
      </c>
    </row>
    <row r="1010" spans="1:5" ht="13.5" customHeight="1" x14ac:dyDescent="0.25">
      <c r="A1010" s="698" t="s">
        <v>3854</v>
      </c>
      <c r="B1010" s="699" t="s">
        <v>313</v>
      </c>
      <c r="C1010" s="699" t="s">
        <v>3855</v>
      </c>
      <c r="D1010" s="699" t="s">
        <v>55</v>
      </c>
      <c r="E1010" s="700">
        <v>29.65</v>
      </c>
    </row>
    <row r="1011" spans="1:5" ht="16.5" customHeight="1" x14ac:dyDescent="0.25">
      <c r="A1011" s="698" t="s">
        <v>3856</v>
      </c>
      <c r="B1011" s="699" t="s">
        <v>313</v>
      </c>
      <c r="C1011" s="699" t="s">
        <v>3857</v>
      </c>
      <c r="D1011" s="699" t="s">
        <v>55</v>
      </c>
      <c r="E1011" s="700">
        <v>175</v>
      </c>
    </row>
    <row r="1012" spans="1:5" ht="12.75" customHeight="1" x14ac:dyDescent="0.25">
      <c r="A1012" s="698" t="s">
        <v>3858</v>
      </c>
      <c r="B1012" s="699" t="s">
        <v>313</v>
      </c>
      <c r="C1012" s="699" t="s">
        <v>3859</v>
      </c>
      <c r="D1012" s="699" t="s">
        <v>55</v>
      </c>
      <c r="E1012" s="700">
        <v>231</v>
      </c>
    </row>
    <row r="1013" spans="1:5" ht="12.75" customHeight="1" x14ac:dyDescent="0.25">
      <c r="A1013" s="698" t="s">
        <v>3860</v>
      </c>
      <c r="B1013" s="699" t="s">
        <v>313</v>
      </c>
      <c r="C1013" s="699" t="s">
        <v>3861</v>
      </c>
      <c r="D1013" s="699" t="s">
        <v>55</v>
      </c>
      <c r="E1013" s="700">
        <v>24.36</v>
      </c>
    </row>
    <row r="1014" spans="1:5" ht="13.5" customHeight="1" x14ac:dyDescent="0.25">
      <c r="A1014" s="698" t="s">
        <v>3862</v>
      </c>
      <c r="B1014" s="699" t="s">
        <v>313</v>
      </c>
      <c r="C1014" s="699" t="s">
        <v>3863</v>
      </c>
      <c r="D1014" s="699" t="s">
        <v>55</v>
      </c>
      <c r="E1014" s="700">
        <v>1.47</v>
      </c>
    </row>
    <row r="1015" spans="1:5" ht="12.75" customHeight="1" x14ac:dyDescent="0.25">
      <c r="A1015" s="698" t="s">
        <v>3864</v>
      </c>
      <c r="B1015" s="699" t="s">
        <v>313</v>
      </c>
      <c r="C1015" s="699" t="s">
        <v>3865</v>
      </c>
      <c r="D1015" s="699" t="s">
        <v>55</v>
      </c>
      <c r="E1015" s="700">
        <v>45</v>
      </c>
    </row>
    <row r="1016" spans="1:5" ht="16.5" customHeight="1" x14ac:dyDescent="0.25">
      <c r="A1016" s="698" t="s">
        <v>3866</v>
      </c>
      <c r="B1016" s="699" t="s">
        <v>313</v>
      </c>
      <c r="C1016" s="699" t="s">
        <v>3867</v>
      </c>
      <c r="D1016" s="699" t="s">
        <v>55</v>
      </c>
      <c r="E1016" s="700">
        <v>490</v>
      </c>
    </row>
    <row r="1017" spans="1:5" ht="12.75" customHeight="1" x14ac:dyDescent="0.25">
      <c r="A1017" s="698" t="s">
        <v>3868</v>
      </c>
      <c r="B1017" s="699" t="s">
        <v>313</v>
      </c>
      <c r="C1017" s="699" t="s">
        <v>3869</v>
      </c>
      <c r="D1017" s="699" t="s">
        <v>55</v>
      </c>
      <c r="E1017" s="700">
        <v>3.83</v>
      </c>
    </row>
    <row r="1018" spans="1:5" ht="13.5" customHeight="1" x14ac:dyDescent="0.25">
      <c r="A1018" s="698" t="s">
        <v>3870</v>
      </c>
      <c r="B1018" s="699" t="s">
        <v>313</v>
      </c>
      <c r="C1018" s="699" t="s">
        <v>3871</v>
      </c>
      <c r="D1018" s="699" t="s">
        <v>55</v>
      </c>
      <c r="E1018" s="700">
        <v>29.16</v>
      </c>
    </row>
    <row r="1019" spans="1:5" ht="12.75" customHeight="1" x14ac:dyDescent="0.25">
      <c r="A1019" s="698" t="s">
        <v>3872</v>
      </c>
      <c r="B1019" s="699" t="s">
        <v>313</v>
      </c>
      <c r="C1019" s="699" t="s">
        <v>3873</v>
      </c>
      <c r="D1019" s="699" t="s">
        <v>55</v>
      </c>
      <c r="E1019" s="700">
        <v>1.6</v>
      </c>
    </row>
    <row r="1020" spans="1:5" ht="13.5" customHeight="1" x14ac:dyDescent="0.25">
      <c r="A1020" s="698" t="s">
        <v>3874</v>
      </c>
      <c r="B1020" s="699" t="s">
        <v>313</v>
      </c>
      <c r="C1020" s="699" t="s">
        <v>3875</v>
      </c>
      <c r="D1020" s="699" t="s">
        <v>55</v>
      </c>
      <c r="E1020" s="700">
        <v>1.6</v>
      </c>
    </row>
    <row r="1021" spans="1:5" ht="12.75" customHeight="1" x14ac:dyDescent="0.25">
      <c r="A1021" s="698" t="s">
        <v>3876</v>
      </c>
      <c r="B1021" s="699" t="s">
        <v>313</v>
      </c>
      <c r="C1021" s="699" t="s">
        <v>3877</v>
      </c>
      <c r="D1021" s="699" t="s">
        <v>55</v>
      </c>
      <c r="E1021" s="700">
        <v>21.7</v>
      </c>
    </row>
    <row r="1022" spans="1:5" ht="12.75" customHeight="1" x14ac:dyDescent="0.25">
      <c r="A1022" s="698" t="s">
        <v>3878</v>
      </c>
      <c r="B1022" s="699" t="s">
        <v>313</v>
      </c>
      <c r="C1022" s="699" t="s">
        <v>3879</v>
      </c>
      <c r="D1022" s="699" t="s">
        <v>55</v>
      </c>
      <c r="E1022" s="700">
        <v>1.55</v>
      </c>
    </row>
    <row r="1023" spans="1:5" ht="13.5" customHeight="1" x14ac:dyDescent="0.25">
      <c r="A1023" s="698" t="s">
        <v>3880</v>
      </c>
      <c r="B1023" s="699" t="s">
        <v>313</v>
      </c>
      <c r="C1023" s="699" t="s">
        <v>3881</v>
      </c>
      <c r="D1023" s="699" t="s">
        <v>55</v>
      </c>
      <c r="E1023" s="700">
        <v>292</v>
      </c>
    </row>
    <row r="1024" spans="1:5" ht="12.75" customHeight="1" x14ac:dyDescent="0.25">
      <c r="A1024" s="698" t="s">
        <v>3882</v>
      </c>
      <c r="B1024" s="699" t="s">
        <v>313</v>
      </c>
      <c r="C1024" s="699" t="s">
        <v>3883</v>
      </c>
      <c r="D1024" s="699" t="s">
        <v>55</v>
      </c>
      <c r="E1024" s="700">
        <v>119</v>
      </c>
    </row>
    <row r="1025" spans="1:5" ht="12.75" customHeight="1" x14ac:dyDescent="0.25">
      <c r="A1025" s="698" t="s">
        <v>3884</v>
      </c>
      <c r="B1025" s="699" t="s">
        <v>313</v>
      </c>
      <c r="C1025" s="699" t="s">
        <v>3885</v>
      </c>
      <c r="D1025" s="699" t="s">
        <v>55</v>
      </c>
      <c r="E1025" s="700">
        <v>3.12</v>
      </c>
    </row>
    <row r="1026" spans="1:5" ht="13.5" customHeight="1" x14ac:dyDescent="0.25">
      <c r="A1026" s="698" t="s">
        <v>3886</v>
      </c>
      <c r="B1026" s="699" t="s">
        <v>313</v>
      </c>
      <c r="C1026" s="699" t="s">
        <v>3887</v>
      </c>
      <c r="D1026" s="699" t="s">
        <v>55</v>
      </c>
      <c r="E1026" s="700">
        <v>33.49</v>
      </c>
    </row>
    <row r="1027" spans="1:5" ht="12.75" customHeight="1" x14ac:dyDescent="0.25">
      <c r="A1027" s="698" t="s">
        <v>3888</v>
      </c>
      <c r="B1027" s="699" t="s">
        <v>313</v>
      </c>
      <c r="C1027" s="699" t="s">
        <v>3889</v>
      </c>
      <c r="D1027" s="699" t="s">
        <v>55</v>
      </c>
      <c r="E1027" s="700">
        <v>200.54</v>
      </c>
    </row>
    <row r="1028" spans="1:5" ht="13.5" customHeight="1" x14ac:dyDescent="0.25">
      <c r="A1028" s="698" t="s">
        <v>3890</v>
      </c>
      <c r="B1028" s="699" t="s">
        <v>313</v>
      </c>
      <c r="C1028" s="699" t="s">
        <v>3891</v>
      </c>
      <c r="D1028" s="699" t="s">
        <v>55</v>
      </c>
      <c r="E1028" s="700">
        <v>0.46</v>
      </c>
    </row>
    <row r="1029" spans="1:5" ht="12.75" customHeight="1" x14ac:dyDescent="0.25">
      <c r="A1029" s="698" t="s">
        <v>3892</v>
      </c>
      <c r="B1029" s="699" t="s">
        <v>313</v>
      </c>
      <c r="C1029" s="699" t="s">
        <v>3893</v>
      </c>
      <c r="D1029" s="699" t="s">
        <v>55</v>
      </c>
      <c r="E1029" s="700">
        <v>0.75</v>
      </c>
    </row>
    <row r="1030" spans="1:5" ht="12.75" customHeight="1" x14ac:dyDescent="0.25">
      <c r="A1030" s="698" t="s">
        <v>3894</v>
      </c>
      <c r="B1030" s="699" t="s">
        <v>313</v>
      </c>
      <c r="C1030" s="699" t="s">
        <v>3895</v>
      </c>
      <c r="D1030" s="699" t="s">
        <v>55</v>
      </c>
      <c r="E1030" s="700">
        <v>15.61</v>
      </c>
    </row>
    <row r="1031" spans="1:5" ht="13.5" customHeight="1" x14ac:dyDescent="0.25">
      <c r="A1031" s="698" t="s">
        <v>3896</v>
      </c>
      <c r="B1031" s="699" t="s">
        <v>313</v>
      </c>
      <c r="C1031" s="699" t="s">
        <v>3897</v>
      </c>
      <c r="D1031" s="699" t="s">
        <v>55</v>
      </c>
      <c r="E1031" s="700">
        <v>120.93</v>
      </c>
    </row>
    <row r="1032" spans="1:5" ht="12.75" customHeight="1" x14ac:dyDescent="0.25">
      <c r="A1032" s="698" t="s">
        <v>3898</v>
      </c>
      <c r="B1032" s="699" t="s">
        <v>313</v>
      </c>
      <c r="C1032" s="699" t="s">
        <v>3899</v>
      </c>
      <c r="D1032" s="699" t="s">
        <v>55</v>
      </c>
      <c r="E1032" s="700">
        <v>49.33</v>
      </c>
    </row>
    <row r="1033" spans="1:5" ht="16.5" customHeight="1" x14ac:dyDescent="0.25">
      <c r="A1033" s="698" t="s">
        <v>3900</v>
      </c>
      <c r="B1033" s="699" t="s">
        <v>313</v>
      </c>
      <c r="C1033" s="699" t="s">
        <v>3901</v>
      </c>
      <c r="D1033" s="699" t="s">
        <v>55</v>
      </c>
      <c r="E1033" s="700">
        <v>3.09</v>
      </c>
    </row>
    <row r="1034" spans="1:5" ht="12.75" customHeight="1" x14ac:dyDescent="0.25">
      <c r="A1034" s="698" t="s">
        <v>3902</v>
      </c>
      <c r="B1034" s="699" t="s">
        <v>313</v>
      </c>
      <c r="C1034" s="699" t="s">
        <v>3903</v>
      </c>
      <c r="D1034" s="699" t="s">
        <v>55</v>
      </c>
      <c r="E1034" s="700">
        <v>1.04</v>
      </c>
    </row>
    <row r="1035" spans="1:5" ht="13.5" customHeight="1" x14ac:dyDescent="0.25">
      <c r="A1035" s="698" t="s">
        <v>3904</v>
      </c>
      <c r="B1035" s="699" t="s">
        <v>313</v>
      </c>
      <c r="C1035" s="699" t="s">
        <v>3905</v>
      </c>
      <c r="D1035" s="699" t="s">
        <v>55</v>
      </c>
      <c r="E1035" s="700">
        <v>0.4</v>
      </c>
    </row>
    <row r="1036" spans="1:5" ht="12.75" customHeight="1" x14ac:dyDescent="0.25">
      <c r="A1036" s="698" t="s">
        <v>3906</v>
      </c>
      <c r="B1036" s="699" t="s">
        <v>313</v>
      </c>
      <c r="C1036" s="699" t="s">
        <v>3907</v>
      </c>
      <c r="D1036" s="699" t="s">
        <v>55</v>
      </c>
      <c r="E1036" s="700">
        <v>0.15</v>
      </c>
    </row>
    <row r="1037" spans="1:5" ht="12.75" customHeight="1" x14ac:dyDescent="0.25">
      <c r="A1037" s="698" t="s">
        <v>3908</v>
      </c>
      <c r="B1037" s="699" t="s">
        <v>313</v>
      </c>
      <c r="C1037" s="699" t="s">
        <v>3909</v>
      </c>
      <c r="D1037" s="699" t="s">
        <v>55</v>
      </c>
      <c r="E1037" s="700">
        <v>13.15</v>
      </c>
    </row>
    <row r="1038" spans="1:5" ht="13.5" customHeight="1" x14ac:dyDescent="0.25">
      <c r="A1038" s="698" t="s">
        <v>3910</v>
      </c>
      <c r="B1038" s="699" t="s">
        <v>313</v>
      </c>
      <c r="C1038" s="699" t="s">
        <v>3911</v>
      </c>
      <c r="D1038" s="699" t="s">
        <v>55</v>
      </c>
      <c r="E1038" s="700">
        <v>12.7</v>
      </c>
    </row>
    <row r="1039" spans="1:5" ht="12.75" customHeight="1" x14ac:dyDescent="0.25">
      <c r="A1039" s="698" t="s">
        <v>3912</v>
      </c>
      <c r="B1039" s="699" t="s">
        <v>313</v>
      </c>
      <c r="C1039" s="699" t="s">
        <v>3913</v>
      </c>
      <c r="D1039" s="699" t="s">
        <v>55</v>
      </c>
      <c r="E1039" s="700">
        <v>31.9</v>
      </c>
    </row>
    <row r="1040" spans="1:5" ht="16.5" customHeight="1" x14ac:dyDescent="0.25">
      <c r="A1040" s="698" t="s">
        <v>3914</v>
      </c>
      <c r="B1040" s="699" t="s">
        <v>313</v>
      </c>
      <c r="C1040" s="699" t="s">
        <v>3915</v>
      </c>
      <c r="D1040" s="699" t="s">
        <v>55</v>
      </c>
      <c r="E1040" s="700">
        <v>4.3099999999999996</v>
      </c>
    </row>
    <row r="1041" spans="1:5" ht="12.75" customHeight="1" x14ac:dyDescent="0.25">
      <c r="A1041" s="698" t="s">
        <v>3916</v>
      </c>
      <c r="B1041" s="699" t="s">
        <v>313</v>
      </c>
      <c r="C1041" s="699" t="s">
        <v>3917</v>
      </c>
      <c r="D1041" s="699" t="s">
        <v>55</v>
      </c>
      <c r="E1041" s="700">
        <v>20.260000000000002</v>
      </c>
    </row>
    <row r="1042" spans="1:5" ht="13.5" customHeight="1" x14ac:dyDescent="0.25">
      <c r="A1042" s="698" t="s">
        <v>3918</v>
      </c>
      <c r="B1042" s="699" t="s">
        <v>313</v>
      </c>
      <c r="C1042" s="699" t="s">
        <v>3919</v>
      </c>
      <c r="D1042" s="699" t="s">
        <v>55</v>
      </c>
      <c r="E1042" s="700">
        <v>505.23</v>
      </c>
    </row>
    <row r="1043" spans="1:5" ht="12.75" customHeight="1" x14ac:dyDescent="0.25">
      <c r="A1043" s="698" t="s">
        <v>3920</v>
      </c>
      <c r="B1043" s="699" t="s">
        <v>313</v>
      </c>
      <c r="C1043" s="699" t="s">
        <v>3921</v>
      </c>
      <c r="D1043" s="699" t="s">
        <v>55</v>
      </c>
      <c r="E1043" s="700">
        <v>188.72</v>
      </c>
    </row>
    <row r="1044" spans="1:5" ht="13.5" customHeight="1" x14ac:dyDescent="0.25">
      <c r="A1044" s="698" t="s">
        <v>3922</v>
      </c>
      <c r="B1044" s="699" t="s">
        <v>313</v>
      </c>
      <c r="C1044" s="699" t="s">
        <v>3923</v>
      </c>
      <c r="D1044" s="699" t="s">
        <v>55</v>
      </c>
      <c r="E1044" s="700">
        <v>12.13</v>
      </c>
    </row>
    <row r="1045" spans="1:5" ht="12.75" customHeight="1" x14ac:dyDescent="0.25">
      <c r="A1045" s="698" t="s">
        <v>3924</v>
      </c>
      <c r="B1045" s="699" t="s">
        <v>313</v>
      </c>
      <c r="C1045" s="699" t="s">
        <v>3925</v>
      </c>
      <c r="D1045" s="699" t="s">
        <v>55</v>
      </c>
      <c r="E1045" s="700">
        <v>79</v>
      </c>
    </row>
    <row r="1046" spans="1:5" ht="12.75" customHeight="1" x14ac:dyDescent="0.25">
      <c r="A1046" s="698" t="s">
        <v>3926</v>
      </c>
      <c r="B1046" s="699" t="s">
        <v>313</v>
      </c>
      <c r="C1046" s="699" t="s">
        <v>3927</v>
      </c>
      <c r="D1046" s="699" t="s">
        <v>55</v>
      </c>
      <c r="E1046" s="700">
        <v>89.78</v>
      </c>
    </row>
    <row r="1047" spans="1:5" ht="13.5" customHeight="1" x14ac:dyDescent="0.25">
      <c r="A1047" s="698" t="s">
        <v>3928</v>
      </c>
      <c r="B1047" s="699" t="s">
        <v>313</v>
      </c>
      <c r="C1047" s="699" t="s">
        <v>3929</v>
      </c>
      <c r="D1047" s="699" t="s">
        <v>55</v>
      </c>
      <c r="E1047" s="700">
        <v>18.010000000000002</v>
      </c>
    </row>
    <row r="1048" spans="1:5" ht="12.75" customHeight="1" x14ac:dyDescent="0.25">
      <c r="A1048" s="698" t="s">
        <v>3930</v>
      </c>
      <c r="B1048" s="699" t="s">
        <v>313</v>
      </c>
      <c r="C1048" s="699" t="s">
        <v>3931</v>
      </c>
      <c r="D1048" s="699" t="s">
        <v>55</v>
      </c>
      <c r="E1048" s="700">
        <v>36.57</v>
      </c>
    </row>
    <row r="1049" spans="1:5" ht="12.75" customHeight="1" x14ac:dyDescent="0.25">
      <c r="A1049" s="698" t="s">
        <v>3932</v>
      </c>
      <c r="B1049" s="699" t="s">
        <v>313</v>
      </c>
      <c r="C1049" s="699" t="s">
        <v>3933</v>
      </c>
      <c r="D1049" s="699" t="s">
        <v>55</v>
      </c>
      <c r="E1049" s="700">
        <v>80.760000000000005</v>
      </c>
    </row>
    <row r="1050" spans="1:5" ht="13.5" customHeight="1" x14ac:dyDescent="0.25">
      <c r="A1050" s="698" t="s">
        <v>3934</v>
      </c>
      <c r="B1050" s="699" t="s">
        <v>313</v>
      </c>
      <c r="C1050" s="699" t="s">
        <v>3935</v>
      </c>
      <c r="D1050" s="699" t="s">
        <v>1733</v>
      </c>
      <c r="E1050" s="700">
        <v>24.45</v>
      </c>
    </row>
    <row r="1051" spans="1:5" ht="12.75" customHeight="1" x14ac:dyDescent="0.25">
      <c r="A1051" s="698" t="s">
        <v>3936</v>
      </c>
      <c r="B1051" s="699" t="s">
        <v>313</v>
      </c>
      <c r="C1051" s="699" t="s">
        <v>3937</v>
      </c>
      <c r="D1051" s="699" t="s">
        <v>1733</v>
      </c>
      <c r="E1051" s="700">
        <v>15.49</v>
      </c>
    </row>
    <row r="1052" spans="1:5" ht="13.5" customHeight="1" x14ac:dyDescent="0.25">
      <c r="A1052" s="698" t="s">
        <v>3938</v>
      </c>
      <c r="B1052" s="699" t="s">
        <v>313</v>
      </c>
      <c r="C1052" s="699" t="s">
        <v>3939</v>
      </c>
      <c r="D1052" s="699" t="s">
        <v>1733</v>
      </c>
      <c r="E1052" s="700">
        <v>21.59</v>
      </c>
    </row>
    <row r="1053" spans="1:5" ht="12.75" customHeight="1" x14ac:dyDescent="0.25">
      <c r="A1053" s="698" t="s">
        <v>3940</v>
      </c>
      <c r="B1053" s="699" t="s">
        <v>313</v>
      </c>
      <c r="C1053" s="699" t="s">
        <v>3941</v>
      </c>
      <c r="D1053" s="699" t="s">
        <v>1733</v>
      </c>
      <c r="E1053" s="700">
        <v>34.75</v>
      </c>
    </row>
    <row r="1054" spans="1:5" ht="12.75" customHeight="1" x14ac:dyDescent="0.25">
      <c r="A1054" s="698" t="s">
        <v>3942</v>
      </c>
      <c r="B1054" s="699" t="s">
        <v>313</v>
      </c>
      <c r="C1054" s="699" t="s">
        <v>3943</v>
      </c>
      <c r="D1054" s="699" t="s">
        <v>1733</v>
      </c>
      <c r="E1054" s="700">
        <v>47.85</v>
      </c>
    </row>
    <row r="1055" spans="1:5" ht="13.5" customHeight="1" x14ac:dyDescent="0.25">
      <c r="A1055" s="698" t="s">
        <v>3944</v>
      </c>
      <c r="B1055" s="699" t="s">
        <v>313</v>
      </c>
      <c r="C1055" s="699" t="s">
        <v>3945</v>
      </c>
      <c r="D1055" s="699" t="s">
        <v>1733</v>
      </c>
      <c r="E1055" s="700">
        <v>35.83</v>
      </c>
    </row>
    <row r="1056" spans="1:5" ht="12.75" customHeight="1" x14ac:dyDescent="0.25">
      <c r="A1056" s="698" t="s">
        <v>3946</v>
      </c>
      <c r="B1056" s="699" t="s">
        <v>313</v>
      </c>
      <c r="C1056" s="699" t="s">
        <v>3947</v>
      </c>
      <c r="D1056" s="699" t="s">
        <v>1733</v>
      </c>
      <c r="E1056" s="700">
        <v>40.53</v>
      </c>
    </row>
    <row r="1057" spans="1:5" ht="13.5" customHeight="1" x14ac:dyDescent="0.25">
      <c r="A1057" s="698" t="s">
        <v>3948</v>
      </c>
      <c r="B1057" s="699" t="s">
        <v>313</v>
      </c>
      <c r="C1057" s="699" t="s">
        <v>3949</v>
      </c>
      <c r="D1057" s="699" t="s">
        <v>1733</v>
      </c>
      <c r="E1057" s="700">
        <v>48.54</v>
      </c>
    </row>
    <row r="1058" spans="1:5" ht="12.75" customHeight="1" x14ac:dyDescent="0.25">
      <c r="A1058" s="698" t="s">
        <v>3950</v>
      </c>
      <c r="B1058" s="699" t="s">
        <v>313</v>
      </c>
      <c r="C1058" s="699" t="s">
        <v>3951</v>
      </c>
      <c r="D1058" s="699" t="s">
        <v>1733</v>
      </c>
      <c r="E1058" s="700">
        <v>38.840000000000003</v>
      </c>
    </row>
    <row r="1059" spans="1:5" ht="12.75" customHeight="1" x14ac:dyDescent="0.25">
      <c r="A1059" s="698" t="s">
        <v>3952</v>
      </c>
      <c r="B1059" s="699" t="s">
        <v>313</v>
      </c>
      <c r="C1059" s="699" t="s">
        <v>3953</v>
      </c>
      <c r="D1059" s="699" t="s">
        <v>1733</v>
      </c>
      <c r="E1059" s="700">
        <v>43.03</v>
      </c>
    </row>
    <row r="1060" spans="1:5" ht="13.5" customHeight="1" x14ac:dyDescent="0.25">
      <c r="A1060" s="698" t="s">
        <v>3954</v>
      </c>
      <c r="B1060" s="699" t="s">
        <v>313</v>
      </c>
      <c r="C1060" s="699" t="s">
        <v>3955</v>
      </c>
      <c r="D1060" s="699" t="s">
        <v>1733</v>
      </c>
      <c r="E1060" s="700">
        <v>27.09</v>
      </c>
    </row>
    <row r="1061" spans="1:5" ht="12.75" customHeight="1" x14ac:dyDescent="0.25">
      <c r="A1061" s="698" t="s">
        <v>3956</v>
      </c>
      <c r="B1061" s="699" t="s">
        <v>313</v>
      </c>
      <c r="C1061" s="699" t="s">
        <v>3957</v>
      </c>
      <c r="D1061" s="699" t="s">
        <v>1733</v>
      </c>
      <c r="E1061" s="700">
        <v>60.32</v>
      </c>
    </row>
    <row r="1062" spans="1:5" ht="12.75" customHeight="1" x14ac:dyDescent="0.25">
      <c r="A1062" s="698" t="s">
        <v>3958</v>
      </c>
      <c r="B1062" s="699" t="s">
        <v>313</v>
      </c>
      <c r="C1062" s="699" t="s">
        <v>3959</v>
      </c>
      <c r="D1062" s="699" t="s">
        <v>1733</v>
      </c>
      <c r="E1062" s="700">
        <v>23.34</v>
      </c>
    </row>
    <row r="1063" spans="1:5" ht="13.5" customHeight="1" x14ac:dyDescent="0.25">
      <c r="A1063" s="698" t="s">
        <v>3960</v>
      </c>
      <c r="B1063" s="699" t="s">
        <v>313</v>
      </c>
      <c r="C1063" s="699" t="s">
        <v>3961</v>
      </c>
      <c r="D1063" s="699" t="s">
        <v>1733</v>
      </c>
      <c r="E1063" s="700">
        <v>95.93</v>
      </c>
    </row>
    <row r="1064" spans="1:5" ht="12.75" customHeight="1" x14ac:dyDescent="0.25">
      <c r="A1064" s="698" t="s">
        <v>3962</v>
      </c>
      <c r="B1064" s="699" t="s">
        <v>313</v>
      </c>
      <c r="C1064" s="699" t="s">
        <v>3963</v>
      </c>
      <c r="D1064" s="699" t="s">
        <v>1733</v>
      </c>
      <c r="E1064" s="700">
        <v>111.11</v>
      </c>
    </row>
    <row r="1065" spans="1:5" ht="13.5" customHeight="1" x14ac:dyDescent="0.25">
      <c r="A1065" s="698" t="s">
        <v>3964</v>
      </c>
      <c r="B1065" s="699" t="s">
        <v>313</v>
      </c>
      <c r="C1065" s="699" t="s">
        <v>3965</v>
      </c>
      <c r="D1065" s="699" t="s">
        <v>1733</v>
      </c>
      <c r="E1065" s="700">
        <v>69.2</v>
      </c>
    </row>
    <row r="1066" spans="1:5" ht="12.75" customHeight="1" x14ac:dyDescent="0.25">
      <c r="A1066" s="698" t="s">
        <v>3966</v>
      </c>
      <c r="B1066" s="699" t="s">
        <v>313</v>
      </c>
      <c r="C1066" s="699" t="s">
        <v>3967</v>
      </c>
      <c r="D1066" s="699" t="s">
        <v>55</v>
      </c>
      <c r="E1066" s="700">
        <v>16</v>
      </c>
    </row>
    <row r="1067" spans="1:5" ht="12.75" customHeight="1" x14ac:dyDescent="0.25">
      <c r="A1067" s="698" t="s">
        <v>3968</v>
      </c>
      <c r="B1067" s="699" t="s">
        <v>313</v>
      </c>
      <c r="C1067" s="699" t="s">
        <v>3969</v>
      </c>
      <c r="D1067" s="699" t="s">
        <v>1706</v>
      </c>
      <c r="E1067" s="700">
        <v>2.6</v>
      </c>
    </row>
    <row r="1068" spans="1:5" ht="13.5" customHeight="1" x14ac:dyDescent="0.25">
      <c r="A1068" s="698" t="s">
        <v>3970</v>
      </c>
      <c r="B1068" s="699" t="s">
        <v>313</v>
      </c>
      <c r="C1068" s="699" t="s">
        <v>3971</v>
      </c>
      <c r="D1068" s="699" t="s">
        <v>1706</v>
      </c>
      <c r="E1068" s="700">
        <v>12.41</v>
      </c>
    </row>
    <row r="1069" spans="1:5" ht="12.75" customHeight="1" x14ac:dyDescent="0.25">
      <c r="A1069" s="698" t="s">
        <v>3972</v>
      </c>
      <c r="B1069" s="699" t="s">
        <v>313</v>
      </c>
      <c r="C1069" s="699" t="s">
        <v>3973</v>
      </c>
      <c r="D1069" s="699" t="s">
        <v>1706</v>
      </c>
      <c r="E1069" s="700">
        <v>5.22</v>
      </c>
    </row>
    <row r="1070" spans="1:5" ht="13.5" customHeight="1" x14ac:dyDescent="0.25">
      <c r="A1070" s="698" t="s">
        <v>3974</v>
      </c>
      <c r="B1070" s="699" t="s">
        <v>313</v>
      </c>
      <c r="C1070" s="699" t="s">
        <v>3975</v>
      </c>
      <c r="D1070" s="699" t="s">
        <v>1733</v>
      </c>
      <c r="E1070" s="700">
        <v>12.38</v>
      </c>
    </row>
    <row r="1071" spans="1:5" ht="12.75" customHeight="1" x14ac:dyDescent="0.25">
      <c r="A1071" s="698" t="s">
        <v>3976</v>
      </c>
      <c r="B1071" s="699" t="s">
        <v>313</v>
      </c>
      <c r="C1071" s="699" t="s">
        <v>3977</v>
      </c>
      <c r="D1071" s="699" t="s">
        <v>1733</v>
      </c>
      <c r="E1071" s="700">
        <v>34.979999999999997</v>
      </c>
    </row>
    <row r="1072" spans="1:5" ht="12.75" customHeight="1" x14ac:dyDescent="0.25">
      <c r="A1072" s="698" t="s">
        <v>3978</v>
      </c>
      <c r="B1072" s="699" t="s">
        <v>313</v>
      </c>
      <c r="C1072" s="699" t="s">
        <v>3979</v>
      </c>
      <c r="D1072" s="699" t="s">
        <v>1733</v>
      </c>
      <c r="E1072" s="700">
        <v>11.51</v>
      </c>
    </row>
    <row r="1073" spans="1:5" ht="13.5" customHeight="1" x14ac:dyDescent="0.25">
      <c r="A1073" s="698" t="s">
        <v>3980</v>
      </c>
      <c r="B1073" s="699" t="s">
        <v>313</v>
      </c>
      <c r="C1073" s="699" t="s">
        <v>3981</v>
      </c>
      <c r="D1073" s="699" t="s">
        <v>1733</v>
      </c>
      <c r="E1073" s="700">
        <v>36.11</v>
      </c>
    </row>
    <row r="1074" spans="1:5" ht="12.75" customHeight="1" x14ac:dyDescent="0.25">
      <c r="A1074" s="698" t="s">
        <v>3982</v>
      </c>
      <c r="B1074" s="699" t="s">
        <v>313</v>
      </c>
      <c r="C1074" s="699" t="s">
        <v>3983</v>
      </c>
      <c r="D1074" s="699" t="s">
        <v>1733</v>
      </c>
      <c r="E1074" s="700">
        <v>30.24</v>
      </c>
    </row>
    <row r="1075" spans="1:5" ht="13.5" customHeight="1" x14ac:dyDescent="0.25">
      <c r="A1075" s="698" t="s">
        <v>3984</v>
      </c>
      <c r="B1075" s="699" t="s">
        <v>313</v>
      </c>
      <c r="C1075" s="699" t="s">
        <v>3985</v>
      </c>
      <c r="D1075" s="699" t="s">
        <v>55</v>
      </c>
      <c r="E1075" s="700">
        <v>2.7</v>
      </c>
    </row>
    <row r="1076" spans="1:5" ht="12.75" customHeight="1" x14ac:dyDescent="0.25">
      <c r="A1076" s="698" t="s">
        <v>3986</v>
      </c>
      <c r="B1076" s="699" t="s">
        <v>313</v>
      </c>
      <c r="C1076" s="699" t="s">
        <v>3987</v>
      </c>
      <c r="D1076" s="699" t="s">
        <v>55</v>
      </c>
      <c r="E1076" s="700">
        <v>1.67</v>
      </c>
    </row>
    <row r="1077" spans="1:5" ht="12.75" customHeight="1" x14ac:dyDescent="0.25">
      <c r="A1077" s="698" t="s">
        <v>3988</v>
      </c>
      <c r="B1077" s="699" t="s">
        <v>313</v>
      </c>
      <c r="C1077" s="699" t="s">
        <v>3989</v>
      </c>
      <c r="D1077" s="699" t="s">
        <v>55</v>
      </c>
      <c r="E1077" s="700">
        <v>3.88</v>
      </c>
    </row>
    <row r="1078" spans="1:5" ht="13.5" customHeight="1" x14ac:dyDescent="0.25">
      <c r="A1078" s="698" t="s">
        <v>3990</v>
      </c>
      <c r="B1078" s="699" t="s">
        <v>313</v>
      </c>
      <c r="C1078" s="699" t="s">
        <v>3991</v>
      </c>
      <c r="D1078" s="699" t="s">
        <v>55</v>
      </c>
      <c r="E1078" s="700">
        <v>7.83</v>
      </c>
    </row>
    <row r="1079" spans="1:5" ht="15.75" customHeight="1" x14ac:dyDescent="0.25">
      <c r="A1079" s="698" t="s">
        <v>3992</v>
      </c>
      <c r="B1079" s="699" t="s">
        <v>313</v>
      </c>
      <c r="C1079" s="699" t="s">
        <v>3993</v>
      </c>
      <c r="D1079" s="699" t="s">
        <v>455</v>
      </c>
      <c r="E1079" s="700">
        <v>59</v>
      </c>
    </row>
    <row r="1080" spans="1:5" ht="16.5" customHeight="1" x14ac:dyDescent="0.25">
      <c r="A1080" s="698" t="s">
        <v>3994</v>
      </c>
      <c r="B1080" s="699" t="s">
        <v>313</v>
      </c>
      <c r="C1080" s="699" t="s">
        <v>3995</v>
      </c>
      <c r="D1080" s="699" t="s">
        <v>455</v>
      </c>
      <c r="E1080" s="700">
        <v>74</v>
      </c>
    </row>
    <row r="1081" spans="1:5" ht="16.5" customHeight="1" x14ac:dyDescent="0.25">
      <c r="A1081" s="698" t="s">
        <v>3996</v>
      </c>
      <c r="B1081" s="699" t="s">
        <v>313</v>
      </c>
      <c r="C1081" s="699" t="s">
        <v>3997</v>
      </c>
      <c r="D1081" s="699" t="s">
        <v>455</v>
      </c>
      <c r="E1081" s="700">
        <v>135</v>
      </c>
    </row>
    <row r="1082" spans="1:5" ht="16.5" customHeight="1" x14ac:dyDescent="0.25">
      <c r="A1082" s="698" t="s">
        <v>3998</v>
      </c>
      <c r="B1082" s="699" t="s">
        <v>313</v>
      </c>
      <c r="C1082" s="699" t="s">
        <v>3999</v>
      </c>
      <c r="D1082" s="699" t="s">
        <v>455</v>
      </c>
      <c r="E1082" s="700">
        <v>170</v>
      </c>
    </row>
    <row r="1083" spans="1:5" ht="12.75" customHeight="1" x14ac:dyDescent="0.25">
      <c r="A1083" s="698" t="s">
        <v>4000</v>
      </c>
      <c r="B1083" s="699" t="s">
        <v>313</v>
      </c>
      <c r="C1083" s="699" t="s">
        <v>4001</v>
      </c>
      <c r="D1083" s="699" t="s">
        <v>1314</v>
      </c>
      <c r="E1083" s="700">
        <v>18</v>
      </c>
    </row>
    <row r="1084" spans="1:5" ht="16.5" customHeight="1" x14ac:dyDescent="0.25">
      <c r="A1084" s="698" t="s">
        <v>4002</v>
      </c>
      <c r="B1084" s="699" t="s">
        <v>313</v>
      </c>
      <c r="C1084" s="699" t="s">
        <v>4003</v>
      </c>
      <c r="D1084" s="699" t="s">
        <v>1314</v>
      </c>
      <c r="E1084" s="700">
        <v>30</v>
      </c>
    </row>
    <row r="1085" spans="1:5" ht="16.5" customHeight="1" x14ac:dyDescent="0.25">
      <c r="A1085" s="698" t="s">
        <v>4004</v>
      </c>
      <c r="B1085" s="699" t="s">
        <v>313</v>
      </c>
      <c r="C1085" s="699" t="s">
        <v>4005</v>
      </c>
      <c r="D1085" s="699" t="s">
        <v>1314</v>
      </c>
      <c r="E1085" s="700">
        <v>35</v>
      </c>
    </row>
    <row r="1086" spans="1:5" ht="12.75" customHeight="1" x14ac:dyDescent="0.25">
      <c r="A1086" s="698" t="s">
        <v>4006</v>
      </c>
      <c r="B1086" s="699" t="s">
        <v>313</v>
      </c>
      <c r="C1086" s="699" t="s">
        <v>4007</v>
      </c>
      <c r="D1086" s="699" t="s">
        <v>55</v>
      </c>
      <c r="E1086" s="700">
        <v>23</v>
      </c>
    </row>
    <row r="1087" spans="1:5" ht="12.75" customHeight="1" x14ac:dyDescent="0.25">
      <c r="A1087" s="698" t="s">
        <v>4008</v>
      </c>
      <c r="B1087" s="699" t="s">
        <v>313</v>
      </c>
      <c r="C1087" s="699" t="s">
        <v>4009</v>
      </c>
      <c r="D1087" s="699" t="s">
        <v>55</v>
      </c>
      <c r="E1087" s="700">
        <v>51</v>
      </c>
    </row>
    <row r="1088" spans="1:5" ht="13.5" customHeight="1" x14ac:dyDescent="0.25">
      <c r="A1088" s="698" t="s">
        <v>4010</v>
      </c>
      <c r="B1088" s="699" t="s">
        <v>313</v>
      </c>
      <c r="C1088" s="699" t="s">
        <v>4011</v>
      </c>
      <c r="D1088" s="699" t="s">
        <v>55</v>
      </c>
      <c r="E1088" s="700">
        <v>55</v>
      </c>
    </row>
    <row r="1089" spans="1:5" ht="12.75" customHeight="1" x14ac:dyDescent="0.25">
      <c r="A1089" s="698" t="s">
        <v>4012</v>
      </c>
      <c r="B1089" s="699" t="s">
        <v>313</v>
      </c>
      <c r="C1089" s="699" t="s">
        <v>4013</v>
      </c>
      <c r="D1089" s="699" t="s">
        <v>55</v>
      </c>
      <c r="E1089" s="700">
        <v>57</v>
      </c>
    </row>
    <row r="1090" spans="1:5" ht="13.5" customHeight="1" x14ac:dyDescent="0.25">
      <c r="A1090" s="698" t="s">
        <v>4014</v>
      </c>
      <c r="B1090" s="699" t="s">
        <v>313</v>
      </c>
      <c r="C1090" s="699" t="s">
        <v>4015</v>
      </c>
      <c r="D1090" s="699" t="s">
        <v>55</v>
      </c>
      <c r="E1090" s="700">
        <v>38</v>
      </c>
    </row>
    <row r="1091" spans="1:5" ht="12.75" customHeight="1" x14ac:dyDescent="0.25">
      <c r="A1091" s="698" t="s">
        <v>4016</v>
      </c>
      <c r="B1091" s="699" t="s">
        <v>313</v>
      </c>
      <c r="C1091" s="699" t="s">
        <v>4017</v>
      </c>
      <c r="D1091" s="699" t="s">
        <v>55</v>
      </c>
      <c r="E1091" s="700">
        <v>115.07</v>
      </c>
    </row>
    <row r="1092" spans="1:5" ht="16.5" customHeight="1" x14ac:dyDescent="0.25">
      <c r="A1092" s="698" t="s">
        <v>4018</v>
      </c>
      <c r="B1092" s="699" t="s">
        <v>313</v>
      </c>
      <c r="C1092" s="699" t="s">
        <v>4019</v>
      </c>
      <c r="D1092" s="699" t="s">
        <v>455</v>
      </c>
      <c r="E1092" s="700">
        <v>59.5</v>
      </c>
    </row>
    <row r="1093" spans="1:5" ht="16.5" customHeight="1" x14ac:dyDescent="0.25">
      <c r="A1093" s="698" t="s">
        <v>4020</v>
      </c>
      <c r="B1093" s="699" t="s">
        <v>313</v>
      </c>
      <c r="C1093" s="699" t="s">
        <v>4021</v>
      </c>
      <c r="D1093" s="699" t="s">
        <v>455</v>
      </c>
      <c r="E1093" s="700">
        <v>93</v>
      </c>
    </row>
    <row r="1094" spans="1:5" ht="15.75" customHeight="1" x14ac:dyDescent="0.25">
      <c r="A1094" s="698" t="s">
        <v>4022</v>
      </c>
      <c r="B1094" s="699" t="s">
        <v>313</v>
      </c>
      <c r="C1094" s="699" t="s">
        <v>4023</v>
      </c>
      <c r="D1094" s="699" t="s">
        <v>455</v>
      </c>
      <c r="E1094" s="700">
        <v>65.900000000000006</v>
      </c>
    </row>
    <row r="1095" spans="1:5" ht="16.5" customHeight="1" x14ac:dyDescent="0.25">
      <c r="A1095" s="698" t="s">
        <v>4024</v>
      </c>
      <c r="B1095" s="699" t="s">
        <v>313</v>
      </c>
      <c r="C1095" s="699" t="s">
        <v>4025</v>
      </c>
      <c r="D1095" s="699" t="s">
        <v>455</v>
      </c>
      <c r="E1095" s="700">
        <v>127.3</v>
      </c>
    </row>
    <row r="1096" spans="1:5" ht="16.5" customHeight="1" x14ac:dyDescent="0.25">
      <c r="A1096" s="698" t="s">
        <v>4026</v>
      </c>
      <c r="B1096" s="699" t="s">
        <v>313</v>
      </c>
      <c r="C1096" s="699" t="s">
        <v>4027</v>
      </c>
      <c r="D1096" s="699" t="s">
        <v>455</v>
      </c>
      <c r="E1096" s="700">
        <v>88</v>
      </c>
    </row>
    <row r="1097" spans="1:5" ht="12.75" customHeight="1" x14ac:dyDescent="0.25">
      <c r="A1097" s="698" t="s">
        <v>4028</v>
      </c>
      <c r="B1097" s="699" t="s">
        <v>313</v>
      </c>
      <c r="C1097" s="699" t="s">
        <v>4029</v>
      </c>
      <c r="D1097" s="699" t="s">
        <v>55</v>
      </c>
      <c r="E1097" s="700">
        <v>366</v>
      </c>
    </row>
    <row r="1098" spans="1:5" ht="13.5" customHeight="1" x14ac:dyDescent="0.25">
      <c r="A1098" s="698" t="s">
        <v>4030</v>
      </c>
      <c r="B1098" s="699" t="s">
        <v>313</v>
      </c>
      <c r="C1098" s="699" t="s">
        <v>4031</v>
      </c>
      <c r="D1098" s="699" t="s">
        <v>55</v>
      </c>
      <c r="E1098" s="700">
        <v>1047</v>
      </c>
    </row>
    <row r="1099" spans="1:5" ht="12.75" customHeight="1" x14ac:dyDescent="0.25">
      <c r="A1099" s="698" t="s">
        <v>4032</v>
      </c>
      <c r="B1099" s="699" t="s">
        <v>313</v>
      </c>
      <c r="C1099" s="699" t="s">
        <v>4033</v>
      </c>
      <c r="D1099" s="699" t="s">
        <v>55</v>
      </c>
      <c r="E1099" s="700">
        <v>1291</v>
      </c>
    </row>
    <row r="1100" spans="1:5" ht="12.75" customHeight="1" x14ac:dyDescent="0.25">
      <c r="A1100" s="698" t="s">
        <v>4034</v>
      </c>
      <c r="B1100" s="699" t="s">
        <v>313</v>
      </c>
      <c r="C1100" s="699" t="s">
        <v>4035</v>
      </c>
      <c r="D1100" s="699" t="s">
        <v>55</v>
      </c>
      <c r="E1100" s="700">
        <v>167.85</v>
      </c>
    </row>
    <row r="1101" spans="1:5" ht="13.5" customHeight="1" x14ac:dyDescent="0.25">
      <c r="A1101" s="698" t="s">
        <v>4036</v>
      </c>
      <c r="B1101" s="699" t="s">
        <v>313</v>
      </c>
      <c r="C1101" s="699" t="s">
        <v>4037</v>
      </c>
      <c r="D1101" s="699" t="s">
        <v>55</v>
      </c>
      <c r="E1101" s="700">
        <v>260</v>
      </c>
    </row>
    <row r="1102" spans="1:5" ht="12.75" customHeight="1" x14ac:dyDescent="0.25">
      <c r="A1102" s="698" t="s">
        <v>4038</v>
      </c>
      <c r="B1102" s="699" t="s">
        <v>313</v>
      </c>
      <c r="C1102" s="699" t="s">
        <v>4039</v>
      </c>
      <c r="D1102" s="699" t="s">
        <v>55</v>
      </c>
      <c r="E1102" s="700">
        <v>88</v>
      </c>
    </row>
    <row r="1103" spans="1:5" ht="13.5" customHeight="1" x14ac:dyDescent="0.25">
      <c r="A1103" s="698" t="s">
        <v>4040</v>
      </c>
      <c r="B1103" s="699" t="s">
        <v>313</v>
      </c>
      <c r="C1103" s="699" t="s">
        <v>4041</v>
      </c>
      <c r="D1103" s="699" t="s">
        <v>55</v>
      </c>
      <c r="E1103" s="700">
        <v>151</v>
      </c>
    </row>
    <row r="1104" spans="1:5" ht="12.75" customHeight="1" x14ac:dyDescent="0.25">
      <c r="A1104" s="698" t="s">
        <v>4042</v>
      </c>
      <c r="B1104" s="699" t="s">
        <v>313</v>
      </c>
      <c r="C1104" s="699" t="s">
        <v>4043</v>
      </c>
      <c r="D1104" s="699" t="s">
        <v>55</v>
      </c>
      <c r="E1104" s="700">
        <v>253</v>
      </c>
    </row>
    <row r="1105" spans="1:5" ht="12.75" customHeight="1" x14ac:dyDescent="0.25">
      <c r="A1105" s="698" t="s">
        <v>4044</v>
      </c>
      <c r="B1105" s="699" t="s">
        <v>313</v>
      </c>
      <c r="C1105" s="699" t="s">
        <v>4045</v>
      </c>
      <c r="D1105" s="699" t="s">
        <v>55</v>
      </c>
      <c r="E1105" s="700">
        <v>90</v>
      </c>
    </row>
    <row r="1106" spans="1:5" ht="13.5" customHeight="1" x14ac:dyDescent="0.25">
      <c r="A1106" s="698" t="s">
        <v>4046</v>
      </c>
      <c r="B1106" s="699" t="s">
        <v>313</v>
      </c>
      <c r="C1106" s="699" t="s">
        <v>4047</v>
      </c>
      <c r="D1106" s="699" t="s">
        <v>55</v>
      </c>
      <c r="E1106" s="700">
        <v>110</v>
      </c>
    </row>
    <row r="1107" spans="1:5" ht="12.75" customHeight="1" x14ac:dyDescent="0.25">
      <c r="A1107" s="698" t="s">
        <v>4048</v>
      </c>
      <c r="B1107" s="699" t="s">
        <v>313</v>
      </c>
      <c r="C1107" s="699" t="s">
        <v>4049</v>
      </c>
      <c r="D1107" s="699" t="s">
        <v>55</v>
      </c>
      <c r="E1107" s="700">
        <v>250</v>
      </c>
    </row>
    <row r="1108" spans="1:5" ht="13.5" customHeight="1" x14ac:dyDescent="0.25">
      <c r="A1108" s="698" t="s">
        <v>4050</v>
      </c>
      <c r="B1108" s="699" t="s">
        <v>313</v>
      </c>
      <c r="C1108" s="699" t="s">
        <v>4051</v>
      </c>
      <c r="D1108" s="699" t="s">
        <v>55</v>
      </c>
      <c r="E1108" s="700">
        <v>320</v>
      </c>
    </row>
    <row r="1109" spans="1:5" ht="12.75" customHeight="1" x14ac:dyDescent="0.25">
      <c r="A1109" s="698" t="s">
        <v>4052</v>
      </c>
      <c r="B1109" s="699" t="s">
        <v>313</v>
      </c>
      <c r="C1109" s="699" t="s">
        <v>4053</v>
      </c>
      <c r="D1109" s="699" t="s">
        <v>55</v>
      </c>
      <c r="E1109" s="700">
        <v>550</v>
      </c>
    </row>
    <row r="1110" spans="1:5" ht="12.75" customHeight="1" x14ac:dyDescent="0.25">
      <c r="A1110" s="698" t="s">
        <v>4054</v>
      </c>
      <c r="B1110" s="699" t="s">
        <v>313</v>
      </c>
      <c r="C1110" s="699" t="s">
        <v>4055</v>
      </c>
      <c r="D1110" s="699" t="s">
        <v>55</v>
      </c>
      <c r="E1110" s="700">
        <v>56</v>
      </c>
    </row>
    <row r="1111" spans="1:5" ht="13.5" customHeight="1" x14ac:dyDescent="0.25">
      <c r="A1111" s="698" t="s">
        <v>4056</v>
      </c>
      <c r="B1111" s="699" t="s">
        <v>313</v>
      </c>
      <c r="C1111" s="699" t="s">
        <v>4057</v>
      </c>
      <c r="D1111" s="699" t="s">
        <v>55</v>
      </c>
      <c r="E1111" s="700">
        <v>70</v>
      </c>
    </row>
    <row r="1112" spans="1:5" ht="12.75" customHeight="1" x14ac:dyDescent="0.25">
      <c r="A1112" s="698" t="s">
        <v>4058</v>
      </c>
      <c r="B1112" s="699" t="s">
        <v>313</v>
      </c>
      <c r="C1112" s="699" t="s">
        <v>4059</v>
      </c>
      <c r="D1112" s="699" t="s">
        <v>55</v>
      </c>
      <c r="E1112" s="700">
        <v>90</v>
      </c>
    </row>
    <row r="1113" spans="1:5" ht="12.75" customHeight="1" x14ac:dyDescent="0.25">
      <c r="A1113" s="698" t="s">
        <v>4060</v>
      </c>
      <c r="B1113" s="699" t="s">
        <v>313</v>
      </c>
      <c r="C1113" s="699" t="s">
        <v>4061</v>
      </c>
      <c r="D1113" s="699" t="s">
        <v>55</v>
      </c>
      <c r="E1113" s="700">
        <v>130</v>
      </c>
    </row>
    <row r="1114" spans="1:5" ht="13.5" customHeight="1" x14ac:dyDescent="0.25">
      <c r="A1114" s="698" t="s">
        <v>4062</v>
      </c>
      <c r="B1114" s="699" t="s">
        <v>313</v>
      </c>
      <c r="C1114" s="699" t="s">
        <v>4063</v>
      </c>
      <c r="D1114" s="699" t="s">
        <v>55</v>
      </c>
      <c r="E1114" s="700">
        <v>170</v>
      </c>
    </row>
    <row r="1115" spans="1:5" ht="12.75" customHeight="1" x14ac:dyDescent="0.25">
      <c r="A1115" s="698" t="s">
        <v>4064</v>
      </c>
      <c r="B1115" s="699" t="s">
        <v>313</v>
      </c>
      <c r="C1115" s="699" t="s">
        <v>4065</v>
      </c>
      <c r="D1115" s="699" t="s">
        <v>55</v>
      </c>
      <c r="E1115" s="700">
        <v>210</v>
      </c>
    </row>
    <row r="1116" spans="1:5" ht="13.5" customHeight="1" x14ac:dyDescent="0.25">
      <c r="A1116" s="698" t="s">
        <v>4066</v>
      </c>
      <c r="B1116" s="699" t="s">
        <v>313</v>
      </c>
      <c r="C1116" s="699" t="s">
        <v>4067</v>
      </c>
      <c r="D1116" s="699" t="s">
        <v>55</v>
      </c>
      <c r="E1116" s="700">
        <v>2326.52</v>
      </c>
    </row>
    <row r="1117" spans="1:5" ht="12.75" customHeight="1" x14ac:dyDescent="0.25">
      <c r="A1117" s="698" t="s">
        <v>4068</v>
      </c>
      <c r="B1117" s="699" t="s">
        <v>313</v>
      </c>
      <c r="C1117" s="699" t="s">
        <v>4069</v>
      </c>
      <c r="D1117" s="699" t="s">
        <v>55</v>
      </c>
      <c r="E1117" s="700">
        <v>4060</v>
      </c>
    </row>
    <row r="1118" spans="1:5" ht="12.75" customHeight="1" x14ac:dyDescent="0.25">
      <c r="A1118" s="698" t="s">
        <v>4070</v>
      </c>
      <c r="B1118" s="699" t="s">
        <v>313</v>
      </c>
      <c r="C1118" s="699" t="s">
        <v>4071</v>
      </c>
      <c r="D1118" s="699" t="s">
        <v>55</v>
      </c>
      <c r="E1118" s="700">
        <v>127.58</v>
      </c>
    </row>
    <row r="1119" spans="1:5" ht="13.5" customHeight="1" x14ac:dyDescent="0.25">
      <c r="A1119" s="698" t="s">
        <v>4072</v>
      </c>
      <c r="B1119" s="699" t="s">
        <v>313</v>
      </c>
      <c r="C1119" s="699" t="s">
        <v>4073</v>
      </c>
      <c r="D1119" s="699" t="s">
        <v>55</v>
      </c>
      <c r="E1119" s="700">
        <v>146.47</v>
      </c>
    </row>
    <row r="1120" spans="1:5" ht="12.75" customHeight="1" x14ac:dyDescent="0.25">
      <c r="A1120" s="698" t="s">
        <v>4074</v>
      </c>
      <c r="B1120" s="699" t="s">
        <v>313</v>
      </c>
      <c r="C1120" s="699" t="s">
        <v>4075</v>
      </c>
      <c r="D1120" s="699" t="s">
        <v>55</v>
      </c>
      <c r="E1120" s="700">
        <v>182.03</v>
      </c>
    </row>
    <row r="1121" spans="1:5" ht="13.5" customHeight="1" x14ac:dyDescent="0.25">
      <c r="A1121" s="698" t="s">
        <v>4076</v>
      </c>
      <c r="B1121" s="699" t="s">
        <v>313</v>
      </c>
      <c r="C1121" s="699" t="s">
        <v>4077</v>
      </c>
      <c r="D1121" s="699" t="s">
        <v>55</v>
      </c>
      <c r="E1121" s="700">
        <v>234.84</v>
      </c>
    </row>
    <row r="1122" spans="1:5" ht="12.75" customHeight="1" x14ac:dyDescent="0.25">
      <c r="A1122" s="698" t="s">
        <v>1740</v>
      </c>
      <c r="B1122" s="699" t="s">
        <v>313</v>
      </c>
      <c r="C1122" s="699" t="s">
        <v>4078</v>
      </c>
      <c r="D1122" s="699" t="s">
        <v>1706</v>
      </c>
      <c r="E1122" s="700">
        <v>18.25</v>
      </c>
    </row>
    <row r="1123" spans="1:5" ht="12.75" customHeight="1" x14ac:dyDescent="0.25">
      <c r="A1123" s="698" t="s">
        <v>4079</v>
      </c>
      <c r="B1123" s="699" t="s">
        <v>313</v>
      </c>
      <c r="C1123" s="699" t="s">
        <v>4080</v>
      </c>
      <c r="D1123" s="699" t="s">
        <v>1706</v>
      </c>
      <c r="E1123" s="700">
        <v>20.52</v>
      </c>
    </row>
    <row r="1124" spans="1:5" ht="13.5" customHeight="1" x14ac:dyDescent="0.25">
      <c r="A1124" s="698" t="s">
        <v>4081</v>
      </c>
      <c r="B1124" s="699" t="s">
        <v>313</v>
      </c>
      <c r="C1124" s="699" t="s">
        <v>4082</v>
      </c>
      <c r="D1124" s="699" t="s">
        <v>1706</v>
      </c>
      <c r="E1124" s="700">
        <v>20.45</v>
      </c>
    </row>
    <row r="1125" spans="1:5" ht="12.75" customHeight="1" x14ac:dyDescent="0.25">
      <c r="A1125" s="698" t="s">
        <v>4083</v>
      </c>
      <c r="B1125" s="699" t="s">
        <v>313</v>
      </c>
      <c r="C1125" s="699" t="s">
        <v>4084</v>
      </c>
      <c r="D1125" s="699" t="s">
        <v>55</v>
      </c>
      <c r="E1125" s="700">
        <v>1</v>
      </c>
    </row>
    <row r="1126" spans="1:5" ht="12.75" customHeight="1" x14ac:dyDescent="0.25">
      <c r="A1126" s="698" t="s">
        <v>4085</v>
      </c>
      <c r="B1126" s="701"/>
      <c r="C1126" s="699" t="s">
        <v>4086</v>
      </c>
      <c r="D1126" s="699" t="s">
        <v>1706</v>
      </c>
      <c r="E1126" s="700">
        <v>22.52</v>
      </c>
    </row>
    <row r="1127" spans="1:5" ht="13.5" customHeight="1" x14ac:dyDescent="0.25">
      <c r="A1127" s="698" t="s">
        <v>4087</v>
      </c>
      <c r="B1127" s="701"/>
      <c r="C1127" s="699" t="s">
        <v>4088</v>
      </c>
      <c r="D1127" s="699" t="s">
        <v>1706</v>
      </c>
      <c r="E1127" s="700">
        <v>20.21</v>
      </c>
    </row>
    <row r="1128" spans="1:5" ht="12.75" customHeight="1" x14ac:dyDescent="0.25">
      <c r="A1128" s="698" t="s">
        <v>4089</v>
      </c>
      <c r="B1128" s="701"/>
      <c r="C1128" s="699" t="s">
        <v>4090</v>
      </c>
      <c r="D1128" s="699" t="s">
        <v>1706</v>
      </c>
      <c r="E1128" s="700">
        <v>18.600000000000001</v>
      </c>
    </row>
    <row r="1129" spans="1:5" ht="13.5" customHeight="1" x14ac:dyDescent="0.25">
      <c r="A1129" s="698" t="s">
        <v>4091</v>
      </c>
      <c r="B1129" s="699" t="s">
        <v>313</v>
      </c>
      <c r="C1129" s="699" t="s">
        <v>4092</v>
      </c>
      <c r="D1129" s="699" t="s">
        <v>1706</v>
      </c>
      <c r="E1129" s="700">
        <v>32.5</v>
      </c>
    </row>
    <row r="1130" spans="1:5" ht="12.75" customHeight="1" x14ac:dyDescent="0.25">
      <c r="A1130" s="698" t="s">
        <v>4093</v>
      </c>
      <c r="B1130" s="699" t="s">
        <v>313</v>
      </c>
      <c r="C1130" s="699" t="s">
        <v>4094</v>
      </c>
      <c r="D1130" s="699" t="s">
        <v>1706</v>
      </c>
      <c r="E1130" s="700">
        <v>18.43</v>
      </c>
    </row>
    <row r="1131" spans="1:5" ht="12.75" customHeight="1" x14ac:dyDescent="0.25">
      <c r="A1131" s="698" t="s">
        <v>4095</v>
      </c>
      <c r="B1131" s="699" t="s">
        <v>313</v>
      </c>
      <c r="C1131" s="699" t="s">
        <v>4096</v>
      </c>
      <c r="D1131" s="699" t="s">
        <v>55</v>
      </c>
      <c r="E1131" s="700">
        <v>2</v>
      </c>
    </row>
    <row r="1132" spans="1:5" ht="13.5" customHeight="1" x14ac:dyDescent="0.25">
      <c r="A1132" s="698" t="s">
        <v>4097</v>
      </c>
      <c r="B1132" s="699" t="s">
        <v>313</v>
      </c>
      <c r="C1132" s="699" t="s">
        <v>4098</v>
      </c>
      <c r="D1132" s="699" t="s">
        <v>55</v>
      </c>
      <c r="E1132" s="700">
        <v>0.2</v>
      </c>
    </row>
    <row r="1133" spans="1:5" ht="12.75" customHeight="1" x14ac:dyDescent="0.25">
      <c r="A1133" s="698" t="s">
        <v>4099</v>
      </c>
      <c r="B1133" s="699" t="s">
        <v>313</v>
      </c>
      <c r="C1133" s="699" t="s">
        <v>4100</v>
      </c>
      <c r="D1133" s="699" t="s">
        <v>55</v>
      </c>
      <c r="E1133" s="700">
        <v>0.04</v>
      </c>
    </row>
    <row r="1134" spans="1:5" ht="16.5" customHeight="1" x14ac:dyDescent="0.25">
      <c r="A1134" s="698" t="s">
        <v>4101</v>
      </c>
      <c r="B1134" s="699" t="s">
        <v>313</v>
      </c>
      <c r="C1134" s="699" t="s">
        <v>4102</v>
      </c>
      <c r="D1134" s="699" t="s">
        <v>55</v>
      </c>
      <c r="E1134" s="700">
        <v>2.19</v>
      </c>
    </row>
    <row r="1135" spans="1:5" ht="12.75" customHeight="1" x14ac:dyDescent="0.25">
      <c r="A1135" s="698" t="s">
        <v>4103</v>
      </c>
      <c r="B1135" s="701"/>
      <c r="C1135" s="699" t="s">
        <v>4104</v>
      </c>
      <c r="D1135" s="699" t="s">
        <v>55</v>
      </c>
      <c r="E1135" s="700">
        <v>3.47</v>
      </c>
    </row>
    <row r="1136" spans="1:5" ht="13.5" customHeight="1" x14ac:dyDescent="0.25">
      <c r="A1136" s="698" t="s">
        <v>4105</v>
      </c>
      <c r="B1136" s="699" t="s">
        <v>313</v>
      </c>
      <c r="C1136" s="699" t="s">
        <v>4106</v>
      </c>
      <c r="D1136" s="699" t="s">
        <v>55</v>
      </c>
      <c r="E1136" s="700">
        <v>1.1499999999999999</v>
      </c>
    </row>
    <row r="1137" spans="1:5" ht="12.75" customHeight="1" x14ac:dyDescent="0.25">
      <c r="A1137" s="698" t="s">
        <v>4107</v>
      </c>
      <c r="B1137" s="699" t="s">
        <v>313</v>
      </c>
      <c r="C1137" s="699" t="s">
        <v>4108</v>
      </c>
      <c r="D1137" s="699" t="s">
        <v>1706</v>
      </c>
      <c r="E1137" s="700">
        <v>29.9</v>
      </c>
    </row>
    <row r="1138" spans="1:5" ht="12.75" customHeight="1" x14ac:dyDescent="0.25">
      <c r="A1138" s="698" t="s">
        <v>4109</v>
      </c>
      <c r="B1138" s="699" t="s">
        <v>313</v>
      </c>
      <c r="C1138" s="699" t="s">
        <v>4110</v>
      </c>
      <c r="D1138" s="699" t="s">
        <v>1706</v>
      </c>
      <c r="E1138" s="700">
        <v>24.13</v>
      </c>
    </row>
    <row r="1139" spans="1:5" ht="13.5" customHeight="1" x14ac:dyDescent="0.25">
      <c r="A1139" s="698" t="s">
        <v>4111</v>
      </c>
      <c r="B1139" s="699" t="s">
        <v>313</v>
      </c>
      <c r="C1139" s="699" t="s">
        <v>4112</v>
      </c>
      <c r="D1139" s="699" t="s">
        <v>55</v>
      </c>
      <c r="E1139" s="700">
        <v>0.4</v>
      </c>
    </row>
    <row r="1140" spans="1:5" ht="12.75" customHeight="1" x14ac:dyDescent="0.25">
      <c r="A1140" s="698" t="s">
        <v>4113</v>
      </c>
      <c r="B1140" s="699" t="s">
        <v>313</v>
      </c>
      <c r="C1140" s="699" t="s">
        <v>4114</v>
      </c>
      <c r="D1140" s="699" t="s">
        <v>55</v>
      </c>
      <c r="E1140" s="700">
        <v>231.15</v>
      </c>
    </row>
    <row r="1141" spans="1:5" ht="13.5" customHeight="1" x14ac:dyDescent="0.25">
      <c r="A1141" s="698" t="s">
        <v>4115</v>
      </c>
      <c r="B1141" s="699" t="s">
        <v>313</v>
      </c>
      <c r="C1141" s="699" t="s">
        <v>4116</v>
      </c>
      <c r="D1141" s="699" t="s">
        <v>1706</v>
      </c>
      <c r="E1141" s="700">
        <v>59.48</v>
      </c>
    </row>
    <row r="1142" spans="1:5" ht="12.75" customHeight="1" x14ac:dyDescent="0.25">
      <c r="A1142" s="698" t="s">
        <v>4117</v>
      </c>
      <c r="B1142" s="699" t="s">
        <v>313</v>
      </c>
      <c r="C1142" s="699" t="s">
        <v>4118</v>
      </c>
      <c r="D1142" s="699" t="s">
        <v>55</v>
      </c>
      <c r="E1142" s="700">
        <v>257.73</v>
      </c>
    </row>
    <row r="1143" spans="1:5" ht="12.75" customHeight="1" x14ac:dyDescent="0.25">
      <c r="A1143" s="698" t="s">
        <v>4119</v>
      </c>
      <c r="B1143" s="699" t="s">
        <v>313</v>
      </c>
      <c r="C1143" s="699" t="s">
        <v>4120</v>
      </c>
      <c r="D1143" s="699" t="s">
        <v>55</v>
      </c>
      <c r="E1143" s="700">
        <v>405.96</v>
      </c>
    </row>
    <row r="1144" spans="1:5" ht="16.5" customHeight="1" x14ac:dyDescent="0.25">
      <c r="A1144" s="698" t="s">
        <v>4121</v>
      </c>
      <c r="B1144" s="699" t="s">
        <v>313</v>
      </c>
      <c r="C1144" s="699" t="s">
        <v>4122</v>
      </c>
      <c r="D1144" s="699" t="s">
        <v>55</v>
      </c>
      <c r="E1144" s="700">
        <v>427.86</v>
      </c>
    </row>
    <row r="1145" spans="1:5" ht="13.5" customHeight="1" x14ac:dyDescent="0.25">
      <c r="A1145" s="698" t="s">
        <v>4123</v>
      </c>
      <c r="B1145" s="699" t="s">
        <v>313</v>
      </c>
      <c r="C1145" s="699" t="s">
        <v>4124</v>
      </c>
      <c r="D1145" s="699" t="s">
        <v>55</v>
      </c>
      <c r="E1145" s="700">
        <v>569.9</v>
      </c>
    </row>
    <row r="1146" spans="1:5" ht="15.75" customHeight="1" x14ac:dyDescent="0.25">
      <c r="A1146" s="698" t="s">
        <v>4125</v>
      </c>
      <c r="B1146" s="699" t="s">
        <v>313</v>
      </c>
      <c r="C1146" s="699" t="s">
        <v>4126</v>
      </c>
      <c r="D1146" s="699" t="s">
        <v>55</v>
      </c>
      <c r="E1146" s="700">
        <v>571.73</v>
      </c>
    </row>
    <row r="1147" spans="1:5" ht="16.5" customHeight="1" x14ac:dyDescent="0.25">
      <c r="A1147" s="698" t="s">
        <v>4127</v>
      </c>
      <c r="B1147" s="699" t="s">
        <v>313</v>
      </c>
      <c r="C1147" s="699" t="s">
        <v>4128</v>
      </c>
      <c r="D1147" s="699" t="s">
        <v>1314</v>
      </c>
      <c r="E1147" s="700">
        <v>6.33</v>
      </c>
    </row>
    <row r="1148" spans="1:5" ht="13.5" customHeight="1" x14ac:dyDescent="0.25">
      <c r="A1148" s="698" t="s">
        <v>4129</v>
      </c>
      <c r="B1148" s="699" t="s">
        <v>313</v>
      </c>
      <c r="C1148" s="699" t="s">
        <v>4130</v>
      </c>
      <c r="D1148" s="699" t="s">
        <v>55</v>
      </c>
      <c r="E1148" s="700">
        <v>770</v>
      </c>
    </row>
    <row r="1149" spans="1:5" ht="12.75" customHeight="1" x14ac:dyDescent="0.25">
      <c r="A1149" s="698" t="s">
        <v>4131</v>
      </c>
      <c r="B1149" s="699" t="s">
        <v>313</v>
      </c>
      <c r="C1149" s="699" t="s">
        <v>4132</v>
      </c>
      <c r="D1149" s="699" t="s">
        <v>1314</v>
      </c>
      <c r="E1149" s="700">
        <v>25.66</v>
      </c>
    </row>
    <row r="1150" spans="1:5" ht="12.75" customHeight="1" x14ac:dyDescent="0.25">
      <c r="A1150" s="698" t="s">
        <v>4133</v>
      </c>
      <c r="B1150" s="699" t="s">
        <v>313</v>
      </c>
      <c r="C1150" s="699" t="s">
        <v>4134</v>
      </c>
      <c r="D1150" s="699" t="s">
        <v>55</v>
      </c>
      <c r="E1150" s="700">
        <v>419.45</v>
      </c>
    </row>
    <row r="1151" spans="1:5" ht="13.5" customHeight="1" x14ac:dyDescent="0.25">
      <c r="A1151" s="698" t="s">
        <v>4135</v>
      </c>
      <c r="B1151" s="699" t="s">
        <v>313</v>
      </c>
      <c r="C1151" s="699" t="s">
        <v>4136</v>
      </c>
      <c r="D1151" s="699" t="s">
        <v>55</v>
      </c>
      <c r="E1151" s="700">
        <v>330.06</v>
      </c>
    </row>
    <row r="1152" spans="1:5" ht="12.75" customHeight="1" x14ac:dyDescent="0.25">
      <c r="A1152" s="698" t="s">
        <v>4137</v>
      </c>
      <c r="B1152" s="699" t="s">
        <v>313</v>
      </c>
      <c r="C1152" s="699" t="s">
        <v>4138</v>
      </c>
      <c r="D1152" s="699" t="s">
        <v>55</v>
      </c>
      <c r="E1152" s="700">
        <v>275.08999999999997</v>
      </c>
    </row>
    <row r="1153" spans="1:5" ht="12.75" customHeight="1" x14ac:dyDescent="0.25">
      <c r="A1153" s="698" t="s">
        <v>4139</v>
      </c>
      <c r="B1153" s="699" t="s">
        <v>313</v>
      </c>
      <c r="C1153" s="699" t="s">
        <v>4140</v>
      </c>
      <c r="D1153" s="699" t="s">
        <v>55</v>
      </c>
      <c r="E1153" s="700">
        <v>629.64</v>
      </c>
    </row>
    <row r="1154" spans="1:5" ht="13.5" customHeight="1" x14ac:dyDescent="0.25">
      <c r="A1154" s="698" t="s">
        <v>4141</v>
      </c>
      <c r="B1154" s="699" t="s">
        <v>313</v>
      </c>
      <c r="C1154" s="699" t="s">
        <v>4142</v>
      </c>
      <c r="D1154" s="699" t="s">
        <v>1314</v>
      </c>
      <c r="E1154" s="700">
        <v>56.1</v>
      </c>
    </row>
    <row r="1155" spans="1:5" ht="12.75" customHeight="1" x14ac:dyDescent="0.25">
      <c r="A1155" s="698" t="s">
        <v>4143</v>
      </c>
      <c r="B1155" s="699" t="s">
        <v>313</v>
      </c>
      <c r="C1155" s="699" t="s">
        <v>4144</v>
      </c>
      <c r="D1155" s="699" t="s">
        <v>55</v>
      </c>
      <c r="E1155" s="700">
        <v>1</v>
      </c>
    </row>
    <row r="1156" spans="1:5" ht="13.5" customHeight="1" x14ac:dyDescent="0.25">
      <c r="A1156" s="698" t="s">
        <v>4145</v>
      </c>
      <c r="B1156" s="699" t="s">
        <v>313</v>
      </c>
      <c r="C1156" s="699" t="s">
        <v>4146</v>
      </c>
      <c r="D1156" s="699" t="s">
        <v>55</v>
      </c>
      <c r="E1156" s="700">
        <v>1.64</v>
      </c>
    </row>
    <row r="1157" spans="1:5" ht="12.75" customHeight="1" x14ac:dyDescent="0.25">
      <c r="A1157" s="698" t="s">
        <v>4147</v>
      </c>
      <c r="B1157" s="699" t="s">
        <v>313</v>
      </c>
      <c r="C1157" s="699" t="s">
        <v>4148</v>
      </c>
      <c r="D1157" s="699" t="s">
        <v>55</v>
      </c>
      <c r="E1157" s="700">
        <v>1.0900000000000001</v>
      </c>
    </row>
    <row r="1158" spans="1:5" ht="12.75" customHeight="1" x14ac:dyDescent="0.25">
      <c r="A1158" s="698" t="s">
        <v>4149</v>
      </c>
      <c r="B1158" s="699" t="s">
        <v>313</v>
      </c>
      <c r="C1158" s="699" t="s">
        <v>4150</v>
      </c>
      <c r="D1158" s="699" t="s">
        <v>55</v>
      </c>
      <c r="E1158" s="700">
        <v>3.34</v>
      </c>
    </row>
    <row r="1159" spans="1:5" ht="13.5" customHeight="1" x14ac:dyDescent="0.25">
      <c r="A1159" s="698" t="s">
        <v>4151</v>
      </c>
      <c r="B1159" s="699" t="s">
        <v>313</v>
      </c>
      <c r="C1159" s="699" t="s">
        <v>4152</v>
      </c>
      <c r="D1159" s="699" t="s">
        <v>55</v>
      </c>
      <c r="E1159" s="700">
        <v>3.69</v>
      </c>
    </row>
    <row r="1160" spans="1:5" ht="12.75" customHeight="1" x14ac:dyDescent="0.25">
      <c r="A1160" s="698" t="s">
        <v>4153</v>
      </c>
      <c r="B1160" s="699" t="s">
        <v>313</v>
      </c>
      <c r="C1160" s="699" t="s">
        <v>4154</v>
      </c>
      <c r="D1160" s="699" t="s">
        <v>55</v>
      </c>
      <c r="E1160" s="700">
        <v>4</v>
      </c>
    </row>
    <row r="1161" spans="1:5" ht="13.5" customHeight="1" x14ac:dyDescent="0.25">
      <c r="A1161" s="698" t="s">
        <v>4155</v>
      </c>
      <c r="B1161" s="699" t="s">
        <v>313</v>
      </c>
      <c r="C1161" s="699" t="s">
        <v>4156</v>
      </c>
      <c r="D1161" s="699" t="s">
        <v>55</v>
      </c>
      <c r="E1161" s="700">
        <v>2.68</v>
      </c>
    </row>
    <row r="1162" spans="1:5" ht="12.75" customHeight="1" x14ac:dyDescent="0.25">
      <c r="A1162" s="698" t="s">
        <v>4157</v>
      </c>
      <c r="B1162" s="699" t="s">
        <v>313</v>
      </c>
      <c r="C1162" s="699" t="s">
        <v>4158</v>
      </c>
      <c r="D1162" s="699" t="s">
        <v>55</v>
      </c>
      <c r="E1162" s="700">
        <v>3.14</v>
      </c>
    </row>
    <row r="1163" spans="1:5" ht="12.75" customHeight="1" x14ac:dyDescent="0.25">
      <c r="A1163" s="698" t="s">
        <v>4159</v>
      </c>
      <c r="B1163" s="699" t="s">
        <v>313</v>
      </c>
      <c r="C1163" s="699" t="s">
        <v>4160</v>
      </c>
      <c r="D1163" s="699" t="s">
        <v>55</v>
      </c>
      <c r="E1163" s="700">
        <v>4.0599999999999996</v>
      </c>
    </row>
    <row r="1164" spans="1:5" ht="13.5" customHeight="1" x14ac:dyDescent="0.25">
      <c r="A1164" s="698" t="s">
        <v>4161</v>
      </c>
      <c r="B1164" s="699" t="s">
        <v>313</v>
      </c>
      <c r="C1164" s="699" t="s">
        <v>4162</v>
      </c>
      <c r="D1164" s="699" t="s">
        <v>455</v>
      </c>
      <c r="E1164" s="700">
        <v>633.48</v>
      </c>
    </row>
    <row r="1165" spans="1:5" ht="15.75" customHeight="1" x14ac:dyDescent="0.25">
      <c r="A1165" s="698" t="s">
        <v>4163</v>
      </c>
      <c r="B1165" s="699" t="s">
        <v>313</v>
      </c>
      <c r="C1165" s="699" t="s">
        <v>4164</v>
      </c>
      <c r="D1165" s="699" t="s">
        <v>455</v>
      </c>
      <c r="E1165" s="700">
        <v>250</v>
      </c>
    </row>
    <row r="1166" spans="1:5" ht="13.5" customHeight="1" x14ac:dyDescent="0.25">
      <c r="A1166" s="698" t="s">
        <v>4165</v>
      </c>
      <c r="B1166" s="699" t="s">
        <v>313</v>
      </c>
      <c r="C1166" s="699" t="s">
        <v>4166</v>
      </c>
      <c r="D1166" s="699" t="s">
        <v>455</v>
      </c>
      <c r="E1166" s="700">
        <v>160</v>
      </c>
    </row>
    <row r="1167" spans="1:5" ht="12.75" customHeight="1" x14ac:dyDescent="0.25">
      <c r="A1167" s="698" t="s">
        <v>4167</v>
      </c>
      <c r="B1167" s="699" t="s">
        <v>313</v>
      </c>
      <c r="C1167" s="699" t="s">
        <v>4168</v>
      </c>
      <c r="D1167" s="699" t="s">
        <v>455</v>
      </c>
      <c r="E1167" s="700">
        <v>230</v>
      </c>
    </row>
    <row r="1168" spans="1:5" ht="13.5" customHeight="1" x14ac:dyDescent="0.25">
      <c r="A1168" s="698" t="s">
        <v>4169</v>
      </c>
      <c r="B1168" s="699" t="s">
        <v>313</v>
      </c>
      <c r="C1168" s="699" t="s">
        <v>4170</v>
      </c>
      <c r="D1168" s="699" t="s">
        <v>1314</v>
      </c>
      <c r="E1168" s="700">
        <v>125</v>
      </c>
    </row>
    <row r="1169" spans="1:5" ht="12.75" customHeight="1" x14ac:dyDescent="0.25">
      <c r="A1169" s="698" t="s">
        <v>4171</v>
      </c>
      <c r="B1169" s="699" t="s">
        <v>313</v>
      </c>
      <c r="C1169" s="699" t="s">
        <v>4172</v>
      </c>
      <c r="D1169" s="699" t="s">
        <v>1314</v>
      </c>
      <c r="E1169" s="700">
        <v>152</v>
      </c>
    </row>
    <row r="1170" spans="1:5" ht="12.75" customHeight="1" x14ac:dyDescent="0.25">
      <c r="A1170" s="698" t="s">
        <v>4173</v>
      </c>
      <c r="B1170" s="699" t="s">
        <v>313</v>
      </c>
      <c r="C1170" s="699" t="s">
        <v>4174</v>
      </c>
      <c r="D1170" s="699" t="s">
        <v>1314</v>
      </c>
      <c r="E1170" s="700">
        <v>235</v>
      </c>
    </row>
    <row r="1171" spans="1:5" ht="13.5" customHeight="1" x14ac:dyDescent="0.25">
      <c r="A1171" s="698" t="s">
        <v>4175</v>
      </c>
      <c r="B1171" s="699" t="s">
        <v>313</v>
      </c>
      <c r="C1171" s="699" t="s">
        <v>4176</v>
      </c>
      <c r="D1171" s="699" t="s">
        <v>1314</v>
      </c>
      <c r="E1171" s="700">
        <v>341.5</v>
      </c>
    </row>
    <row r="1172" spans="1:5" ht="12.75" customHeight="1" x14ac:dyDescent="0.25">
      <c r="A1172" s="698" t="s">
        <v>4177</v>
      </c>
      <c r="B1172" s="699" t="s">
        <v>313</v>
      </c>
      <c r="C1172" s="699" t="s">
        <v>4178</v>
      </c>
      <c r="D1172" s="699" t="s">
        <v>1314</v>
      </c>
      <c r="E1172" s="700">
        <v>474.6</v>
      </c>
    </row>
    <row r="1173" spans="1:5" ht="13.5" customHeight="1" x14ac:dyDescent="0.25">
      <c r="A1173" s="698" t="s">
        <v>4179</v>
      </c>
      <c r="B1173" s="699" t="s">
        <v>313</v>
      </c>
      <c r="C1173" s="699" t="s">
        <v>4180</v>
      </c>
      <c r="D1173" s="699" t="s">
        <v>1314</v>
      </c>
      <c r="E1173" s="700">
        <v>656</v>
      </c>
    </row>
    <row r="1174" spans="1:5" ht="12.75" customHeight="1" x14ac:dyDescent="0.25">
      <c r="A1174" s="698" t="s">
        <v>4181</v>
      </c>
      <c r="B1174" s="699" t="s">
        <v>313</v>
      </c>
      <c r="C1174" s="699" t="s">
        <v>4182</v>
      </c>
      <c r="D1174" s="699" t="s">
        <v>1314</v>
      </c>
      <c r="E1174" s="700">
        <v>980</v>
      </c>
    </row>
    <row r="1175" spans="1:5" ht="12.75" customHeight="1" x14ac:dyDescent="0.25">
      <c r="A1175" s="698" t="s">
        <v>4183</v>
      </c>
      <c r="B1175" s="699" t="s">
        <v>313</v>
      </c>
      <c r="C1175" s="699" t="s">
        <v>4184</v>
      </c>
      <c r="D1175" s="699" t="s">
        <v>1314</v>
      </c>
      <c r="E1175" s="700">
        <v>138</v>
      </c>
    </row>
    <row r="1176" spans="1:5" ht="13.5" customHeight="1" x14ac:dyDescent="0.25">
      <c r="A1176" s="698" t="s">
        <v>4185</v>
      </c>
      <c r="B1176" s="699" t="s">
        <v>313</v>
      </c>
      <c r="C1176" s="699" t="s">
        <v>4186</v>
      </c>
      <c r="D1176" s="699" t="s">
        <v>1314</v>
      </c>
      <c r="E1176" s="700">
        <v>170</v>
      </c>
    </row>
    <row r="1177" spans="1:5" ht="12.75" customHeight="1" x14ac:dyDescent="0.25">
      <c r="A1177" s="698" t="s">
        <v>4187</v>
      </c>
      <c r="B1177" s="699" t="s">
        <v>313</v>
      </c>
      <c r="C1177" s="699" t="s">
        <v>4188</v>
      </c>
      <c r="D1177" s="699" t="s">
        <v>1314</v>
      </c>
      <c r="E1177" s="700">
        <v>220</v>
      </c>
    </row>
    <row r="1178" spans="1:5" ht="12.75" customHeight="1" x14ac:dyDescent="0.25">
      <c r="A1178" s="698" t="s">
        <v>4189</v>
      </c>
      <c r="B1178" s="699" t="s">
        <v>313</v>
      </c>
      <c r="C1178" s="699" t="s">
        <v>4190</v>
      </c>
      <c r="D1178" s="699" t="s">
        <v>1314</v>
      </c>
      <c r="E1178" s="700">
        <v>363.5</v>
      </c>
    </row>
    <row r="1179" spans="1:5" ht="13.5" customHeight="1" x14ac:dyDescent="0.25">
      <c r="A1179" s="698" t="s">
        <v>4191</v>
      </c>
      <c r="B1179" s="699" t="s">
        <v>313</v>
      </c>
      <c r="C1179" s="699" t="s">
        <v>4192</v>
      </c>
      <c r="D1179" s="699" t="s">
        <v>1314</v>
      </c>
      <c r="E1179" s="700">
        <v>503.57</v>
      </c>
    </row>
    <row r="1180" spans="1:5" ht="12.75" customHeight="1" x14ac:dyDescent="0.25">
      <c r="A1180" s="698" t="s">
        <v>4193</v>
      </c>
      <c r="B1180" s="699" t="s">
        <v>313</v>
      </c>
      <c r="C1180" s="699" t="s">
        <v>4194</v>
      </c>
      <c r="D1180" s="699" t="s">
        <v>1314</v>
      </c>
      <c r="E1180" s="700">
        <v>700.68</v>
      </c>
    </row>
    <row r="1181" spans="1:5" ht="13.5" customHeight="1" x14ac:dyDescent="0.25">
      <c r="A1181" s="698" t="s">
        <v>4195</v>
      </c>
      <c r="B1181" s="699" t="s">
        <v>313</v>
      </c>
      <c r="C1181" s="699" t="s">
        <v>4196</v>
      </c>
      <c r="D1181" s="699" t="s">
        <v>1314</v>
      </c>
      <c r="E1181" s="700">
        <v>1010</v>
      </c>
    </row>
    <row r="1182" spans="1:5" ht="12.75" customHeight="1" x14ac:dyDescent="0.25">
      <c r="A1182" s="698" t="s">
        <v>4197</v>
      </c>
      <c r="B1182" s="699" t="s">
        <v>313</v>
      </c>
      <c r="C1182" s="699" t="s">
        <v>4198</v>
      </c>
      <c r="D1182" s="699" t="s">
        <v>1314</v>
      </c>
      <c r="E1182" s="700">
        <v>275</v>
      </c>
    </row>
    <row r="1183" spans="1:5" ht="12.75" customHeight="1" x14ac:dyDescent="0.25">
      <c r="A1183" s="698" t="s">
        <v>4199</v>
      </c>
      <c r="B1183" s="699" t="s">
        <v>313</v>
      </c>
      <c r="C1183" s="699" t="s">
        <v>4200</v>
      </c>
      <c r="D1183" s="699" t="s">
        <v>1314</v>
      </c>
      <c r="E1183" s="700">
        <v>465</v>
      </c>
    </row>
    <row r="1184" spans="1:5" ht="13.5" customHeight="1" x14ac:dyDescent="0.25">
      <c r="A1184" s="698" t="s">
        <v>4201</v>
      </c>
      <c r="B1184" s="699" t="s">
        <v>313</v>
      </c>
      <c r="C1184" s="699" t="s">
        <v>4202</v>
      </c>
      <c r="D1184" s="699" t="s">
        <v>1314</v>
      </c>
      <c r="E1184" s="700">
        <v>615</v>
      </c>
    </row>
    <row r="1185" spans="1:5" ht="12.75" customHeight="1" x14ac:dyDescent="0.25">
      <c r="A1185" s="698" t="s">
        <v>4203</v>
      </c>
      <c r="B1185" s="699" t="s">
        <v>313</v>
      </c>
      <c r="C1185" s="699" t="s">
        <v>4204</v>
      </c>
      <c r="D1185" s="699" t="s">
        <v>1314</v>
      </c>
      <c r="E1185" s="700">
        <v>1020.76</v>
      </c>
    </row>
    <row r="1186" spans="1:5" ht="13.5" customHeight="1" x14ac:dyDescent="0.25">
      <c r="A1186" s="698" t="s">
        <v>4205</v>
      </c>
      <c r="B1186" s="699" t="s">
        <v>313</v>
      </c>
      <c r="C1186" s="699" t="s">
        <v>4206</v>
      </c>
      <c r="D1186" s="699" t="s">
        <v>1314</v>
      </c>
      <c r="E1186" s="700">
        <v>1545</v>
      </c>
    </row>
    <row r="1187" spans="1:5" ht="12.75" customHeight="1" x14ac:dyDescent="0.25">
      <c r="A1187" s="698" t="s">
        <v>4207</v>
      </c>
      <c r="B1187" s="699" t="s">
        <v>313</v>
      </c>
      <c r="C1187" s="699" t="s">
        <v>4208</v>
      </c>
      <c r="D1187" s="699" t="s">
        <v>1314</v>
      </c>
      <c r="E1187" s="700">
        <v>146</v>
      </c>
    </row>
    <row r="1188" spans="1:5" ht="12.75" customHeight="1" x14ac:dyDescent="0.25">
      <c r="A1188" s="698" t="s">
        <v>4209</v>
      </c>
      <c r="B1188" s="699" t="s">
        <v>313</v>
      </c>
      <c r="C1188" s="699" t="s">
        <v>4210</v>
      </c>
      <c r="D1188" s="699" t="s">
        <v>1314</v>
      </c>
      <c r="E1188" s="700">
        <v>365.3</v>
      </c>
    </row>
    <row r="1189" spans="1:5" ht="13.5" customHeight="1" x14ac:dyDescent="0.25">
      <c r="A1189" s="698" t="s">
        <v>4211</v>
      </c>
      <c r="B1189" s="699" t="s">
        <v>313</v>
      </c>
      <c r="C1189" s="699" t="s">
        <v>4212</v>
      </c>
      <c r="D1189" s="699" t="s">
        <v>1314</v>
      </c>
      <c r="E1189" s="700">
        <v>448.27</v>
      </c>
    </row>
    <row r="1190" spans="1:5" ht="12.75" customHeight="1" x14ac:dyDescent="0.25">
      <c r="A1190" s="698" t="s">
        <v>4213</v>
      </c>
      <c r="B1190" s="699" t="s">
        <v>313</v>
      </c>
      <c r="C1190" s="699" t="s">
        <v>4214</v>
      </c>
      <c r="D1190" s="699" t="s">
        <v>1314</v>
      </c>
      <c r="E1190" s="700">
        <v>598.46</v>
      </c>
    </row>
    <row r="1191" spans="1:5" ht="13.5" customHeight="1" x14ac:dyDescent="0.25">
      <c r="A1191" s="698" t="s">
        <v>4215</v>
      </c>
      <c r="B1191" s="699" t="s">
        <v>313</v>
      </c>
      <c r="C1191" s="699" t="s">
        <v>4216</v>
      </c>
      <c r="D1191" s="699" t="s">
        <v>1314</v>
      </c>
      <c r="E1191" s="700">
        <v>920.05</v>
      </c>
    </row>
    <row r="1192" spans="1:5" ht="12.75" customHeight="1" x14ac:dyDescent="0.25">
      <c r="A1192" s="698" t="s">
        <v>4217</v>
      </c>
      <c r="B1192" s="699" t="s">
        <v>313</v>
      </c>
      <c r="C1192" s="699" t="s">
        <v>4218</v>
      </c>
      <c r="D1192" s="699" t="s">
        <v>1314</v>
      </c>
      <c r="E1192" s="700">
        <v>1300</v>
      </c>
    </row>
    <row r="1193" spans="1:5" ht="12.75" customHeight="1" x14ac:dyDescent="0.25">
      <c r="A1193" s="698" t="s">
        <v>4219</v>
      </c>
      <c r="B1193" s="699" t="s">
        <v>313</v>
      </c>
      <c r="C1193" s="699" t="s">
        <v>4220</v>
      </c>
      <c r="D1193" s="699" t="s">
        <v>1314</v>
      </c>
      <c r="E1193" s="700">
        <v>342</v>
      </c>
    </row>
    <row r="1194" spans="1:5" ht="13.5" customHeight="1" x14ac:dyDescent="0.25">
      <c r="A1194" s="698" t="s">
        <v>4221</v>
      </c>
      <c r="B1194" s="699" t="s">
        <v>313</v>
      </c>
      <c r="C1194" s="699" t="s">
        <v>4222</v>
      </c>
      <c r="D1194" s="699" t="s">
        <v>1314</v>
      </c>
      <c r="E1194" s="700">
        <v>44</v>
      </c>
    </row>
    <row r="1195" spans="1:5" ht="12.75" customHeight="1" x14ac:dyDescent="0.25">
      <c r="A1195" s="698" t="s">
        <v>4223</v>
      </c>
      <c r="B1195" s="699" t="s">
        <v>313</v>
      </c>
      <c r="C1195" s="699" t="s">
        <v>4224</v>
      </c>
      <c r="D1195" s="699" t="s">
        <v>1314</v>
      </c>
      <c r="E1195" s="700">
        <v>49.04</v>
      </c>
    </row>
    <row r="1196" spans="1:5" ht="12.75" customHeight="1" x14ac:dyDescent="0.25">
      <c r="A1196" s="698" t="s">
        <v>4225</v>
      </c>
      <c r="B1196" s="699" t="s">
        <v>313</v>
      </c>
      <c r="C1196" s="699" t="s">
        <v>4226</v>
      </c>
      <c r="D1196" s="699" t="s">
        <v>1314</v>
      </c>
      <c r="E1196" s="700">
        <v>64.13</v>
      </c>
    </row>
    <row r="1197" spans="1:5" ht="13.5" customHeight="1" x14ac:dyDescent="0.25">
      <c r="A1197" s="698" t="s">
        <v>4227</v>
      </c>
      <c r="B1197" s="699" t="s">
        <v>313</v>
      </c>
      <c r="C1197" s="699" t="s">
        <v>4228</v>
      </c>
      <c r="D1197" s="699" t="s">
        <v>1314</v>
      </c>
      <c r="E1197" s="700">
        <v>104.05</v>
      </c>
    </row>
    <row r="1198" spans="1:5" ht="12.75" customHeight="1" x14ac:dyDescent="0.25">
      <c r="A1198" s="698" t="s">
        <v>4229</v>
      </c>
      <c r="B1198" s="699" t="s">
        <v>313</v>
      </c>
      <c r="C1198" s="699" t="s">
        <v>4230</v>
      </c>
      <c r="D1198" s="699" t="s">
        <v>1314</v>
      </c>
      <c r="E1198" s="700">
        <v>134.58000000000001</v>
      </c>
    </row>
    <row r="1199" spans="1:5" ht="16.5" customHeight="1" x14ac:dyDescent="0.25">
      <c r="A1199" s="698" t="s">
        <v>4231</v>
      </c>
      <c r="B1199" s="699" t="s">
        <v>313</v>
      </c>
      <c r="C1199" s="699" t="s">
        <v>4232</v>
      </c>
      <c r="D1199" s="699" t="s">
        <v>55</v>
      </c>
      <c r="E1199" s="700">
        <v>415.5</v>
      </c>
    </row>
    <row r="1200" spans="1:5" ht="12.75" customHeight="1" x14ac:dyDescent="0.25">
      <c r="A1200" s="698" t="s">
        <v>4233</v>
      </c>
      <c r="B1200" s="699" t="s">
        <v>313</v>
      </c>
      <c r="C1200" s="699" t="s">
        <v>4234</v>
      </c>
      <c r="D1200" s="699" t="s">
        <v>55</v>
      </c>
      <c r="E1200" s="700">
        <v>158</v>
      </c>
    </row>
    <row r="1201" spans="1:5" ht="13.5" customHeight="1" x14ac:dyDescent="0.25">
      <c r="A1201" s="698" t="s">
        <v>4235</v>
      </c>
      <c r="B1201" s="699" t="s">
        <v>313</v>
      </c>
      <c r="C1201" s="699" t="s">
        <v>4236</v>
      </c>
      <c r="D1201" s="699" t="s">
        <v>55</v>
      </c>
      <c r="E1201" s="700">
        <v>72</v>
      </c>
    </row>
    <row r="1202" spans="1:5" ht="12.75" customHeight="1" x14ac:dyDescent="0.25">
      <c r="A1202" s="698" t="s">
        <v>4237</v>
      </c>
      <c r="B1202" s="699" t="s">
        <v>313</v>
      </c>
      <c r="C1202" s="699" t="s">
        <v>4238</v>
      </c>
      <c r="D1202" s="699" t="s">
        <v>55</v>
      </c>
      <c r="E1202" s="700">
        <v>540</v>
      </c>
    </row>
    <row r="1203" spans="1:5" ht="13.5" customHeight="1" x14ac:dyDescent="0.25">
      <c r="A1203" s="698" t="s">
        <v>4239</v>
      </c>
      <c r="B1203" s="699" t="s">
        <v>313</v>
      </c>
      <c r="C1203" s="699" t="s">
        <v>4240</v>
      </c>
      <c r="D1203" s="699" t="s">
        <v>55</v>
      </c>
      <c r="E1203" s="700">
        <v>398</v>
      </c>
    </row>
    <row r="1204" spans="1:5" ht="12.75" customHeight="1" x14ac:dyDescent="0.25">
      <c r="A1204" s="698" t="s">
        <v>4241</v>
      </c>
      <c r="B1204" s="699" t="s">
        <v>313</v>
      </c>
      <c r="C1204" s="699" t="s">
        <v>4242</v>
      </c>
      <c r="D1204" s="699" t="s">
        <v>1314</v>
      </c>
      <c r="E1204" s="700">
        <v>243</v>
      </c>
    </row>
    <row r="1205" spans="1:5" ht="12.75" customHeight="1" x14ac:dyDescent="0.25">
      <c r="A1205" s="698" t="s">
        <v>4243</v>
      </c>
      <c r="B1205" s="699" t="s">
        <v>313</v>
      </c>
      <c r="C1205" s="699" t="s">
        <v>4244</v>
      </c>
      <c r="D1205" s="699" t="s">
        <v>55</v>
      </c>
      <c r="E1205" s="700">
        <v>620</v>
      </c>
    </row>
    <row r="1206" spans="1:5" ht="13.5" customHeight="1" x14ac:dyDescent="0.25">
      <c r="A1206" s="698" t="s">
        <v>4245</v>
      </c>
      <c r="B1206" s="699" t="s">
        <v>313</v>
      </c>
      <c r="C1206" s="699" t="s">
        <v>4246</v>
      </c>
      <c r="D1206" s="699" t="s">
        <v>1314</v>
      </c>
      <c r="E1206" s="700">
        <v>180</v>
      </c>
    </row>
    <row r="1207" spans="1:5" ht="12.75" customHeight="1" x14ac:dyDescent="0.25">
      <c r="A1207" s="698" t="s">
        <v>4247</v>
      </c>
      <c r="B1207" s="699" t="s">
        <v>313</v>
      </c>
      <c r="C1207" s="699" t="s">
        <v>4248</v>
      </c>
      <c r="D1207" s="699" t="s">
        <v>55</v>
      </c>
      <c r="E1207" s="700">
        <v>142.34</v>
      </c>
    </row>
    <row r="1208" spans="1:5" ht="12.75" customHeight="1" x14ac:dyDescent="0.25">
      <c r="A1208" s="698" t="s">
        <v>4249</v>
      </c>
      <c r="B1208" s="699" t="s">
        <v>313</v>
      </c>
      <c r="C1208" s="699" t="s">
        <v>4250</v>
      </c>
      <c r="D1208" s="699" t="s">
        <v>55</v>
      </c>
      <c r="E1208" s="700">
        <v>195.5</v>
      </c>
    </row>
    <row r="1209" spans="1:5" ht="13.5" customHeight="1" x14ac:dyDescent="0.25">
      <c r="A1209" s="698" t="s">
        <v>4251</v>
      </c>
      <c r="B1209" s="701"/>
      <c r="C1209" s="699" t="s">
        <v>4252</v>
      </c>
      <c r="D1209" s="699" t="s">
        <v>55</v>
      </c>
      <c r="E1209" s="700">
        <v>40</v>
      </c>
    </row>
    <row r="1210" spans="1:5" ht="12.75" customHeight="1" x14ac:dyDescent="0.25">
      <c r="A1210" s="698" t="s">
        <v>4253</v>
      </c>
      <c r="B1210" s="699" t="s">
        <v>313</v>
      </c>
      <c r="C1210" s="699" t="s">
        <v>4254</v>
      </c>
      <c r="D1210" s="699" t="s">
        <v>55</v>
      </c>
      <c r="E1210" s="700">
        <v>181.5</v>
      </c>
    </row>
    <row r="1211" spans="1:5" ht="13.5" customHeight="1" x14ac:dyDescent="0.25">
      <c r="A1211" s="698" t="s">
        <v>4255</v>
      </c>
      <c r="B1211" s="701"/>
      <c r="C1211" s="699" t="s">
        <v>4256</v>
      </c>
      <c r="D1211" s="699" t="s">
        <v>55</v>
      </c>
      <c r="E1211" s="700">
        <v>70</v>
      </c>
    </row>
    <row r="1212" spans="1:5" ht="12.75" customHeight="1" x14ac:dyDescent="0.25">
      <c r="A1212" s="698" t="s">
        <v>4257</v>
      </c>
      <c r="B1212" s="699" t="s">
        <v>313</v>
      </c>
      <c r="C1212" s="699" t="s">
        <v>4258</v>
      </c>
      <c r="D1212" s="699" t="s">
        <v>55</v>
      </c>
      <c r="E1212" s="700">
        <v>193.6</v>
      </c>
    </row>
    <row r="1213" spans="1:5" ht="12.75" customHeight="1" x14ac:dyDescent="0.25">
      <c r="A1213" s="698" t="s">
        <v>4259</v>
      </c>
      <c r="B1213" s="699" t="s">
        <v>313</v>
      </c>
      <c r="C1213" s="699" t="s">
        <v>4260</v>
      </c>
      <c r="D1213" s="699" t="s">
        <v>55</v>
      </c>
      <c r="E1213" s="700">
        <v>102.85</v>
      </c>
    </row>
    <row r="1214" spans="1:5" ht="13.5" customHeight="1" x14ac:dyDescent="0.25">
      <c r="A1214" s="698" t="s">
        <v>4261</v>
      </c>
      <c r="B1214" s="699" t="s">
        <v>313</v>
      </c>
      <c r="C1214" s="699" t="s">
        <v>4262</v>
      </c>
      <c r="D1214" s="699" t="s">
        <v>55</v>
      </c>
      <c r="E1214" s="700">
        <v>780</v>
      </c>
    </row>
    <row r="1215" spans="1:5" ht="12.75" customHeight="1" x14ac:dyDescent="0.25">
      <c r="A1215" s="698" t="s">
        <v>4263</v>
      </c>
      <c r="B1215" s="699" t="s">
        <v>313</v>
      </c>
      <c r="C1215" s="699" t="s">
        <v>4264</v>
      </c>
      <c r="D1215" s="699" t="s">
        <v>1314</v>
      </c>
      <c r="E1215" s="700">
        <v>1.77</v>
      </c>
    </row>
    <row r="1216" spans="1:5" ht="13.5" customHeight="1" x14ac:dyDescent="0.25">
      <c r="A1216" s="698" t="s">
        <v>4265</v>
      </c>
      <c r="B1216" s="699" t="s">
        <v>313</v>
      </c>
      <c r="C1216" s="699" t="s">
        <v>4266</v>
      </c>
      <c r="D1216" s="699" t="s">
        <v>455</v>
      </c>
      <c r="E1216" s="700">
        <v>113.36</v>
      </c>
    </row>
    <row r="1217" spans="1:5" ht="12.75" customHeight="1" x14ac:dyDescent="0.25">
      <c r="A1217" s="698" t="s">
        <v>4267</v>
      </c>
      <c r="B1217" s="699" t="s">
        <v>313</v>
      </c>
      <c r="C1217" s="699" t="s">
        <v>4268</v>
      </c>
      <c r="D1217" s="699" t="s">
        <v>455</v>
      </c>
      <c r="E1217" s="700">
        <v>128.37</v>
      </c>
    </row>
    <row r="1218" spans="1:5" ht="12.75" customHeight="1" x14ac:dyDescent="0.25">
      <c r="A1218" s="698" t="s">
        <v>4269</v>
      </c>
      <c r="B1218" s="699" t="s">
        <v>313</v>
      </c>
      <c r="C1218" s="699" t="s">
        <v>4270</v>
      </c>
      <c r="D1218" s="699" t="s">
        <v>455</v>
      </c>
      <c r="E1218" s="700">
        <v>141.75</v>
      </c>
    </row>
    <row r="1219" spans="1:5" ht="13.5" customHeight="1" x14ac:dyDescent="0.25">
      <c r="A1219" s="698" t="s">
        <v>4271</v>
      </c>
      <c r="B1219" s="699" t="s">
        <v>313</v>
      </c>
      <c r="C1219" s="699" t="s">
        <v>4272</v>
      </c>
      <c r="D1219" s="699" t="s">
        <v>455</v>
      </c>
      <c r="E1219" s="700">
        <v>141.75</v>
      </c>
    </row>
    <row r="1220" spans="1:5" ht="12.75" customHeight="1" x14ac:dyDescent="0.25">
      <c r="A1220" s="698" t="s">
        <v>4273</v>
      </c>
      <c r="B1220" s="699" t="s">
        <v>313</v>
      </c>
      <c r="C1220" s="699" t="s">
        <v>4274</v>
      </c>
      <c r="D1220" s="699" t="s">
        <v>455</v>
      </c>
      <c r="E1220" s="700">
        <v>339.08</v>
      </c>
    </row>
    <row r="1221" spans="1:5" ht="12.75" customHeight="1" x14ac:dyDescent="0.25">
      <c r="A1221" s="698" t="s">
        <v>4275</v>
      </c>
      <c r="B1221" s="699" t="s">
        <v>313</v>
      </c>
      <c r="C1221" s="699" t="s">
        <v>4276</v>
      </c>
      <c r="D1221" s="699" t="s">
        <v>455</v>
      </c>
      <c r="E1221" s="700">
        <v>880</v>
      </c>
    </row>
    <row r="1222" spans="1:5" ht="13.5" customHeight="1" x14ac:dyDescent="0.25">
      <c r="A1222" s="698" t="s">
        <v>4277</v>
      </c>
      <c r="B1222" s="699" t="s">
        <v>313</v>
      </c>
      <c r="C1222" s="699" t="s">
        <v>4278</v>
      </c>
      <c r="D1222" s="699" t="s">
        <v>455</v>
      </c>
      <c r="E1222" s="700">
        <v>989</v>
      </c>
    </row>
    <row r="1223" spans="1:5" ht="12.75" customHeight="1" x14ac:dyDescent="0.25">
      <c r="A1223" s="698" t="s">
        <v>4279</v>
      </c>
      <c r="B1223" s="699" t="s">
        <v>313</v>
      </c>
      <c r="C1223" s="699" t="s">
        <v>4280</v>
      </c>
      <c r="D1223" s="699" t="s">
        <v>455</v>
      </c>
      <c r="E1223" s="700">
        <v>248.75</v>
      </c>
    </row>
    <row r="1224" spans="1:5" ht="13.5" customHeight="1" x14ac:dyDescent="0.25">
      <c r="A1224" s="698" t="s">
        <v>4281</v>
      </c>
      <c r="B1224" s="699" t="s">
        <v>313</v>
      </c>
      <c r="C1224" s="699" t="s">
        <v>4282</v>
      </c>
      <c r="D1224" s="699" t="s">
        <v>455</v>
      </c>
      <c r="E1224" s="700">
        <v>257.04000000000002</v>
      </c>
    </row>
    <row r="1225" spans="1:5" ht="12.75" customHeight="1" x14ac:dyDescent="0.25">
      <c r="A1225" s="698" t="s">
        <v>4283</v>
      </c>
      <c r="B1225" s="699" t="s">
        <v>313</v>
      </c>
      <c r="C1225" s="699" t="s">
        <v>4284</v>
      </c>
      <c r="D1225" s="699" t="s">
        <v>455</v>
      </c>
      <c r="E1225" s="700">
        <v>130</v>
      </c>
    </row>
    <row r="1226" spans="1:5" ht="12.75" customHeight="1" x14ac:dyDescent="0.25">
      <c r="A1226" s="698" t="s">
        <v>4285</v>
      </c>
      <c r="B1226" s="699" t="s">
        <v>313</v>
      </c>
      <c r="C1226" s="699" t="s">
        <v>4286</v>
      </c>
      <c r="D1226" s="699" t="s">
        <v>455</v>
      </c>
      <c r="E1226" s="700">
        <v>180.68</v>
      </c>
    </row>
    <row r="1227" spans="1:5" ht="13.5" customHeight="1" x14ac:dyDescent="0.25">
      <c r="A1227" s="698" t="s">
        <v>4287</v>
      </c>
      <c r="B1227" s="699" t="s">
        <v>313</v>
      </c>
      <c r="C1227" s="699" t="s">
        <v>4288</v>
      </c>
      <c r="D1227" s="699" t="s">
        <v>455</v>
      </c>
      <c r="E1227" s="700">
        <v>207.28</v>
      </c>
    </row>
    <row r="1228" spans="1:5" ht="12.75" customHeight="1" x14ac:dyDescent="0.25">
      <c r="A1228" s="698" t="s">
        <v>4289</v>
      </c>
      <c r="B1228" s="699" t="s">
        <v>313</v>
      </c>
      <c r="C1228" s="699" t="s">
        <v>4290</v>
      </c>
      <c r="D1228" s="699" t="s">
        <v>455</v>
      </c>
      <c r="E1228" s="700">
        <v>165</v>
      </c>
    </row>
    <row r="1229" spans="1:5" ht="13.5" customHeight="1" x14ac:dyDescent="0.25">
      <c r="A1229" s="698" t="s">
        <v>4291</v>
      </c>
      <c r="B1229" s="699" t="s">
        <v>313</v>
      </c>
      <c r="C1229" s="699" t="s">
        <v>4292</v>
      </c>
      <c r="D1229" s="699" t="s">
        <v>1314</v>
      </c>
      <c r="E1229" s="700">
        <v>3.08</v>
      </c>
    </row>
    <row r="1230" spans="1:5" ht="12.75" customHeight="1" x14ac:dyDescent="0.25">
      <c r="A1230" s="698" t="s">
        <v>4293</v>
      </c>
      <c r="B1230" s="699" t="s">
        <v>313</v>
      </c>
      <c r="C1230" s="699" t="s">
        <v>4294</v>
      </c>
      <c r="D1230" s="699" t="s">
        <v>55</v>
      </c>
      <c r="E1230" s="700">
        <v>36.75</v>
      </c>
    </row>
    <row r="1231" spans="1:5" ht="12.75" customHeight="1" x14ac:dyDescent="0.25">
      <c r="A1231" s="698" t="s">
        <v>4295</v>
      </c>
      <c r="B1231" s="699" t="s">
        <v>313</v>
      </c>
      <c r="C1231" s="699" t="s">
        <v>4296</v>
      </c>
      <c r="D1231" s="699" t="s">
        <v>1314</v>
      </c>
      <c r="E1231" s="700">
        <v>1.49</v>
      </c>
    </row>
    <row r="1232" spans="1:5" ht="13.5" customHeight="1" x14ac:dyDescent="0.25">
      <c r="A1232" s="698" t="s">
        <v>4297</v>
      </c>
      <c r="B1232" s="699" t="s">
        <v>313</v>
      </c>
      <c r="C1232" s="699" t="s">
        <v>4298</v>
      </c>
      <c r="D1232" s="699" t="s">
        <v>455</v>
      </c>
      <c r="E1232" s="700">
        <v>136.4</v>
      </c>
    </row>
    <row r="1233" spans="1:5" ht="12.75" customHeight="1" x14ac:dyDescent="0.25">
      <c r="A1233" s="698" t="s">
        <v>4299</v>
      </c>
      <c r="B1233" s="699" t="s">
        <v>313</v>
      </c>
      <c r="C1233" s="699" t="s">
        <v>4300</v>
      </c>
      <c r="D1233" s="699" t="s">
        <v>455</v>
      </c>
      <c r="E1233" s="700">
        <v>25.99</v>
      </c>
    </row>
    <row r="1234" spans="1:5" ht="12.75" customHeight="1" x14ac:dyDescent="0.25">
      <c r="A1234" s="698" t="s">
        <v>4301</v>
      </c>
      <c r="B1234" s="699" t="s">
        <v>313</v>
      </c>
      <c r="C1234" s="699" t="s">
        <v>4302</v>
      </c>
      <c r="D1234" s="699" t="s">
        <v>455</v>
      </c>
      <c r="E1234" s="700">
        <v>108.01</v>
      </c>
    </row>
    <row r="1235" spans="1:5" ht="13.5" customHeight="1" x14ac:dyDescent="0.25">
      <c r="A1235" s="698" t="s">
        <v>4303</v>
      </c>
      <c r="B1235" s="699" t="s">
        <v>313</v>
      </c>
      <c r="C1235" s="699" t="s">
        <v>4304</v>
      </c>
      <c r="D1235" s="699" t="s">
        <v>455</v>
      </c>
      <c r="E1235" s="700">
        <v>30.76</v>
      </c>
    </row>
    <row r="1236" spans="1:5" ht="12.75" customHeight="1" x14ac:dyDescent="0.25">
      <c r="A1236" s="698" t="s">
        <v>4305</v>
      </c>
      <c r="B1236" s="701"/>
      <c r="C1236" s="699" t="s">
        <v>4306</v>
      </c>
      <c r="D1236" s="699" t="s">
        <v>455</v>
      </c>
      <c r="E1236" s="700">
        <v>37.9</v>
      </c>
    </row>
    <row r="1237" spans="1:5" ht="13.5" customHeight="1" x14ac:dyDescent="0.25">
      <c r="A1237" s="698" t="s">
        <v>4307</v>
      </c>
      <c r="B1237" s="701"/>
      <c r="C1237" s="699" t="s">
        <v>4308</v>
      </c>
      <c r="D1237" s="699" t="s">
        <v>455</v>
      </c>
      <c r="E1237" s="700">
        <v>28.11</v>
      </c>
    </row>
    <row r="1238" spans="1:5" ht="12.75" customHeight="1" x14ac:dyDescent="0.25">
      <c r="A1238" s="698" t="s">
        <v>4309</v>
      </c>
      <c r="B1238" s="701"/>
      <c r="C1238" s="699" t="s">
        <v>4310</v>
      </c>
      <c r="D1238" s="699" t="s">
        <v>455</v>
      </c>
      <c r="E1238" s="700">
        <v>58.9</v>
      </c>
    </row>
    <row r="1239" spans="1:5" ht="12.75" customHeight="1" x14ac:dyDescent="0.25">
      <c r="A1239" s="698" t="s">
        <v>4311</v>
      </c>
      <c r="B1239" s="701"/>
      <c r="C1239" s="699" t="s">
        <v>4312</v>
      </c>
      <c r="D1239" s="699" t="s">
        <v>455</v>
      </c>
      <c r="E1239" s="700">
        <v>56.31</v>
      </c>
    </row>
    <row r="1240" spans="1:5" ht="13.5" customHeight="1" x14ac:dyDescent="0.25">
      <c r="A1240" s="698" t="s">
        <v>4313</v>
      </c>
      <c r="B1240" s="701"/>
      <c r="C1240" s="699" t="s">
        <v>4314</v>
      </c>
      <c r="D1240" s="699" t="s">
        <v>455</v>
      </c>
      <c r="E1240" s="700">
        <v>59.9</v>
      </c>
    </row>
    <row r="1241" spans="1:5" ht="12.75" customHeight="1" x14ac:dyDescent="0.25">
      <c r="A1241" s="698" t="s">
        <v>4315</v>
      </c>
      <c r="B1241" s="699" t="s">
        <v>313</v>
      </c>
      <c r="C1241" s="699" t="s">
        <v>4316</v>
      </c>
      <c r="D1241" s="699" t="s">
        <v>455</v>
      </c>
      <c r="E1241" s="700">
        <v>40</v>
      </c>
    </row>
    <row r="1242" spans="1:5" ht="13.5" customHeight="1" x14ac:dyDescent="0.25">
      <c r="A1242" s="698" t="s">
        <v>4317</v>
      </c>
      <c r="B1242" s="699" t="s">
        <v>313</v>
      </c>
      <c r="C1242" s="699" t="s">
        <v>4318</v>
      </c>
      <c r="D1242" s="699" t="s">
        <v>455</v>
      </c>
      <c r="E1242" s="700">
        <v>43</v>
      </c>
    </row>
    <row r="1243" spans="1:5" ht="12.75" customHeight="1" x14ac:dyDescent="0.25">
      <c r="A1243" s="698" t="s">
        <v>4319</v>
      </c>
      <c r="B1243" s="699" t="s">
        <v>313</v>
      </c>
      <c r="C1243" s="699" t="s">
        <v>4320</v>
      </c>
      <c r="D1243" s="699" t="s">
        <v>455</v>
      </c>
      <c r="E1243" s="700">
        <v>60</v>
      </c>
    </row>
    <row r="1244" spans="1:5" ht="12.75" customHeight="1" x14ac:dyDescent="0.25">
      <c r="A1244" s="698" t="s">
        <v>4321</v>
      </c>
      <c r="B1244" s="699" t="s">
        <v>313</v>
      </c>
      <c r="C1244" s="699" t="s">
        <v>4322</v>
      </c>
      <c r="D1244" s="699" t="s">
        <v>455</v>
      </c>
      <c r="E1244" s="700">
        <v>60</v>
      </c>
    </row>
    <row r="1245" spans="1:5" ht="16.5" customHeight="1" x14ac:dyDescent="0.25">
      <c r="A1245" s="698" t="s">
        <v>4323</v>
      </c>
      <c r="B1245" s="699" t="s">
        <v>313</v>
      </c>
      <c r="C1245" s="699" t="s">
        <v>4324</v>
      </c>
      <c r="D1245" s="699" t="s">
        <v>455</v>
      </c>
      <c r="E1245" s="700">
        <v>499</v>
      </c>
    </row>
    <row r="1246" spans="1:5" ht="13.5" customHeight="1" x14ac:dyDescent="0.25">
      <c r="A1246" s="698" t="s">
        <v>4325</v>
      </c>
      <c r="B1246" s="699" t="s">
        <v>313</v>
      </c>
      <c r="C1246" s="699" t="s">
        <v>4326</v>
      </c>
      <c r="D1246" s="699" t="s">
        <v>455</v>
      </c>
      <c r="E1246" s="700">
        <v>879.45</v>
      </c>
    </row>
    <row r="1247" spans="1:5" ht="12.75" customHeight="1" x14ac:dyDescent="0.25">
      <c r="A1247" s="698" t="s">
        <v>4327</v>
      </c>
      <c r="B1247" s="699" t="s">
        <v>313</v>
      </c>
      <c r="C1247" s="699" t="s">
        <v>4328</v>
      </c>
      <c r="D1247" s="699" t="s">
        <v>455</v>
      </c>
      <c r="E1247" s="700">
        <v>192.48</v>
      </c>
    </row>
    <row r="1248" spans="1:5" ht="12.75" customHeight="1" x14ac:dyDescent="0.25">
      <c r="A1248" s="698" t="s">
        <v>4329</v>
      </c>
      <c r="B1248" s="699" t="s">
        <v>313</v>
      </c>
      <c r="C1248" s="699" t="s">
        <v>4330</v>
      </c>
      <c r="D1248" s="699" t="s">
        <v>455</v>
      </c>
      <c r="E1248" s="700">
        <v>230</v>
      </c>
    </row>
    <row r="1249" spans="1:5" ht="13.5" customHeight="1" x14ac:dyDescent="0.25">
      <c r="A1249" s="698" t="s">
        <v>4331</v>
      </c>
      <c r="B1249" s="699" t="s">
        <v>313</v>
      </c>
      <c r="C1249" s="699" t="s">
        <v>4332</v>
      </c>
      <c r="D1249" s="699" t="s">
        <v>455</v>
      </c>
      <c r="E1249" s="700">
        <v>151</v>
      </c>
    </row>
    <row r="1250" spans="1:5" ht="12.75" customHeight="1" x14ac:dyDescent="0.25">
      <c r="A1250" s="698" t="s">
        <v>4333</v>
      </c>
      <c r="B1250" s="699" t="s">
        <v>313</v>
      </c>
      <c r="C1250" s="699" t="s">
        <v>4334</v>
      </c>
      <c r="D1250" s="699" t="s">
        <v>455</v>
      </c>
      <c r="E1250" s="700">
        <v>59.9</v>
      </c>
    </row>
    <row r="1251" spans="1:5" ht="12.75" customHeight="1" x14ac:dyDescent="0.25">
      <c r="A1251" s="698" t="s">
        <v>4335</v>
      </c>
      <c r="B1251" s="699" t="s">
        <v>313</v>
      </c>
      <c r="C1251" s="699" t="s">
        <v>4336</v>
      </c>
      <c r="D1251" s="699" t="s">
        <v>1706</v>
      </c>
      <c r="E1251" s="700">
        <v>25.98</v>
      </c>
    </row>
    <row r="1252" spans="1:5" ht="13.5" customHeight="1" x14ac:dyDescent="0.25">
      <c r="A1252" s="698" t="s">
        <v>4337</v>
      </c>
      <c r="B1252" s="699" t="s">
        <v>313</v>
      </c>
      <c r="C1252" s="699" t="s">
        <v>4338</v>
      </c>
      <c r="D1252" s="699" t="s">
        <v>55</v>
      </c>
      <c r="E1252" s="700">
        <v>20.34</v>
      </c>
    </row>
    <row r="1253" spans="1:5" ht="12.75" customHeight="1" x14ac:dyDescent="0.25">
      <c r="A1253" s="698" t="s">
        <v>4339</v>
      </c>
      <c r="B1253" s="699" t="s">
        <v>313</v>
      </c>
      <c r="C1253" s="699" t="s">
        <v>4340</v>
      </c>
      <c r="D1253" s="699" t="s">
        <v>55</v>
      </c>
      <c r="E1253" s="700">
        <v>22.99</v>
      </c>
    </row>
    <row r="1254" spans="1:5" ht="13.5" customHeight="1" x14ac:dyDescent="0.25">
      <c r="A1254" s="698" t="s">
        <v>4341</v>
      </c>
      <c r="B1254" s="699" t="s">
        <v>313</v>
      </c>
      <c r="C1254" s="699" t="s">
        <v>4342</v>
      </c>
      <c r="D1254" s="699" t="s">
        <v>455</v>
      </c>
      <c r="E1254" s="700">
        <v>57.9</v>
      </c>
    </row>
    <row r="1255" spans="1:5" ht="15.75" customHeight="1" x14ac:dyDescent="0.25">
      <c r="A1255" s="698" t="s">
        <v>4343</v>
      </c>
      <c r="B1255" s="699" t="s">
        <v>313</v>
      </c>
      <c r="C1255" s="699" t="s">
        <v>4344</v>
      </c>
      <c r="D1255" s="699" t="s">
        <v>455</v>
      </c>
      <c r="E1255" s="700">
        <v>598</v>
      </c>
    </row>
    <row r="1256" spans="1:5" ht="13.5" customHeight="1" x14ac:dyDescent="0.25">
      <c r="A1256" s="698" t="s">
        <v>4345</v>
      </c>
      <c r="B1256" s="699" t="s">
        <v>313</v>
      </c>
      <c r="C1256" s="699" t="s">
        <v>4346</v>
      </c>
      <c r="D1256" s="699" t="s">
        <v>1314</v>
      </c>
      <c r="E1256" s="700">
        <v>2.69</v>
      </c>
    </row>
    <row r="1257" spans="1:5" ht="16.5" customHeight="1" x14ac:dyDescent="0.25">
      <c r="A1257" s="698" t="s">
        <v>4347</v>
      </c>
      <c r="B1257" s="699" t="s">
        <v>313</v>
      </c>
      <c r="C1257" s="699" t="s">
        <v>4348</v>
      </c>
      <c r="D1257" s="699" t="s">
        <v>1314</v>
      </c>
      <c r="E1257" s="700">
        <v>37.75</v>
      </c>
    </row>
    <row r="1258" spans="1:5" ht="12.75" customHeight="1" x14ac:dyDescent="0.25">
      <c r="A1258" s="698" t="s">
        <v>4349</v>
      </c>
      <c r="B1258" s="699" t="s">
        <v>313</v>
      </c>
      <c r="C1258" s="699" t="s">
        <v>4350</v>
      </c>
      <c r="D1258" s="699" t="s">
        <v>1314</v>
      </c>
      <c r="E1258" s="700">
        <v>20</v>
      </c>
    </row>
    <row r="1259" spans="1:5" ht="12.75" customHeight="1" x14ac:dyDescent="0.25">
      <c r="A1259" s="698" t="s">
        <v>4351</v>
      </c>
      <c r="B1259" s="699" t="s">
        <v>313</v>
      </c>
      <c r="C1259" s="699" t="s">
        <v>4352</v>
      </c>
      <c r="D1259" s="699" t="s">
        <v>1314</v>
      </c>
      <c r="E1259" s="700">
        <v>49</v>
      </c>
    </row>
    <row r="1260" spans="1:5" ht="13.5" customHeight="1" x14ac:dyDescent="0.25">
      <c r="A1260" s="698" t="s">
        <v>4353</v>
      </c>
      <c r="B1260" s="699" t="s">
        <v>313</v>
      </c>
      <c r="C1260" s="699" t="s">
        <v>4354</v>
      </c>
      <c r="D1260" s="699" t="s">
        <v>1314</v>
      </c>
      <c r="E1260" s="700">
        <v>24.97</v>
      </c>
    </row>
    <row r="1261" spans="1:5" ht="12.75" customHeight="1" x14ac:dyDescent="0.25">
      <c r="A1261" s="698" t="s">
        <v>4355</v>
      </c>
      <c r="B1261" s="699" t="s">
        <v>313</v>
      </c>
      <c r="C1261" s="699" t="s">
        <v>4356</v>
      </c>
      <c r="D1261" s="699" t="s">
        <v>455</v>
      </c>
      <c r="E1261" s="700">
        <v>160</v>
      </c>
    </row>
    <row r="1262" spans="1:5" ht="16.5" customHeight="1" x14ac:dyDescent="0.25">
      <c r="A1262" s="698" t="s">
        <v>4357</v>
      </c>
      <c r="B1262" s="699" t="s">
        <v>313</v>
      </c>
      <c r="C1262" s="699" t="s">
        <v>4358</v>
      </c>
      <c r="D1262" s="699" t="s">
        <v>455</v>
      </c>
      <c r="E1262" s="700">
        <v>299</v>
      </c>
    </row>
    <row r="1263" spans="1:5" ht="12.75" customHeight="1" x14ac:dyDescent="0.25">
      <c r="A1263" s="698" t="s">
        <v>4359</v>
      </c>
      <c r="B1263" s="699" t="s">
        <v>313</v>
      </c>
      <c r="C1263" s="699" t="s">
        <v>4360</v>
      </c>
      <c r="D1263" s="699" t="s">
        <v>455</v>
      </c>
      <c r="E1263" s="700">
        <v>28.61</v>
      </c>
    </row>
    <row r="1264" spans="1:5" ht="13.5" customHeight="1" x14ac:dyDescent="0.25">
      <c r="A1264" s="698" t="s">
        <v>4361</v>
      </c>
      <c r="B1264" s="699" t="s">
        <v>313</v>
      </c>
      <c r="C1264" s="699" t="s">
        <v>4362</v>
      </c>
      <c r="D1264" s="699" t="s">
        <v>55</v>
      </c>
      <c r="E1264" s="700">
        <v>49.22</v>
      </c>
    </row>
    <row r="1265" spans="1:5" ht="15.75" customHeight="1" x14ac:dyDescent="0.25">
      <c r="A1265" s="698" t="s">
        <v>4363</v>
      </c>
      <c r="B1265" s="699" t="s">
        <v>313</v>
      </c>
      <c r="C1265" s="699" t="s">
        <v>4364</v>
      </c>
      <c r="D1265" s="699" t="s">
        <v>55</v>
      </c>
      <c r="E1265" s="700">
        <v>3550</v>
      </c>
    </row>
    <row r="1266" spans="1:5" ht="13.5" customHeight="1" x14ac:dyDescent="0.25">
      <c r="A1266" s="698" t="s">
        <v>4365</v>
      </c>
      <c r="B1266" s="699" t="s">
        <v>313</v>
      </c>
      <c r="C1266" s="699" t="s">
        <v>4366</v>
      </c>
      <c r="D1266" s="699" t="s">
        <v>55</v>
      </c>
      <c r="E1266" s="700">
        <v>3492.31</v>
      </c>
    </row>
    <row r="1267" spans="1:5" ht="12.75" customHeight="1" x14ac:dyDescent="0.25">
      <c r="A1267" s="698" t="s">
        <v>4367</v>
      </c>
      <c r="B1267" s="699" t="s">
        <v>313</v>
      </c>
      <c r="C1267" s="699" t="s">
        <v>4368</v>
      </c>
      <c r="D1267" s="699" t="s">
        <v>2601</v>
      </c>
      <c r="E1267" s="700">
        <v>1408</v>
      </c>
    </row>
    <row r="1268" spans="1:5" ht="13.5" customHeight="1" x14ac:dyDescent="0.25">
      <c r="A1268" s="698" t="s">
        <v>4369</v>
      </c>
      <c r="B1268" s="699" t="s">
        <v>313</v>
      </c>
      <c r="C1268" s="699" t="s">
        <v>4370</v>
      </c>
      <c r="D1268" s="699" t="s">
        <v>55</v>
      </c>
      <c r="E1268" s="700">
        <v>74.989999999999995</v>
      </c>
    </row>
    <row r="1269" spans="1:5" ht="12.75" customHeight="1" x14ac:dyDescent="0.25">
      <c r="A1269" s="698" t="s">
        <v>4371</v>
      </c>
      <c r="B1269" s="699" t="s">
        <v>313</v>
      </c>
      <c r="C1269" s="699" t="s">
        <v>4372</v>
      </c>
      <c r="D1269" s="699" t="s">
        <v>55</v>
      </c>
      <c r="E1269" s="700">
        <v>170.16</v>
      </c>
    </row>
    <row r="1270" spans="1:5" ht="12.75" customHeight="1" x14ac:dyDescent="0.25">
      <c r="A1270" s="698" t="s">
        <v>4373</v>
      </c>
      <c r="B1270" s="699" t="s">
        <v>313</v>
      </c>
      <c r="C1270" s="699" t="s">
        <v>4374</v>
      </c>
      <c r="D1270" s="699" t="s">
        <v>55</v>
      </c>
      <c r="E1270" s="700">
        <v>2569.23</v>
      </c>
    </row>
    <row r="1271" spans="1:5" ht="13.5" customHeight="1" x14ac:dyDescent="0.25">
      <c r="A1271" s="698" t="s">
        <v>4375</v>
      </c>
      <c r="B1271" s="699" t="s">
        <v>313</v>
      </c>
      <c r="C1271" s="699" t="s">
        <v>4376</v>
      </c>
      <c r="D1271" s="699" t="s">
        <v>4377</v>
      </c>
      <c r="E1271" s="700">
        <v>314.14999999999998</v>
      </c>
    </row>
    <row r="1272" spans="1:5" ht="12.75" customHeight="1" x14ac:dyDescent="0.25">
      <c r="A1272" s="698" t="s">
        <v>4378</v>
      </c>
      <c r="B1272" s="699" t="s">
        <v>313</v>
      </c>
      <c r="C1272" s="699" t="s">
        <v>4379</v>
      </c>
      <c r="D1272" s="699" t="s">
        <v>1314</v>
      </c>
      <c r="E1272" s="700">
        <v>1.58</v>
      </c>
    </row>
    <row r="1273" spans="1:5" ht="12.75" customHeight="1" x14ac:dyDescent="0.25">
      <c r="A1273" s="698" t="s">
        <v>4380</v>
      </c>
      <c r="B1273" s="699" t="s">
        <v>313</v>
      </c>
      <c r="C1273" s="699" t="s">
        <v>4381</v>
      </c>
      <c r="D1273" s="699" t="s">
        <v>55</v>
      </c>
      <c r="E1273" s="700">
        <v>2.88</v>
      </c>
    </row>
    <row r="1274" spans="1:5" ht="13.5" customHeight="1" x14ac:dyDescent="0.25">
      <c r="A1274" s="698" t="s">
        <v>4382</v>
      </c>
      <c r="B1274" s="699" t="s">
        <v>313</v>
      </c>
      <c r="C1274" s="699" t="s">
        <v>4383</v>
      </c>
      <c r="D1274" s="699" t="s">
        <v>55</v>
      </c>
      <c r="E1274" s="700">
        <v>1620</v>
      </c>
    </row>
    <row r="1275" spans="1:5" ht="12.75" customHeight="1" x14ac:dyDescent="0.25">
      <c r="A1275" s="698" t="s">
        <v>4384</v>
      </c>
      <c r="B1275" s="699" t="s">
        <v>313</v>
      </c>
      <c r="C1275" s="699" t="s">
        <v>4385</v>
      </c>
      <c r="D1275" s="699" t="s">
        <v>55</v>
      </c>
      <c r="E1275" s="700">
        <v>2990</v>
      </c>
    </row>
    <row r="1276" spans="1:5" ht="13.5" customHeight="1" x14ac:dyDescent="0.25">
      <c r="A1276" s="698" t="s">
        <v>4386</v>
      </c>
      <c r="B1276" s="699" t="s">
        <v>313</v>
      </c>
      <c r="C1276" s="699" t="s">
        <v>4387</v>
      </c>
      <c r="D1276" s="699" t="s">
        <v>55</v>
      </c>
      <c r="E1276" s="700">
        <v>3289</v>
      </c>
    </row>
    <row r="1277" spans="1:5" ht="12.75" customHeight="1" x14ac:dyDescent="0.25">
      <c r="A1277" s="698" t="s">
        <v>4388</v>
      </c>
      <c r="B1277" s="699" t="s">
        <v>313</v>
      </c>
      <c r="C1277" s="699" t="s">
        <v>4389</v>
      </c>
      <c r="D1277" s="699" t="s">
        <v>55</v>
      </c>
      <c r="E1277" s="700">
        <v>4050</v>
      </c>
    </row>
    <row r="1278" spans="1:5" ht="12.75" customHeight="1" x14ac:dyDescent="0.25">
      <c r="A1278" s="698" t="s">
        <v>4390</v>
      </c>
      <c r="B1278" s="699" t="s">
        <v>313</v>
      </c>
      <c r="C1278" s="699" t="s">
        <v>4391</v>
      </c>
      <c r="D1278" s="699" t="s">
        <v>55</v>
      </c>
      <c r="E1278" s="700">
        <v>1890</v>
      </c>
    </row>
    <row r="1279" spans="1:5" ht="13.5" customHeight="1" x14ac:dyDescent="0.25">
      <c r="A1279" s="698" t="s">
        <v>4392</v>
      </c>
      <c r="B1279" s="699" t="s">
        <v>313</v>
      </c>
      <c r="C1279" s="699" t="s">
        <v>4393</v>
      </c>
      <c r="D1279" s="699" t="s">
        <v>455</v>
      </c>
      <c r="E1279" s="700">
        <v>40.29</v>
      </c>
    </row>
    <row r="1280" spans="1:5" ht="12.75" customHeight="1" x14ac:dyDescent="0.25">
      <c r="A1280" s="698" t="s">
        <v>4394</v>
      </c>
      <c r="B1280" s="699" t="s">
        <v>313</v>
      </c>
      <c r="C1280" s="699" t="s">
        <v>4395</v>
      </c>
      <c r="D1280" s="699" t="s">
        <v>55</v>
      </c>
      <c r="E1280" s="700">
        <v>720</v>
      </c>
    </row>
    <row r="1281" spans="1:5" ht="13.5" customHeight="1" x14ac:dyDescent="0.25">
      <c r="A1281" s="698" t="s">
        <v>4396</v>
      </c>
      <c r="B1281" s="699" t="s">
        <v>313</v>
      </c>
      <c r="C1281" s="699" t="s">
        <v>4397</v>
      </c>
      <c r="D1281" s="699" t="s">
        <v>55</v>
      </c>
      <c r="E1281" s="700">
        <v>135</v>
      </c>
    </row>
    <row r="1282" spans="1:5" ht="12.75" customHeight="1" x14ac:dyDescent="0.25">
      <c r="A1282" s="698" t="s">
        <v>4398</v>
      </c>
      <c r="B1282" s="699" t="s">
        <v>313</v>
      </c>
      <c r="C1282" s="699" t="s">
        <v>4399</v>
      </c>
      <c r="D1282" s="699" t="s">
        <v>55</v>
      </c>
      <c r="E1282" s="700">
        <v>11</v>
      </c>
    </row>
    <row r="1283" spans="1:5" ht="12.75" customHeight="1" x14ac:dyDescent="0.25">
      <c r="A1283" s="698" t="s">
        <v>4400</v>
      </c>
      <c r="B1283" s="699" t="s">
        <v>313</v>
      </c>
      <c r="C1283" s="699" t="s">
        <v>4401</v>
      </c>
      <c r="D1283" s="699" t="s">
        <v>55</v>
      </c>
      <c r="E1283" s="700">
        <v>24</v>
      </c>
    </row>
    <row r="1284" spans="1:5" ht="13.5" customHeight="1" x14ac:dyDescent="0.25">
      <c r="A1284" s="698" t="s">
        <v>4402</v>
      </c>
      <c r="B1284" s="699" t="s">
        <v>313</v>
      </c>
      <c r="C1284" s="699" t="s">
        <v>4403</v>
      </c>
      <c r="D1284" s="699" t="s">
        <v>55</v>
      </c>
      <c r="E1284" s="700">
        <v>35</v>
      </c>
    </row>
    <row r="1285" spans="1:5" ht="12.75" customHeight="1" x14ac:dyDescent="0.25">
      <c r="A1285" s="698" t="s">
        <v>4404</v>
      </c>
      <c r="B1285" s="699" t="s">
        <v>313</v>
      </c>
      <c r="C1285" s="699" t="s">
        <v>4405</v>
      </c>
      <c r="D1285" s="699" t="s">
        <v>55</v>
      </c>
      <c r="E1285" s="700">
        <v>160</v>
      </c>
    </row>
    <row r="1286" spans="1:5" ht="13.5" customHeight="1" x14ac:dyDescent="0.25">
      <c r="A1286" s="698" t="s">
        <v>4406</v>
      </c>
      <c r="B1286" s="699" t="s">
        <v>313</v>
      </c>
      <c r="C1286" s="699" t="s">
        <v>4407</v>
      </c>
      <c r="D1286" s="699" t="s">
        <v>55</v>
      </c>
      <c r="E1286" s="700">
        <v>680</v>
      </c>
    </row>
    <row r="1287" spans="1:5" ht="12.75" customHeight="1" x14ac:dyDescent="0.25">
      <c r="A1287" s="698" t="s">
        <v>4408</v>
      </c>
      <c r="B1287" s="699" t="s">
        <v>313</v>
      </c>
      <c r="C1287" s="699" t="s">
        <v>4409</v>
      </c>
      <c r="D1287" s="699" t="s">
        <v>55</v>
      </c>
      <c r="E1287" s="700">
        <v>860</v>
      </c>
    </row>
    <row r="1288" spans="1:5" ht="12.75" customHeight="1" x14ac:dyDescent="0.25">
      <c r="A1288" s="698" t="s">
        <v>4410</v>
      </c>
      <c r="B1288" s="699" t="s">
        <v>313</v>
      </c>
      <c r="C1288" s="699" t="s">
        <v>4411</v>
      </c>
      <c r="D1288" s="699" t="s">
        <v>55</v>
      </c>
      <c r="E1288" s="700">
        <v>1600</v>
      </c>
    </row>
    <row r="1289" spans="1:5" ht="13.5" customHeight="1" x14ac:dyDescent="0.25">
      <c r="A1289" s="698" t="s">
        <v>4412</v>
      </c>
      <c r="B1289" s="699" t="s">
        <v>313</v>
      </c>
      <c r="C1289" s="699" t="s">
        <v>4413</v>
      </c>
      <c r="D1289" s="699" t="s">
        <v>55</v>
      </c>
      <c r="E1289" s="700">
        <v>625</v>
      </c>
    </row>
    <row r="1290" spans="1:5" ht="12.75" customHeight="1" x14ac:dyDescent="0.25">
      <c r="A1290" s="698" t="s">
        <v>4414</v>
      </c>
      <c r="B1290" s="699" t="s">
        <v>313</v>
      </c>
      <c r="C1290" s="699" t="s">
        <v>4415</v>
      </c>
      <c r="D1290" s="699" t="s">
        <v>55</v>
      </c>
      <c r="E1290" s="700">
        <v>952</v>
      </c>
    </row>
    <row r="1291" spans="1:5" ht="12.75" customHeight="1" x14ac:dyDescent="0.25">
      <c r="A1291" s="698" t="s">
        <v>4416</v>
      </c>
      <c r="B1291" s="699" t="s">
        <v>313</v>
      </c>
      <c r="C1291" s="699" t="s">
        <v>4417</v>
      </c>
      <c r="D1291" s="699" t="s">
        <v>55</v>
      </c>
      <c r="E1291" s="700">
        <v>38</v>
      </c>
    </row>
    <row r="1292" spans="1:5" ht="13.5" customHeight="1" x14ac:dyDescent="0.25">
      <c r="A1292" s="698" t="s">
        <v>4418</v>
      </c>
      <c r="B1292" s="699" t="s">
        <v>313</v>
      </c>
      <c r="C1292" s="699" t="s">
        <v>4419</v>
      </c>
      <c r="D1292" s="699" t="s">
        <v>55</v>
      </c>
      <c r="E1292" s="700">
        <v>1115</v>
      </c>
    </row>
    <row r="1293" spans="1:5" ht="12.75" customHeight="1" x14ac:dyDescent="0.25">
      <c r="A1293" s="698" t="s">
        <v>4420</v>
      </c>
      <c r="B1293" s="699" t="s">
        <v>313</v>
      </c>
      <c r="C1293" s="699" t="s">
        <v>4421</v>
      </c>
      <c r="D1293" s="699" t="s">
        <v>55</v>
      </c>
      <c r="E1293" s="700">
        <v>2328.86</v>
      </c>
    </row>
    <row r="1294" spans="1:5" ht="13.5" customHeight="1" x14ac:dyDescent="0.25">
      <c r="A1294" s="698" t="s">
        <v>4422</v>
      </c>
      <c r="B1294" s="699" t="s">
        <v>313</v>
      </c>
      <c r="C1294" s="699" t="s">
        <v>4423</v>
      </c>
      <c r="D1294" s="699" t="s">
        <v>55</v>
      </c>
      <c r="E1294" s="700">
        <v>450</v>
      </c>
    </row>
    <row r="1295" spans="1:5" ht="12.75" customHeight="1" x14ac:dyDescent="0.25">
      <c r="A1295" s="698" t="s">
        <v>4424</v>
      </c>
      <c r="B1295" s="699" t="s">
        <v>313</v>
      </c>
      <c r="C1295" s="699" t="s">
        <v>4425</v>
      </c>
      <c r="D1295" s="699" t="s">
        <v>55</v>
      </c>
      <c r="E1295" s="700">
        <v>480</v>
      </c>
    </row>
    <row r="1296" spans="1:5" ht="12.75" customHeight="1" x14ac:dyDescent="0.25">
      <c r="A1296" s="698" t="s">
        <v>4426</v>
      </c>
      <c r="B1296" s="699" t="s">
        <v>313</v>
      </c>
      <c r="C1296" s="699" t="s">
        <v>4427</v>
      </c>
      <c r="D1296" s="699" t="s">
        <v>55</v>
      </c>
      <c r="E1296" s="700">
        <v>410</v>
      </c>
    </row>
    <row r="1297" spans="1:5" ht="13.5" customHeight="1" x14ac:dyDescent="0.25">
      <c r="A1297" s="698" t="s">
        <v>4428</v>
      </c>
      <c r="B1297" s="699" t="s">
        <v>313</v>
      </c>
      <c r="C1297" s="699" t="s">
        <v>4429</v>
      </c>
      <c r="D1297" s="699" t="s">
        <v>55</v>
      </c>
      <c r="E1297" s="700">
        <v>504.19</v>
      </c>
    </row>
    <row r="1298" spans="1:5" ht="12.75" customHeight="1" x14ac:dyDescent="0.25">
      <c r="A1298" s="698" t="s">
        <v>4430</v>
      </c>
      <c r="B1298" s="699" t="s">
        <v>313</v>
      </c>
      <c r="C1298" s="699" t="s">
        <v>4431</v>
      </c>
      <c r="D1298" s="699" t="s">
        <v>55</v>
      </c>
      <c r="E1298" s="700">
        <v>15.75</v>
      </c>
    </row>
    <row r="1299" spans="1:5" ht="13.5" customHeight="1" x14ac:dyDescent="0.25">
      <c r="A1299" s="698" t="s">
        <v>1742</v>
      </c>
      <c r="B1299" s="699" t="s">
        <v>313</v>
      </c>
      <c r="C1299" s="699" t="s">
        <v>4432</v>
      </c>
      <c r="D1299" s="699" t="s">
        <v>55</v>
      </c>
      <c r="E1299" s="700">
        <v>25</v>
      </c>
    </row>
    <row r="1300" spans="1:5" ht="12.75" customHeight="1" x14ac:dyDescent="0.25">
      <c r="A1300" s="698" t="s">
        <v>4433</v>
      </c>
      <c r="B1300" s="699" t="s">
        <v>313</v>
      </c>
      <c r="C1300" s="699" t="s">
        <v>4434</v>
      </c>
      <c r="D1300" s="699" t="s">
        <v>55</v>
      </c>
      <c r="E1300" s="700">
        <v>6.5</v>
      </c>
    </row>
    <row r="1301" spans="1:5" ht="12.75" customHeight="1" x14ac:dyDescent="0.25">
      <c r="A1301" s="698" t="s">
        <v>4435</v>
      </c>
      <c r="B1301" s="699" t="s">
        <v>313</v>
      </c>
      <c r="C1301" s="699" t="s">
        <v>4436</v>
      </c>
      <c r="D1301" s="699" t="s">
        <v>55</v>
      </c>
      <c r="E1301" s="700">
        <v>45</v>
      </c>
    </row>
    <row r="1302" spans="1:5" ht="13.5" customHeight="1" x14ac:dyDescent="0.25">
      <c r="A1302" s="698" t="s">
        <v>4437</v>
      </c>
      <c r="B1302" s="699" t="s">
        <v>313</v>
      </c>
      <c r="C1302" s="699" t="s">
        <v>4438</v>
      </c>
      <c r="D1302" s="699" t="s">
        <v>55</v>
      </c>
      <c r="E1302" s="700">
        <v>49.44</v>
      </c>
    </row>
    <row r="1303" spans="1:5" ht="12.75" customHeight="1" x14ac:dyDescent="0.25">
      <c r="A1303" s="698" t="s">
        <v>4439</v>
      </c>
      <c r="B1303" s="699" t="s">
        <v>313</v>
      </c>
      <c r="C1303" s="699" t="s">
        <v>4440</v>
      </c>
      <c r="D1303" s="699" t="s">
        <v>55</v>
      </c>
      <c r="E1303" s="700">
        <v>49.44</v>
      </c>
    </row>
    <row r="1304" spans="1:5" ht="12.75" customHeight="1" x14ac:dyDescent="0.25">
      <c r="A1304" s="698" t="s">
        <v>4441</v>
      </c>
      <c r="B1304" s="699" t="s">
        <v>313</v>
      </c>
      <c r="C1304" s="699" t="s">
        <v>4442</v>
      </c>
      <c r="D1304" s="699" t="s">
        <v>55</v>
      </c>
      <c r="E1304" s="700">
        <v>14.94</v>
      </c>
    </row>
    <row r="1305" spans="1:5" ht="13.5" customHeight="1" x14ac:dyDescent="0.25">
      <c r="A1305" s="698" t="s">
        <v>4443</v>
      </c>
      <c r="B1305" s="699" t="s">
        <v>313</v>
      </c>
      <c r="C1305" s="699" t="s">
        <v>4444</v>
      </c>
      <c r="D1305" s="699" t="s">
        <v>55</v>
      </c>
      <c r="E1305" s="700">
        <v>14.5</v>
      </c>
    </row>
    <row r="1306" spans="1:5" ht="12.75" customHeight="1" x14ac:dyDescent="0.25">
      <c r="A1306" s="698" t="s">
        <v>4445</v>
      </c>
      <c r="B1306" s="699" t="s">
        <v>313</v>
      </c>
      <c r="C1306" s="699" t="s">
        <v>4446</v>
      </c>
      <c r="D1306" s="699" t="s">
        <v>55</v>
      </c>
      <c r="E1306" s="700">
        <v>8</v>
      </c>
    </row>
    <row r="1307" spans="1:5" ht="13.5" customHeight="1" x14ac:dyDescent="0.25">
      <c r="A1307" s="698" t="s">
        <v>4447</v>
      </c>
      <c r="B1307" s="699" t="s">
        <v>313</v>
      </c>
      <c r="C1307" s="699" t="s">
        <v>4448</v>
      </c>
      <c r="D1307" s="699" t="s">
        <v>55</v>
      </c>
      <c r="E1307" s="700">
        <v>12.97</v>
      </c>
    </row>
    <row r="1308" spans="1:5" ht="12.75" customHeight="1" x14ac:dyDescent="0.25">
      <c r="A1308" s="698" t="s">
        <v>4449</v>
      </c>
      <c r="B1308" s="699" t="s">
        <v>313</v>
      </c>
      <c r="C1308" s="699" t="s">
        <v>4450</v>
      </c>
      <c r="D1308" s="699" t="s">
        <v>3203</v>
      </c>
      <c r="E1308" s="700">
        <v>2</v>
      </c>
    </row>
    <row r="1309" spans="1:5" ht="12.75" customHeight="1" x14ac:dyDescent="0.25">
      <c r="A1309" s="698" t="s">
        <v>4451</v>
      </c>
      <c r="B1309" s="699" t="s">
        <v>313</v>
      </c>
      <c r="C1309" s="699" t="s">
        <v>4452</v>
      </c>
      <c r="D1309" s="699" t="s">
        <v>55</v>
      </c>
      <c r="E1309" s="700">
        <v>3.2</v>
      </c>
    </row>
    <row r="1310" spans="1:5" ht="13.5" customHeight="1" x14ac:dyDescent="0.25">
      <c r="A1310" s="698" t="s">
        <v>4453</v>
      </c>
      <c r="B1310" s="699" t="s">
        <v>313</v>
      </c>
      <c r="C1310" s="699" t="s">
        <v>4454</v>
      </c>
      <c r="D1310" s="699" t="s">
        <v>55</v>
      </c>
      <c r="E1310" s="700">
        <v>43.9</v>
      </c>
    </row>
    <row r="1311" spans="1:5" ht="16.5" customHeight="1" x14ac:dyDescent="0.25">
      <c r="A1311" s="698" t="s">
        <v>4455</v>
      </c>
      <c r="B1311" s="699" t="s">
        <v>313</v>
      </c>
      <c r="C1311" s="699" t="s">
        <v>4456</v>
      </c>
      <c r="D1311" s="699" t="s">
        <v>55</v>
      </c>
      <c r="E1311" s="700">
        <v>270</v>
      </c>
    </row>
    <row r="1312" spans="1:5" ht="12.75" customHeight="1" x14ac:dyDescent="0.25">
      <c r="A1312" s="698" t="s">
        <v>4457</v>
      </c>
      <c r="B1312" s="699" t="s">
        <v>313</v>
      </c>
      <c r="C1312" s="699" t="s">
        <v>4458</v>
      </c>
      <c r="D1312" s="699" t="s">
        <v>455</v>
      </c>
      <c r="E1312" s="700">
        <v>4.93</v>
      </c>
    </row>
    <row r="1313" spans="1:5" ht="12.75" customHeight="1" x14ac:dyDescent="0.25">
      <c r="A1313" s="698" t="s">
        <v>4459</v>
      </c>
      <c r="B1313" s="699" t="s">
        <v>313</v>
      </c>
      <c r="C1313" s="699" t="s">
        <v>4460</v>
      </c>
      <c r="D1313" s="699" t="s">
        <v>455</v>
      </c>
      <c r="E1313" s="700">
        <v>5.88</v>
      </c>
    </row>
    <row r="1314" spans="1:5" ht="13.5" customHeight="1" x14ac:dyDescent="0.25">
      <c r="A1314" s="698" t="s">
        <v>4461</v>
      </c>
      <c r="B1314" s="699" t="s">
        <v>313</v>
      </c>
      <c r="C1314" s="699" t="s">
        <v>4462</v>
      </c>
      <c r="D1314" s="699" t="s">
        <v>55</v>
      </c>
      <c r="E1314" s="700">
        <v>167.9</v>
      </c>
    </row>
    <row r="1315" spans="1:5" ht="12.75" customHeight="1" x14ac:dyDescent="0.25">
      <c r="A1315" s="698" t="s">
        <v>4463</v>
      </c>
      <c r="B1315" s="699" t="s">
        <v>313</v>
      </c>
      <c r="C1315" s="699" t="s">
        <v>4464</v>
      </c>
      <c r="D1315" s="699" t="s">
        <v>4465</v>
      </c>
      <c r="E1315" s="700">
        <v>0.94</v>
      </c>
    </row>
    <row r="1316" spans="1:5" ht="12.75" customHeight="1" x14ac:dyDescent="0.25">
      <c r="A1316" s="698" t="s">
        <v>4466</v>
      </c>
      <c r="B1316" s="699" t="s">
        <v>313</v>
      </c>
      <c r="C1316" s="699" t="s">
        <v>4467</v>
      </c>
      <c r="D1316" s="699" t="s">
        <v>55</v>
      </c>
      <c r="E1316" s="700">
        <v>467.98</v>
      </c>
    </row>
    <row r="1317" spans="1:5" ht="13.5" customHeight="1" x14ac:dyDescent="0.25">
      <c r="A1317" s="698" t="s">
        <v>4468</v>
      </c>
      <c r="B1317" s="699" t="s">
        <v>313</v>
      </c>
      <c r="C1317" s="699" t="s">
        <v>4469</v>
      </c>
      <c r="D1317" s="699" t="s">
        <v>55</v>
      </c>
      <c r="E1317" s="700">
        <v>614.92999999999995</v>
      </c>
    </row>
    <row r="1318" spans="1:5" ht="12.75" customHeight="1" x14ac:dyDescent="0.25">
      <c r="A1318" s="698" t="s">
        <v>4470</v>
      </c>
      <c r="B1318" s="699" t="s">
        <v>313</v>
      </c>
      <c r="C1318" s="699" t="s">
        <v>4471</v>
      </c>
      <c r="D1318" s="699" t="s">
        <v>55</v>
      </c>
      <c r="E1318" s="700">
        <v>287.97000000000003</v>
      </c>
    </row>
    <row r="1319" spans="1:5" ht="13.5" customHeight="1" x14ac:dyDescent="0.25">
      <c r="A1319" s="698" t="s">
        <v>4472</v>
      </c>
      <c r="B1319" s="699" t="s">
        <v>313</v>
      </c>
      <c r="C1319" s="699" t="s">
        <v>4473</v>
      </c>
      <c r="D1319" s="699" t="s">
        <v>55</v>
      </c>
      <c r="E1319" s="700">
        <v>1399</v>
      </c>
    </row>
    <row r="1320" spans="1:5" ht="12.75" customHeight="1" x14ac:dyDescent="0.25">
      <c r="A1320" s="698" t="s">
        <v>4474</v>
      </c>
      <c r="B1320" s="699" t="s">
        <v>313</v>
      </c>
      <c r="C1320" s="699" t="s">
        <v>4475</v>
      </c>
      <c r="D1320" s="699" t="s">
        <v>55</v>
      </c>
      <c r="E1320" s="700">
        <v>715</v>
      </c>
    </row>
    <row r="1321" spans="1:5" ht="12.75" customHeight="1" x14ac:dyDescent="0.25">
      <c r="A1321" s="698" t="s">
        <v>4476</v>
      </c>
      <c r="B1321" s="699" t="s">
        <v>313</v>
      </c>
      <c r="C1321" s="699" t="s">
        <v>4477</v>
      </c>
      <c r="D1321" s="699" t="s">
        <v>55</v>
      </c>
      <c r="E1321" s="700">
        <v>819.9</v>
      </c>
    </row>
    <row r="1322" spans="1:5" ht="13.5" customHeight="1" x14ac:dyDescent="0.25">
      <c r="A1322" s="698" t="s">
        <v>4478</v>
      </c>
      <c r="B1322" s="699" t="s">
        <v>313</v>
      </c>
      <c r="C1322" s="699" t="s">
        <v>4479</v>
      </c>
      <c r="D1322" s="699" t="s">
        <v>55</v>
      </c>
      <c r="E1322" s="700">
        <v>847.03</v>
      </c>
    </row>
    <row r="1323" spans="1:5" ht="12.75" customHeight="1" x14ac:dyDescent="0.25">
      <c r="A1323" s="698" t="s">
        <v>4480</v>
      </c>
      <c r="B1323" s="699" t="s">
        <v>313</v>
      </c>
      <c r="C1323" s="699" t="s">
        <v>4481</v>
      </c>
      <c r="D1323" s="699" t="s">
        <v>55</v>
      </c>
      <c r="E1323" s="700">
        <v>1504.8</v>
      </c>
    </row>
    <row r="1324" spans="1:5" ht="13.5" customHeight="1" x14ac:dyDescent="0.25">
      <c r="A1324" s="698" t="s">
        <v>4482</v>
      </c>
      <c r="B1324" s="699" t="s">
        <v>313</v>
      </c>
      <c r="C1324" s="699" t="s">
        <v>4483</v>
      </c>
      <c r="D1324" s="699" t="s">
        <v>55</v>
      </c>
      <c r="E1324" s="700">
        <v>830.69</v>
      </c>
    </row>
    <row r="1325" spans="1:5" ht="12.75" customHeight="1" x14ac:dyDescent="0.25">
      <c r="A1325" s="698" t="s">
        <v>1744</v>
      </c>
      <c r="B1325" s="699" t="s">
        <v>313</v>
      </c>
      <c r="C1325" s="699" t="s">
        <v>1745</v>
      </c>
      <c r="D1325" s="699" t="s">
        <v>55</v>
      </c>
      <c r="E1325" s="700">
        <v>359</v>
      </c>
    </row>
    <row r="1326" spans="1:5" ht="12.75" customHeight="1" x14ac:dyDescent="0.25">
      <c r="A1326" s="698" t="s">
        <v>1746</v>
      </c>
      <c r="B1326" s="699" t="s">
        <v>313</v>
      </c>
      <c r="C1326" s="699" t="s">
        <v>1747</v>
      </c>
      <c r="D1326" s="699" t="s">
        <v>55</v>
      </c>
      <c r="E1326" s="700">
        <v>599</v>
      </c>
    </row>
    <row r="1327" spans="1:5" ht="13.5" customHeight="1" x14ac:dyDescent="0.25">
      <c r="A1327" s="698" t="s">
        <v>1748</v>
      </c>
      <c r="B1327" s="699" t="s">
        <v>313</v>
      </c>
      <c r="C1327" s="699" t="s">
        <v>1749</v>
      </c>
      <c r="D1327" s="699" t="s">
        <v>55</v>
      </c>
      <c r="E1327" s="700">
        <v>43.44</v>
      </c>
    </row>
    <row r="1328" spans="1:5" ht="12.75" customHeight="1" x14ac:dyDescent="0.25">
      <c r="A1328" s="698" t="s">
        <v>1750</v>
      </c>
      <c r="B1328" s="699" t="s">
        <v>313</v>
      </c>
      <c r="C1328" s="699" t="s">
        <v>1751</v>
      </c>
      <c r="D1328" s="699" t="s">
        <v>55</v>
      </c>
      <c r="E1328" s="700">
        <v>1904.35</v>
      </c>
    </row>
    <row r="1329" spans="1:5" ht="12.75" customHeight="1" x14ac:dyDescent="0.25">
      <c r="A1329" s="698" t="s">
        <v>4484</v>
      </c>
      <c r="B1329" s="699" t="s">
        <v>313</v>
      </c>
      <c r="C1329" s="699" t="s">
        <v>4485</v>
      </c>
      <c r="D1329" s="699" t="s">
        <v>55</v>
      </c>
      <c r="E1329" s="700">
        <v>159.9</v>
      </c>
    </row>
    <row r="1330" spans="1:5" ht="13.5" customHeight="1" x14ac:dyDescent="0.25">
      <c r="A1330" s="698" t="s">
        <v>4486</v>
      </c>
      <c r="B1330" s="699" t="s">
        <v>313</v>
      </c>
      <c r="C1330" s="699" t="s">
        <v>4487</v>
      </c>
      <c r="D1330" s="699" t="s">
        <v>55</v>
      </c>
      <c r="E1330" s="700">
        <v>63189</v>
      </c>
    </row>
    <row r="1331" spans="1:5" ht="12.75" customHeight="1" x14ac:dyDescent="0.25">
      <c r="A1331" s="698" t="s">
        <v>4488</v>
      </c>
      <c r="B1331" s="699" t="s">
        <v>313</v>
      </c>
      <c r="C1331" s="699" t="s">
        <v>4489</v>
      </c>
      <c r="D1331" s="699" t="s">
        <v>55</v>
      </c>
      <c r="E1331" s="700">
        <v>71720</v>
      </c>
    </row>
    <row r="1332" spans="1:5" ht="13.5" customHeight="1" x14ac:dyDescent="0.25">
      <c r="A1332" s="698" t="s">
        <v>4490</v>
      </c>
      <c r="B1332" s="699" t="s">
        <v>313</v>
      </c>
      <c r="C1332" s="699" t="s">
        <v>4491</v>
      </c>
      <c r="D1332" s="699" t="s">
        <v>55</v>
      </c>
      <c r="E1332" s="700">
        <v>85950</v>
      </c>
    </row>
    <row r="1333" spans="1:5" ht="12.75" customHeight="1" x14ac:dyDescent="0.25">
      <c r="A1333" s="698" t="s">
        <v>4492</v>
      </c>
      <c r="B1333" s="699" t="s">
        <v>313</v>
      </c>
      <c r="C1333" s="699" t="s">
        <v>4493</v>
      </c>
      <c r="D1333" s="699" t="s">
        <v>55</v>
      </c>
      <c r="E1333" s="700">
        <v>37211.96</v>
      </c>
    </row>
    <row r="1334" spans="1:5" ht="12.75" customHeight="1" x14ac:dyDescent="0.25">
      <c r="A1334" s="698" t="s">
        <v>4494</v>
      </c>
      <c r="B1334" s="699" t="s">
        <v>313</v>
      </c>
      <c r="C1334" s="699" t="s">
        <v>4495</v>
      </c>
      <c r="D1334" s="699" t="s">
        <v>55</v>
      </c>
      <c r="E1334" s="700">
        <v>400</v>
      </c>
    </row>
    <row r="1335" spans="1:5" ht="13.5" customHeight="1" x14ac:dyDescent="0.25">
      <c r="A1335" s="698" t="s">
        <v>4496</v>
      </c>
      <c r="B1335" s="699" t="s">
        <v>313</v>
      </c>
      <c r="C1335" s="699" t="s">
        <v>4497</v>
      </c>
      <c r="D1335" s="699" t="s">
        <v>55</v>
      </c>
      <c r="E1335" s="700">
        <v>179.24</v>
      </c>
    </row>
    <row r="1336" spans="1:5" ht="12.75" customHeight="1" x14ac:dyDescent="0.25">
      <c r="A1336" s="698" t="s">
        <v>4498</v>
      </c>
      <c r="B1336" s="699" t="s">
        <v>313</v>
      </c>
      <c r="C1336" s="699" t="s">
        <v>4499</v>
      </c>
      <c r="D1336" s="699" t="s">
        <v>55</v>
      </c>
      <c r="E1336" s="700">
        <v>330</v>
      </c>
    </row>
    <row r="1337" spans="1:5" ht="13.5" customHeight="1" x14ac:dyDescent="0.25">
      <c r="A1337" s="698" t="s">
        <v>4500</v>
      </c>
      <c r="B1337" s="699" t="s">
        <v>313</v>
      </c>
      <c r="C1337" s="699" t="s">
        <v>4501</v>
      </c>
      <c r="D1337" s="699" t="s">
        <v>55</v>
      </c>
      <c r="E1337" s="700">
        <v>54.7</v>
      </c>
    </row>
    <row r="1338" spans="1:5" ht="12.75" customHeight="1" x14ac:dyDescent="0.25">
      <c r="A1338" s="698" t="s">
        <v>4502</v>
      </c>
      <c r="B1338" s="699" t="s">
        <v>313</v>
      </c>
      <c r="C1338" s="699" t="s">
        <v>4503</v>
      </c>
      <c r="D1338" s="699" t="s">
        <v>55</v>
      </c>
      <c r="E1338" s="700">
        <v>195</v>
      </c>
    </row>
    <row r="1339" spans="1:5" ht="12.75" customHeight="1" x14ac:dyDescent="0.25">
      <c r="A1339" s="698" t="s">
        <v>4504</v>
      </c>
      <c r="B1339" s="699" t="s">
        <v>313</v>
      </c>
      <c r="C1339" s="699" t="s">
        <v>4505</v>
      </c>
      <c r="D1339" s="699" t="s">
        <v>55</v>
      </c>
      <c r="E1339" s="700">
        <v>265</v>
      </c>
    </row>
    <row r="1340" spans="1:5" ht="13.5" customHeight="1" x14ac:dyDescent="0.25">
      <c r="A1340" s="698" t="s">
        <v>4506</v>
      </c>
      <c r="B1340" s="699" t="s">
        <v>313</v>
      </c>
      <c r="C1340" s="699" t="s">
        <v>4507</v>
      </c>
      <c r="D1340" s="699" t="s">
        <v>55</v>
      </c>
      <c r="E1340" s="700">
        <v>695</v>
      </c>
    </row>
    <row r="1341" spans="1:5" ht="12.75" customHeight="1" x14ac:dyDescent="0.25">
      <c r="A1341" s="698" t="s">
        <v>4508</v>
      </c>
      <c r="B1341" s="699" t="s">
        <v>313</v>
      </c>
      <c r="C1341" s="699" t="s">
        <v>4509</v>
      </c>
      <c r="D1341" s="699" t="s">
        <v>55</v>
      </c>
      <c r="E1341" s="700">
        <v>950</v>
      </c>
    </row>
    <row r="1342" spans="1:5" ht="13.5" customHeight="1" x14ac:dyDescent="0.25">
      <c r="A1342" s="698" t="s">
        <v>4510</v>
      </c>
      <c r="B1342" s="699" t="s">
        <v>313</v>
      </c>
      <c r="C1342" s="699" t="s">
        <v>4511</v>
      </c>
      <c r="D1342" s="699" t="s">
        <v>55</v>
      </c>
      <c r="E1342" s="700">
        <v>11.98</v>
      </c>
    </row>
    <row r="1343" spans="1:5" ht="12.75" customHeight="1" x14ac:dyDescent="0.25">
      <c r="A1343" s="698" t="s">
        <v>4512</v>
      </c>
      <c r="B1343" s="699" t="s">
        <v>313</v>
      </c>
      <c r="C1343" s="699" t="s">
        <v>4513</v>
      </c>
      <c r="D1343" s="699" t="s">
        <v>55</v>
      </c>
      <c r="E1343" s="700">
        <v>1.2</v>
      </c>
    </row>
    <row r="1344" spans="1:5" ht="12.75" customHeight="1" x14ac:dyDescent="0.25">
      <c r="A1344" s="698" t="s">
        <v>4514</v>
      </c>
      <c r="B1344" s="699" t="s">
        <v>313</v>
      </c>
      <c r="C1344" s="699" t="s">
        <v>4515</v>
      </c>
      <c r="D1344" s="699" t="s">
        <v>55</v>
      </c>
      <c r="E1344" s="700">
        <v>11</v>
      </c>
    </row>
    <row r="1345" spans="1:5" ht="13.5" customHeight="1" x14ac:dyDescent="0.25">
      <c r="A1345" s="698" t="s">
        <v>4516</v>
      </c>
      <c r="B1345" s="699" t="s">
        <v>313</v>
      </c>
      <c r="C1345" s="699" t="s">
        <v>4517</v>
      </c>
      <c r="D1345" s="699" t="s">
        <v>55</v>
      </c>
      <c r="E1345" s="700">
        <v>15.29</v>
      </c>
    </row>
    <row r="1346" spans="1:5" ht="12.75" customHeight="1" x14ac:dyDescent="0.25">
      <c r="A1346" s="698" t="s">
        <v>4518</v>
      </c>
      <c r="B1346" s="699" t="s">
        <v>313</v>
      </c>
      <c r="C1346" s="699" t="s">
        <v>4519</v>
      </c>
      <c r="D1346" s="699" t="s">
        <v>1314</v>
      </c>
      <c r="E1346" s="700">
        <v>0.34</v>
      </c>
    </row>
    <row r="1347" spans="1:5" ht="12.75" customHeight="1" x14ac:dyDescent="0.25">
      <c r="A1347" s="698" t="s">
        <v>4520</v>
      </c>
      <c r="B1347" s="699" t="s">
        <v>313</v>
      </c>
      <c r="C1347" s="699" t="s">
        <v>4521</v>
      </c>
      <c r="D1347" s="699" t="s">
        <v>1733</v>
      </c>
      <c r="E1347" s="700">
        <v>67.78</v>
      </c>
    </row>
    <row r="1348" spans="1:5" ht="13.5" customHeight="1" x14ac:dyDescent="0.25">
      <c r="A1348" s="698" t="s">
        <v>4522</v>
      </c>
      <c r="B1348" s="699" t="s">
        <v>313</v>
      </c>
      <c r="C1348" s="699" t="s">
        <v>4523</v>
      </c>
      <c r="D1348" s="699" t="s">
        <v>1733</v>
      </c>
      <c r="E1348" s="700">
        <v>18.25</v>
      </c>
    </row>
    <row r="1349" spans="1:5" ht="12.75" customHeight="1" x14ac:dyDescent="0.25">
      <c r="A1349" s="698" t="s">
        <v>4524</v>
      </c>
      <c r="B1349" s="699" t="s">
        <v>313</v>
      </c>
      <c r="C1349" s="699" t="s">
        <v>4525</v>
      </c>
      <c r="D1349" s="699" t="s">
        <v>1733</v>
      </c>
      <c r="E1349" s="700">
        <v>139.85</v>
      </c>
    </row>
    <row r="1350" spans="1:5" ht="13.5" customHeight="1" x14ac:dyDescent="0.25">
      <c r="A1350" s="698" t="s">
        <v>4526</v>
      </c>
      <c r="B1350" s="699" t="s">
        <v>313</v>
      </c>
      <c r="C1350" s="699" t="s">
        <v>4527</v>
      </c>
      <c r="D1350" s="699" t="s">
        <v>1706</v>
      </c>
      <c r="E1350" s="700">
        <v>53.4</v>
      </c>
    </row>
    <row r="1351" spans="1:5" ht="12.75" customHeight="1" x14ac:dyDescent="0.25">
      <c r="A1351" s="698" t="s">
        <v>4528</v>
      </c>
      <c r="B1351" s="699" t="s">
        <v>313</v>
      </c>
      <c r="C1351" s="699" t="s">
        <v>4529</v>
      </c>
      <c r="D1351" s="699" t="s">
        <v>1706</v>
      </c>
      <c r="E1351" s="700">
        <v>18.170000000000002</v>
      </c>
    </row>
    <row r="1352" spans="1:5" ht="16.5" customHeight="1" x14ac:dyDescent="0.25">
      <c r="A1352" s="698" t="s">
        <v>4530</v>
      </c>
      <c r="B1352" s="699" t="s">
        <v>313</v>
      </c>
      <c r="C1352" s="699" t="s">
        <v>4531</v>
      </c>
      <c r="D1352" s="699" t="s">
        <v>1706</v>
      </c>
      <c r="E1352" s="700">
        <v>2.94</v>
      </c>
    </row>
    <row r="1353" spans="1:5" ht="12.75" customHeight="1" x14ac:dyDescent="0.25">
      <c r="A1353" s="698" t="s">
        <v>4532</v>
      </c>
      <c r="B1353" s="699" t="s">
        <v>313</v>
      </c>
      <c r="C1353" s="699" t="s">
        <v>4533</v>
      </c>
      <c r="D1353" s="699" t="s">
        <v>455</v>
      </c>
      <c r="E1353" s="700">
        <v>6.47</v>
      </c>
    </row>
    <row r="1354" spans="1:5" ht="16.5" customHeight="1" x14ac:dyDescent="0.25">
      <c r="A1354" s="698" t="s">
        <v>4534</v>
      </c>
      <c r="B1354" s="699" t="s">
        <v>313</v>
      </c>
      <c r="C1354" s="699" t="s">
        <v>4535</v>
      </c>
      <c r="D1354" s="699" t="s">
        <v>1706</v>
      </c>
      <c r="E1354" s="700">
        <v>17.920000000000002</v>
      </c>
    </row>
    <row r="1355" spans="1:5" ht="12.75" customHeight="1" x14ac:dyDescent="0.25">
      <c r="A1355" s="698" t="s">
        <v>4536</v>
      </c>
      <c r="B1355" s="699" t="s">
        <v>313</v>
      </c>
      <c r="C1355" s="699" t="s">
        <v>4537</v>
      </c>
      <c r="D1355" s="699" t="s">
        <v>455</v>
      </c>
      <c r="E1355" s="700">
        <v>33.06</v>
      </c>
    </row>
    <row r="1356" spans="1:5" ht="13.5" customHeight="1" x14ac:dyDescent="0.25">
      <c r="A1356" s="698" t="s">
        <v>4538</v>
      </c>
      <c r="B1356" s="699" t="s">
        <v>313</v>
      </c>
      <c r="C1356" s="699" t="s">
        <v>4539</v>
      </c>
      <c r="D1356" s="699" t="s">
        <v>455</v>
      </c>
      <c r="E1356" s="700">
        <v>52.71</v>
      </c>
    </row>
    <row r="1357" spans="1:5" ht="12.75" customHeight="1" x14ac:dyDescent="0.25">
      <c r="A1357" s="698" t="s">
        <v>4540</v>
      </c>
      <c r="B1357" s="699" t="s">
        <v>313</v>
      </c>
      <c r="C1357" s="699" t="s">
        <v>4541</v>
      </c>
      <c r="D1357" s="699" t="s">
        <v>455</v>
      </c>
      <c r="E1357" s="700">
        <v>35.229999999999997</v>
      </c>
    </row>
    <row r="1358" spans="1:5" ht="12.75" customHeight="1" x14ac:dyDescent="0.25">
      <c r="A1358" s="698" t="s">
        <v>4542</v>
      </c>
      <c r="B1358" s="699" t="s">
        <v>313</v>
      </c>
      <c r="C1358" s="699" t="s">
        <v>4543</v>
      </c>
      <c r="D1358" s="699" t="s">
        <v>55</v>
      </c>
      <c r="E1358" s="700">
        <v>89.1</v>
      </c>
    </row>
    <row r="1359" spans="1:5" ht="13.5" customHeight="1" x14ac:dyDescent="0.25">
      <c r="A1359" s="698" t="s">
        <v>4544</v>
      </c>
      <c r="B1359" s="699" t="s">
        <v>313</v>
      </c>
      <c r="C1359" s="699" t="s">
        <v>4545</v>
      </c>
      <c r="D1359" s="699" t="s">
        <v>55</v>
      </c>
      <c r="E1359" s="700">
        <v>29.12</v>
      </c>
    </row>
    <row r="1360" spans="1:5" ht="12.75" customHeight="1" x14ac:dyDescent="0.25">
      <c r="A1360" s="698" t="s">
        <v>4546</v>
      </c>
      <c r="B1360" s="699" t="s">
        <v>313</v>
      </c>
      <c r="C1360" s="699" t="s">
        <v>4547</v>
      </c>
      <c r="D1360" s="699" t="s">
        <v>55</v>
      </c>
      <c r="E1360" s="700">
        <v>72.5</v>
      </c>
    </row>
    <row r="1361" spans="1:5" ht="13.5" customHeight="1" x14ac:dyDescent="0.25">
      <c r="A1361" s="698" t="s">
        <v>4548</v>
      </c>
      <c r="B1361" s="699" t="s">
        <v>313</v>
      </c>
      <c r="C1361" s="699" t="s">
        <v>4549</v>
      </c>
      <c r="D1361" s="699" t="s">
        <v>1314</v>
      </c>
      <c r="E1361" s="700">
        <v>0.06</v>
      </c>
    </row>
    <row r="1362" spans="1:5" ht="12.75" customHeight="1" x14ac:dyDescent="0.25">
      <c r="A1362" s="698" t="s">
        <v>4550</v>
      </c>
      <c r="B1362" s="699" t="s">
        <v>313</v>
      </c>
      <c r="C1362" s="699" t="s">
        <v>4551</v>
      </c>
      <c r="D1362" s="699" t="s">
        <v>1327</v>
      </c>
      <c r="E1362" s="700">
        <v>60</v>
      </c>
    </row>
    <row r="1363" spans="1:5" ht="12.75" customHeight="1" x14ac:dyDescent="0.25">
      <c r="A1363" s="698" t="s">
        <v>4552</v>
      </c>
      <c r="B1363" s="699" t="s">
        <v>313</v>
      </c>
      <c r="C1363" s="699" t="s">
        <v>4553</v>
      </c>
      <c r="D1363" s="699" t="s">
        <v>1327</v>
      </c>
      <c r="E1363" s="700">
        <v>480</v>
      </c>
    </row>
    <row r="1364" spans="1:5" ht="13.5" customHeight="1" x14ac:dyDescent="0.25">
      <c r="A1364" s="698" t="s">
        <v>4554</v>
      </c>
      <c r="B1364" s="699" t="s">
        <v>313</v>
      </c>
      <c r="C1364" s="699" t="s">
        <v>4555</v>
      </c>
      <c r="D1364" s="699" t="s">
        <v>1327</v>
      </c>
      <c r="E1364" s="700">
        <v>490</v>
      </c>
    </row>
    <row r="1365" spans="1:5" ht="12.75" customHeight="1" x14ac:dyDescent="0.25">
      <c r="A1365" s="698" t="s">
        <v>4556</v>
      </c>
      <c r="B1365" s="699" t="s">
        <v>313</v>
      </c>
      <c r="C1365" s="699" t="s">
        <v>4557</v>
      </c>
      <c r="D1365" s="699" t="s">
        <v>1327</v>
      </c>
      <c r="E1365" s="700">
        <v>495</v>
      </c>
    </row>
    <row r="1366" spans="1:5" ht="13.5" customHeight="1" x14ac:dyDescent="0.25">
      <c r="A1366" s="698" t="s">
        <v>4558</v>
      </c>
      <c r="B1366" s="699" t="s">
        <v>313</v>
      </c>
      <c r="C1366" s="699" t="s">
        <v>4559</v>
      </c>
      <c r="D1366" s="699" t="s">
        <v>1327</v>
      </c>
      <c r="E1366" s="700">
        <v>520</v>
      </c>
    </row>
    <row r="1367" spans="1:5" ht="12.75" customHeight="1" x14ac:dyDescent="0.25">
      <c r="A1367" s="698" t="s">
        <v>4560</v>
      </c>
      <c r="B1367" s="699" t="s">
        <v>313</v>
      </c>
      <c r="C1367" s="699" t="s">
        <v>4561</v>
      </c>
      <c r="D1367" s="699" t="s">
        <v>1327</v>
      </c>
      <c r="E1367" s="700">
        <v>541</v>
      </c>
    </row>
    <row r="1368" spans="1:5" ht="12.75" customHeight="1" x14ac:dyDescent="0.25">
      <c r="A1368" s="698" t="s">
        <v>4562</v>
      </c>
      <c r="B1368" s="699" t="s">
        <v>313</v>
      </c>
      <c r="C1368" s="699" t="s">
        <v>4563</v>
      </c>
      <c r="D1368" s="699" t="s">
        <v>1327</v>
      </c>
      <c r="E1368" s="700">
        <v>550</v>
      </c>
    </row>
    <row r="1369" spans="1:5" ht="13.5" customHeight="1" x14ac:dyDescent="0.25">
      <c r="A1369" s="698" t="s">
        <v>4564</v>
      </c>
      <c r="B1369" s="699" t="s">
        <v>313</v>
      </c>
      <c r="C1369" s="699" t="s">
        <v>4565</v>
      </c>
      <c r="D1369" s="699" t="s">
        <v>1327</v>
      </c>
      <c r="E1369" s="700">
        <v>650</v>
      </c>
    </row>
    <row r="1370" spans="1:5" ht="12.75" customHeight="1" x14ac:dyDescent="0.25">
      <c r="A1370" s="698" t="s">
        <v>4566</v>
      </c>
      <c r="B1370" s="699" t="s">
        <v>313</v>
      </c>
      <c r="C1370" s="699" t="s">
        <v>4567</v>
      </c>
      <c r="D1370" s="699" t="s">
        <v>1327</v>
      </c>
      <c r="E1370" s="700">
        <v>500</v>
      </c>
    </row>
    <row r="1371" spans="1:5" ht="12.75" customHeight="1" x14ac:dyDescent="0.25">
      <c r="A1371" s="698" t="s">
        <v>4568</v>
      </c>
      <c r="B1371" s="699" t="s">
        <v>313</v>
      </c>
      <c r="C1371" s="699" t="s">
        <v>4569</v>
      </c>
      <c r="D1371" s="699" t="s">
        <v>1327</v>
      </c>
      <c r="E1371" s="700">
        <v>530</v>
      </c>
    </row>
    <row r="1372" spans="1:5" ht="13.5" customHeight="1" x14ac:dyDescent="0.25">
      <c r="A1372" s="698" t="s">
        <v>4570</v>
      </c>
      <c r="B1372" s="699" t="s">
        <v>313</v>
      </c>
      <c r="C1372" s="699" t="s">
        <v>4571</v>
      </c>
      <c r="D1372" s="699" t="s">
        <v>55</v>
      </c>
      <c r="E1372" s="700">
        <v>2000</v>
      </c>
    </row>
    <row r="1373" spans="1:5" ht="12.75" customHeight="1" x14ac:dyDescent="0.25">
      <c r="A1373" s="698" t="s">
        <v>4572</v>
      </c>
      <c r="B1373" s="699" t="s">
        <v>313</v>
      </c>
      <c r="C1373" s="699" t="s">
        <v>4573</v>
      </c>
      <c r="D1373" s="699" t="s">
        <v>1314</v>
      </c>
      <c r="E1373" s="700">
        <v>29</v>
      </c>
    </row>
    <row r="1374" spans="1:5" ht="13.5" customHeight="1" x14ac:dyDescent="0.25">
      <c r="A1374" s="698" t="s">
        <v>4574</v>
      </c>
      <c r="B1374" s="699" t="s">
        <v>313</v>
      </c>
      <c r="C1374" s="699" t="s">
        <v>4575</v>
      </c>
      <c r="D1374" s="699" t="s">
        <v>1314</v>
      </c>
      <c r="E1374" s="700">
        <v>22</v>
      </c>
    </row>
    <row r="1375" spans="1:5" ht="12.75" customHeight="1" x14ac:dyDescent="0.25">
      <c r="A1375" s="698" t="s">
        <v>4576</v>
      </c>
      <c r="B1375" s="699" t="s">
        <v>313</v>
      </c>
      <c r="C1375" s="699" t="s">
        <v>4577</v>
      </c>
      <c r="D1375" s="699" t="s">
        <v>1314</v>
      </c>
      <c r="E1375" s="700">
        <v>44</v>
      </c>
    </row>
    <row r="1376" spans="1:5" ht="12.75" customHeight="1" x14ac:dyDescent="0.25">
      <c r="A1376" s="698" t="s">
        <v>4578</v>
      </c>
      <c r="B1376" s="699" t="s">
        <v>313</v>
      </c>
      <c r="C1376" s="699" t="s">
        <v>4579</v>
      </c>
      <c r="D1376" s="699" t="s">
        <v>55</v>
      </c>
      <c r="E1376" s="700">
        <v>4800</v>
      </c>
    </row>
    <row r="1377" spans="1:5" ht="13.5" customHeight="1" x14ac:dyDescent="0.25">
      <c r="A1377" s="698" t="s">
        <v>4580</v>
      </c>
      <c r="B1377" s="699" t="s">
        <v>313</v>
      </c>
      <c r="C1377" s="699" t="s">
        <v>4581</v>
      </c>
      <c r="D1377" s="699" t="s">
        <v>1314</v>
      </c>
      <c r="E1377" s="700">
        <v>38</v>
      </c>
    </row>
    <row r="1378" spans="1:5" ht="12.75" customHeight="1" x14ac:dyDescent="0.25">
      <c r="A1378" s="698" t="s">
        <v>4582</v>
      </c>
      <c r="B1378" s="699" t="s">
        <v>313</v>
      </c>
      <c r="C1378" s="699" t="s">
        <v>4583</v>
      </c>
      <c r="D1378" s="699" t="s">
        <v>1314</v>
      </c>
      <c r="E1378" s="700">
        <v>55</v>
      </c>
    </row>
    <row r="1379" spans="1:5" ht="13.5" customHeight="1" x14ac:dyDescent="0.25">
      <c r="A1379" s="698" t="s">
        <v>4584</v>
      </c>
      <c r="B1379" s="699" t="s">
        <v>313</v>
      </c>
      <c r="C1379" s="699" t="s">
        <v>4585</v>
      </c>
      <c r="D1379" s="699" t="s">
        <v>55</v>
      </c>
      <c r="E1379" s="700">
        <v>20000</v>
      </c>
    </row>
    <row r="1380" spans="1:5" ht="12.75" customHeight="1" x14ac:dyDescent="0.25">
      <c r="A1380" s="698" t="s">
        <v>4586</v>
      </c>
      <c r="B1380" s="699" t="s">
        <v>313</v>
      </c>
      <c r="C1380" s="699" t="s">
        <v>4587</v>
      </c>
      <c r="D1380" s="699" t="s">
        <v>1314</v>
      </c>
      <c r="E1380" s="700">
        <v>418</v>
      </c>
    </row>
    <row r="1381" spans="1:5" ht="12.75" customHeight="1" x14ac:dyDescent="0.25">
      <c r="A1381" s="698" t="s">
        <v>4588</v>
      </c>
      <c r="B1381" s="699" t="s">
        <v>313</v>
      </c>
      <c r="C1381" s="699" t="s">
        <v>4589</v>
      </c>
      <c r="D1381" s="699" t="s">
        <v>1314</v>
      </c>
      <c r="E1381" s="700">
        <v>697.5</v>
      </c>
    </row>
    <row r="1382" spans="1:5" ht="13.5" customHeight="1" x14ac:dyDescent="0.25">
      <c r="A1382" s="698" t="s">
        <v>4590</v>
      </c>
      <c r="B1382" s="699" t="s">
        <v>313</v>
      </c>
      <c r="C1382" s="699" t="s">
        <v>4591</v>
      </c>
      <c r="D1382" s="699" t="s">
        <v>386</v>
      </c>
      <c r="E1382" s="700">
        <v>20.52</v>
      </c>
    </row>
    <row r="1383" spans="1:5" ht="12.75" customHeight="1" x14ac:dyDescent="0.25">
      <c r="A1383" s="698" t="s">
        <v>4592</v>
      </c>
      <c r="B1383" s="699" t="s">
        <v>313</v>
      </c>
      <c r="C1383" s="699" t="s">
        <v>4593</v>
      </c>
      <c r="D1383" s="699" t="s">
        <v>1314</v>
      </c>
      <c r="E1383" s="700">
        <v>330</v>
      </c>
    </row>
    <row r="1384" spans="1:5" ht="12.75" customHeight="1" x14ac:dyDescent="0.25">
      <c r="A1384" s="698" t="s">
        <v>4594</v>
      </c>
      <c r="B1384" s="699" t="s">
        <v>313</v>
      </c>
      <c r="C1384" s="699" t="s">
        <v>4595</v>
      </c>
      <c r="D1384" s="699" t="s">
        <v>1314</v>
      </c>
      <c r="E1384" s="700">
        <v>465</v>
      </c>
    </row>
    <row r="1385" spans="1:5" ht="13.5" customHeight="1" x14ac:dyDescent="0.25">
      <c r="A1385" s="698" t="s">
        <v>4596</v>
      </c>
      <c r="B1385" s="699" t="s">
        <v>313</v>
      </c>
      <c r="C1385" s="699" t="s">
        <v>4597</v>
      </c>
      <c r="D1385" s="699" t="s">
        <v>1314</v>
      </c>
      <c r="E1385" s="700">
        <v>510</v>
      </c>
    </row>
    <row r="1386" spans="1:5" ht="12.75" customHeight="1" x14ac:dyDescent="0.25">
      <c r="A1386" s="698" t="s">
        <v>4598</v>
      </c>
      <c r="B1386" s="699" t="s">
        <v>313</v>
      </c>
      <c r="C1386" s="699" t="s">
        <v>4599</v>
      </c>
      <c r="D1386" s="699" t="s">
        <v>1314</v>
      </c>
      <c r="E1386" s="700">
        <v>562.5</v>
      </c>
    </row>
    <row r="1387" spans="1:5" ht="13.5" customHeight="1" x14ac:dyDescent="0.25">
      <c r="A1387" s="698" t="s">
        <v>4600</v>
      </c>
      <c r="B1387" s="699" t="s">
        <v>313</v>
      </c>
      <c r="C1387" s="699" t="s">
        <v>4601</v>
      </c>
      <c r="D1387" s="699" t="s">
        <v>1314</v>
      </c>
      <c r="E1387" s="700">
        <v>757.5</v>
      </c>
    </row>
    <row r="1388" spans="1:5" ht="12.75" customHeight="1" x14ac:dyDescent="0.25">
      <c r="A1388" s="698" t="s">
        <v>4602</v>
      </c>
      <c r="B1388" s="699" t="s">
        <v>313</v>
      </c>
      <c r="C1388" s="699" t="s">
        <v>4603</v>
      </c>
      <c r="D1388" s="699" t="s">
        <v>1314</v>
      </c>
      <c r="E1388" s="700">
        <v>818.1</v>
      </c>
    </row>
    <row r="1389" spans="1:5" ht="12.75" customHeight="1" x14ac:dyDescent="0.25">
      <c r="A1389" s="698" t="s">
        <v>4604</v>
      </c>
      <c r="B1389" s="699" t="s">
        <v>313</v>
      </c>
      <c r="C1389" s="699" t="s">
        <v>4605</v>
      </c>
      <c r="D1389" s="699" t="s">
        <v>55</v>
      </c>
      <c r="E1389" s="700">
        <v>25000</v>
      </c>
    </row>
    <row r="1390" spans="1:5" ht="13.5" customHeight="1" x14ac:dyDescent="0.25">
      <c r="A1390" s="698" t="s">
        <v>4606</v>
      </c>
      <c r="B1390" s="699" t="s">
        <v>313</v>
      </c>
      <c r="C1390" s="699" t="s">
        <v>4607</v>
      </c>
      <c r="D1390" s="699" t="s">
        <v>1314</v>
      </c>
      <c r="E1390" s="700">
        <v>50</v>
      </c>
    </row>
    <row r="1391" spans="1:5" ht="12.75" customHeight="1" x14ac:dyDescent="0.25">
      <c r="A1391" s="698" t="s">
        <v>4608</v>
      </c>
      <c r="B1391" s="699" t="s">
        <v>313</v>
      </c>
      <c r="C1391" s="699" t="s">
        <v>4609</v>
      </c>
      <c r="D1391" s="699" t="s">
        <v>1314</v>
      </c>
      <c r="E1391" s="700">
        <v>62</v>
      </c>
    </row>
    <row r="1392" spans="1:5" ht="13.5" customHeight="1" x14ac:dyDescent="0.25">
      <c r="A1392" s="698" t="s">
        <v>4610</v>
      </c>
      <c r="B1392" s="699" t="s">
        <v>313</v>
      </c>
      <c r="C1392" s="699" t="s">
        <v>4611</v>
      </c>
      <c r="D1392" s="699" t="s">
        <v>1314</v>
      </c>
      <c r="E1392" s="700">
        <v>150</v>
      </c>
    </row>
    <row r="1393" spans="1:5" ht="12.75" customHeight="1" x14ac:dyDescent="0.25">
      <c r="A1393" s="698" t="s">
        <v>4612</v>
      </c>
      <c r="B1393" s="699" t="s">
        <v>313</v>
      </c>
      <c r="C1393" s="699" t="s">
        <v>4613</v>
      </c>
      <c r="D1393" s="699" t="s">
        <v>1314</v>
      </c>
      <c r="E1393" s="700">
        <v>100</v>
      </c>
    </row>
    <row r="1394" spans="1:5" ht="12.75" customHeight="1" x14ac:dyDescent="0.25">
      <c r="A1394" s="698" t="s">
        <v>4614</v>
      </c>
      <c r="B1394" s="699" t="s">
        <v>313</v>
      </c>
      <c r="C1394" s="699" t="s">
        <v>4615</v>
      </c>
      <c r="D1394" s="699" t="s">
        <v>1314</v>
      </c>
      <c r="E1394" s="700">
        <v>220</v>
      </c>
    </row>
    <row r="1395" spans="1:5" ht="13.5" customHeight="1" x14ac:dyDescent="0.25">
      <c r="A1395" s="698" t="s">
        <v>4616</v>
      </c>
      <c r="B1395" s="699" t="s">
        <v>313</v>
      </c>
      <c r="C1395" s="699" t="s">
        <v>4617</v>
      </c>
      <c r="D1395" s="699" t="s">
        <v>1327</v>
      </c>
      <c r="E1395" s="700">
        <v>19.11</v>
      </c>
    </row>
    <row r="1396" spans="1:5" ht="12.75" customHeight="1" x14ac:dyDescent="0.25">
      <c r="A1396" s="698" t="s">
        <v>4618</v>
      </c>
      <c r="B1396" s="699" t="s">
        <v>313</v>
      </c>
      <c r="C1396" s="699" t="s">
        <v>4619</v>
      </c>
      <c r="D1396" s="699" t="s">
        <v>455</v>
      </c>
      <c r="E1396" s="700">
        <v>15</v>
      </c>
    </row>
    <row r="1397" spans="1:5" ht="13.5" customHeight="1" x14ac:dyDescent="0.25">
      <c r="A1397" s="698" t="s">
        <v>4620</v>
      </c>
      <c r="B1397" s="699" t="s">
        <v>313</v>
      </c>
      <c r="C1397" s="699" t="s">
        <v>4621</v>
      </c>
      <c r="D1397" s="699" t="s">
        <v>455</v>
      </c>
      <c r="E1397" s="700">
        <v>15</v>
      </c>
    </row>
    <row r="1398" spans="1:5" ht="15.75" customHeight="1" x14ac:dyDescent="0.25">
      <c r="A1398" s="698" t="s">
        <v>4622</v>
      </c>
      <c r="B1398" s="699" t="s">
        <v>313</v>
      </c>
      <c r="C1398" s="699" t="s">
        <v>4623</v>
      </c>
      <c r="D1398" s="699" t="s">
        <v>55</v>
      </c>
      <c r="E1398" s="700">
        <v>1.59</v>
      </c>
    </row>
    <row r="1399" spans="1:5" ht="13.5" customHeight="1" x14ac:dyDescent="0.25">
      <c r="A1399" s="698" t="s">
        <v>4624</v>
      </c>
      <c r="B1399" s="701"/>
      <c r="C1399" s="699" t="s">
        <v>4625</v>
      </c>
      <c r="D1399" s="699" t="s">
        <v>455</v>
      </c>
      <c r="E1399" s="700">
        <v>14.25</v>
      </c>
    </row>
    <row r="1400" spans="1:5" ht="12.75" customHeight="1" x14ac:dyDescent="0.25">
      <c r="A1400" s="698" t="s">
        <v>4626</v>
      </c>
      <c r="B1400" s="701"/>
      <c r="C1400" s="699" t="s">
        <v>4627</v>
      </c>
      <c r="D1400" s="699" t="s">
        <v>1706</v>
      </c>
      <c r="E1400" s="700">
        <v>3.12</v>
      </c>
    </row>
    <row r="1401" spans="1:5" ht="12.75" customHeight="1" x14ac:dyDescent="0.25">
      <c r="A1401" s="698" t="s">
        <v>4628</v>
      </c>
      <c r="B1401" s="701"/>
      <c r="C1401" s="699" t="s">
        <v>4629</v>
      </c>
      <c r="D1401" s="699" t="s">
        <v>1706</v>
      </c>
      <c r="E1401" s="700">
        <v>7.8</v>
      </c>
    </row>
    <row r="1402" spans="1:5" ht="13.5" customHeight="1" x14ac:dyDescent="0.25">
      <c r="A1402" s="698" t="s">
        <v>4630</v>
      </c>
      <c r="B1402" s="701"/>
      <c r="C1402" s="699" t="s">
        <v>4631</v>
      </c>
      <c r="D1402" s="699" t="s">
        <v>1706</v>
      </c>
      <c r="E1402" s="700">
        <v>2.15</v>
      </c>
    </row>
    <row r="1403" spans="1:5" ht="12.75" customHeight="1" x14ac:dyDescent="0.25">
      <c r="A1403" s="698" t="s">
        <v>4632</v>
      </c>
      <c r="B1403" s="701"/>
      <c r="C1403" s="699" t="s">
        <v>4633</v>
      </c>
      <c r="D1403" s="699" t="s">
        <v>1706</v>
      </c>
      <c r="E1403" s="700">
        <v>1.5</v>
      </c>
    </row>
    <row r="1404" spans="1:5" ht="13.5" customHeight="1" x14ac:dyDescent="0.25">
      <c r="A1404" s="698" t="s">
        <v>4634</v>
      </c>
      <c r="B1404" s="701"/>
      <c r="C1404" s="699" t="s">
        <v>4635</v>
      </c>
      <c r="D1404" s="699" t="s">
        <v>1706</v>
      </c>
      <c r="E1404" s="700">
        <v>1.2</v>
      </c>
    </row>
    <row r="1405" spans="1:5" ht="12.75" customHeight="1" x14ac:dyDescent="0.25">
      <c r="A1405" s="698" t="s">
        <v>4636</v>
      </c>
      <c r="B1405" s="701"/>
      <c r="C1405" s="699" t="s">
        <v>4637</v>
      </c>
      <c r="D1405" s="699" t="s">
        <v>1706</v>
      </c>
      <c r="E1405" s="700">
        <v>1.1399999999999999</v>
      </c>
    </row>
    <row r="1406" spans="1:5" ht="12.75" customHeight="1" x14ac:dyDescent="0.25">
      <c r="A1406" s="698" t="s">
        <v>4638</v>
      </c>
      <c r="B1406" s="701"/>
      <c r="C1406" s="699" t="s">
        <v>4639</v>
      </c>
      <c r="D1406" s="699" t="s">
        <v>1706</v>
      </c>
      <c r="E1406" s="700">
        <v>5.98</v>
      </c>
    </row>
    <row r="1407" spans="1:5" ht="13.5" customHeight="1" x14ac:dyDescent="0.25">
      <c r="A1407" s="698" t="s">
        <v>4640</v>
      </c>
      <c r="B1407" s="701"/>
      <c r="C1407" s="699" t="s">
        <v>4641</v>
      </c>
      <c r="D1407" s="699" t="s">
        <v>1706</v>
      </c>
      <c r="E1407" s="700">
        <v>29.98</v>
      </c>
    </row>
    <row r="1408" spans="1:5" ht="12.75" customHeight="1" x14ac:dyDescent="0.25">
      <c r="A1408" s="698" t="s">
        <v>4642</v>
      </c>
      <c r="B1408" s="701"/>
      <c r="C1408" s="699" t="s">
        <v>4643</v>
      </c>
      <c r="D1408" s="699" t="s">
        <v>1706</v>
      </c>
      <c r="E1408" s="700">
        <v>1.05</v>
      </c>
    </row>
    <row r="1409" spans="1:5" ht="13.5" customHeight="1" x14ac:dyDescent="0.25">
      <c r="A1409" s="698" t="s">
        <v>4644</v>
      </c>
      <c r="B1409" s="699" t="s">
        <v>313</v>
      </c>
      <c r="C1409" s="699" t="s">
        <v>4645</v>
      </c>
      <c r="D1409" s="699" t="s">
        <v>1327</v>
      </c>
      <c r="E1409" s="700">
        <v>214.28</v>
      </c>
    </row>
    <row r="1410" spans="1:5" ht="12.75" customHeight="1" x14ac:dyDescent="0.25">
      <c r="A1410" s="698" t="s">
        <v>4646</v>
      </c>
      <c r="B1410" s="699" t="s">
        <v>313</v>
      </c>
      <c r="C1410" s="699" t="s">
        <v>4647</v>
      </c>
      <c r="D1410" s="699" t="s">
        <v>1327</v>
      </c>
      <c r="E1410" s="700">
        <v>435.75</v>
      </c>
    </row>
    <row r="1411" spans="1:5" ht="12.75" customHeight="1" x14ac:dyDescent="0.25">
      <c r="A1411" s="698" t="s">
        <v>4648</v>
      </c>
      <c r="B1411" s="699" t="s">
        <v>313</v>
      </c>
      <c r="C1411" s="699" t="s">
        <v>4649</v>
      </c>
      <c r="D1411" s="699" t="s">
        <v>1706</v>
      </c>
      <c r="E1411" s="700">
        <v>3</v>
      </c>
    </row>
    <row r="1412" spans="1:5" ht="13.5" customHeight="1" x14ac:dyDescent="0.25">
      <c r="A1412" s="698" t="s">
        <v>4650</v>
      </c>
      <c r="B1412" s="699" t="s">
        <v>313</v>
      </c>
      <c r="C1412" s="699" t="s">
        <v>4651</v>
      </c>
      <c r="D1412" s="699" t="s">
        <v>1706</v>
      </c>
      <c r="E1412" s="700">
        <v>3</v>
      </c>
    </row>
    <row r="1413" spans="1:5" ht="12.75" customHeight="1" x14ac:dyDescent="0.25">
      <c r="A1413" s="698" t="s">
        <v>4652</v>
      </c>
      <c r="B1413" s="699" t="s">
        <v>313</v>
      </c>
      <c r="C1413" s="699" t="s">
        <v>4653</v>
      </c>
      <c r="D1413" s="699" t="s">
        <v>1706</v>
      </c>
      <c r="E1413" s="700">
        <v>0.72</v>
      </c>
    </row>
    <row r="1414" spans="1:5" ht="12.75" customHeight="1" x14ac:dyDescent="0.25">
      <c r="A1414" s="698" t="s">
        <v>4654</v>
      </c>
      <c r="B1414" s="699" t="s">
        <v>313</v>
      </c>
      <c r="C1414" s="699" t="s">
        <v>4655</v>
      </c>
      <c r="D1414" s="699" t="s">
        <v>55</v>
      </c>
      <c r="E1414" s="700">
        <v>149</v>
      </c>
    </row>
    <row r="1415" spans="1:5" ht="13.5" customHeight="1" x14ac:dyDescent="0.25">
      <c r="A1415" s="698" t="s">
        <v>4656</v>
      </c>
      <c r="B1415" s="701"/>
      <c r="C1415" s="699" t="s">
        <v>4657</v>
      </c>
      <c r="D1415" s="699" t="s">
        <v>55</v>
      </c>
      <c r="E1415" s="700">
        <v>152.87</v>
      </c>
    </row>
    <row r="1416" spans="1:5" ht="12.75" customHeight="1" x14ac:dyDescent="0.25">
      <c r="A1416" s="698" t="s">
        <v>4658</v>
      </c>
      <c r="B1416" s="699" t="s">
        <v>313</v>
      </c>
      <c r="C1416" s="699" t="s">
        <v>4659</v>
      </c>
      <c r="D1416" s="699" t="s">
        <v>55</v>
      </c>
      <c r="E1416" s="700">
        <v>149</v>
      </c>
    </row>
    <row r="1417" spans="1:5" ht="13.5" customHeight="1" x14ac:dyDescent="0.25">
      <c r="A1417" s="698" t="s">
        <v>4660</v>
      </c>
      <c r="B1417" s="701"/>
      <c r="C1417" s="699" t="s">
        <v>4661</v>
      </c>
      <c r="D1417" s="699" t="s">
        <v>55</v>
      </c>
      <c r="E1417" s="700">
        <v>152.87</v>
      </c>
    </row>
    <row r="1418" spans="1:5" ht="12.75" customHeight="1" x14ac:dyDescent="0.25">
      <c r="A1418" s="698" t="s">
        <v>4662</v>
      </c>
      <c r="B1418" s="699" t="s">
        <v>313</v>
      </c>
      <c r="C1418" s="699" t="s">
        <v>4663</v>
      </c>
      <c r="D1418" s="699" t="s">
        <v>55</v>
      </c>
      <c r="E1418" s="700">
        <v>149</v>
      </c>
    </row>
    <row r="1419" spans="1:5" ht="12.75" customHeight="1" x14ac:dyDescent="0.25">
      <c r="A1419" s="698" t="s">
        <v>4664</v>
      </c>
      <c r="B1419" s="701"/>
      <c r="C1419" s="699" t="s">
        <v>4665</v>
      </c>
      <c r="D1419" s="699" t="s">
        <v>55</v>
      </c>
      <c r="E1419" s="700">
        <v>152.87</v>
      </c>
    </row>
    <row r="1420" spans="1:5" ht="13.5" customHeight="1" x14ac:dyDescent="0.25">
      <c r="A1420" s="698" t="s">
        <v>4666</v>
      </c>
      <c r="B1420" s="699" t="s">
        <v>313</v>
      </c>
      <c r="C1420" s="699" t="s">
        <v>4667</v>
      </c>
      <c r="D1420" s="699" t="s">
        <v>55</v>
      </c>
      <c r="E1420" s="700">
        <v>149</v>
      </c>
    </row>
    <row r="1421" spans="1:5" ht="12.75" customHeight="1" x14ac:dyDescent="0.25">
      <c r="A1421" s="698" t="s">
        <v>4668</v>
      </c>
      <c r="B1421" s="701"/>
      <c r="C1421" s="699" t="s">
        <v>4669</v>
      </c>
      <c r="D1421" s="699" t="s">
        <v>55</v>
      </c>
      <c r="E1421" s="700">
        <v>152.87</v>
      </c>
    </row>
    <row r="1422" spans="1:5" ht="13.5" customHeight="1" x14ac:dyDescent="0.25">
      <c r="A1422" s="698" t="s">
        <v>4670</v>
      </c>
      <c r="B1422" s="699" t="s">
        <v>313</v>
      </c>
      <c r="C1422" s="699" t="s">
        <v>4671</v>
      </c>
      <c r="D1422" s="699" t="s">
        <v>55</v>
      </c>
      <c r="E1422" s="700">
        <v>159</v>
      </c>
    </row>
    <row r="1423" spans="1:5" ht="12.75" customHeight="1" x14ac:dyDescent="0.25">
      <c r="A1423" s="698" t="s">
        <v>4672</v>
      </c>
      <c r="B1423" s="701"/>
      <c r="C1423" s="699" t="s">
        <v>4673</v>
      </c>
      <c r="D1423" s="699" t="s">
        <v>55</v>
      </c>
      <c r="E1423" s="700">
        <v>152.87</v>
      </c>
    </row>
    <row r="1424" spans="1:5" ht="12.75" customHeight="1" x14ac:dyDescent="0.25">
      <c r="A1424" s="698" t="s">
        <v>4674</v>
      </c>
      <c r="B1424" s="699" t="s">
        <v>313</v>
      </c>
      <c r="C1424" s="699" t="s">
        <v>4675</v>
      </c>
      <c r="D1424" s="699" t="s">
        <v>55</v>
      </c>
      <c r="E1424" s="700">
        <v>2.86</v>
      </c>
    </row>
    <row r="1425" spans="1:5" ht="13.5" customHeight="1" x14ac:dyDescent="0.25">
      <c r="A1425" s="698" t="s">
        <v>4676</v>
      </c>
      <c r="B1425" s="701"/>
      <c r="C1425" s="699" t="s">
        <v>4677</v>
      </c>
      <c r="D1425" s="699" t="s">
        <v>55</v>
      </c>
      <c r="E1425" s="700">
        <v>152.87</v>
      </c>
    </row>
    <row r="1426" spans="1:5" ht="12.75" customHeight="1" x14ac:dyDescent="0.25">
      <c r="A1426" s="698" t="s">
        <v>4678</v>
      </c>
      <c r="B1426" s="699" t="s">
        <v>313</v>
      </c>
      <c r="C1426" s="699" t="s">
        <v>4679</v>
      </c>
      <c r="D1426" s="699" t="s">
        <v>55</v>
      </c>
      <c r="E1426" s="700">
        <v>2.66</v>
      </c>
    </row>
    <row r="1427" spans="1:5" ht="12.75" customHeight="1" x14ac:dyDescent="0.25">
      <c r="A1427" s="698" t="s">
        <v>4680</v>
      </c>
      <c r="B1427" s="701"/>
      <c r="C1427" s="699" t="s">
        <v>4681</v>
      </c>
      <c r="D1427" s="699" t="s">
        <v>55</v>
      </c>
      <c r="E1427" s="700">
        <v>175.96</v>
      </c>
    </row>
    <row r="1428" spans="1:5" ht="13.5" customHeight="1" x14ac:dyDescent="0.25">
      <c r="A1428" s="698" t="s">
        <v>4682</v>
      </c>
      <c r="B1428" s="699" t="s">
        <v>313</v>
      </c>
      <c r="C1428" s="699" t="s">
        <v>4683</v>
      </c>
      <c r="D1428" s="699" t="s">
        <v>55</v>
      </c>
      <c r="E1428" s="700">
        <v>2.5299999999999998</v>
      </c>
    </row>
    <row r="1429" spans="1:5" ht="12.75" customHeight="1" x14ac:dyDescent="0.25">
      <c r="A1429" s="698" t="s">
        <v>4684</v>
      </c>
      <c r="B1429" s="699" t="s">
        <v>313</v>
      </c>
      <c r="C1429" s="699" t="s">
        <v>4685</v>
      </c>
      <c r="D1429" s="699" t="s">
        <v>55</v>
      </c>
      <c r="E1429" s="700">
        <v>3.33</v>
      </c>
    </row>
    <row r="1430" spans="1:5" ht="13.5" customHeight="1" x14ac:dyDescent="0.25">
      <c r="A1430" s="698" t="s">
        <v>4686</v>
      </c>
      <c r="B1430" s="699" t="s">
        <v>313</v>
      </c>
      <c r="C1430" s="699" t="s">
        <v>4687</v>
      </c>
      <c r="D1430" s="699" t="s">
        <v>55</v>
      </c>
      <c r="E1430" s="700">
        <v>2.39</v>
      </c>
    </row>
    <row r="1431" spans="1:5" ht="12.75" customHeight="1" x14ac:dyDescent="0.25">
      <c r="A1431" s="698" t="s">
        <v>4688</v>
      </c>
      <c r="B1431" s="699" t="s">
        <v>313</v>
      </c>
      <c r="C1431" s="699" t="s">
        <v>4689</v>
      </c>
      <c r="D1431" s="699" t="s">
        <v>55</v>
      </c>
      <c r="E1431" s="700">
        <v>150.86000000000001</v>
      </c>
    </row>
    <row r="1432" spans="1:5" ht="12.75" customHeight="1" x14ac:dyDescent="0.25">
      <c r="A1432" s="698" t="s">
        <v>4690</v>
      </c>
      <c r="B1432" s="699" t="s">
        <v>313</v>
      </c>
      <c r="C1432" s="699" t="s">
        <v>4691</v>
      </c>
      <c r="D1432" s="699" t="s">
        <v>1706</v>
      </c>
      <c r="E1432" s="700">
        <v>13.88</v>
      </c>
    </row>
    <row r="1433" spans="1:5" ht="13.5" customHeight="1" x14ac:dyDescent="0.25">
      <c r="A1433" s="698" t="s">
        <v>4692</v>
      </c>
      <c r="B1433" s="699" t="s">
        <v>313</v>
      </c>
      <c r="C1433" s="699" t="s">
        <v>4693</v>
      </c>
      <c r="D1433" s="699" t="s">
        <v>455</v>
      </c>
      <c r="E1433" s="700">
        <v>15</v>
      </c>
    </row>
    <row r="1434" spans="1:5" ht="12.75" customHeight="1" x14ac:dyDescent="0.25">
      <c r="A1434" s="698" t="s">
        <v>4694</v>
      </c>
      <c r="B1434" s="699" t="s">
        <v>313</v>
      </c>
      <c r="C1434" s="699" t="s">
        <v>4695</v>
      </c>
      <c r="D1434" s="699" t="s">
        <v>455</v>
      </c>
      <c r="E1434" s="700">
        <v>160</v>
      </c>
    </row>
    <row r="1435" spans="1:5" ht="13.5" customHeight="1" x14ac:dyDescent="0.25">
      <c r="A1435" s="698" t="s">
        <v>4696</v>
      </c>
      <c r="B1435" s="699" t="s">
        <v>313</v>
      </c>
      <c r="C1435" s="699" t="s">
        <v>4697</v>
      </c>
      <c r="D1435" s="699" t="s">
        <v>455</v>
      </c>
      <c r="E1435" s="700">
        <v>37.04</v>
      </c>
    </row>
    <row r="1436" spans="1:5" ht="12.75" customHeight="1" x14ac:dyDescent="0.25">
      <c r="A1436" s="698" t="s">
        <v>4698</v>
      </c>
      <c r="B1436" s="699" t="s">
        <v>313</v>
      </c>
      <c r="C1436" s="699" t="s">
        <v>4699</v>
      </c>
      <c r="D1436" s="699" t="s">
        <v>378</v>
      </c>
      <c r="E1436" s="700">
        <v>1000</v>
      </c>
    </row>
    <row r="1437" spans="1:5" ht="12.75" customHeight="1" x14ac:dyDescent="0.25">
      <c r="A1437" s="698" t="s">
        <v>4700</v>
      </c>
      <c r="B1437" s="699" t="s">
        <v>313</v>
      </c>
      <c r="C1437" s="699" t="s">
        <v>4701</v>
      </c>
      <c r="D1437" s="699" t="s">
        <v>378</v>
      </c>
      <c r="E1437" s="700">
        <v>1450</v>
      </c>
    </row>
    <row r="1438" spans="1:5" ht="13.5" customHeight="1" x14ac:dyDescent="0.25">
      <c r="A1438" s="698" t="s">
        <v>4702</v>
      </c>
      <c r="B1438" s="699" t="s">
        <v>313</v>
      </c>
      <c r="C1438" s="699" t="s">
        <v>4703</v>
      </c>
      <c r="D1438" s="699" t="s">
        <v>378</v>
      </c>
      <c r="E1438" s="700">
        <v>1075</v>
      </c>
    </row>
    <row r="1439" spans="1:5" ht="12.75" customHeight="1" x14ac:dyDescent="0.25">
      <c r="A1439" s="698" t="s">
        <v>4704</v>
      </c>
      <c r="B1439" s="699" t="s">
        <v>313</v>
      </c>
      <c r="C1439" s="699" t="s">
        <v>4705</v>
      </c>
      <c r="D1439" s="699" t="s">
        <v>378</v>
      </c>
      <c r="E1439" s="700">
        <v>980</v>
      </c>
    </row>
    <row r="1440" spans="1:5" ht="23.25" customHeight="1" x14ac:dyDescent="0.25">
      <c r="A1440" s="698" t="s">
        <v>4706</v>
      </c>
      <c r="B1440" s="699" t="s">
        <v>313</v>
      </c>
      <c r="C1440" s="699" t="s">
        <v>4707</v>
      </c>
      <c r="D1440" s="699" t="s">
        <v>378</v>
      </c>
      <c r="E1440" s="700">
        <v>1622.5</v>
      </c>
    </row>
    <row r="1441" spans="1:5" ht="12.75" customHeight="1" x14ac:dyDescent="0.25">
      <c r="A1441" s="698" t="s">
        <v>4708</v>
      </c>
      <c r="B1441" s="699" t="s">
        <v>313</v>
      </c>
      <c r="C1441" s="699" t="s">
        <v>4709</v>
      </c>
      <c r="D1441" s="699" t="s">
        <v>378</v>
      </c>
      <c r="E1441" s="700">
        <v>1500</v>
      </c>
    </row>
    <row r="1442" spans="1:5" ht="13.5" customHeight="1" x14ac:dyDescent="0.25">
      <c r="A1442" s="698" t="s">
        <v>4710</v>
      </c>
      <c r="B1442" s="699" t="s">
        <v>313</v>
      </c>
      <c r="C1442" s="699" t="s">
        <v>4711</v>
      </c>
      <c r="D1442" s="699" t="s">
        <v>378</v>
      </c>
      <c r="E1442" s="700">
        <v>2430</v>
      </c>
    </row>
    <row r="1443" spans="1:5" ht="12.75" customHeight="1" x14ac:dyDescent="0.25">
      <c r="A1443" s="698" t="s">
        <v>4712</v>
      </c>
      <c r="B1443" s="699" t="s">
        <v>313</v>
      </c>
      <c r="C1443" s="699" t="s">
        <v>4713</v>
      </c>
      <c r="D1443" s="699" t="s">
        <v>378</v>
      </c>
      <c r="E1443" s="700">
        <v>2900</v>
      </c>
    </row>
    <row r="1444" spans="1:5" ht="13.5" customHeight="1" x14ac:dyDescent="0.25">
      <c r="A1444" s="698" t="s">
        <v>4714</v>
      </c>
      <c r="B1444" s="699" t="s">
        <v>313</v>
      </c>
      <c r="C1444" s="699" t="s">
        <v>4715</v>
      </c>
      <c r="D1444" s="699" t="s">
        <v>378</v>
      </c>
      <c r="E1444" s="700">
        <v>1800</v>
      </c>
    </row>
    <row r="1445" spans="1:5" ht="12.75" customHeight="1" x14ac:dyDescent="0.25">
      <c r="A1445" s="698" t="s">
        <v>4716</v>
      </c>
      <c r="B1445" s="699" t="s">
        <v>313</v>
      </c>
      <c r="C1445" s="699" t="s">
        <v>4717</v>
      </c>
      <c r="D1445" s="699" t="s">
        <v>55</v>
      </c>
      <c r="E1445" s="700">
        <v>1200</v>
      </c>
    </row>
    <row r="1446" spans="1:5" ht="12.75" customHeight="1" x14ac:dyDescent="0.25">
      <c r="A1446" s="698" t="s">
        <v>4718</v>
      </c>
      <c r="B1446" s="699" t="s">
        <v>313</v>
      </c>
      <c r="C1446" s="699" t="s">
        <v>4719</v>
      </c>
      <c r="D1446" s="699" t="s">
        <v>55</v>
      </c>
      <c r="E1446" s="700">
        <v>1200</v>
      </c>
    </row>
    <row r="1447" spans="1:5" ht="13.5" customHeight="1" x14ac:dyDescent="0.25">
      <c r="A1447" s="698" t="s">
        <v>4720</v>
      </c>
      <c r="B1447" s="699" t="s">
        <v>313</v>
      </c>
      <c r="C1447" s="699" t="s">
        <v>4721</v>
      </c>
      <c r="D1447" s="699" t="s">
        <v>378</v>
      </c>
      <c r="E1447" s="700">
        <v>800</v>
      </c>
    </row>
    <row r="1448" spans="1:5" ht="12.75" customHeight="1" x14ac:dyDescent="0.25">
      <c r="A1448" s="698" t="s">
        <v>4722</v>
      </c>
      <c r="B1448" s="699" t="s">
        <v>313</v>
      </c>
      <c r="C1448" s="699" t="s">
        <v>4723</v>
      </c>
      <c r="D1448" s="699" t="s">
        <v>55</v>
      </c>
      <c r="E1448" s="700">
        <v>700.22</v>
      </c>
    </row>
    <row r="1449" spans="1:5" ht="13.5" customHeight="1" x14ac:dyDescent="0.25">
      <c r="A1449" s="698" t="s">
        <v>1752</v>
      </c>
      <c r="B1449" s="699" t="s">
        <v>313</v>
      </c>
      <c r="C1449" s="699" t="s">
        <v>4724</v>
      </c>
      <c r="D1449" s="699" t="s">
        <v>378</v>
      </c>
      <c r="E1449" s="700">
        <v>600</v>
      </c>
    </row>
    <row r="1450" spans="1:5" ht="12.75" customHeight="1" x14ac:dyDescent="0.25">
      <c r="A1450" s="698" t="s">
        <v>1754</v>
      </c>
      <c r="B1450" s="699" t="s">
        <v>313</v>
      </c>
      <c r="C1450" s="699" t="s">
        <v>4725</v>
      </c>
      <c r="D1450" s="699" t="s">
        <v>378</v>
      </c>
      <c r="E1450" s="700">
        <v>800</v>
      </c>
    </row>
    <row r="1451" spans="1:5" ht="12.75" customHeight="1" x14ac:dyDescent="0.25">
      <c r="A1451" s="698" t="s">
        <v>1756</v>
      </c>
      <c r="B1451" s="699" t="s">
        <v>313</v>
      </c>
      <c r="C1451" s="699" t="s">
        <v>4726</v>
      </c>
      <c r="D1451" s="699" t="s">
        <v>378</v>
      </c>
      <c r="E1451" s="700">
        <v>3000</v>
      </c>
    </row>
    <row r="1452" spans="1:5" ht="13.5" customHeight="1" x14ac:dyDescent="0.25">
      <c r="A1452" s="698" t="s">
        <v>1758</v>
      </c>
      <c r="B1452" s="699" t="s">
        <v>313</v>
      </c>
      <c r="C1452" s="699" t="s">
        <v>1759</v>
      </c>
      <c r="D1452" s="699" t="s">
        <v>55</v>
      </c>
      <c r="E1452" s="700">
        <v>2790</v>
      </c>
    </row>
    <row r="1453" spans="1:5" ht="15.75" customHeight="1" x14ac:dyDescent="0.25">
      <c r="A1453" s="698" t="s">
        <v>1760</v>
      </c>
      <c r="B1453" s="699" t="s">
        <v>313</v>
      </c>
      <c r="C1453" s="699" t="s">
        <v>4727</v>
      </c>
      <c r="D1453" s="699" t="s">
        <v>55</v>
      </c>
      <c r="E1453" s="700">
        <v>1500</v>
      </c>
    </row>
    <row r="1454" spans="1:5" ht="13.5" customHeight="1" x14ac:dyDescent="0.25">
      <c r="A1454" s="698" t="s">
        <v>364</v>
      </c>
      <c r="B1454" s="699" t="s">
        <v>313</v>
      </c>
      <c r="C1454" s="699" t="s">
        <v>1762</v>
      </c>
      <c r="D1454" s="699" t="s">
        <v>365</v>
      </c>
      <c r="E1454" s="700">
        <v>99</v>
      </c>
    </row>
    <row r="1455" spans="1:5" ht="12.75" customHeight="1" x14ac:dyDescent="0.25">
      <c r="A1455" s="698" t="s">
        <v>1763</v>
      </c>
      <c r="B1455" s="699" t="s">
        <v>313</v>
      </c>
      <c r="C1455" s="699" t="s">
        <v>1764</v>
      </c>
      <c r="D1455" s="699" t="s">
        <v>365</v>
      </c>
      <c r="E1455" s="700">
        <v>299</v>
      </c>
    </row>
    <row r="1456" spans="1:5" ht="13.5" customHeight="1" x14ac:dyDescent="0.25">
      <c r="A1456" s="698" t="s">
        <v>1765</v>
      </c>
      <c r="B1456" s="699" t="s">
        <v>313</v>
      </c>
      <c r="C1456" s="699" t="s">
        <v>4728</v>
      </c>
      <c r="D1456" s="699" t="s">
        <v>55</v>
      </c>
      <c r="E1456" s="700">
        <v>2.5</v>
      </c>
    </row>
    <row r="1457" spans="1:5" ht="12.75" customHeight="1" x14ac:dyDescent="0.25">
      <c r="A1457" s="698" t="s">
        <v>1767</v>
      </c>
      <c r="B1457" s="699" t="s">
        <v>313</v>
      </c>
      <c r="C1457" s="699" t="s">
        <v>4729</v>
      </c>
      <c r="D1457" s="699" t="s">
        <v>55</v>
      </c>
      <c r="E1457" s="700">
        <v>5.5</v>
      </c>
    </row>
    <row r="1458" spans="1:5" ht="12.75" customHeight="1" x14ac:dyDescent="0.25">
      <c r="A1458" s="698" t="s">
        <v>1769</v>
      </c>
      <c r="B1458" s="699" t="s">
        <v>313</v>
      </c>
      <c r="C1458" s="699" t="s">
        <v>4730</v>
      </c>
      <c r="D1458" s="699" t="s">
        <v>55</v>
      </c>
      <c r="E1458" s="700">
        <v>9.9</v>
      </c>
    </row>
    <row r="1459" spans="1:5" ht="13.5" customHeight="1" x14ac:dyDescent="0.25">
      <c r="A1459" s="698" t="s">
        <v>317</v>
      </c>
      <c r="B1459" s="699" t="s">
        <v>313</v>
      </c>
      <c r="C1459" s="699" t="s">
        <v>318</v>
      </c>
      <c r="D1459" s="699" t="s">
        <v>55</v>
      </c>
      <c r="E1459" s="700">
        <v>0.3</v>
      </c>
    </row>
    <row r="1460" spans="1:5" ht="12.75" customHeight="1" x14ac:dyDescent="0.25">
      <c r="A1460" s="698" t="s">
        <v>1771</v>
      </c>
      <c r="B1460" s="699" t="s">
        <v>313</v>
      </c>
      <c r="C1460" s="699" t="s">
        <v>1772</v>
      </c>
      <c r="D1460" s="699" t="s">
        <v>55</v>
      </c>
      <c r="E1460" s="700">
        <v>0.6</v>
      </c>
    </row>
    <row r="1461" spans="1:5" ht="13.5" customHeight="1" x14ac:dyDescent="0.25">
      <c r="A1461" s="698" t="s">
        <v>1773</v>
      </c>
      <c r="B1461" s="699" t="s">
        <v>313</v>
      </c>
      <c r="C1461" s="699" t="s">
        <v>1774</v>
      </c>
      <c r="D1461" s="699" t="s">
        <v>55</v>
      </c>
      <c r="E1461" s="700">
        <v>1.3</v>
      </c>
    </row>
    <row r="1462" spans="1:5" ht="12.75" customHeight="1" x14ac:dyDescent="0.25">
      <c r="A1462" s="698" t="s">
        <v>1775</v>
      </c>
      <c r="B1462" s="699" t="s">
        <v>313</v>
      </c>
      <c r="C1462" s="699" t="s">
        <v>1776</v>
      </c>
      <c r="D1462" s="699" t="s">
        <v>55</v>
      </c>
      <c r="E1462" s="700">
        <v>3.5</v>
      </c>
    </row>
    <row r="1463" spans="1:5" ht="12.75" customHeight="1" x14ac:dyDescent="0.25">
      <c r="A1463" s="698" t="s">
        <v>312</v>
      </c>
      <c r="B1463" s="699" t="s">
        <v>313</v>
      </c>
      <c r="C1463" s="699" t="s">
        <v>4731</v>
      </c>
      <c r="D1463" s="699" t="s">
        <v>55</v>
      </c>
      <c r="E1463" s="700">
        <v>4.5</v>
      </c>
    </row>
    <row r="1464" spans="1:5" ht="13.5" customHeight="1" x14ac:dyDescent="0.25">
      <c r="A1464" s="698" t="s">
        <v>1777</v>
      </c>
      <c r="B1464" s="699" t="s">
        <v>313</v>
      </c>
      <c r="C1464" s="699" t="s">
        <v>4732</v>
      </c>
      <c r="D1464" s="699" t="s">
        <v>55</v>
      </c>
      <c r="E1464" s="700">
        <v>2.6</v>
      </c>
    </row>
    <row r="1465" spans="1:5" ht="12.75" customHeight="1" x14ac:dyDescent="0.25">
      <c r="A1465" s="698" t="s">
        <v>1779</v>
      </c>
      <c r="B1465" s="699" t="s">
        <v>313</v>
      </c>
      <c r="C1465" s="699" t="s">
        <v>4733</v>
      </c>
      <c r="D1465" s="699" t="s">
        <v>55</v>
      </c>
      <c r="E1465" s="700">
        <v>4.5</v>
      </c>
    </row>
    <row r="1466" spans="1:5" ht="12.75" customHeight="1" x14ac:dyDescent="0.25">
      <c r="A1466" s="698" t="s">
        <v>320</v>
      </c>
      <c r="B1466" s="699" t="s">
        <v>313</v>
      </c>
      <c r="C1466" s="699" t="s">
        <v>4734</v>
      </c>
      <c r="D1466" s="699" t="s">
        <v>55</v>
      </c>
      <c r="E1466" s="700">
        <v>5.5</v>
      </c>
    </row>
    <row r="1467" spans="1:5" ht="13.5" customHeight="1" x14ac:dyDescent="0.25">
      <c r="A1467" s="698" t="s">
        <v>1781</v>
      </c>
      <c r="B1467" s="699" t="s">
        <v>313</v>
      </c>
      <c r="C1467" s="699" t="s">
        <v>4735</v>
      </c>
      <c r="D1467" s="699" t="s">
        <v>55</v>
      </c>
      <c r="E1467" s="700">
        <v>9</v>
      </c>
    </row>
    <row r="1468" spans="1:5" ht="12.75" customHeight="1" x14ac:dyDescent="0.25">
      <c r="A1468" s="698" t="s">
        <v>1783</v>
      </c>
      <c r="B1468" s="699" t="s">
        <v>313</v>
      </c>
      <c r="C1468" s="699" t="s">
        <v>4736</v>
      </c>
      <c r="D1468" s="699" t="s">
        <v>55</v>
      </c>
      <c r="E1468" s="700">
        <v>8</v>
      </c>
    </row>
    <row r="1469" spans="1:5" ht="13.5" customHeight="1" x14ac:dyDescent="0.25">
      <c r="A1469" s="698" t="s">
        <v>1785</v>
      </c>
      <c r="B1469" s="699" t="s">
        <v>313</v>
      </c>
      <c r="C1469" s="699" t="s">
        <v>4737</v>
      </c>
      <c r="D1469" s="699" t="s">
        <v>55</v>
      </c>
      <c r="E1469" s="700">
        <v>13</v>
      </c>
    </row>
    <row r="1470" spans="1:5" ht="12.75" customHeight="1" x14ac:dyDescent="0.25">
      <c r="A1470" s="698" t="s">
        <v>1787</v>
      </c>
      <c r="B1470" s="699" t="s">
        <v>313</v>
      </c>
      <c r="C1470" s="699" t="s">
        <v>4738</v>
      </c>
      <c r="D1470" s="699" t="s">
        <v>55</v>
      </c>
      <c r="E1470" s="700">
        <v>1.5</v>
      </c>
    </row>
    <row r="1471" spans="1:5" ht="12.75" customHeight="1" x14ac:dyDescent="0.25">
      <c r="A1471" s="698" t="s">
        <v>1789</v>
      </c>
      <c r="B1471" s="699" t="s">
        <v>313</v>
      </c>
      <c r="C1471" s="699" t="s">
        <v>4739</v>
      </c>
      <c r="D1471" s="699" t="s">
        <v>55</v>
      </c>
      <c r="E1471" s="700">
        <v>4.5</v>
      </c>
    </row>
    <row r="1472" spans="1:5" ht="13.5" customHeight="1" x14ac:dyDescent="0.25">
      <c r="A1472" s="698" t="s">
        <v>1791</v>
      </c>
      <c r="B1472" s="699" t="s">
        <v>313</v>
      </c>
      <c r="C1472" s="699" t="s">
        <v>4740</v>
      </c>
      <c r="D1472" s="699" t="s">
        <v>55</v>
      </c>
      <c r="E1472" s="700">
        <v>7</v>
      </c>
    </row>
    <row r="1473" spans="1:5" ht="12.75" customHeight="1" x14ac:dyDescent="0.25">
      <c r="A1473" s="698" t="s">
        <v>323</v>
      </c>
      <c r="B1473" s="699" t="s">
        <v>313</v>
      </c>
      <c r="C1473" s="699" t="s">
        <v>4741</v>
      </c>
      <c r="D1473" s="699" t="s">
        <v>55</v>
      </c>
      <c r="E1473" s="700">
        <v>9.9</v>
      </c>
    </row>
    <row r="1474" spans="1:5" ht="13.5" customHeight="1" x14ac:dyDescent="0.25">
      <c r="A1474" s="698" t="s">
        <v>1793</v>
      </c>
      <c r="B1474" s="699" t="s">
        <v>313</v>
      </c>
      <c r="C1474" s="699" t="s">
        <v>4742</v>
      </c>
      <c r="D1474" s="699" t="s">
        <v>55</v>
      </c>
      <c r="E1474" s="700">
        <v>15.6</v>
      </c>
    </row>
    <row r="1475" spans="1:5" ht="12.75" customHeight="1" x14ac:dyDescent="0.25">
      <c r="A1475" s="698" t="s">
        <v>1795</v>
      </c>
      <c r="B1475" s="699" t="s">
        <v>313</v>
      </c>
      <c r="C1475" s="699" t="s">
        <v>4743</v>
      </c>
      <c r="D1475" s="699" t="s">
        <v>55</v>
      </c>
      <c r="E1475" s="700">
        <v>17.18</v>
      </c>
    </row>
    <row r="1476" spans="1:5" ht="12.75" customHeight="1" x14ac:dyDescent="0.25">
      <c r="A1476" s="698" t="s">
        <v>1797</v>
      </c>
      <c r="B1476" s="699" t="s">
        <v>313</v>
      </c>
      <c r="C1476" s="699" t="s">
        <v>4744</v>
      </c>
      <c r="D1476" s="699" t="s">
        <v>55</v>
      </c>
      <c r="E1476" s="700">
        <v>24</v>
      </c>
    </row>
    <row r="1477" spans="1:5" ht="13.5" customHeight="1" x14ac:dyDescent="0.25">
      <c r="A1477" s="698" t="s">
        <v>1799</v>
      </c>
      <c r="B1477" s="699" t="s">
        <v>313</v>
      </c>
      <c r="C1477" s="699" t="s">
        <v>1298</v>
      </c>
      <c r="D1477" s="699" t="s">
        <v>55</v>
      </c>
      <c r="E1477" s="700">
        <v>15.4</v>
      </c>
    </row>
    <row r="1478" spans="1:5" ht="12.75" customHeight="1" x14ac:dyDescent="0.25">
      <c r="A1478" s="698" t="s">
        <v>326</v>
      </c>
      <c r="B1478" s="699" t="s">
        <v>313</v>
      </c>
      <c r="C1478" s="699" t="s">
        <v>327</v>
      </c>
      <c r="D1478" s="699" t="s">
        <v>55</v>
      </c>
      <c r="E1478" s="700">
        <v>9.9</v>
      </c>
    </row>
    <row r="1479" spans="1:5" ht="13.5" customHeight="1" x14ac:dyDescent="0.25">
      <c r="A1479" s="698" t="s">
        <v>1800</v>
      </c>
      <c r="B1479" s="699" t="s">
        <v>313</v>
      </c>
      <c r="C1479" s="699" t="s">
        <v>1301</v>
      </c>
      <c r="D1479" s="699" t="s">
        <v>55</v>
      </c>
      <c r="E1479" s="700">
        <v>7</v>
      </c>
    </row>
    <row r="1480" spans="1:5" ht="12.75" customHeight="1" x14ac:dyDescent="0.25">
      <c r="A1480" s="698" t="s">
        <v>1801</v>
      </c>
      <c r="B1480" s="699" t="s">
        <v>313</v>
      </c>
      <c r="C1480" s="699" t="s">
        <v>1802</v>
      </c>
      <c r="D1480" s="699" t="s">
        <v>55</v>
      </c>
      <c r="E1480" s="700">
        <v>2.5</v>
      </c>
    </row>
    <row r="1481" spans="1:5" ht="12.75" customHeight="1" x14ac:dyDescent="0.25">
      <c r="A1481" s="698" t="s">
        <v>1803</v>
      </c>
      <c r="B1481" s="699" t="s">
        <v>313</v>
      </c>
      <c r="C1481" s="699" t="s">
        <v>1804</v>
      </c>
      <c r="D1481" s="699" t="s">
        <v>55</v>
      </c>
      <c r="E1481" s="700">
        <v>1.32</v>
      </c>
    </row>
    <row r="1482" spans="1:5" ht="16.5" customHeight="1" x14ac:dyDescent="0.25">
      <c r="A1482" s="698" t="s">
        <v>1805</v>
      </c>
      <c r="B1482" s="699" t="s">
        <v>313</v>
      </c>
      <c r="C1482" s="699" t="s">
        <v>1806</v>
      </c>
      <c r="D1482" s="699" t="s">
        <v>55</v>
      </c>
      <c r="E1482" s="700">
        <v>38.770000000000003</v>
      </c>
    </row>
    <row r="1483" spans="1:5" ht="16.5" customHeight="1" x14ac:dyDescent="0.25">
      <c r="A1483" s="698" t="s">
        <v>1807</v>
      </c>
      <c r="B1483" s="699" t="s">
        <v>313</v>
      </c>
      <c r="C1483" s="699" t="s">
        <v>1808</v>
      </c>
      <c r="D1483" s="699" t="s">
        <v>55</v>
      </c>
      <c r="E1483" s="700">
        <v>60.49</v>
      </c>
    </row>
    <row r="1484" spans="1:5" ht="12.75" customHeight="1" x14ac:dyDescent="0.25">
      <c r="A1484" s="698" t="s">
        <v>1809</v>
      </c>
      <c r="B1484" s="699" t="s">
        <v>313</v>
      </c>
      <c r="C1484" s="699" t="s">
        <v>1810</v>
      </c>
      <c r="D1484" s="699" t="s">
        <v>55</v>
      </c>
      <c r="E1484" s="700">
        <v>1500</v>
      </c>
    </row>
    <row r="1485" spans="1:5" ht="13.5" customHeight="1" x14ac:dyDescent="0.25">
      <c r="A1485" s="698" t="s">
        <v>1811</v>
      </c>
      <c r="B1485" s="699" t="s">
        <v>313</v>
      </c>
      <c r="C1485" s="699" t="s">
        <v>1313</v>
      </c>
      <c r="D1485" s="699" t="s">
        <v>1314</v>
      </c>
      <c r="E1485" s="700">
        <v>95</v>
      </c>
    </row>
    <row r="1486" spans="1:5" ht="12.75" customHeight="1" x14ac:dyDescent="0.25">
      <c r="A1486" s="698" t="s">
        <v>1812</v>
      </c>
      <c r="B1486" s="699" t="s">
        <v>313</v>
      </c>
      <c r="C1486" s="699" t="s">
        <v>1316</v>
      </c>
      <c r="D1486" s="699" t="s">
        <v>55</v>
      </c>
      <c r="E1486" s="700">
        <v>350</v>
      </c>
    </row>
    <row r="1487" spans="1:5" ht="12.75" customHeight="1" x14ac:dyDescent="0.25">
      <c r="A1487" s="698" t="s">
        <v>1813</v>
      </c>
      <c r="B1487" s="699" t="s">
        <v>313</v>
      </c>
      <c r="C1487" s="699" t="s">
        <v>1320</v>
      </c>
      <c r="D1487" s="699" t="s">
        <v>55</v>
      </c>
      <c r="E1487" s="700">
        <v>963</v>
      </c>
    </row>
    <row r="1488" spans="1:5" ht="13.5" customHeight="1" x14ac:dyDescent="0.25">
      <c r="A1488" s="698" t="s">
        <v>1814</v>
      </c>
      <c r="B1488" s="699" t="s">
        <v>313</v>
      </c>
      <c r="C1488" s="699" t="s">
        <v>1322</v>
      </c>
      <c r="D1488" s="699" t="s">
        <v>1314</v>
      </c>
      <c r="E1488" s="700">
        <v>130</v>
      </c>
    </row>
    <row r="1489" spans="1:5" ht="12.75" customHeight="1" x14ac:dyDescent="0.25">
      <c r="A1489" s="698" t="s">
        <v>1815</v>
      </c>
      <c r="B1489" s="699" t="s">
        <v>313</v>
      </c>
      <c r="C1489" s="699" t="s">
        <v>1816</v>
      </c>
      <c r="D1489" s="699" t="s">
        <v>1327</v>
      </c>
      <c r="E1489" s="700">
        <v>680</v>
      </c>
    </row>
    <row r="1490" spans="1:5" ht="13.5" customHeight="1" x14ac:dyDescent="0.25">
      <c r="A1490" s="698" t="s">
        <v>1817</v>
      </c>
      <c r="B1490" s="699" t="s">
        <v>313</v>
      </c>
      <c r="C1490" s="699" t="s">
        <v>4745</v>
      </c>
      <c r="D1490" s="699" t="s">
        <v>1314</v>
      </c>
      <c r="E1490" s="700">
        <v>600</v>
      </c>
    </row>
    <row r="1491" spans="1:5" ht="12.75" customHeight="1" x14ac:dyDescent="0.25">
      <c r="A1491" s="698" t="s">
        <v>1818</v>
      </c>
      <c r="B1491" s="699" t="s">
        <v>313</v>
      </c>
      <c r="C1491" s="699" t="s">
        <v>4746</v>
      </c>
      <c r="D1491" s="699" t="s">
        <v>55</v>
      </c>
      <c r="E1491" s="700">
        <v>3000</v>
      </c>
    </row>
    <row r="1492" spans="1:5" ht="12.75" customHeight="1" x14ac:dyDescent="0.25">
      <c r="A1492" s="698" t="s">
        <v>1819</v>
      </c>
      <c r="B1492" s="699" t="s">
        <v>313</v>
      </c>
      <c r="C1492" s="699" t="s">
        <v>4747</v>
      </c>
      <c r="D1492" s="699" t="s">
        <v>55</v>
      </c>
      <c r="E1492" s="700">
        <v>790</v>
      </c>
    </row>
    <row r="1493" spans="1:5" ht="13.5" customHeight="1" x14ac:dyDescent="0.25">
      <c r="A1493" s="698" t="s">
        <v>1820</v>
      </c>
      <c r="B1493" s="699" t="s">
        <v>313</v>
      </c>
      <c r="C1493" s="699" t="s">
        <v>4748</v>
      </c>
      <c r="D1493" s="699" t="s">
        <v>1314</v>
      </c>
      <c r="E1493" s="700">
        <v>420</v>
      </c>
    </row>
    <row r="1494" spans="1:5" ht="12.75" customHeight="1" x14ac:dyDescent="0.25">
      <c r="A1494" s="698" t="s">
        <v>1821</v>
      </c>
      <c r="B1494" s="699" t="s">
        <v>313</v>
      </c>
      <c r="C1494" s="699" t="s">
        <v>4749</v>
      </c>
      <c r="D1494" s="699" t="s">
        <v>1314</v>
      </c>
      <c r="E1494" s="700">
        <v>420</v>
      </c>
    </row>
    <row r="1495" spans="1:5" ht="12.75" customHeight="1" x14ac:dyDescent="0.25">
      <c r="A1495" s="698" t="s">
        <v>4750</v>
      </c>
      <c r="B1495" s="699" t="s">
        <v>313</v>
      </c>
      <c r="C1495" s="699" t="s">
        <v>4751</v>
      </c>
      <c r="D1495" s="699" t="s">
        <v>1314</v>
      </c>
      <c r="E1495" s="700">
        <v>700</v>
      </c>
    </row>
    <row r="1496" spans="1:5" ht="13.5" customHeight="1" x14ac:dyDescent="0.25">
      <c r="A1496" s="698" t="s">
        <v>1823</v>
      </c>
      <c r="B1496" s="699" t="s">
        <v>313</v>
      </c>
      <c r="C1496" s="699" t="s">
        <v>1824</v>
      </c>
      <c r="D1496" s="699" t="s">
        <v>55</v>
      </c>
      <c r="E1496" s="700">
        <v>3000</v>
      </c>
    </row>
    <row r="1497" spans="1:5" ht="12.75" customHeight="1" x14ac:dyDescent="0.25">
      <c r="A1497" s="698" t="s">
        <v>1825</v>
      </c>
      <c r="B1497" s="699" t="s">
        <v>313</v>
      </c>
      <c r="C1497" s="699" t="s">
        <v>1826</v>
      </c>
      <c r="D1497" s="699" t="s">
        <v>55</v>
      </c>
      <c r="E1497" s="700">
        <v>1500</v>
      </c>
    </row>
    <row r="1498" spans="1:5" ht="13.5" customHeight="1" x14ac:dyDescent="0.25">
      <c r="A1498" s="698" t="s">
        <v>1827</v>
      </c>
      <c r="B1498" s="699" t="s">
        <v>313</v>
      </c>
      <c r="C1498" s="699" t="s">
        <v>1828</v>
      </c>
      <c r="D1498" s="699" t="s">
        <v>55</v>
      </c>
      <c r="E1498" s="700">
        <v>1000</v>
      </c>
    </row>
    <row r="1499" spans="1:5" ht="12.75" customHeight="1" x14ac:dyDescent="0.25">
      <c r="A1499" s="698" t="s">
        <v>1842</v>
      </c>
      <c r="B1499" s="699" t="s">
        <v>313</v>
      </c>
      <c r="C1499" s="699" t="s">
        <v>4752</v>
      </c>
      <c r="D1499" s="699" t="s">
        <v>55</v>
      </c>
      <c r="E1499" s="700">
        <v>30</v>
      </c>
    </row>
    <row r="1500" spans="1:5" ht="12.75" customHeight="1" x14ac:dyDescent="0.25">
      <c r="A1500" s="698" t="s">
        <v>1843</v>
      </c>
      <c r="B1500" s="699" t="s">
        <v>313</v>
      </c>
      <c r="C1500" s="699" t="s">
        <v>4753</v>
      </c>
      <c r="D1500" s="699" t="s">
        <v>55</v>
      </c>
      <c r="E1500" s="700">
        <v>120</v>
      </c>
    </row>
    <row r="1501" spans="1:5" ht="13.5" customHeight="1" x14ac:dyDescent="0.25">
      <c r="A1501" s="698" t="s">
        <v>1845</v>
      </c>
      <c r="B1501" s="699" t="s">
        <v>313</v>
      </c>
      <c r="C1501" s="699" t="s">
        <v>4754</v>
      </c>
      <c r="D1501" s="699" t="s">
        <v>55</v>
      </c>
      <c r="E1501" s="700">
        <v>100</v>
      </c>
    </row>
    <row r="1502" spans="1:5" ht="12.75" customHeight="1" x14ac:dyDescent="0.25">
      <c r="A1502" s="698" t="s">
        <v>1846</v>
      </c>
      <c r="B1502" s="699" t="s">
        <v>313</v>
      </c>
      <c r="C1502" s="699" t="s">
        <v>4755</v>
      </c>
      <c r="D1502" s="699" t="s">
        <v>55</v>
      </c>
      <c r="E1502" s="700">
        <v>250</v>
      </c>
    </row>
    <row r="1503" spans="1:5" ht="13.5" customHeight="1" x14ac:dyDescent="0.25">
      <c r="A1503" s="698" t="s">
        <v>1847</v>
      </c>
      <c r="B1503" s="699" t="s">
        <v>313</v>
      </c>
      <c r="C1503" s="699" t="s">
        <v>1380</v>
      </c>
      <c r="D1503" s="699" t="s">
        <v>55</v>
      </c>
      <c r="E1503" s="700">
        <v>75</v>
      </c>
    </row>
    <row r="1504" spans="1:5" ht="12.75" customHeight="1" x14ac:dyDescent="0.25">
      <c r="A1504" s="698" t="s">
        <v>1848</v>
      </c>
      <c r="B1504" s="699" t="s">
        <v>313</v>
      </c>
      <c r="C1504" s="699" t="s">
        <v>1382</v>
      </c>
      <c r="D1504" s="699" t="s">
        <v>55</v>
      </c>
      <c r="E1504" s="700">
        <v>75</v>
      </c>
    </row>
    <row r="1505" spans="1:5" ht="12.75" customHeight="1" x14ac:dyDescent="0.25">
      <c r="A1505" s="698" t="s">
        <v>1849</v>
      </c>
      <c r="B1505" s="699" t="s">
        <v>313</v>
      </c>
      <c r="C1505" s="699" t="s">
        <v>1384</v>
      </c>
      <c r="D1505" s="699" t="s">
        <v>55</v>
      </c>
      <c r="E1505" s="700">
        <v>250</v>
      </c>
    </row>
    <row r="1506" spans="1:5" ht="13.5" customHeight="1" x14ac:dyDescent="0.25">
      <c r="A1506" s="698" t="s">
        <v>1850</v>
      </c>
      <c r="B1506" s="699" t="s">
        <v>313</v>
      </c>
      <c r="C1506" s="699" t="s">
        <v>1851</v>
      </c>
      <c r="D1506" s="699" t="s">
        <v>55</v>
      </c>
      <c r="E1506" s="700">
        <v>100</v>
      </c>
    </row>
    <row r="1507" spans="1:5" ht="15.75" customHeight="1" x14ac:dyDescent="0.25">
      <c r="A1507" s="698" t="s">
        <v>1852</v>
      </c>
      <c r="B1507" s="699" t="s">
        <v>313</v>
      </c>
      <c r="C1507" s="699" t="s">
        <v>1853</v>
      </c>
      <c r="D1507" s="699" t="s">
        <v>55</v>
      </c>
      <c r="E1507" s="700">
        <v>110</v>
      </c>
    </row>
    <row r="1508" spans="1:5" ht="16.5" customHeight="1" x14ac:dyDescent="0.25">
      <c r="A1508" s="698" t="s">
        <v>1854</v>
      </c>
      <c r="B1508" s="699" t="s">
        <v>313</v>
      </c>
      <c r="C1508" s="699" t="s">
        <v>1855</v>
      </c>
      <c r="D1508" s="699" t="s">
        <v>55</v>
      </c>
      <c r="E1508" s="700">
        <v>120</v>
      </c>
    </row>
    <row r="1509" spans="1:5" ht="16.5" customHeight="1" x14ac:dyDescent="0.25">
      <c r="A1509" s="698" t="s">
        <v>1856</v>
      </c>
      <c r="B1509" s="699" t="s">
        <v>313</v>
      </c>
      <c r="C1509" s="699" t="s">
        <v>1857</v>
      </c>
      <c r="D1509" s="699" t="s">
        <v>55</v>
      </c>
      <c r="E1509" s="700">
        <v>50</v>
      </c>
    </row>
    <row r="1510" spans="1:5" ht="16.5" customHeight="1" x14ac:dyDescent="0.25">
      <c r="A1510" s="698" t="s">
        <v>1858</v>
      </c>
      <c r="B1510" s="699" t="s">
        <v>313</v>
      </c>
      <c r="C1510" s="699" t="s">
        <v>1859</v>
      </c>
      <c r="D1510" s="699" t="s">
        <v>55</v>
      </c>
      <c r="E1510" s="700">
        <v>120</v>
      </c>
    </row>
    <row r="1511" spans="1:5" ht="16.5" customHeight="1" x14ac:dyDescent="0.25">
      <c r="A1511" s="698" t="s">
        <v>1860</v>
      </c>
      <c r="B1511" s="699" t="s">
        <v>313</v>
      </c>
      <c r="C1511" s="699" t="s">
        <v>1861</v>
      </c>
      <c r="D1511" s="699" t="s">
        <v>55</v>
      </c>
      <c r="E1511" s="700">
        <v>150</v>
      </c>
    </row>
    <row r="1512" spans="1:5" ht="12.75" customHeight="1" x14ac:dyDescent="0.25">
      <c r="A1512" s="698" t="s">
        <v>1862</v>
      </c>
      <c r="B1512" s="699" t="s">
        <v>313</v>
      </c>
      <c r="C1512" s="699" t="s">
        <v>1398</v>
      </c>
      <c r="D1512" s="699" t="s">
        <v>55</v>
      </c>
      <c r="E1512" s="700">
        <v>120</v>
      </c>
    </row>
    <row r="1513" spans="1:5" ht="12.75" customHeight="1" x14ac:dyDescent="0.25">
      <c r="A1513" s="698" t="s">
        <v>1863</v>
      </c>
      <c r="B1513" s="699" t="s">
        <v>313</v>
      </c>
      <c r="C1513" s="699" t="s">
        <v>1400</v>
      </c>
      <c r="D1513" s="699" t="s">
        <v>55</v>
      </c>
      <c r="E1513" s="700">
        <v>126</v>
      </c>
    </row>
    <row r="1514" spans="1:5" ht="13.5" customHeight="1" x14ac:dyDescent="0.25">
      <c r="A1514" s="698" t="s">
        <v>1864</v>
      </c>
      <c r="B1514" s="699" t="s">
        <v>313</v>
      </c>
      <c r="C1514" s="699" t="s">
        <v>1402</v>
      </c>
      <c r="D1514" s="699" t="s">
        <v>55</v>
      </c>
      <c r="E1514" s="700">
        <v>440</v>
      </c>
    </row>
    <row r="1515" spans="1:5" ht="12.75" customHeight="1" x14ac:dyDescent="0.25">
      <c r="A1515" s="698" t="s">
        <v>1865</v>
      </c>
      <c r="B1515" s="699" t="s">
        <v>313</v>
      </c>
      <c r="C1515" s="699" t="s">
        <v>1866</v>
      </c>
      <c r="D1515" s="699" t="s">
        <v>55</v>
      </c>
      <c r="E1515" s="700">
        <v>500</v>
      </c>
    </row>
    <row r="1516" spans="1:5" ht="13.5" customHeight="1" x14ac:dyDescent="0.25">
      <c r="A1516" s="698" t="s">
        <v>1867</v>
      </c>
      <c r="B1516" s="699" t="s">
        <v>313</v>
      </c>
      <c r="C1516" s="699" t="s">
        <v>1868</v>
      </c>
      <c r="D1516" s="699" t="s">
        <v>55</v>
      </c>
      <c r="E1516" s="700">
        <v>500</v>
      </c>
    </row>
    <row r="1517" spans="1:5" ht="12.75" customHeight="1" x14ac:dyDescent="0.25">
      <c r="A1517" s="698" t="s">
        <v>1869</v>
      </c>
      <c r="B1517" s="699" t="s">
        <v>313</v>
      </c>
      <c r="C1517" s="699" t="s">
        <v>1870</v>
      </c>
      <c r="D1517" s="699" t="s">
        <v>55</v>
      </c>
      <c r="E1517" s="700">
        <v>400</v>
      </c>
    </row>
    <row r="1518" spans="1:5" ht="12.75" customHeight="1" x14ac:dyDescent="0.25">
      <c r="A1518" s="698" t="s">
        <v>1871</v>
      </c>
      <c r="B1518" s="699" t="s">
        <v>313</v>
      </c>
      <c r="C1518" s="699" t="s">
        <v>4756</v>
      </c>
      <c r="D1518" s="699" t="s">
        <v>55</v>
      </c>
      <c r="E1518" s="700">
        <v>2604</v>
      </c>
    </row>
    <row r="1519" spans="1:5" ht="16.5" customHeight="1" x14ac:dyDescent="0.25">
      <c r="A1519" s="698" t="s">
        <v>1872</v>
      </c>
      <c r="B1519" s="699" t="s">
        <v>313</v>
      </c>
      <c r="C1519" s="699" t="s">
        <v>4757</v>
      </c>
      <c r="D1519" s="699" t="s">
        <v>55</v>
      </c>
      <c r="E1519" s="700">
        <v>1089</v>
      </c>
    </row>
    <row r="1520" spans="1:5" ht="12.75" customHeight="1" x14ac:dyDescent="0.25">
      <c r="A1520" s="698" t="s">
        <v>1873</v>
      </c>
      <c r="B1520" s="699" t="s">
        <v>313</v>
      </c>
      <c r="C1520" s="699" t="s">
        <v>4758</v>
      </c>
      <c r="D1520" s="699" t="s">
        <v>55</v>
      </c>
      <c r="E1520" s="700">
        <v>3000</v>
      </c>
    </row>
    <row r="1521" spans="1:5" ht="16.5" customHeight="1" x14ac:dyDescent="0.25">
      <c r="A1521" s="698" t="s">
        <v>1874</v>
      </c>
      <c r="B1521" s="699" t="s">
        <v>313</v>
      </c>
      <c r="C1521" s="699" t="s">
        <v>4759</v>
      </c>
      <c r="D1521" s="699" t="s">
        <v>55</v>
      </c>
      <c r="E1521" s="700">
        <v>3000</v>
      </c>
    </row>
    <row r="1522" spans="1:5" ht="13.5" customHeight="1" x14ac:dyDescent="0.25">
      <c r="A1522" s="698" t="s">
        <v>1875</v>
      </c>
      <c r="B1522" s="699" t="s">
        <v>313</v>
      </c>
      <c r="C1522" s="699" t="s">
        <v>4760</v>
      </c>
      <c r="D1522" s="699" t="s">
        <v>55</v>
      </c>
      <c r="E1522" s="700">
        <v>3000</v>
      </c>
    </row>
    <row r="1523" spans="1:5" ht="15.75" customHeight="1" x14ac:dyDescent="0.25">
      <c r="A1523" s="698" t="s">
        <v>1876</v>
      </c>
      <c r="B1523" s="699" t="s">
        <v>313</v>
      </c>
      <c r="C1523" s="699" t="s">
        <v>4761</v>
      </c>
      <c r="D1523" s="699" t="s">
        <v>55</v>
      </c>
      <c r="E1523" s="700">
        <v>3000</v>
      </c>
    </row>
    <row r="1524" spans="1:5" ht="13.5" customHeight="1" x14ac:dyDescent="0.25">
      <c r="A1524" s="698" t="s">
        <v>1877</v>
      </c>
      <c r="B1524" s="699" t="s">
        <v>313</v>
      </c>
      <c r="C1524" s="699" t="s">
        <v>4762</v>
      </c>
      <c r="D1524" s="699" t="s">
        <v>55</v>
      </c>
      <c r="E1524" s="700">
        <v>3000</v>
      </c>
    </row>
    <row r="1525" spans="1:5" ht="12.75" customHeight="1" x14ac:dyDescent="0.25">
      <c r="A1525" s="698" t="s">
        <v>1878</v>
      </c>
      <c r="B1525" s="699" t="s">
        <v>313</v>
      </c>
      <c r="C1525" s="699" t="s">
        <v>4763</v>
      </c>
      <c r="D1525" s="699" t="s">
        <v>55</v>
      </c>
      <c r="E1525" s="700">
        <v>500</v>
      </c>
    </row>
    <row r="1526" spans="1:5" ht="13.5" customHeight="1" x14ac:dyDescent="0.25">
      <c r="A1526" s="698" t="s">
        <v>1879</v>
      </c>
      <c r="B1526" s="699" t="s">
        <v>313</v>
      </c>
      <c r="C1526" s="699" t="s">
        <v>4764</v>
      </c>
      <c r="D1526" s="699" t="s">
        <v>55</v>
      </c>
      <c r="E1526" s="700">
        <v>500</v>
      </c>
    </row>
    <row r="1527" spans="1:5" ht="12.75" customHeight="1" x14ac:dyDescent="0.25">
      <c r="A1527" s="698" t="s">
        <v>1881</v>
      </c>
      <c r="B1527" s="699" t="s">
        <v>313</v>
      </c>
      <c r="C1527" s="699" t="s">
        <v>4765</v>
      </c>
      <c r="D1527" s="699" t="s">
        <v>55</v>
      </c>
      <c r="E1527" s="700">
        <v>500</v>
      </c>
    </row>
    <row r="1528" spans="1:5" ht="12.75" customHeight="1" x14ac:dyDescent="0.25">
      <c r="A1528" s="698" t="s">
        <v>1883</v>
      </c>
      <c r="B1528" s="699" t="s">
        <v>313</v>
      </c>
      <c r="C1528" s="699" t="s">
        <v>4766</v>
      </c>
      <c r="D1528" s="699" t="s">
        <v>55</v>
      </c>
      <c r="E1528" s="700">
        <v>500</v>
      </c>
    </row>
    <row r="1529" spans="1:5" ht="13.5" customHeight="1" x14ac:dyDescent="0.25">
      <c r="A1529" s="698" t="s">
        <v>1885</v>
      </c>
      <c r="B1529" s="699" t="s">
        <v>313</v>
      </c>
      <c r="C1529" s="699" t="s">
        <v>4767</v>
      </c>
      <c r="D1529" s="699" t="s">
        <v>55</v>
      </c>
      <c r="E1529" s="700">
        <v>600</v>
      </c>
    </row>
    <row r="1530" spans="1:5" ht="12.75" customHeight="1" x14ac:dyDescent="0.25">
      <c r="A1530" s="698" t="s">
        <v>1887</v>
      </c>
      <c r="B1530" s="699" t="s">
        <v>313</v>
      </c>
      <c r="C1530" s="699" t="s">
        <v>4768</v>
      </c>
      <c r="D1530" s="699" t="s">
        <v>55</v>
      </c>
      <c r="E1530" s="700">
        <v>600</v>
      </c>
    </row>
    <row r="1531" spans="1:5" ht="12.75" customHeight="1" x14ac:dyDescent="0.25">
      <c r="A1531" s="698" t="s">
        <v>1889</v>
      </c>
      <c r="B1531" s="699" t="s">
        <v>313</v>
      </c>
      <c r="C1531" s="699" t="s">
        <v>1438</v>
      </c>
      <c r="D1531" s="699" t="s">
        <v>55</v>
      </c>
      <c r="E1531" s="700">
        <v>126.5</v>
      </c>
    </row>
    <row r="1532" spans="1:5" ht="13.5" customHeight="1" x14ac:dyDescent="0.25">
      <c r="A1532" s="698" t="s">
        <v>1890</v>
      </c>
      <c r="B1532" s="699" t="s">
        <v>313</v>
      </c>
      <c r="C1532" s="699" t="s">
        <v>1440</v>
      </c>
      <c r="D1532" s="699" t="s">
        <v>55</v>
      </c>
      <c r="E1532" s="700">
        <v>118</v>
      </c>
    </row>
    <row r="1533" spans="1:5" ht="12.75" customHeight="1" x14ac:dyDescent="0.25">
      <c r="A1533" s="698" t="s">
        <v>1891</v>
      </c>
      <c r="B1533" s="699" t="s">
        <v>313</v>
      </c>
      <c r="C1533" s="699" t="s">
        <v>1442</v>
      </c>
      <c r="D1533" s="699" t="s">
        <v>55</v>
      </c>
      <c r="E1533" s="700">
        <v>118</v>
      </c>
    </row>
    <row r="1534" spans="1:5" ht="13.5" customHeight="1" x14ac:dyDescent="0.25">
      <c r="A1534" s="698" t="s">
        <v>1892</v>
      </c>
      <c r="B1534" s="699" t="s">
        <v>313</v>
      </c>
      <c r="C1534" s="699" t="s">
        <v>1444</v>
      </c>
      <c r="D1534" s="699" t="s">
        <v>55</v>
      </c>
      <c r="E1534" s="700">
        <v>118</v>
      </c>
    </row>
    <row r="1535" spans="1:5" ht="12.75" customHeight="1" x14ac:dyDescent="0.25">
      <c r="A1535" s="698" t="s">
        <v>1893</v>
      </c>
      <c r="B1535" s="699" t="s">
        <v>313</v>
      </c>
      <c r="C1535" s="699" t="s">
        <v>1446</v>
      </c>
      <c r="D1535" s="699" t="s">
        <v>55</v>
      </c>
      <c r="E1535" s="700">
        <v>107.53</v>
      </c>
    </row>
    <row r="1536" spans="1:5" ht="12.75" customHeight="1" x14ac:dyDescent="0.25">
      <c r="A1536" s="698" t="s">
        <v>1894</v>
      </c>
      <c r="B1536" s="699" t="s">
        <v>313</v>
      </c>
      <c r="C1536" s="699" t="s">
        <v>1895</v>
      </c>
      <c r="D1536" s="699" t="s">
        <v>55</v>
      </c>
      <c r="E1536" s="700">
        <v>152</v>
      </c>
    </row>
    <row r="1537" spans="1:5" ht="4.5" customHeight="1" x14ac:dyDescent="0.25">
      <c r="A1537" s="702"/>
      <c r="B1537" s="702"/>
      <c r="C1537" s="702"/>
      <c r="D1537" s="702"/>
      <c r="E1537" s="702"/>
    </row>
  </sheetData>
  <autoFilter ref="A4:H1536" xr:uid="{B46E9AA6-5651-4229-9451-42B7323726FB}"/>
  <mergeCells count="1">
    <mergeCell ref="A1537:E1537"/>
  </mergeCells>
  <pageMargins left="0.3333333432674408" right="0.3033333420753479" top="0.31000000238418579" bottom="0.2800000011920929" header="0.3" footer="0.3"/>
  <pageSetup paperSize="9" orientation="portrait" errors="blank"/>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I245"/>
  <sheetViews>
    <sheetView topLeftCell="A112" zoomScaleNormal="100" workbookViewId="0">
      <selection activeCell="A137" sqref="A137"/>
    </sheetView>
  </sheetViews>
  <sheetFormatPr defaultColWidth="11.5703125" defaultRowHeight="12.75" x14ac:dyDescent="0.2"/>
  <cols>
    <col min="2" max="2" width="95.5703125" customWidth="1"/>
  </cols>
  <sheetData>
    <row r="1" spans="1:9" x14ac:dyDescent="0.2">
      <c r="A1" s="682" t="s">
        <v>1542</v>
      </c>
      <c r="B1" s="682"/>
      <c r="C1" s="682"/>
      <c r="D1" s="682"/>
      <c r="E1" s="682"/>
      <c r="F1" s="682"/>
      <c r="G1" s="682"/>
      <c r="H1" s="682"/>
      <c r="I1" s="682"/>
    </row>
    <row r="2" spans="1:9" x14ac:dyDescent="0.2">
      <c r="A2" s="512" t="s">
        <v>32</v>
      </c>
      <c r="B2" s="513" t="s">
        <v>867</v>
      </c>
      <c r="C2" s="512" t="s">
        <v>343</v>
      </c>
      <c r="D2" s="512" t="s">
        <v>89</v>
      </c>
    </row>
    <row r="3" spans="1:9" x14ac:dyDescent="0.2">
      <c r="A3" s="353" t="s">
        <v>1543</v>
      </c>
      <c r="B3" s="353" t="s">
        <v>1544</v>
      </c>
      <c r="C3" s="513" t="s">
        <v>386</v>
      </c>
      <c r="D3" s="514">
        <v>3.25</v>
      </c>
    </row>
    <row r="4" spans="1:9" x14ac:dyDescent="0.2">
      <c r="A4" s="353" t="s">
        <v>1545</v>
      </c>
      <c r="B4" s="353" t="s">
        <v>1546</v>
      </c>
      <c r="C4" s="513" t="s">
        <v>386</v>
      </c>
      <c r="D4" s="514">
        <v>0.71</v>
      </c>
    </row>
    <row r="5" spans="1:9" x14ac:dyDescent="0.2">
      <c r="A5" s="353" t="s">
        <v>1547</v>
      </c>
      <c r="B5" s="353" t="s">
        <v>1548</v>
      </c>
      <c r="C5" s="513" t="s">
        <v>386</v>
      </c>
      <c r="D5" s="514">
        <v>221.3</v>
      </c>
    </row>
    <row r="6" spans="1:9" x14ac:dyDescent="0.2">
      <c r="A6" s="353" t="s">
        <v>1549</v>
      </c>
      <c r="B6" s="353" t="s">
        <v>1550</v>
      </c>
      <c r="C6" s="513" t="s">
        <v>386</v>
      </c>
      <c r="D6" s="514">
        <v>100.3</v>
      </c>
    </row>
    <row r="7" spans="1:9" x14ac:dyDescent="0.2">
      <c r="A7" s="353" t="s">
        <v>1551</v>
      </c>
      <c r="B7" s="353" t="s">
        <v>1552</v>
      </c>
      <c r="C7" s="513" t="s">
        <v>386</v>
      </c>
      <c r="D7" s="514">
        <v>0.24</v>
      </c>
    </row>
    <row r="8" spans="1:9" x14ac:dyDescent="0.2">
      <c r="A8" s="515" t="s">
        <v>1553</v>
      </c>
      <c r="B8" s="515" t="s">
        <v>1554</v>
      </c>
      <c r="C8" s="516" t="s">
        <v>386</v>
      </c>
      <c r="D8" s="517">
        <v>1.21</v>
      </c>
    </row>
    <row r="9" spans="1:9" x14ac:dyDescent="0.2">
      <c r="A9" s="515" t="s">
        <v>1555</v>
      </c>
      <c r="B9" s="515" t="s">
        <v>1556</v>
      </c>
      <c r="C9" s="516" t="s">
        <v>386</v>
      </c>
      <c r="D9" s="517">
        <v>1.05</v>
      </c>
    </row>
    <row r="10" spans="1:9" x14ac:dyDescent="0.2">
      <c r="A10" s="353" t="s">
        <v>1557</v>
      </c>
      <c r="B10" s="353" t="s">
        <v>1558</v>
      </c>
      <c r="C10" s="513" t="s">
        <v>378</v>
      </c>
      <c r="D10" s="514">
        <v>4060</v>
      </c>
    </row>
    <row r="11" spans="1:9" x14ac:dyDescent="0.2">
      <c r="A11" s="353" t="s">
        <v>1559</v>
      </c>
      <c r="B11" s="353" t="s">
        <v>1560</v>
      </c>
      <c r="C11" s="513" t="s">
        <v>378</v>
      </c>
      <c r="D11" s="514">
        <v>2108.23</v>
      </c>
    </row>
    <row r="12" spans="1:9" x14ac:dyDescent="0.2">
      <c r="A12" s="353" t="s">
        <v>1561</v>
      </c>
      <c r="B12" s="353" t="s">
        <v>1562</v>
      </c>
      <c r="C12" s="513" t="s">
        <v>386</v>
      </c>
      <c r="D12" s="514">
        <v>20.16</v>
      </c>
    </row>
    <row r="13" spans="1:9" x14ac:dyDescent="0.2">
      <c r="A13" s="353" t="s">
        <v>1563</v>
      </c>
      <c r="B13" s="353" t="s">
        <v>1564</v>
      </c>
      <c r="C13" s="513" t="s">
        <v>386</v>
      </c>
      <c r="D13" s="514">
        <v>23.64</v>
      </c>
    </row>
    <row r="14" spans="1:9" x14ac:dyDescent="0.2">
      <c r="A14" s="353" t="s">
        <v>1565</v>
      </c>
      <c r="B14" s="353" t="s">
        <v>1566</v>
      </c>
      <c r="C14" s="513" t="s">
        <v>386</v>
      </c>
      <c r="D14" s="514">
        <v>16.829999999999998</v>
      </c>
    </row>
    <row r="15" spans="1:9" x14ac:dyDescent="0.2">
      <c r="A15" s="353" t="s">
        <v>1567</v>
      </c>
      <c r="B15" s="353" t="s">
        <v>1568</v>
      </c>
      <c r="C15" s="513" t="s">
        <v>386</v>
      </c>
      <c r="D15" s="514">
        <v>24.04</v>
      </c>
    </row>
    <row r="16" spans="1:9" x14ac:dyDescent="0.2">
      <c r="A16" s="353" t="s">
        <v>1569</v>
      </c>
      <c r="B16" s="353" t="s">
        <v>1570</v>
      </c>
      <c r="C16" s="513" t="s">
        <v>386</v>
      </c>
      <c r="D16" s="514">
        <v>24.04</v>
      </c>
    </row>
    <row r="17" spans="1:4" x14ac:dyDescent="0.2">
      <c r="A17" s="353" t="s">
        <v>1571</v>
      </c>
      <c r="B17" s="353" t="s">
        <v>1006</v>
      </c>
      <c r="C17" s="513" t="s">
        <v>386</v>
      </c>
      <c r="D17" s="514">
        <v>16.84</v>
      </c>
    </row>
    <row r="18" spans="1:4" x14ac:dyDescent="0.2">
      <c r="A18" s="353" t="s">
        <v>1572</v>
      </c>
      <c r="B18" s="353" t="s">
        <v>1573</v>
      </c>
      <c r="C18" s="513" t="s">
        <v>386</v>
      </c>
      <c r="D18" s="514">
        <v>20.58</v>
      </c>
    </row>
    <row r="19" spans="1:4" x14ac:dyDescent="0.2">
      <c r="A19" s="353" t="s">
        <v>1574</v>
      </c>
      <c r="B19" s="353" t="s">
        <v>982</v>
      </c>
      <c r="C19" s="513" t="s">
        <v>386</v>
      </c>
      <c r="D19" s="514">
        <v>38.9</v>
      </c>
    </row>
    <row r="20" spans="1:4" x14ac:dyDescent="0.2">
      <c r="A20" s="353" t="s">
        <v>1575</v>
      </c>
      <c r="B20" s="353" t="s">
        <v>1576</v>
      </c>
      <c r="C20" s="513" t="s">
        <v>378</v>
      </c>
      <c r="D20" s="514">
        <v>20576.39</v>
      </c>
    </row>
    <row r="21" spans="1:4" x14ac:dyDescent="0.2">
      <c r="A21" s="353" t="s">
        <v>1577</v>
      </c>
      <c r="B21" s="353" t="s">
        <v>1578</v>
      </c>
      <c r="C21" s="513" t="s">
        <v>386</v>
      </c>
      <c r="D21" s="514">
        <v>189.1</v>
      </c>
    </row>
    <row r="22" spans="1:4" x14ac:dyDescent="0.2">
      <c r="A22" s="353" t="s">
        <v>1579</v>
      </c>
      <c r="B22" s="353" t="s">
        <v>1580</v>
      </c>
      <c r="C22" s="513" t="s">
        <v>386</v>
      </c>
      <c r="D22" s="514">
        <v>172.92</v>
      </c>
    </row>
    <row r="23" spans="1:4" x14ac:dyDescent="0.2">
      <c r="A23" s="353" t="s">
        <v>1581</v>
      </c>
      <c r="B23" s="353" t="s">
        <v>1582</v>
      </c>
      <c r="C23" s="513" t="s">
        <v>386</v>
      </c>
      <c r="D23" s="514">
        <v>156.74</v>
      </c>
    </row>
    <row r="24" spans="1:4" x14ac:dyDescent="0.2">
      <c r="A24" s="353" t="s">
        <v>1583</v>
      </c>
      <c r="B24" s="353" t="s">
        <v>1584</v>
      </c>
      <c r="C24" s="513" t="s">
        <v>386</v>
      </c>
      <c r="D24" s="514">
        <v>140.57</v>
      </c>
    </row>
    <row r="25" spans="1:4" x14ac:dyDescent="0.2">
      <c r="A25" s="353" t="s">
        <v>1585</v>
      </c>
      <c r="B25" s="353" t="s">
        <v>1586</v>
      </c>
      <c r="C25" s="513" t="s">
        <v>386</v>
      </c>
      <c r="D25" s="514">
        <v>124.39</v>
      </c>
    </row>
    <row r="26" spans="1:4" x14ac:dyDescent="0.2">
      <c r="A26" s="353" t="s">
        <v>1587</v>
      </c>
      <c r="B26" s="353" t="s">
        <v>1588</v>
      </c>
      <c r="C26" s="513" t="s">
        <v>386</v>
      </c>
      <c r="D26" s="514">
        <v>111.52</v>
      </c>
    </row>
    <row r="27" spans="1:4" x14ac:dyDescent="0.2">
      <c r="A27" s="353" t="s">
        <v>1589</v>
      </c>
      <c r="B27" s="353" t="s">
        <v>1590</v>
      </c>
      <c r="C27" s="513" t="s">
        <v>386</v>
      </c>
      <c r="D27" s="514">
        <v>79.67</v>
      </c>
    </row>
    <row r="28" spans="1:4" x14ac:dyDescent="0.2">
      <c r="A28" s="353" t="s">
        <v>1591</v>
      </c>
      <c r="B28" s="353" t="s">
        <v>1592</v>
      </c>
      <c r="C28" s="513" t="s">
        <v>386</v>
      </c>
      <c r="D28" s="514">
        <v>189.1</v>
      </c>
    </row>
    <row r="29" spans="1:4" x14ac:dyDescent="0.2">
      <c r="A29" s="353" t="s">
        <v>1593</v>
      </c>
      <c r="B29" s="353" t="s">
        <v>1594</v>
      </c>
      <c r="C29" s="513" t="s">
        <v>386</v>
      </c>
      <c r="D29" s="514">
        <v>172.92</v>
      </c>
    </row>
    <row r="30" spans="1:4" x14ac:dyDescent="0.2">
      <c r="A30" s="353" t="s">
        <v>1595</v>
      </c>
      <c r="B30" s="353" t="s">
        <v>1596</v>
      </c>
      <c r="C30" s="513" t="s">
        <v>386</v>
      </c>
      <c r="D30" s="514">
        <v>156.74</v>
      </c>
    </row>
    <row r="31" spans="1:4" x14ac:dyDescent="0.2">
      <c r="A31" s="353" t="s">
        <v>1597</v>
      </c>
      <c r="B31" s="353" t="s">
        <v>1598</v>
      </c>
      <c r="C31" s="513" t="s">
        <v>386</v>
      </c>
      <c r="D31" s="514">
        <v>140.57</v>
      </c>
    </row>
    <row r="32" spans="1:4" x14ac:dyDescent="0.2">
      <c r="A32" s="353" t="s">
        <v>1599</v>
      </c>
      <c r="B32" s="353" t="s">
        <v>1600</v>
      </c>
      <c r="C32" s="513" t="s">
        <v>386</v>
      </c>
      <c r="D32" s="514">
        <v>124.39</v>
      </c>
    </row>
    <row r="33" spans="1:4" x14ac:dyDescent="0.2">
      <c r="A33" s="353" t="s">
        <v>1601</v>
      </c>
      <c r="B33" s="353" t="s">
        <v>1602</v>
      </c>
      <c r="C33" s="513" t="s">
        <v>386</v>
      </c>
      <c r="D33" s="514">
        <v>111.52</v>
      </c>
    </row>
    <row r="34" spans="1:4" x14ac:dyDescent="0.2">
      <c r="A34" s="353" t="s">
        <v>1603</v>
      </c>
      <c r="B34" s="353" t="s">
        <v>1604</v>
      </c>
      <c r="C34" s="513" t="s">
        <v>386</v>
      </c>
      <c r="D34" s="514">
        <v>79.67</v>
      </c>
    </row>
    <row r="35" spans="1:4" x14ac:dyDescent="0.2">
      <c r="A35" s="353" t="s">
        <v>1605</v>
      </c>
      <c r="B35" s="353" t="s">
        <v>903</v>
      </c>
      <c r="C35" s="513" t="s">
        <v>386</v>
      </c>
      <c r="D35" s="514">
        <v>54.13</v>
      </c>
    </row>
    <row r="36" spans="1:4" x14ac:dyDescent="0.2">
      <c r="A36" s="353" t="s">
        <v>1606</v>
      </c>
      <c r="B36" s="353" t="s">
        <v>905</v>
      </c>
      <c r="C36" s="513" t="s">
        <v>386</v>
      </c>
      <c r="D36" s="514">
        <v>82.06</v>
      </c>
    </row>
    <row r="37" spans="1:4" x14ac:dyDescent="0.2">
      <c r="A37" s="353" t="s">
        <v>1607</v>
      </c>
      <c r="B37" s="353" t="s">
        <v>907</v>
      </c>
      <c r="C37" s="513" t="s">
        <v>386</v>
      </c>
      <c r="D37" s="514">
        <v>9.39</v>
      </c>
    </row>
    <row r="38" spans="1:4" x14ac:dyDescent="0.2">
      <c r="A38" s="353" t="s">
        <v>1608</v>
      </c>
      <c r="B38" s="353" t="s">
        <v>1609</v>
      </c>
      <c r="C38" s="513" t="s">
        <v>386</v>
      </c>
      <c r="D38" s="514">
        <v>25.28</v>
      </c>
    </row>
    <row r="39" spans="1:4" x14ac:dyDescent="0.2">
      <c r="A39" s="353" t="s">
        <v>1610</v>
      </c>
      <c r="B39" s="353" t="s">
        <v>1611</v>
      </c>
      <c r="C39" s="513" t="s">
        <v>386</v>
      </c>
      <c r="D39" s="514">
        <v>23.23</v>
      </c>
    </row>
    <row r="40" spans="1:4" x14ac:dyDescent="0.2">
      <c r="A40" s="353" t="s">
        <v>1612</v>
      </c>
      <c r="B40" s="353" t="s">
        <v>1613</v>
      </c>
      <c r="C40" s="513" t="s">
        <v>386</v>
      </c>
      <c r="D40" s="514">
        <v>35.75</v>
      </c>
    </row>
    <row r="41" spans="1:4" x14ac:dyDescent="0.2">
      <c r="A41" s="353" t="s">
        <v>1614</v>
      </c>
      <c r="B41" s="353" t="s">
        <v>1615</v>
      </c>
      <c r="C41" s="513" t="s">
        <v>386</v>
      </c>
      <c r="D41" s="514">
        <v>32.049999999999997</v>
      </c>
    </row>
    <row r="42" spans="1:4" x14ac:dyDescent="0.2">
      <c r="A42" s="353" t="s">
        <v>1616</v>
      </c>
      <c r="B42" s="353" t="s">
        <v>1617</v>
      </c>
      <c r="C42" s="513" t="s">
        <v>386</v>
      </c>
      <c r="D42" s="514">
        <v>28.74</v>
      </c>
    </row>
    <row r="43" spans="1:4" x14ac:dyDescent="0.2">
      <c r="A43" s="353" t="s">
        <v>1618</v>
      </c>
      <c r="B43" s="353" t="s">
        <v>1619</v>
      </c>
      <c r="C43" s="513" t="s">
        <v>386</v>
      </c>
      <c r="D43" s="514">
        <v>35.75</v>
      </c>
    </row>
    <row r="44" spans="1:4" x14ac:dyDescent="0.2">
      <c r="A44" s="353" t="s">
        <v>1620</v>
      </c>
      <c r="B44" s="353" t="s">
        <v>1621</v>
      </c>
      <c r="C44" s="513" t="s">
        <v>386</v>
      </c>
      <c r="D44" s="514">
        <v>35.75</v>
      </c>
    </row>
    <row r="45" spans="1:4" x14ac:dyDescent="0.2">
      <c r="A45" s="353" t="s">
        <v>1622</v>
      </c>
      <c r="B45" s="353" t="s">
        <v>1623</v>
      </c>
      <c r="C45" s="513" t="s">
        <v>386</v>
      </c>
      <c r="D45" s="514">
        <v>32.049999999999997</v>
      </c>
    </row>
    <row r="46" spans="1:4" x14ac:dyDescent="0.2">
      <c r="A46" s="353" t="s">
        <v>1624</v>
      </c>
      <c r="B46" s="353" t="s">
        <v>1625</v>
      </c>
      <c r="C46" s="513" t="s">
        <v>386</v>
      </c>
      <c r="D46" s="514">
        <v>28.74</v>
      </c>
    </row>
    <row r="47" spans="1:4" x14ac:dyDescent="0.2">
      <c r="A47" s="353" t="s">
        <v>1626</v>
      </c>
      <c r="B47" s="353" t="s">
        <v>1627</v>
      </c>
      <c r="C47" s="513" t="s">
        <v>386</v>
      </c>
      <c r="D47" s="514">
        <v>32.049999999999997</v>
      </c>
    </row>
    <row r="48" spans="1:4" x14ac:dyDescent="0.2">
      <c r="A48" s="353" t="s">
        <v>1628</v>
      </c>
      <c r="B48" s="353" t="s">
        <v>1629</v>
      </c>
      <c r="C48" s="513" t="s">
        <v>386</v>
      </c>
      <c r="D48" s="514">
        <v>28.74</v>
      </c>
    </row>
    <row r="49" spans="1:4" x14ac:dyDescent="0.2">
      <c r="A49" s="353" t="s">
        <v>1630</v>
      </c>
      <c r="B49" s="353" t="s">
        <v>1631</v>
      </c>
      <c r="C49" s="513" t="s">
        <v>386</v>
      </c>
      <c r="D49" s="514">
        <v>20.39</v>
      </c>
    </row>
    <row r="50" spans="1:4" x14ac:dyDescent="0.2">
      <c r="A50" s="353" t="s">
        <v>1632</v>
      </c>
      <c r="B50" s="353" t="s">
        <v>1633</v>
      </c>
      <c r="C50" s="513" t="s">
        <v>386</v>
      </c>
      <c r="D50" s="514">
        <v>24.89</v>
      </c>
    </row>
    <row r="51" spans="1:4" x14ac:dyDescent="0.2">
      <c r="A51" s="353" t="s">
        <v>1634</v>
      </c>
      <c r="B51" s="353" t="s">
        <v>1635</v>
      </c>
      <c r="C51" s="513" t="s">
        <v>386</v>
      </c>
      <c r="D51" s="514">
        <v>22.64</v>
      </c>
    </row>
    <row r="52" spans="1:4" x14ac:dyDescent="0.2">
      <c r="A52" s="353" t="s">
        <v>1636</v>
      </c>
      <c r="B52" s="353" t="s">
        <v>1637</v>
      </c>
      <c r="C52" s="513" t="s">
        <v>386</v>
      </c>
      <c r="D52" s="514">
        <v>20.39</v>
      </c>
    </row>
    <row r="53" spans="1:4" x14ac:dyDescent="0.2">
      <c r="A53" s="353" t="s">
        <v>1638</v>
      </c>
      <c r="B53" s="353" t="s">
        <v>1639</v>
      </c>
      <c r="C53" s="513" t="s">
        <v>386</v>
      </c>
      <c r="D53" s="514">
        <v>33.69</v>
      </c>
    </row>
    <row r="54" spans="1:4" x14ac:dyDescent="0.2">
      <c r="A54" s="353" t="s">
        <v>1640</v>
      </c>
      <c r="B54" s="353" t="s">
        <v>1641</v>
      </c>
      <c r="C54" s="513" t="s">
        <v>386</v>
      </c>
      <c r="D54" s="514">
        <v>157.19999999999999</v>
      </c>
    </row>
    <row r="55" spans="1:4" x14ac:dyDescent="0.2">
      <c r="A55" s="353" t="s">
        <v>1642</v>
      </c>
      <c r="B55" s="353" t="s">
        <v>1643</v>
      </c>
      <c r="C55" s="513" t="s">
        <v>386</v>
      </c>
      <c r="D55" s="514">
        <v>142.5</v>
      </c>
    </row>
    <row r="56" spans="1:4" x14ac:dyDescent="0.2">
      <c r="A56" s="353" t="s">
        <v>1644</v>
      </c>
      <c r="B56" s="353" t="s">
        <v>1645</v>
      </c>
      <c r="C56" s="513" t="s">
        <v>386</v>
      </c>
      <c r="D56" s="514">
        <v>127.79</v>
      </c>
    </row>
    <row r="57" spans="1:4" x14ac:dyDescent="0.2">
      <c r="A57" s="353" t="s">
        <v>1646</v>
      </c>
      <c r="B57" s="353" t="s">
        <v>1647</v>
      </c>
      <c r="C57" s="513" t="s">
        <v>386</v>
      </c>
      <c r="D57" s="514">
        <v>113.08</v>
      </c>
    </row>
    <row r="58" spans="1:4" x14ac:dyDescent="0.2">
      <c r="A58" s="353" t="s">
        <v>1648</v>
      </c>
      <c r="B58" s="353" t="s">
        <v>1649</v>
      </c>
      <c r="C58" s="513" t="s">
        <v>386</v>
      </c>
      <c r="D58" s="514">
        <v>101.38</v>
      </c>
    </row>
    <row r="59" spans="1:4" x14ac:dyDescent="0.2">
      <c r="A59" s="353" t="s">
        <v>1650</v>
      </c>
      <c r="B59" s="353" t="s">
        <v>1651</v>
      </c>
      <c r="C59" s="513" t="s">
        <v>386</v>
      </c>
      <c r="D59" s="514">
        <v>72.430000000000007</v>
      </c>
    </row>
    <row r="60" spans="1:4" x14ac:dyDescent="0.2">
      <c r="A60" s="353" t="s">
        <v>1652</v>
      </c>
      <c r="B60" s="353" t="s">
        <v>1653</v>
      </c>
      <c r="C60" s="513" t="s">
        <v>386</v>
      </c>
      <c r="D60" s="514">
        <v>157.19999999999999</v>
      </c>
    </row>
    <row r="61" spans="1:4" x14ac:dyDescent="0.2">
      <c r="A61" s="353" t="s">
        <v>1654</v>
      </c>
      <c r="B61" s="353" t="s">
        <v>1655</v>
      </c>
      <c r="C61" s="513" t="s">
        <v>386</v>
      </c>
      <c r="D61" s="514">
        <v>142.5</v>
      </c>
    </row>
    <row r="62" spans="1:4" x14ac:dyDescent="0.2">
      <c r="A62" s="353" t="s">
        <v>1656</v>
      </c>
      <c r="B62" s="353" t="s">
        <v>1657</v>
      </c>
      <c r="C62" s="513" t="s">
        <v>386</v>
      </c>
      <c r="D62" s="514">
        <v>127.79</v>
      </c>
    </row>
    <row r="63" spans="1:4" x14ac:dyDescent="0.2">
      <c r="A63" s="353" t="s">
        <v>1658</v>
      </c>
      <c r="B63" s="353" t="s">
        <v>1659</v>
      </c>
      <c r="C63" s="513" t="s">
        <v>386</v>
      </c>
      <c r="D63" s="514">
        <v>113.08</v>
      </c>
    </row>
    <row r="64" spans="1:4" x14ac:dyDescent="0.2">
      <c r="A64" s="353" t="s">
        <v>1660</v>
      </c>
      <c r="B64" s="353" t="s">
        <v>1661</v>
      </c>
      <c r="C64" s="513" t="s">
        <v>386</v>
      </c>
      <c r="D64" s="514">
        <v>101.38</v>
      </c>
    </row>
    <row r="65" spans="1:4" x14ac:dyDescent="0.2">
      <c r="A65" s="353" t="s">
        <v>1662</v>
      </c>
      <c r="B65" s="353" t="s">
        <v>1663</v>
      </c>
      <c r="C65" s="513" t="s">
        <v>386</v>
      </c>
      <c r="D65" s="514">
        <v>72.430000000000007</v>
      </c>
    </row>
    <row r="66" spans="1:4" x14ac:dyDescent="0.2">
      <c r="A66" s="353" t="s">
        <v>1664</v>
      </c>
      <c r="B66" s="353" t="s">
        <v>1665</v>
      </c>
      <c r="C66" s="513" t="s">
        <v>386</v>
      </c>
      <c r="D66" s="514">
        <v>22.98</v>
      </c>
    </row>
    <row r="67" spans="1:4" x14ac:dyDescent="0.2">
      <c r="A67" s="353" t="s">
        <v>1666</v>
      </c>
      <c r="B67" s="353" t="s">
        <v>1667</v>
      </c>
      <c r="C67" s="513" t="s">
        <v>386</v>
      </c>
      <c r="D67" s="514">
        <v>21.12</v>
      </c>
    </row>
    <row r="68" spans="1:4" x14ac:dyDescent="0.2">
      <c r="A68" s="353" t="s">
        <v>1668</v>
      </c>
      <c r="B68" s="353" t="s">
        <v>1669</v>
      </c>
      <c r="C68" s="513" t="s">
        <v>386</v>
      </c>
      <c r="D68" s="514">
        <v>32.5</v>
      </c>
    </row>
    <row r="69" spans="1:4" x14ac:dyDescent="0.2">
      <c r="A69" s="353" t="s">
        <v>1670</v>
      </c>
      <c r="B69" s="353" t="s">
        <v>1671</v>
      </c>
      <c r="C69" s="513" t="s">
        <v>386</v>
      </c>
      <c r="D69" s="514">
        <v>29.14</v>
      </c>
    </row>
    <row r="70" spans="1:4" x14ac:dyDescent="0.2">
      <c r="A70" s="353" t="s">
        <v>1672</v>
      </c>
      <c r="B70" s="353" t="s">
        <v>1673</v>
      </c>
      <c r="C70" s="513" t="s">
        <v>386</v>
      </c>
      <c r="D70" s="514">
        <v>26.12</v>
      </c>
    </row>
    <row r="71" spans="1:4" x14ac:dyDescent="0.2">
      <c r="A71" s="353" t="s">
        <v>1674</v>
      </c>
      <c r="B71" s="353" t="s">
        <v>1675</v>
      </c>
      <c r="C71" s="513" t="s">
        <v>386</v>
      </c>
      <c r="D71" s="514">
        <v>29.14</v>
      </c>
    </row>
    <row r="72" spans="1:4" x14ac:dyDescent="0.2">
      <c r="A72" s="353" t="s">
        <v>1676</v>
      </c>
      <c r="B72" s="353" t="s">
        <v>1677</v>
      </c>
      <c r="C72" s="513" t="s">
        <v>386</v>
      </c>
      <c r="D72" s="514">
        <v>26.12</v>
      </c>
    </row>
    <row r="73" spans="1:4" x14ac:dyDescent="0.2">
      <c r="A73" s="353" t="s">
        <v>1678</v>
      </c>
      <c r="B73" s="353" t="s">
        <v>1679</v>
      </c>
      <c r="C73" s="513" t="s">
        <v>386</v>
      </c>
      <c r="D73" s="514">
        <v>18.53</v>
      </c>
    </row>
    <row r="74" spans="1:4" x14ac:dyDescent="0.2">
      <c r="A74" s="353" t="s">
        <v>1680</v>
      </c>
      <c r="B74" s="353" t="s">
        <v>1681</v>
      </c>
      <c r="C74" s="513" t="s">
        <v>386</v>
      </c>
      <c r="D74" s="514">
        <v>32.950000000000003</v>
      </c>
    </row>
    <row r="75" spans="1:4" x14ac:dyDescent="0.2">
      <c r="A75" s="353" t="s">
        <v>1682</v>
      </c>
      <c r="B75" s="353" t="s">
        <v>1683</v>
      </c>
      <c r="C75" s="513" t="s">
        <v>386</v>
      </c>
      <c r="D75" s="514">
        <v>29.71</v>
      </c>
    </row>
    <row r="76" spans="1:4" x14ac:dyDescent="0.2">
      <c r="A76" s="353" t="s">
        <v>1684</v>
      </c>
      <c r="B76" s="353" t="s">
        <v>1685</v>
      </c>
      <c r="C76" s="513" t="s">
        <v>386</v>
      </c>
      <c r="D76" s="514">
        <v>26.47</v>
      </c>
    </row>
    <row r="77" spans="1:4" x14ac:dyDescent="0.2">
      <c r="A77" s="353" t="s">
        <v>1686</v>
      </c>
      <c r="B77" s="353" t="s">
        <v>1687</v>
      </c>
      <c r="C77" s="513" t="s">
        <v>386</v>
      </c>
      <c r="D77" s="514">
        <v>26.12</v>
      </c>
    </row>
    <row r="78" spans="1:4" x14ac:dyDescent="0.2">
      <c r="A78" s="353" t="s">
        <v>1688</v>
      </c>
      <c r="B78" s="353" t="s">
        <v>1689</v>
      </c>
      <c r="C78" s="513" t="s">
        <v>386</v>
      </c>
      <c r="D78" s="514">
        <v>18.53</v>
      </c>
    </row>
    <row r="79" spans="1:4" x14ac:dyDescent="0.2">
      <c r="A79" s="353" t="s">
        <v>1690</v>
      </c>
      <c r="B79" s="353" t="s">
        <v>1691</v>
      </c>
      <c r="C79" s="513" t="s">
        <v>386</v>
      </c>
      <c r="D79" s="514">
        <v>16.8</v>
      </c>
    </row>
    <row r="80" spans="1:4" x14ac:dyDescent="0.2">
      <c r="A80" s="353" t="s">
        <v>1692</v>
      </c>
      <c r="B80" s="353" t="s">
        <v>1693</v>
      </c>
      <c r="C80" s="513" t="s">
        <v>386</v>
      </c>
      <c r="D80" s="514">
        <v>32.5</v>
      </c>
    </row>
    <row r="81" spans="1:4" x14ac:dyDescent="0.2">
      <c r="A81" s="353" t="s">
        <v>1694</v>
      </c>
      <c r="B81" s="353" t="s">
        <v>1695</v>
      </c>
      <c r="C81" s="513" t="s">
        <v>386</v>
      </c>
      <c r="D81" s="514">
        <v>26.12</v>
      </c>
    </row>
    <row r="82" spans="1:4" x14ac:dyDescent="0.2">
      <c r="A82" s="353" t="s">
        <v>1696</v>
      </c>
      <c r="B82" s="353" t="s">
        <v>1697</v>
      </c>
      <c r="C82" s="513" t="s">
        <v>386</v>
      </c>
      <c r="D82" s="514">
        <v>18.53</v>
      </c>
    </row>
    <row r="83" spans="1:4" x14ac:dyDescent="0.2">
      <c r="A83" s="353" t="s">
        <v>1698</v>
      </c>
      <c r="B83" s="353" t="s">
        <v>1699</v>
      </c>
      <c r="C83" s="513" t="s">
        <v>386</v>
      </c>
      <c r="D83" s="514">
        <v>24.68</v>
      </c>
    </row>
    <row r="84" spans="1:4" x14ac:dyDescent="0.2">
      <c r="A84" s="353" t="s">
        <v>1700</v>
      </c>
      <c r="B84" s="353" t="s">
        <v>1701</v>
      </c>
      <c r="C84" s="513" t="s">
        <v>386</v>
      </c>
      <c r="D84" s="514">
        <v>16.8</v>
      </c>
    </row>
    <row r="85" spans="1:4" x14ac:dyDescent="0.2">
      <c r="A85" s="353" t="s">
        <v>1702</v>
      </c>
      <c r="B85" s="353" t="s">
        <v>1703</v>
      </c>
      <c r="C85" s="513" t="s">
        <v>386</v>
      </c>
      <c r="D85" s="514">
        <v>16.8</v>
      </c>
    </row>
    <row r="86" spans="1:4" x14ac:dyDescent="0.2">
      <c r="A86" s="353" t="s">
        <v>1704</v>
      </c>
      <c r="B86" s="353" t="s">
        <v>1705</v>
      </c>
      <c r="C86" s="513" t="s">
        <v>1706</v>
      </c>
      <c r="D86" s="514">
        <v>6.51</v>
      </c>
    </row>
    <row r="87" spans="1:4" x14ac:dyDescent="0.2">
      <c r="A87" s="353" t="s">
        <v>1707</v>
      </c>
      <c r="B87" s="353" t="s">
        <v>1708</v>
      </c>
      <c r="C87" s="513" t="s">
        <v>55</v>
      </c>
      <c r="D87" s="514">
        <v>0.2</v>
      </c>
    </row>
    <row r="88" spans="1:4" x14ac:dyDescent="0.2">
      <c r="A88" s="353" t="s">
        <v>1709</v>
      </c>
      <c r="B88" s="353" t="s">
        <v>1710</v>
      </c>
      <c r="C88" s="513" t="s">
        <v>1706</v>
      </c>
      <c r="D88" s="514">
        <v>13.1</v>
      </c>
    </row>
    <row r="89" spans="1:4" x14ac:dyDescent="0.2">
      <c r="A89" s="353" t="s">
        <v>1711</v>
      </c>
      <c r="B89" s="353" t="s">
        <v>1712</v>
      </c>
      <c r="C89" s="513" t="s">
        <v>1706</v>
      </c>
      <c r="D89" s="514">
        <v>0.74</v>
      </c>
    </row>
    <row r="90" spans="1:4" x14ac:dyDescent="0.2">
      <c r="A90" s="353" t="s">
        <v>1087</v>
      </c>
      <c r="B90" s="353" t="s">
        <v>1713</v>
      </c>
      <c r="C90" s="513" t="s">
        <v>1706</v>
      </c>
      <c r="D90" s="514">
        <v>3.94</v>
      </c>
    </row>
    <row r="91" spans="1:4" x14ac:dyDescent="0.2">
      <c r="A91" s="353" t="s">
        <v>1116</v>
      </c>
      <c r="B91" s="353" t="s">
        <v>1714</v>
      </c>
      <c r="C91" s="513" t="s">
        <v>1706</v>
      </c>
      <c r="D91" s="514">
        <v>1.05</v>
      </c>
    </row>
    <row r="92" spans="1:4" x14ac:dyDescent="0.2">
      <c r="A92" s="353" t="s">
        <v>1715</v>
      </c>
      <c r="B92" s="353" t="s">
        <v>1716</v>
      </c>
      <c r="C92" s="513" t="s">
        <v>1706</v>
      </c>
      <c r="D92" s="514">
        <v>4.45</v>
      </c>
    </row>
    <row r="93" spans="1:4" x14ac:dyDescent="0.2">
      <c r="A93" s="353" t="s">
        <v>1134</v>
      </c>
      <c r="B93" s="353" t="s">
        <v>1717</v>
      </c>
      <c r="C93" s="513" t="s">
        <v>1706</v>
      </c>
      <c r="D93" s="514">
        <v>0.88</v>
      </c>
    </row>
    <row r="94" spans="1:4" x14ac:dyDescent="0.2">
      <c r="A94" s="353" t="s">
        <v>1718</v>
      </c>
      <c r="B94" s="353" t="s">
        <v>1719</v>
      </c>
      <c r="C94" s="513" t="s">
        <v>1327</v>
      </c>
      <c r="D94" s="514">
        <v>179.8</v>
      </c>
    </row>
    <row r="95" spans="1:4" x14ac:dyDescent="0.2">
      <c r="A95" s="353" t="s">
        <v>1720</v>
      </c>
      <c r="B95" s="353" t="s">
        <v>1721</v>
      </c>
      <c r="C95" s="513" t="s">
        <v>1327</v>
      </c>
      <c r="D95" s="514">
        <v>205.38</v>
      </c>
    </row>
    <row r="96" spans="1:4" x14ac:dyDescent="0.2">
      <c r="A96" s="353" t="s">
        <v>1260</v>
      </c>
      <c r="B96" s="353" t="s">
        <v>1722</v>
      </c>
      <c r="C96" s="513" t="s">
        <v>55</v>
      </c>
      <c r="D96" s="514">
        <v>262.41000000000003</v>
      </c>
    </row>
    <row r="97" spans="1:4" x14ac:dyDescent="0.2">
      <c r="A97" s="353" t="s">
        <v>1723</v>
      </c>
      <c r="B97" s="353" t="s">
        <v>1724</v>
      </c>
      <c r="C97" s="513" t="s">
        <v>1725</v>
      </c>
      <c r="D97" s="514">
        <v>15</v>
      </c>
    </row>
    <row r="98" spans="1:4" x14ac:dyDescent="0.2">
      <c r="A98" s="353" t="s">
        <v>1726</v>
      </c>
      <c r="B98" s="353" t="s">
        <v>1727</v>
      </c>
      <c r="C98" s="513" t="s">
        <v>1725</v>
      </c>
      <c r="D98" s="514">
        <v>11</v>
      </c>
    </row>
    <row r="99" spans="1:4" x14ac:dyDescent="0.2">
      <c r="A99" s="353" t="s">
        <v>1371</v>
      </c>
      <c r="B99" s="353" t="s">
        <v>1728</v>
      </c>
      <c r="C99" s="513" t="s">
        <v>55</v>
      </c>
      <c r="D99" s="514">
        <v>3.25</v>
      </c>
    </row>
    <row r="100" spans="1:4" x14ac:dyDescent="0.2">
      <c r="A100" s="353" t="s">
        <v>1373</v>
      </c>
      <c r="B100" s="353" t="s">
        <v>1729</v>
      </c>
      <c r="C100" s="513" t="s">
        <v>55</v>
      </c>
      <c r="D100" s="514">
        <v>1.79</v>
      </c>
    </row>
    <row r="101" spans="1:4" x14ac:dyDescent="0.2">
      <c r="A101" s="353" t="s">
        <v>1453</v>
      </c>
      <c r="B101" s="353" t="s">
        <v>1730</v>
      </c>
      <c r="C101" s="513" t="s">
        <v>455</v>
      </c>
      <c r="D101" s="514">
        <v>17.34</v>
      </c>
    </row>
    <row r="102" spans="1:4" x14ac:dyDescent="0.2">
      <c r="A102" s="353" t="s">
        <v>1455</v>
      </c>
      <c r="B102" s="353" t="s">
        <v>1731</v>
      </c>
      <c r="C102" s="513" t="s">
        <v>455</v>
      </c>
      <c r="D102" s="514">
        <v>27.08</v>
      </c>
    </row>
    <row r="103" spans="1:4" x14ac:dyDescent="0.2">
      <c r="A103" s="353" t="s">
        <v>1467</v>
      </c>
      <c r="B103" s="353" t="s">
        <v>1732</v>
      </c>
      <c r="C103" s="513" t="s">
        <v>1733</v>
      </c>
      <c r="D103" s="514">
        <v>3.2</v>
      </c>
    </row>
    <row r="104" spans="1:4" x14ac:dyDescent="0.2">
      <c r="A104" s="353" t="s">
        <v>1734</v>
      </c>
      <c r="B104" s="353" t="s">
        <v>1735</v>
      </c>
      <c r="C104" s="513" t="s">
        <v>1733</v>
      </c>
      <c r="D104" s="514">
        <v>5.18</v>
      </c>
    </row>
    <row r="105" spans="1:4" x14ac:dyDescent="0.2">
      <c r="A105" s="353" t="s">
        <v>1736</v>
      </c>
      <c r="B105" s="353" t="s">
        <v>1737</v>
      </c>
      <c r="C105" s="513" t="s">
        <v>455</v>
      </c>
      <c r="D105" s="514">
        <v>34.53</v>
      </c>
    </row>
    <row r="106" spans="1:4" x14ac:dyDescent="0.2">
      <c r="A106" s="353" t="s">
        <v>1738</v>
      </c>
      <c r="B106" s="353" t="s">
        <v>1739</v>
      </c>
      <c r="C106" s="513" t="s">
        <v>1314</v>
      </c>
      <c r="D106" s="514">
        <v>4</v>
      </c>
    </row>
    <row r="107" spans="1:4" x14ac:dyDescent="0.2">
      <c r="A107" s="353" t="s">
        <v>1740</v>
      </c>
      <c r="B107" s="353" t="s">
        <v>1741</v>
      </c>
      <c r="C107" s="513" t="s">
        <v>1706</v>
      </c>
      <c r="D107" s="514">
        <v>14.17</v>
      </c>
    </row>
    <row r="108" spans="1:4" x14ac:dyDescent="0.2">
      <c r="A108" s="353" t="s">
        <v>1742</v>
      </c>
      <c r="B108" s="353" t="s">
        <v>1743</v>
      </c>
      <c r="C108" s="513" t="s">
        <v>55</v>
      </c>
      <c r="D108" s="514">
        <v>2.5</v>
      </c>
    </row>
    <row r="109" spans="1:4" x14ac:dyDescent="0.2">
      <c r="A109" s="353" t="s">
        <v>1744</v>
      </c>
      <c r="B109" s="353" t="s">
        <v>1745</v>
      </c>
      <c r="C109" s="513" t="s">
        <v>55</v>
      </c>
      <c r="D109" s="514">
        <v>710.44</v>
      </c>
    </row>
    <row r="110" spans="1:4" x14ac:dyDescent="0.2">
      <c r="A110" s="353" t="s">
        <v>1746</v>
      </c>
      <c r="B110" s="353" t="s">
        <v>1747</v>
      </c>
      <c r="C110" s="513" t="s">
        <v>55</v>
      </c>
      <c r="D110" s="514">
        <v>164.57</v>
      </c>
    </row>
    <row r="111" spans="1:4" x14ac:dyDescent="0.2">
      <c r="A111" s="353" t="s">
        <v>1748</v>
      </c>
      <c r="B111" s="353" t="s">
        <v>1749</v>
      </c>
      <c r="C111" s="513" t="s">
        <v>55</v>
      </c>
      <c r="D111" s="514">
        <v>33.96</v>
      </c>
    </row>
    <row r="112" spans="1:4" x14ac:dyDescent="0.2">
      <c r="A112" s="353" t="s">
        <v>1750</v>
      </c>
      <c r="B112" s="353" t="s">
        <v>1751</v>
      </c>
      <c r="C112" s="513" t="s">
        <v>55</v>
      </c>
      <c r="D112" s="514">
        <v>2399</v>
      </c>
    </row>
    <row r="113" spans="1:4" x14ac:dyDescent="0.2">
      <c r="A113" s="353" t="s">
        <v>1752</v>
      </c>
      <c r="B113" s="353" t="s">
        <v>1753</v>
      </c>
      <c r="C113" s="513" t="s">
        <v>378</v>
      </c>
      <c r="D113" s="514">
        <v>750</v>
      </c>
    </row>
    <row r="114" spans="1:4" x14ac:dyDescent="0.2">
      <c r="A114" s="353" t="s">
        <v>1754</v>
      </c>
      <c r="B114" s="353" t="s">
        <v>1755</v>
      </c>
      <c r="C114" s="513" t="s">
        <v>378</v>
      </c>
      <c r="D114" s="514">
        <v>800</v>
      </c>
    </row>
    <row r="115" spans="1:4" x14ac:dyDescent="0.2">
      <c r="A115" s="353" t="s">
        <v>1756</v>
      </c>
      <c r="B115" s="353" t="s">
        <v>1757</v>
      </c>
      <c r="C115" s="513" t="s">
        <v>378</v>
      </c>
      <c r="D115" s="514">
        <v>3000</v>
      </c>
    </row>
    <row r="116" spans="1:4" x14ac:dyDescent="0.2">
      <c r="A116" s="353" t="s">
        <v>1758</v>
      </c>
      <c r="B116" s="353" t="s">
        <v>1759</v>
      </c>
      <c r="C116" s="513" t="s">
        <v>55</v>
      </c>
      <c r="D116" s="514">
        <v>1864.97</v>
      </c>
    </row>
    <row r="117" spans="1:4" x14ac:dyDescent="0.2">
      <c r="A117" s="353" t="s">
        <v>1760</v>
      </c>
      <c r="B117" s="353" t="s">
        <v>1761</v>
      </c>
      <c r="C117" s="513" t="s">
        <v>55</v>
      </c>
      <c r="D117" s="514">
        <v>3727.22</v>
      </c>
    </row>
    <row r="118" spans="1:4" x14ac:dyDescent="0.2">
      <c r="A118" s="353" t="s">
        <v>364</v>
      </c>
      <c r="B118" s="353" t="s">
        <v>1762</v>
      </c>
      <c r="C118" s="513" t="s">
        <v>365</v>
      </c>
      <c r="D118" s="514">
        <v>149</v>
      </c>
    </row>
    <row r="119" spans="1:4" x14ac:dyDescent="0.2">
      <c r="A119" s="353" t="s">
        <v>1763</v>
      </c>
      <c r="B119" s="353" t="s">
        <v>1764</v>
      </c>
      <c r="C119" s="513" t="s">
        <v>365</v>
      </c>
      <c r="D119" s="514">
        <v>1800</v>
      </c>
    </row>
    <row r="120" spans="1:4" x14ac:dyDescent="0.2">
      <c r="A120" s="353" t="s">
        <v>1765</v>
      </c>
      <c r="B120" s="353" t="s">
        <v>1766</v>
      </c>
      <c r="C120" s="513" t="s">
        <v>55</v>
      </c>
      <c r="D120" s="514">
        <v>3.51</v>
      </c>
    </row>
    <row r="121" spans="1:4" x14ac:dyDescent="0.2">
      <c r="A121" s="353" t="s">
        <v>1767</v>
      </c>
      <c r="B121" s="353" t="s">
        <v>1768</v>
      </c>
      <c r="C121" s="513" t="s">
        <v>55</v>
      </c>
      <c r="D121" s="514">
        <v>4.01</v>
      </c>
    </row>
    <row r="122" spans="1:4" x14ac:dyDescent="0.2">
      <c r="A122" s="353" t="s">
        <v>1769</v>
      </c>
      <c r="B122" s="353" t="s">
        <v>1770</v>
      </c>
      <c r="C122" s="513" t="s">
        <v>55</v>
      </c>
      <c r="D122" s="514">
        <v>8.01</v>
      </c>
    </row>
    <row r="123" spans="1:4" x14ac:dyDescent="0.2">
      <c r="A123" s="353" t="s">
        <v>317</v>
      </c>
      <c r="B123" s="353" t="s">
        <v>318</v>
      </c>
      <c r="C123" s="513" t="s">
        <v>55</v>
      </c>
      <c r="D123" s="514">
        <v>0.25</v>
      </c>
    </row>
    <row r="124" spans="1:4" x14ac:dyDescent="0.2">
      <c r="A124" s="353" t="s">
        <v>1771</v>
      </c>
      <c r="B124" s="353" t="s">
        <v>1772</v>
      </c>
      <c r="C124" s="513" t="s">
        <v>55</v>
      </c>
      <c r="D124" s="514">
        <v>0.45</v>
      </c>
    </row>
    <row r="125" spans="1:4" x14ac:dyDescent="0.2">
      <c r="A125" s="353" t="s">
        <v>1773</v>
      </c>
      <c r="B125" s="353" t="s">
        <v>1774</v>
      </c>
      <c r="C125" s="513" t="s">
        <v>55</v>
      </c>
      <c r="D125" s="514">
        <v>1.4</v>
      </c>
    </row>
    <row r="126" spans="1:4" x14ac:dyDescent="0.2">
      <c r="A126" s="353" t="s">
        <v>1775</v>
      </c>
      <c r="B126" s="353" t="s">
        <v>1776</v>
      </c>
      <c r="C126" s="513" t="s">
        <v>55</v>
      </c>
      <c r="D126" s="514">
        <v>2.5</v>
      </c>
    </row>
    <row r="127" spans="1:4" x14ac:dyDescent="0.2">
      <c r="A127" s="353" t="s">
        <v>312</v>
      </c>
      <c r="B127" s="353" t="s">
        <v>314</v>
      </c>
      <c r="C127" s="513" t="s">
        <v>55</v>
      </c>
      <c r="D127" s="514">
        <v>5.51</v>
      </c>
    </row>
    <row r="128" spans="1:4" x14ac:dyDescent="0.2">
      <c r="A128" s="353" t="s">
        <v>1777</v>
      </c>
      <c r="B128" s="353" t="s">
        <v>1778</v>
      </c>
      <c r="C128" s="513" t="s">
        <v>55</v>
      </c>
      <c r="D128" s="514">
        <v>3</v>
      </c>
    </row>
    <row r="129" spans="1:4" x14ac:dyDescent="0.2">
      <c r="A129" s="353" t="s">
        <v>1779</v>
      </c>
      <c r="B129" s="353" t="s">
        <v>1780</v>
      </c>
      <c r="C129" s="513" t="s">
        <v>55</v>
      </c>
      <c r="D129" s="514">
        <v>5.4</v>
      </c>
    </row>
    <row r="130" spans="1:4" x14ac:dyDescent="0.2">
      <c r="A130" s="353" t="s">
        <v>320</v>
      </c>
      <c r="B130" s="353" t="s">
        <v>321</v>
      </c>
      <c r="C130" s="513" t="s">
        <v>55</v>
      </c>
      <c r="D130" s="514">
        <v>7</v>
      </c>
    </row>
    <row r="131" spans="1:4" x14ac:dyDescent="0.2">
      <c r="A131" s="353" t="s">
        <v>1781</v>
      </c>
      <c r="B131" s="353" t="s">
        <v>1782</v>
      </c>
      <c r="C131" s="513" t="s">
        <v>55</v>
      </c>
      <c r="D131" s="514">
        <v>18</v>
      </c>
    </row>
    <row r="132" spans="1:4" x14ac:dyDescent="0.2">
      <c r="A132" s="353" t="s">
        <v>1783</v>
      </c>
      <c r="B132" s="353" t="s">
        <v>1784</v>
      </c>
      <c r="C132" s="513" t="s">
        <v>55</v>
      </c>
      <c r="D132" s="514">
        <v>11</v>
      </c>
    </row>
    <row r="133" spans="1:4" x14ac:dyDescent="0.2">
      <c r="A133" s="353" t="s">
        <v>1785</v>
      </c>
      <c r="B133" s="353" t="s">
        <v>1786</v>
      </c>
      <c r="C133" s="513" t="s">
        <v>55</v>
      </c>
      <c r="D133" s="514">
        <v>13.5</v>
      </c>
    </row>
    <row r="134" spans="1:4" x14ac:dyDescent="0.2">
      <c r="A134" s="353" t="s">
        <v>1787</v>
      </c>
      <c r="B134" s="353" t="s">
        <v>1788</v>
      </c>
      <c r="C134" s="513" t="s">
        <v>55</v>
      </c>
      <c r="D134" s="514">
        <v>0.9</v>
      </c>
    </row>
    <row r="135" spans="1:4" x14ac:dyDescent="0.2">
      <c r="A135" s="353" t="s">
        <v>1789</v>
      </c>
      <c r="B135" s="353" t="s">
        <v>1790</v>
      </c>
      <c r="C135" s="513" t="s">
        <v>55</v>
      </c>
      <c r="D135" s="514">
        <v>2.5</v>
      </c>
    </row>
    <row r="136" spans="1:4" x14ac:dyDescent="0.2">
      <c r="A136" s="353" t="s">
        <v>1791</v>
      </c>
      <c r="B136" s="353" t="s">
        <v>1792</v>
      </c>
      <c r="C136" s="513" t="s">
        <v>55</v>
      </c>
      <c r="D136" s="514">
        <v>6.5</v>
      </c>
    </row>
    <row r="137" spans="1:4" x14ac:dyDescent="0.2">
      <c r="A137" s="353" t="s">
        <v>323</v>
      </c>
      <c r="B137" s="353" t="s">
        <v>324</v>
      </c>
      <c r="C137" s="513" t="s">
        <v>55</v>
      </c>
      <c r="D137" s="514">
        <v>8.6999999999999993</v>
      </c>
    </row>
    <row r="138" spans="1:4" x14ac:dyDescent="0.2">
      <c r="A138" s="353" t="s">
        <v>1793</v>
      </c>
      <c r="B138" s="353" t="s">
        <v>1794</v>
      </c>
      <c r="C138" s="513" t="s">
        <v>55</v>
      </c>
      <c r="D138" s="514">
        <v>10.8</v>
      </c>
    </row>
    <row r="139" spans="1:4" x14ac:dyDescent="0.2">
      <c r="A139" s="353" t="s">
        <v>1795</v>
      </c>
      <c r="B139" s="353" t="s">
        <v>1796</v>
      </c>
      <c r="C139" s="513" t="s">
        <v>55</v>
      </c>
      <c r="D139" s="514">
        <v>12</v>
      </c>
    </row>
    <row r="140" spans="1:4" x14ac:dyDescent="0.2">
      <c r="A140" s="353" t="s">
        <v>1797</v>
      </c>
      <c r="B140" s="353" t="s">
        <v>1798</v>
      </c>
      <c r="C140" s="513" t="s">
        <v>55</v>
      </c>
      <c r="D140" s="514">
        <v>16</v>
      </c>
    </row>
    <row r="141" spans="1:4" x14ac:dyDescent="0.2">
      <c r="A141" s="353" t="s">
        <v>1799</v>
      </c>
      <c r="B141" s="353" t="s">
        <v>1298</v>
      </c>
      <c r="C141" s="513" t="s">
        <v>55</v>
      </c>
      <c r="D141" s="514">
        <v>3.5</v>
      </c>
    </row>
    <row r="142" spans="1:4" x14ac:dyDescent="0.2">
      <c r="A142" s="353" t="s">
        <v>326</v>
      </c>
      <c r="B142" s="353" t="s">
        <v>327</v>
      </c>
      <c r="C142" s="513" t="s">
        <v>55</v>
      </c>
      <c r="D142" s="514">
        <v>2.2000000000000002</v>
      </c>
    </row>
    <row r="143" spans="1:4" x14ac:dyDescent="0.2">
      <c r="A143" s="353" t="s">
        <v>1800</v>
      </c>
      <c r="B143" s="353" t="s">
        <v>1301</v>
      </c>
      <c r="C143" s="513" t="s">
        <v>55</v>
      </c>
      <c r="D143" s="514">
        <v>2</v>
      </c>
    </row>
    <row r="144" spans="1:4" x14ac:dyDescent="0.2">
      <c r="A144" s="353" t="s">
        <v>1801</v>
      </c>
      <c r="B144" s="353" t="s">
        <v>1802</v>
      </c>
      <c r="C144" s="513" t="s">
        <v>55</v>
      </c>
      <c r="D144" s="514">
        <v>0.51</v>
      </c>
    </row>
    <row r="145" spans="1:4" x14ac:dyDescent="0.2">
      <c r="A145" s="353" t="s">
        <v>1803</v>
      </c>
      <c r="B145" s="353" t="s">
        <v>1804</v>
      </c>
      <c r="C145" s="513" t="s">
        <v>55</v>
      </c>
      <c r="D145" s="514">
        <v>1.3</v>
      </c>
    </row>
    <row r="146" spans="1:4" x14ac:dyDescent="0.2">
      <c r="A146" s="353" t="s">
        <v>1805</v>
      </c>
      <c r="B146" s="353" t="s">
        <v>1806</v>
      </c>
      <c r="C146" s="513" t="s">
        <v>55</v>
      </c>
      <c r="D146" s="514">
        <v>37.53</v>
      </c>
    </row>
    <row r="147" spans="1:4" x14ac:dyDescent="0.2">
      <c r="A147" s="353" t="s">
        <v>1807</v>
      </c>
      <c r="B147" s="353" t="s">
        <v>1808</v>
      </c>
      <c r="C147" s="513" t="s">
        <v>55</v>
      </c>
      <c r="D147" s="514">
        <v>58.31</v>
      </c>
    </row>
    <row r="148" spans="1:4" x14ac:dyDescent="0.2">
      <c r="A148" s="353" t="s">
        <v>1809</v>
      </c>
      <c r="B148" s="353" t="s">
        <v>1810</v>
      </c>
      <c r="C148" s="513" t="s">
        <v>55</v>
      </c>
      <c r="D148" s="514">
        <v>1500</v>
      </c>
    </row>
    <row r="149" spans="1:4" x14ac:dyDescent="0.2">
      <c r="A149" s="353" t="s">
        <v>1811</v>
      </c>
      <c r="B149" s="353" t="s">
        <v>1313</v>
      </c>
      <c r="C149" s="513" t="s">
        <v>1314</v>
      </c>
      <c r="D149" s="514">
        <v>95</v>
      </c>
    </row>
    <row r="150" spans="1:4" x14ac:dyDescent="0.2">
      <c r="A150" s="353" t="s">
        <v>1812</v>
      </c>
      <c r="B150" s="353" t="s">
        <v>1316</v>
      </c>
      <c r="C150" s="513" t="s">
        <v>55</v>
      </c>
      <c r="D150" s="514">
        <v>350</v>
      </c>
    </row>
    <row r="151" spans="1:4" x14ac:dyDescent="0.2">
      <c r="A151" s="353" t="s">
        <v>1813</v>
      </c>
      <c r="B151" s="353" t="s">
        <v>1320</v>
      </c>
      <c r="C151" s="513" t="s">
        <v>55</v>
      </c>
      <c r="D151" s="514">
        <v>963</v>
      </c>
    </row>
    <row r="152" spans="1:4" x14ac:dyDescent="0.2">
      <c r="A152" s="353" t="s">
        <v>1814</v>
      </c>
      <c r="B152" s="353" t="s">
        <v>1322</v>
      </c>
      <c r="C152" s="513" t="s">
        <v>1314</v>
      </c>
      <c r="D152" s="514">
        <v>130</v>
      </c>
    </row>
    <row r="153" spans="1:4" x14ac:dyDescent="0.2">
      <c r="A153" s="353" t="s">
        <v>1815</v>
      </c>
      <c r="B153" s="353" t="s">
        <v>1816</v>
      </c>
      <c r="C153" s="513" t="s">
        <v>1327</v>
      </c>
      <c r="D153" s="514">
        <v>680</v>
      </c>
    </row>
    <row r="154" spans="1:4" x14ac:dyDescent="0.2">
      <c r="A154" s="353" t="s">
        <v>1817</v>
      </c>
      <c r="B154" s="353" t="s">
        <v>1329</v>
      </c>
      <c r="C154" s="513" t="s">
        <v>1314</v>
      </c>
      <c r="D154" s="514">
        <v>600</v>
      </c>
    </row>
    <row r="155" spans="1:4" x14ac:dyDescent="0.2">
      <c r="A155" s="353" t="s">
        <v>1818</v>
      </c>
      <c r="B155" s="353" t="s">
        <v>1333</v>
      </c>
      <c r="C155" s="513" t="s">
        <v>55</v>
      </c>
      <c r="D155" s="514">
        <v>3000</v>
      </c>
    </row>
    <row r="156" spans="1:4" x14ac:dyDescent="0.2">
      <c r="A156" s="353" t="s">
        <v>1819</v>
      </c>
      <c r="B156" s="353" t="s">
        <v>1335</v>
      </c>
      <c r="C156" s="513" t="s">
        <v>55</v>
      </c>
      <c r="D156" s="514">
        <v>950</v>
      </c>
    </row>
    <row r="157" spans="1:4" x14ac:dyDescent="0.2">
      <c r="A157" s="353" t="s">
        <v>1820</v>
      </c>
      <c r="B157" s="353" t="s">
        <v>1337</v>
      </c>
      <c r="C157" s="513" t="s">
        <v>1314</v>
      </c>
      <c r="D157" s="514">
        <v>350</v>
      </c>
    </row>
    <row r="158" spans="1:4" x14ac:dyDescent="0.2">
      <c r="A158" s="353" t="s">
        <v>1821</v>
      </c>
      <c r="B158" s="353" t="s">
        <v>1822</v>
      </c>
      <c r="C158" s="513" t="s">
        <v>1314</v>
      </c>
      <c r="D158" s="514">
        <v>600</v>
      </c>
    </row>
    <row r="159" spans="1:4" x14ac:dyDescent="0.2">
      <c r="A159" s="353" t="s">
        <v>1823</v>
      </c>
      <c r="B159" s="353" t="s">
        <v>1824</v>
      </c>
      <c r="C159" s="513" t="s">
        <v>55</v>
      </c>
      <c r="D159" s="514">
        <v>3000</v>
      </c>
    </row>
    <row r="160" spans="1:4" x14ac:dyDescent="0.2">
      <c r="A160" s="353" t="s">
        <v>1825</v>
      </c>
      <c r="B160" s="353" t="s">
        <v>1826</v>
      </c>
      <c r="C160" s="513" t="s">
        <v>55</v>
      </c>
      <c r="D160" s="514">
        <v>1500</v>
      </c>
    </row>
    <row r="161" spans="1:4" x14ac:dyDescent="0.2">
      <c r="A161" s="353" t="s">
        <v>1827</v>
      </c>
      <c r="B161" s="353" t="s">
        <v>1828</v>
      </c>
      <c r="C161" s="513" t="s">
        <v>55</v>
      </c>
      <c r="D161" s="514">
        <v>1000</v>
      </c>
    </row>
    <row r="162" spans="1:4" x14ac:dyDescent="0.2">
      <c r="A162" s="353" t="s">
        <v>1829</v>
      </c>
      <c r="B162" s="353" t="s">
        <v>1830</v>
      </c>
      <c r="C162" s="513" t="s">
        <v>55</v>
      </c>
      <c r="D162" s="514">
        <v>116.38</v>
      </c>
    </row>
    <row r="163" spans="1:4" x14ac:dyDescent="0.2">
      <c r="A163" s="353" t="s">
        <v>1831</v>
      </c>
      <c r="B163" s="353" t="s">
        <v>1832</v>
      </c>
      <c r="C163" s="513" t="s">
        <v>55</v>
      </c>
      <c r="D163" s="514">
        <v>452</v>
      </c>
    </row>
    <row r="164" spans="1:4" x14ac:dyDescent="0.2">
      <c r="A164" s="353" t="s">
        <v>1833</v>
      </c>
      <c r="B164" s="353" t="s">
        <v>1356</v>
      </c>
      <c r="C164" s="513" t="s">
        <v>55</v>
      </c>
      <c r="D164" s="514">
        <v>3037</v>
      </c>
    </row>
    <row r="165" spans="1:4" x14ac:dyDescent="0.2">
      <c r="A165" s="353" t="s">
        <v>1834</v>
      </c>
      <c r="B165" s="353" t="s">
        <v>1358</v>
      </c>
      <c r="C165" s="513" t="s">
        <v>55</v>
      </c>
      <c r="D165" s="514">
        <v>4528.5600000000004</v>
      </c>
    </row>
    <row r="166" spans="1:4" x14ac:dyDescent="0.2">
      <c r="A166" s="353" t="s">
        <v>1835</v>
      </c>
      <c r="B166" s="353" t="s">
        <v>1360</v>
      </c>
      <c r="C166" s="513" t="s">
        <v>55</v>
      </c>
      <c r="D166" s="514">
        <v>404.8</v>
      </c>
    </row>
    <row r="167" spans="1:4" x14ac:dyDescent="0.2">
      <c r="A167" s="353" t="s">
        <v>1836</v>
      </c>
      <c r="B167" s="353" t="s">
        <v>1837</v>
      </c>
      <c r="C167" s="513" t="s">
        <v>55</v>
      </c>
      <c r="D167" s="514">
        <v>379.5</v>
      </c>
    </row>
    <row r="168" spans="1:4" x14ac:dyDescent="0.2">
      <c r="A168" s="353" t="s">
        <v>1838</v>
      </c>
      <c r="B168" s="353" t="s">
        <v>1839</v>
      </c>
      <c r="C168" s="513" t="s">
        <v>55</v>
      </c>
      <c r="D168" s="514">
        <v>120</v>
      </c>
    </row>
    <row r="169" spans="1:4" x14ac:dyDescent="0.2">
      <c r="A169" s="353" t="s">
        <v>1840</v>
      </c>
      <c r="B169" s="353" t="s">
        <v>1841</v>
      </c>
      <c r="C169" s="513" t="s">
        <v>55</v>
      </c>
      <c r="D169" s="514">
        <v>150</v>
      </c>
    </row>
    <row r="170" spans="1:4" x14ac:dyDescent="0.2">
      <c r="A170" s="353" t="s">
        <v>1842</v>
      </c>
      <c r="B170" s="353" t="s">
        <v>1372</v>
      </c>
      <c r="C170" s="513" t="s">
        <v>55</v>
      </c>
      <c r="D170" s="514">
        <v>30</v>
      </c>
    </row>
    <row r="171" spans="1:4" x14ac:dyDescent="0.2">
      <c r="A171" s="353" t="s">
        <v>1843</v>
      </c>
      <c r="B171" s="353" t="s">
        <v>1844</v>
      </c>
      <c r="C171" s="513" t="s">
        <v>55</v>
      </c>
      <c r="D171" s="514">
        <v>120</v>
      </c>
    </row>
    <row r="172" spans="1:4" x14ac:dyDescent="0.2">
      <c r="A172" s="353" t="s">
        <v>1845</v>
      </c>
      <c r="B172" s="353" t="s">
        <v>1376</v>
      </c>
      <c r="C172" s="513" t="s">
        <v>55</v>
      </c>
      <c r="D172" s="514">
        <v>100</v>
      </c>
    </row>
    <row r="173" spans="1:4" x14ac:dyDescent="0.2">
      <c r="A173" s="353" t="s">
        <v>1846</v>
      </c>
      <c r="B173" s="353" t="s">
        <v>1378</v>
      </c>
      <c r="C173" s="513" t="s">
        <v>55</v>
      </c>
      <c r="D173" s="514">
        <v>250</v>
      </c>
    </row>
    <row r="174" spans="1:4" x14ac:dyDescent="0.2">
      <c r="A174" s="353" t="s">
        <v>1847</v>
      </c>
      <c r="B174" s="353" t="s">
        <v>1380</v>
      </c>
      <c r="C174" s="513" t="s">
        <v>55</v>
      </c>
      <c r="D174" s="514">
        <v>75</v>
      </c>
    </row>
    <row r="175" spans="1:4" x14ac:dyDescent="0.2">
      <c r="A175" s="353" t="s">
        <v>1848</v>
      </c>
      <c r="B175" s="353" t="s">
        <v>1382</v>
      </c>
      <c r="C175" s="513" t="s">
        <v>55</v>
      </c>
      <c r="D175" s="514">
        <v>75</v>
      </c>
    </row>
    <row r="176" spans="1:4" x14ac:dyDescent="0.2">
      <c r="A176" s="353" t="s">
        <v>1849</v>
      </c>
      <c r="B176" s="353" t="s">
        <v>1384</v>
      </c>
      <c r="C176" s="513" t="s">
        <v>55</v>
      </c>
      <c r="D176" s="514">
        <v>250</v>
      </c>
    </row>
    <row r="177" spans="1:4" x14ac:dyDescent="0.2">
      <c r="A177" s="353" t="s">
        <v>1850</v>
      </c>
      <c r="B177" s="353" t="s">
        <v>1851</v>
      </c>
      <c r="C177" s="513" t="s">
        <v>55</v>
      </c>
      <c r="D177" s="514">
        <v>100</v>
      </c>
    </row>
    <row r="178" spans="1:4" x14ac:dyDescent="0.2">
      <c r="A178" s="353" t="s">
        <v>1852</v>
      </c>
      <c r="B178" s="353" t="s">
        <v>1853</v>
      </c>
      <c r="C178" s="513" t="s">
        <v>55</v>
      </c>
      <c r="D178" s="514">
        <v>110</v>
      </c>
    </row>
    <row r="179" spans="1:4" x14ac:dyDescent="0.2">
      <c r="A179" s="353" t="s">
        <v>1854</v>
      </c>
      <c r="B179" s="353" t="s">
        <v>1855</v>
      </c>
      <c r="C179" s="513" t="s">
        <v>55</v>
      </c>
      <c r="D179" s="514">
        <v>120</v>
      </c>
    </row>
    <row r="180" spans="1:4" x14ac:dyDescent="0.2">
      <c r="A180" s="353" t="s">
        <v>1856</v>
      </c>
      <c r="B180" s="353" t="s">
        <v>1857</v>
      </c>
      <c r="C180" s="513" t="s">
        <v>55</v>
      </c>
      <c r="D180" s="514">
        <v>50</v>
      </c>
    </row>
    <row r="181" spans="1:4" x14ac:dyDescent="0.2">
      <c r="A181" s="353" t="s">
        <v>1858</v>
      </c>
      <c r="B181" s="353" t="s">
        <v>1859</v>
      </c>
      <c r="C181" s="513" t="s">
        <v>55</v>
      </c>
      <c r="D181" s="514">
        <v>120</v>
      </c>
    </row>
    <row r="182" spans="1:4" x14ac:dyDescent="0.2">
      <c r="A182" s="353" t="s">
        <v>1860</v>
      </c>
      <c r="B182" s="353" t="s">
        <v>1861</v>
      </c>
      <c r="C182" s="513" t="s">
        <v>55</v>
      </c>
      <c r="D182" s="514">
        <v>150</v>
      </c>
    </row>
    <row r="183" spans="1:4" x14ac:dyDescent="0.2">
      <c r="A183" s="353" t="s">
        <v>1862</v>
      </c>
      <c r="B183" s="353" t="s">
        <v>1398</v>
      </c>
      <c r="C183" s="513" t="s">
        <v>55</v>
      </c>
      <c r="D183" s="514">
        <v>120</v>
      </c>
    </row>
    <row r="184" spans="1:4" x14ac:dyDescent="0.2">
      <c r="A184" s="353" t="s">
        <v>1863</v>
      </c>
      <c r="B184" s="353" t="s">
        <v>1400</v>
      </c>
      <c r="C184" s="513" t="s">
        <v>55</v>
      </c>
      <c r="D184" s="514">
        <v>126</v>
      </c>
    </row>
    <row r="185" spans="1:4" x14ac:dyDescent="0.2">
      <c r="A185" s="353" t="s">
        <v>1864</v>
      </c>
      <c r="B185" s="353" t="s">
        <v>1402</v>
      </c>
      <c r="C185" s="513" t="s">
        <v>55</v>
      </c>
      <c r="D185" s="514">
        <v>440</v>
      </c>
    </row>
    <row r="186" spans="1:4" x14ac:dyDescent="0.2">
      <c r="A186" s="353" t="s">
        <v>1865</v>
      </c>
      <c r="B186" s="353" t="s">
        <v>1866</v>
      </c>
      <c r="C186" s="513" t="s">
        <v>55</v>
      </c>
      <c r="D186" s="514">
        <v>500</v>
      </c>
    </row>
    <row r="187" spans="1:4" x14ac:dyDescent="0.2">
      <c r="A187" s="353" t="s">
        <v>1867</v>
      </c>
      <c r="B187" s="353" t="s">
        <v>1868</v>
      </c>
      <c r="C187" s="513" t="s">
        <v>55</v>
      </c>
      <c r="D187" s="514">
        <v>500</v>
      </c>
    </row>
    <row r="188" spans="1:4" x14ac:dyDescent="0.2">
      <c r="A188" s="353" t="s">
        <v>1869</v>
      </c>
      <c r="B188" s="353" t="s">
        <v>1870</v>
      </c>
      <c r="C188" s="513" t="s">
        <v>55</v>
      </c>
      <c r="D188" s="514">
        <v>400</v>
      </c>
    </row>
    <row r="189" spans="1:4" x14ac:dyDescent="0.2">
      <c r="A189" s="353" t="s">
        <v>1871</v>
      </c>
      <c r="B189" s="353" t="s">
        <v>1410</v>
      </c>
      <c r="C189" s="513" t="s">
        <v>55</v>
      </c>
      <c r="D189" s="514">
        <v>2604</v>
      </c>
    </row>
    <row r="190" spans="1:4" x14ac:dyDescent="0.2">
      <c r="A190" s="353" t="s">
        <v>1872</v>
      </c>
      <c r="B190" s="353" t="s">
        <v>1412</v>
      </c>
      <c r="C190" s="513" t="s">
        <v>55</v>
      </c>
      <c r="D190" s="514">
        <v>1089</v>
      </c>
    </row>
    <row r="191" spans="1:4" x14ac:dyDescent="0.2">
      <c r="A191" s="353" t="s">
        <v>1873</v>
      </c>
      <c r="B191" s="353" t="s">
        <v>1414</v>
      </c>
      <c r="C191" s="513" t="s">
        <v>55</v>
      </c>
      <c r="D191" s="514">
        <v>3000</v>
      </c>
    </row>
    <row r="192" spans="1:4" x14ac:dyDescent="0.2">
      <c r="A192" s="353" t="s">
        <v>1874</v>
      </c>
      <c r="B192" s="353" t="s">
        <v>1416</v>
      </c>
      <c r="C192" s="513" t="s">
        <v>55</v>
      </c>
      <c r="D192" s="514">
        <v>3000</v>
      </c>
    </row>
    <row r="193" spans="1:4" x14ac:dyDescent="0.2">
      <c r="A193" s="353" t="s">
        <v>1875</v>
      </c>
      <c r="B193" s="353" t="s">
        <v>1418</v>
      </c>
      <c r="C193" s="513" t="s">
        <v>55</v>
      </c>
      <c r="D193" s="514">
        <v>3000</v>
      </c>
    </row>
    <row r="194" spans="1:4" x14ac:dyDescent="0.2">
      <c r="A194" s="353" t="s">
        <v>1876</v>
      </c>
      <c r="B194" s="353" t="s">
        <v>1420</v>
      </c>
      <c r="C194" s="513" t="s">
        <v>55</v>
      </c>
      <c r="D194" s="514">
        <v>3000</v>
      </c>
    </row>
    <row r="195" spans="1:4" x14ac:dyDescent="0.2">
      <c r="A195" s="353" t="s">
        <v>1877</v>
      </c>
      <c r="B195" s="353" t="s">
        <v>1422</v>
      </c>
      <c r="C195" s="513" t="s">
        <v>55</v>
      </c>
      <c r="D195" s="514">
        <v>3000</v>
      </c>
    </row>
    <row r="196" spans="1:4" x14ac:dyDescent="0.2">
      <c r="A196" s="353" t="s">
        <v>1878</v>
      </c>
      <c r="B196" s="353" t="s">
        <v>1424</v>
      </c>
      <c r="C196" s="513" t="s">
        <v>55</v>
      </c>
      <c r="D196" s="514">
        <v>500</v>
      </c>
    </row>
    <row r="197" spans="1:4" x14ac:dyDescent="0.2">
      <c r="A197" s="353" t="s">
        <v>1879</v>
      </c>
      <c r="B197" s="353" t="s">
        <v>1880</v>
      </c>
      <c r="C197" s="513" t="s">
        <v>55</v>
      </c>
      <c r="D197" s="514">
        <v>500</v>
      </c>
    </row>
    <row r="198" spans="1:4" x14ac:dyDescent="0.2">
      <c r="A198" s="353" t="s">
        <v>1881</v>
      </c>
      <c r="B198" s="353" t="s">
        <v>1882</v>
      </c>
      <c r="C198" s="513" t="s">
        <v>55</v>
      </c>
      <c r="D198" s="514">
        <v>500</v>
      </c>
    </row>
    <row r="199" spans="1:4" x14ac:dyDescent="0.2">
      <c r="A199" s="353" t="s">
        <v>1883</v>
      </c>
      <c r="B199" s="353" t="s">
        <v>1884</v>
      </c>
      <c r="C199" s="513" t="s">
        <v>55</v>
      </c>
      <c r="D199" s="514">
        <v>500</v>
      </c>
    </row>
    <row r="200" spans="1:4" x14ac:dyDescent="0.2">
      <c r="A200" s="353" t="s">
        <v>1885</v>
      </c>
      <c r="B200" s="353" t="s">
        <v>1886</v>
      </c>
      <c r="C200" s="513" t="s">
        <v>55</v>
      </c>
      <c r="D200" s="514">
        <v>600</v>
      </c>
    </row>
    <row r="201" spans="1:4" x14ac:dyDescent="0.2">
      <c r="A201" s="353" t="s">
        <v>1887</v>
      </c>
      <c r="B201" s="353" t="s">
        <v>1888</v>
      </c>
      <c r="C201" s="513" t="s">
        <v>55</v>
      </c>
      <c r="D201" s="514">
        <v>600</v>
      </c>
    </row>
    <row r="202" spans="1:4" x14ac:dyDescent="0.2">
      <c r="A202" s="353" t="s">
        <v>1889</v>
      </c>
      <c r="B202" s="353" t="s">
        <v>1438</v>
      </c>
      <c r="C202" s="513" t="s">
        <v>55</v>
      </c>
      <c r="D202" s="514">
        <v>126.5</v>
      </c>
    </row>
    <row r="203" spans="1:4" x14ac:dyDescent="0.2">
      <c r="A203" s="353" t="s">
        <v>1890</v>
      </c>
      <c r="B203" s="353" t="s">
        <v>1440</v>
      </c>
      <c r="C203" s="513" t="s">
        <v>55</v>
      </c>
      <c r="D203" s="514">
        <v>118</v>
      </c>
    </row>
    <row r="204" spans="1:4" x14ac:dyDescent="0.2">
      <c r="A204" s="353" t="s">
        <v>1891</v>
      </c>
      <c r="B204" s="353" t="s">
        <v>1442</v>
      </c>
      <c r="C204" s="513" t="s">
        <v>55</v>
      </c>
      <c r="D204" s="514">
        <v>118</v>
      </c>
    </row>
    <row r="205" spans="1:4" x14ac:dyDescent="0.2">
      <c r="A205" s="353" t="s">
        <v>1892</v>
      </c>
      <c r="B205" s="353" t="s">
        <v>1444</v>
      </c>
      <c r="C205" s="513" t="s">
        <v>55</v>
      </c>
      <c r="D205" s="514">
        <v>118</v>
      </c>
    </row>
    <row r="206" spans="1:4" x14ac:dyDescent="0.2">
      <c r="A206" s="353" t="s">
        <v>1893</v>
      </c>
      <c r="B206" s="353" t="s">
        <v>1446</v>
      </c>
      <c r="C206" s="513" t="s">
        <v>55</v>
      </c>
      <c r="D206" s="514">
        <v>107.53</v>
      </c>
    </row>
    <row r="207" spans="1:4" x14ac:dyDescent="0.2">
      <c r="A207" s="353" t="s">
        <v>1894</v>
      </c>
      <c r="B207" s="353" t="s">
        <v>1895</v>
      </c>
      <c r="C207" s="513" t="s">
        <v>55</v>
      </c>
      <c r="D207" s="514">
        <v>152</v>
      </c>
    </row>
    <row r="208" spans="1:4" x14ac:dyDescent="0.2">
      <c r="A208" s="353" t="s">
        <v>1896</v>
      </c>
      <c r="B208" s="353" t="s">
        <v>1897</v>
      </c>
      <c r="C208" s="513" t="s">
        <v>55</v>
      </c>
      <c r="D208" s="514">
        <v>350</v>
      </c>
    </row>
    <row r="209" spans="1:4" x14ac:dyDescent="0.2">
      <c r="A209" s="353" t="s">
        <v>1898</v>
      </c>
      <c r="B209" s="353" t="s">
        <v>1452</v>
      </c>
      <c r="C209" s="513" t="s">
        <v>55</v>
      </c>
      <c r="D209" s="514">
        <v>316.25</v>
      </c>
    </row>
    <row r="210" spans="1:4" x14ac:dyDescent="0.2">
      <c r="A210" s="353" t="s">
        <v>1899</v>
      </c>
      <c r="B210" s="353" t="s">
        <v>1900</v>
      </c>
      <c r="C210" s="513" t="s">
        <v>55</v>
      </c>
      <c r="D210" s="514">
        <v>287.5</v>
      </c>
    </row>
    <row r="211" spans="1:4" x14ac:dyDescent="0.2">
      <c r="A211" s="353" t="s">
        <v>1901</v>
      </c>
      <c r="B211" s="353" t="s">
        <v>1456</v>
      </c>
      <c r="C211" s="513" t="s">
        <v>55</v>
      </c>
      <c r="D211" s="514">
        <v>150</v>
      </c>
    </row>
    <row r="212" spans="1:4" x14ac:dyDescent="0.2">
      <c r="A212" s="353" t="s">
        <v>1902</v>
      </c>
      <c r="B212" s="353" t="s">
        <v>1903</v>
      </c>
      <c r="C212" s="513" t="s">
        <v>55</v>
      </c>
      <c r="D212" s="514">
        <v>350</v>
      </c>
    </row>
    <row r="213" spans="1:4" x14ac:dyDescent="0.2">
      <c r="A213" s="353" t="s">
        <v>1904</v>
      </c>
      <c r="B213" s="353" t="s">
        <v>1905</v>
      </c>
      <c r="C213" s="513" t="s">
        <v>55</v>
      </c>
      <c r="D213" s="514">
        <v>350</v>
      </c>
    </row>
    <row r="214" spans="1:4" x14ac:dyDescent="0.2">
      <c r="A214" s="353" t="s">
        <v>1906</v>
      </c>
      <c r="B214" s="353" t="s">
        <v>1907</v>
      </c>
      <c r="C214" s="513" t="s">
        <v>55</v>
      </c>
      <c r="D214" s="514">
        <v>350</v>
      </c>
    </row>
    <row r="215" spans="1:4" x14ac:dyDescent="0.2">
      <c r="A215" s="353" t="s">
        <v>1908</v>
      </c>
      <c r="B215" s="353" t="s">
        <v>1468</v>
      </c>
      <c r="C215" s="513" t="s">
        <v>55</v>
      </c>
      <c r="D215" s="514">
        <v>350</v>
      </c>
    </row>
    <row r="216" spans="1:4" x14ac:dyDescent="0.2">
      <c r="A216" s="353" t="s">
        <v>1909</v>
      </c>
      <c r="B216" s="353" t="s">
        <v>1910</v>
      </c>
      <c r="C216" s="513" t="s">
        <v>55</v>
      </c>
      <c r="D216" s="514">
        <v>120</v>
      </c>
    </row>
    <row r="217" spans="1:4" x14ac:dyDescent="0.2">
      <c r="A217" s="353" t="s">
        <v>1911</v>
      </c>
      <c r="B217" s="353" t="s">
        <v>1912</v>
      </c>
      <c r="C217" s="513" t="s">
        <v>55</v>
      </c>
      <c r="D217" s="514">
        <v>500</v>
      </c>
    </row>
    <row r="218" spans="1:4" x14ac:dyDescent="0.2">
      <c r="A218" s="353" t="s">
        <v>1913</v>
      </c>
      <c r="B218" s="353" t="s">
        <v>1474</v>
      </c>
      <c r="C218" s="513" t="s">
        <v>55</v>
      </c>
      <c r="D218" s="514">
        <v>200</v>
      </c>
    </row>
    <row r="219" spans="1:4" x14ac:dyDescent="0.2">
      <c r="A219" s="353" t="s">
        <v>1914</v>
      </c>
      <c r="B219" s="353" t="s">
        <v>1915</v>
      </c>
      <c r="C219" s="513" t="s">
        <v>55</v>
      </c>
      <c r="D219" s="514">
        <v>350</v>
      </c>
    </row>
    <row r="220" spans="1:4" x14ac:dyDescent="0.2">
      <c r="A220" s="353" t="s">
        <v>1916</v>
      </c>
      <c r="B220" s="353" t="s">
        <v>1480</v>
      </c>
      <c r="C220" s="513" t="s">
        <v>55</v>
      </c>
      <c r="D220" s="514">
        <v>350</v>
      </c>
    </row>
    <row r="221" spans="1:4" x14ac:dyDescent="0.2">
      <c r="A221" s="353" t="s">
        <v>1917</v>
      </c>
      <c r="B221" s="353" t="s">
        <v>1918</v>
      </c>
      <c r="C221" s="513" t="s">
        <v>55</v>
      </c>
      <c r="D221" s="514">
        <v>500</v>
      </c>
    </row>
    <row r="222" spans="1:4" x14ac:dyDescent="0.2">
      <c r="A222" s="353" t="s">
        <v>1919</v>
      </c>
      <c r="B222" s="353" t="s">
        <v>1484</v>
      </c>
      <c r="C222" s="513" t="s">
        <v>55</v>
      </c>
      <c r="D222" s="514">
        <v>500</v>
      </c>
    </row>
    <row r="223" spans="1:4" x14ac:dyDescent="0.2">
      <c r="A223" s="353" t="s">
        <v>1920</v>
      </c>
      <c r="B223" s="353" t="s">
        <v>1921</v>
      </c>
      <c r="C223" s="513" t="s">
        <v>55</v>
      </c>
      <c r="D223" s="514">
        <v>120</v>
      </c>
    </row>
    <row r="224" spans="1:4" x14ac:dyDescent="0.2">
      <c r="A224" s="353" t="s">
        <v>1922</v>
      </c>
      <c r="B224" s="353" t="s">
        <v>1490</v>
      </c>
      <c r="C224" s="513" t="s">
        <v>55</v>
      </c>
      <c r="D224" s="514">
        <v>120</v>
      </c>
    </row>
    <row r="225" spans="1:4" x14ac:dyDescent="0.2">
      <c r="A225" s="353" t="s">
        <v>1923</v>
      </c>
      <c r="B225" s="353" t="s">
        <v>1492</v>
      </c>
      <c r="C225" s="513" t="s">
        <v>55</v>
      </c>
      <c r="D225" s="514">
        <v>300</v>
      </c>
    </row>
    <row r="226" spans="1:4" x14ac:dyDescent="0.2">
      <c r="A226" s="353" t="s">
        <v>1924</v>
      </c>
      <c r="B226" s="353" t="s">
        <v>1925</v>
      </c>
      <c r="C226" s="513" t="s">
        <v>55</v>
      </c>
      <c r="D226" s="514">
        <v>500</v>
      </c>
    </row>
    <row r="227" spans="1:4" x14ac:dyDescent="0.2">
      <c r="A227" s="353" t="s">
        <v>1926</v>
      </c>
      <c r="B227" s="353" t="s">
        <v>1498</v>
      </c>
      <c r="C227" s="513" t="s">
        <v>55</v>
      </c>
      <c r="D227" s="514">
        <v>1878.53</v>
      </c>
    </row>
    <row r="228" spans="1:4" x14ac:dyDescent="0.2">
      <c r="A228" s="353" t="s">
        <v>1927</v>
      </c>
      <c r="B228" s="353" t="s">
        <v>1500</v>
      </c>
      <c r="C228" s="513" t="s">
        <v>55</v>
      </c>
      <c r="D228" s="514">
        <v>400</v>
      </c>
    </row>
    <row r="229" spans="1:4" x14ac:dyDescent="0.2">
      <c r="A229" s="353" t="s">
        <v>1928</v>
      </c>
      <c r="B229" s="353" t="s">
        <v>1929</v>
      </c>
      <c r="C229" s="513" t="s">
        <v>55</v>
      </c>
      <c r="D229" s="514">
        <v>120</v>
      </c>
    </row>
    <row r="230" spans="1:4" x14ac:dyDescent="0.2">
      <c r="A230" s="353" t="s">
        <v>1930</v>
      </c>
      <c r="B230" s="353" t="s">
        <v>1931</v>
      </c>
      <c r="C230" s="513" t="s">
        <v>55</v>
      </c>
      <c r="D230" s="514">
        <v>23</v>
      </c>
    </row>
    <row r="231" spans="1:4" x14ac:dyDescent="0.2">
      <c r="A231" s="353" t="s">
        <v>1932</v>
      </c>
      <c r="B231" s="353" t="s">
        <v>1933</v>
      </c>
      <c r="C231" s="513" t="s">
        <v>55</v>
      </c>
      <c r="D231" s="514">
        <v>74.03</v>
      </c>
    </row>
    <row r="232" spans="1:4" x14ac:dyDescent="0.2">
      <c r="A232" s="353" t="s">
        <v>1934</v>
      </c>
      <c r="B232" s="353" t="s">
        <v>1935</v>
      </c>
      <c r="C232" s="513" t="s">
        <v>55</v>
      </c>
      <c r="D232" s="514">
        <v>137.62</v>
      </c>
    </row>
    <row r="233" spans="1:4" x14ac:dyDescent="0.2">
      <c r="A233" s="353" t="s">
        <v>1936</v>
      </c>
      <c r="B233" s="353" t="s">
        <v>1510</v>
      </c>
      <c r="C233" s="513" t="s">
        <v>55</v>
      </c>
      <c r="D233" s="514">
        <v>200</v>
      </c>
    </row>
    <row r="234" spans="1:4" x14ac:dyDescent="0.2">
      <c r="A234" s="353" t="s">
        <v>1937</v>
      </c>
      <c r="B234" s="353" t="s">
        <v>1938</v>
      </c>
      <c r="C234" s="513" t="s">
        <v>55</v>
      </c>
      <c r="D234" s="514">
        <v>600</v>
      </c>
    </row>
    <row r="235" spans="1:4" x14ac:dyDescent="0.2">
      <c r="A235" s="353" t="s">
        <v>1939</v>
      </c>
      <c r="B235" s="353" t="s">
        <v>1940</v>
      </c>
      <c r="C235" s="513" t="s">
        <v>55</v>
      </c>
      <c r="D235" s="514">
        <v>700</v>
      </c>
    </row>
    <row r="236" spans="1:4" x14ac:dyDescent="0.2">
      <c r="A236" s="353" t="s">
        <v>1941</v>
      </c>
      <c r="B236" s="353" t="s">
        <v>1942</v>
      </c>
      <c r="C236" s="513" t="s">
        <v>1521</v>
      </c>
      <c r="D236" s="514">
        <v>800</v>
      </c>
    </row>
    <row r="237" spans="1:4" x14ac:dyDescent="0.2">
      <c r="A237" s="353" t="s">
        <v>1943</v>
      </c>
      <c r="B237" s="353" t="s">
        <v>1944</v>
      </c>
      <c r="C237" s="513" t="s">
        <v>1521</v>
      </c>
      <c r="D237" s="514">
        <v>800</v>
      </c>
    </row>
    <row r="238" spans="1:4" x14ac:dyDescent="0.2">
      <c r="A238" s="353" t="s">
        <v>1945</v>
      </c>
      <c r="B238" s="353" t="s">
        <v>1946</v>
      </c>
      <c r="C238" s="513" t="s">
        <v>1521</v>
      </c>
      <c r="D238" s="514">
        <v>800</v>
      </c>
    </row>
    <row r="239" spans="1:4" x14ac:dyDescent="0.2">
      <c r="A239" s="353" t="s">
        <v>1947</v>
      </c>
      <c r="B239" s="353" t="s">
        <v>1948</v>
      </c>
      <c r="C239" s="513" t="s">
        <v>1521</v>
      </c>
      <c r="D239" s="514">
        <v>800</v>
      </c>
    </row>
    <row r="240" spans="1:4" x14ac:dyDescent="0.2">
      <c r="A240" s="353" t="s">
        <v>1949</v>
      </c>
      <c r="B240" s="353" t="s">
        <v>1950</v>
      </c>
      <c r="C240" s="513" t="s">
        <v>55</v>
      </c>
      <c r="D240" s="514">
        <v>1000</v>
      </c>
    </row>
    <row r="241" spans="1:4" x14ac:dyDescent="0.2">
      <c r="A241" s="353" t="s">
        <v>1951</v>
      </c>
      <c r="B241" s="353" t="s">
        <v>1533</v>
      </c>
      <c r="C241" s="513" t="s">
        <v>55</v>
      </c>
      <c r="D241" s="514">
        <v>150</v>
      </c>
    </row>
    <row r="242" spans="1:4" x14ac:dyDescent="0.2">
      <c r="A242" s="353" t="s">
        <v>1952</v>
      </c>
      <c r="B242" s="353" t="s">
        <v>1953</v>
      </c>
      <c r="C242" s="513" t="s">
        <v>55</v>
      </c>
      <c r="D242" s="514">
        <v>500</v>
      </c>
    </row>
    <row r="243" spans="1:4" x14ac:dyDescent="0.2">
      <c r="A243" s="353" t="s">
        <v>1954</v>
      </c>
      <c r="B243" s="353" t="s">
        <v>1955</v>
      </c>
      <c r="C243" s="513" t="s">
        <v>55</v>
      </c>
      <c r="D243" s="514">
        <v>500</v>
      </c>
    </row>
    <row r="244" spans="1:4" x14ac:dyDescent="0.2">
      <c r="A244" s="353" t="s">
        <v>1956</v>
      </c>
      <c r="B244" s="353" t="s">
        <v>1957</v>
      </c>
      <c r="C244" s="513" t="s">
        <v>55</v>
      </c>
      <c r="D244" s="514">
        <v>500</v>
      </c>
    </row>
    <row r="245" spans="1:4" x14ac:dyDescent="0.2">
      <c r="A245" s="353" t="s">
        <v>1956</v>
      </c>
      <c r="B245" s="353" t="s">
        <v>1957</v>
      </c>
      <c r="C245" s="513" t="s">
        <v>55</v>
      </c>
      <c r="D245" s="514">
        <v>500</v>
      </c>
    </row>
  </sheetData>
  <mergeCells count="1">
    <mergeCell ref="A1:I1"/>
  </mergeCells>
  <pageMargins left="0.78749999999999998" right="0.78749999999999998" top="1.05277777777778" bottom="1.05277777777778" header="0.78749999999999998" footer="0.78749999999999998"/>
  <pageSetup paperSize="9" firstPageNumber="0" orientation="portrait" horizontalDpi="300" verticalDpi="300"/>
  <headerFooter>
    <oddHeader>&amp;C&amp;"Times New Roman,Normal"&amp;12&amp;A</oddHeader>
    <oddFooter>&amp;C&amp;"Times New Roman,Normal"&amp;12Página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2A6099"/>
  </sheetPr>
  <dimension ref="A2:AMA54"/>
  <sheetViews>
    <sheetView tabSelected="1" topLeftCell="A24" zoomScaleNormal="100" workbookViewId="0">
      <selection activeCell="H58" sqref="H58"/>
    </sheetView>
  </sheetViews>
  <sheetFormatPr defaultColWidth="9.140625" defaultRowHeight="12.75" x14ac:dyDescent="0.2"/>
  <cols>
    <col min="1" max="1" width="3.140625" style="2" customWidth="1"/>
    <col min="2" max="2" width="13.85546875" style="3" customWidth="1"/>
    <col min="3" max="5" width="11.5703125" style="3" hidden="1" customWidth="1"/>
    <col min="6" max="6" width="35.7109375" style="3" customWidth="1"/>
    <col min="7" max="7" width="12.5703125" style="4" customWidth="1"/>
    <col min="8" max="8" width="14.85546875" style="4" customWidth="1"/>
    <col min="9" max="9" width="15.42578125" style="5" customWidth="1"/>
    <col min="10" max="10" width="13.85546875" style="4" customWidth="1"/>
    <col min="11" max="11" width="11.140625" style="4" customWidth="1"/>
    <col min="12" max="12" width="9.5703125" style="6" customWidth="1"/>
    <col min="13" max="13" width="3" style="7" customWidth="1"/>
    <col min="14" max="1015" width="9.140625" style="4"/>
  </cols>
  <sheetData>
    <row r="2" spans="1:45" ht="5.0999999999999996" customHeight="1" x14ac:dyDescent="0.2">
      <c r="B2" s="715"/>
      <c r="C2" s="716"/>
      <c r="D2" s="716"/>
      <c r="E2" s="716"/>
      <c r="F2" s="717"/>
      <c r="G2" s="717"/>
      <c r="H2" s="717"/>
      <c r="I2" s="717"/>
      <c r="J2" s="717"/>
      <c r="K2" s="718"/>
      <c r="L2" s="719"/>
      <c r="M2" s="13"/>
    </row>
    <row r="3" spans="1:45" ht="11.25" customHeight="1" x14ac:dyDescent="0.2">
      <c r="B3" s="115"/>
      <c r="C3" s="720"/>
      <c r="D3" s="720"/>
      <c r="E3" s="720"/>
      <c r="F3" s="720"/>
      <c r="G3" s="721" t="s">
        <v>0</v>
      </c>
      <c r="H3" s="720"/>
      <c r="I3" s="720"/>
      <c r="J3" s="720"/>
      <c r="K3" s="722"/>
      <c r="L3" s="116"/>
      <c r="M3" s="13"/>
    </row>
    <row r="4" spans="1:45" ht="11.25" customHeight="1" x14ac:dyDescent="0.2">
      <c r="B4" s="115"/>
      <c r="C4" s="720"/>
      <c r="D4" s="720"/>
      <c r="E4" s="720"/>
      <c r="F4" s="720"/>
      <c r="G4" s="723" t="s">
        <v>1</v>
      </c>
      <c r="H4" s="720"/>
      <c r="I4" s="720"/>
      <c r="J4" s="720"/>
      <c r="K4" s="722"/>
      <c r="L4" s="116"/>
      <c r="M4" s="13"/>
    </row>
    <row r="5" spans="1:45" ht="11.25" customHeight="1" x14ac:dyDescent="0.2">
      <c r="B5" s="115"/>
      <c r="C5" s="720"/>
      <c r="D5" s="720"/>
      <c r="E5" s="720"/>
      <c r="F5" s="720"/>
      <c r="G5" s="723" t="s">
        <v>2</v>
      </c>
      <c r="H5" s="720"/>
      <c r="I5" s="720"/>
      <c r="J5" s="720"/>
      <c r="K5" s="722"/>
      <c r="L5" s="116"/>
      <c r="M5" s="13"/>
    </row>
    <row r="6" spans="1:45" ht="11.25" customHeight="1" x14ac:dyDescent="0.2">
      <c r="B6" s="115"/>
      <c r="C6" s="720"/>
      <c r="D6" s="720"/>
      <c r="E6" s="720"/>
      <c r="F6" s="720"/>
      <c r="G6" s="723" t="s">
        <v>3</v>
      </c>
      <c r="H6" s="720"/>
      <c r="I6" s="720"/>
      <c r="J6" s="720"/>
      <c r="K6" s="722"/>
      <c r="L6" s="116"/>
      <c r="M6" s="13"/>
    </row>
    <row r="7" spans="1:45" ht="5.0999999999999996" customHeight="1" x14ac:dyDescent="0.2">
      <c r="B7" s="724"/>
      <c r="C7" s="128"/>
      <c r="D7" s="128"/>
      <c r="E7" s="128"/>
      <c r="F7" s="128"/>
      <c r="G7" s="725"/>
      <c r="H7" s="128"/>
      <c r="I7" s="128"/>
      <c r="J7" s="128"/>
      <c r="K7" s="726"/>
      <c r="L7" s="727"/>
      <c r="M7" s="13"/>
    </row>
    <row r="8" spans="1:45" ht="17.25" customHeight="1" x14ac:dyDescent="0.2">
      <c r="B8" s="714" t="s">
        <v>29</v>
      </c>
      <c r="C8" s="714"/>
      <c r="D8" s="714"/>
      <c r="E8" s="714"/>
      <c r="F8" s="714"/>
      <c r="G8" s="714"/>
      <c r="H8" s="714"/>
      <c r="I8" s="714"/>
      <c r="J8" s="714"/>
      <c r="K8" s="714"/>
      <c r="L8" s="714"/>
      <c r="M8" s="19"/>
    </row>
    <row r="9" spans="1:45" ht="15" customHeight="1" x14ac:dyDescent="0.2">
      <c r="B9" s="570" t="s">
        <v>5</v>
      </c>
      <c r="C9" s="570"/>
      <c r="D9" s="570"/>
      <c r="E9" s="570"/>
      <c r="F9" s="570"/>
      <c r="G9" s="570"/>
      <c r="H9" s="570"/>
      <c r="I9" s="570"/>
      <c r="J9" s="570"/>
      <c r="K9" s="55" t="s">
        <v>13</v>
      </c>
      <c r="L9" s="56">
        <f>'FATOR K'!E10</f>
        <v>2.3676688124306327</v>
      </c>
      <c r="M9" s="22"/>
    </row>
    <row r="10" spans="1:45" ht="15" customHeight="1" x14ac:dyDescent="0.2">
      <c r="B10" s="571" t="s">
        <v>1963</v>
      </c>
      <c r="C10" s="571"/>
      <c r="D10" s="571"/>
      <c r="E10" s="571"/>
      <c r="F10" s="571"/>
      <c r="G10" s="571"/>
      <c r="H10" s="571"/>
      <c r="I10" s="571"/>
      <c r="J10" s="571"/>
      <c r="K10" s="55" t="s">
        <v>14</v>
      </c>
      <c r="L10" s="56">
        <f>'FATOR K'!E11</f>
        <v>1.2208657047724751</v>
      </c>
      <c r="M10" s="22"/>
    </row>
    <row r="11" spans="1:45" ht="45.75" customHeight="1" x14ac:dyDescent="0.2">
      <c r="B11" s="572" t="str">
        <f>'ORÇAMENTO SINTÉTICO'!B10</f>
        <v>Contratação de empresa especializada em engenharia e arquitetura para prestação de serviços técnico-profissionais especializados para elaboração dos projetos básicos e executivos com finalidade de substituição de revestimento de piso, construção de guarita em estacionamento e ampiação da sala da UPOL na sede da Subseção Judiciária de Juiz de Fora/MG</v>
      </c>
      <c r="C11" s="572"/>
      <c r="D11" s="572"/>
      <c r="E11" s="572"/>
      <c r="F11" s="572"/>
      <c r="G11" s="572"/>
      <c r="H11" s="572"/>
      <c r="I11" s="572"/>
      <c r="J11" s="572"/>
      <c r="K11" s="572"/>
      <c r="L11" s="572"/>
      <c r="M11" s="24"/>
    </row>
    <row r="12" spans="1:45" s="5" customFormat="1" ht="18" customHeight="1" x14ac:dyDescent="0.2">
      <c r="A12" s="9"/>
      <c r="B12" s="57" t="s">
        <v>30</v>
      </c>
      <c r="C12" s="57" t="s">
        <v>31</v>
      </c>
      <c r="D12" s="57" t="s">
        <v>32</v>
      </c>
      <c r="E12" s="57" t="s">
        <v>33</v>
      </c>
      <c r="F12" s="57" t="s">
        <v>34</v>
      </c>
      <c r="G12" s="1" t="s">
        <v>8</v>
      </c>
      <c r="H12" s="1" t="s">
        <v>9</v>
      </c>
      <c r="I12" s="1" t="s">
        <v>35</v>
      </c>
      <c r="J12" s="1" t="s">
        <v>36</v>
      </c>
      <c r="K12" s="573" t="s">
        <v>12</v>
      </c>
      <c r="L12" s="573"/>
      <c r="M12" s="22"/>
    </row>
    <row r="13" spans="1:45" s="62" customFormat="1" ht="15" customHeight="1" x14ac:dyDescent="0.2">
      <c r="A13" s="58"/>
      <c r="B13" s="59">
        <v>1</v>
      </c>
      <c r="C13" s="574" t="s">
        <v>17</v>
      </c>
      <c r="D13" s="574"/>
      <c r="E13" s="574"/>
      <c r="F13" s="574"/>
      <c r="G13" s="574"/>
      <c r="H13" s="574"/>
      <c r="I13" s="574"/>
      <c r="J13" s="574"/>
      <c r="K13" s="575">
        <f>K14+K21</f>
        <v>6276.992976257492</v>
      </c>
      <c r="L13" s="575"/>
      <c r="M13" s="60"/>
      <c r="N13" s="61"/>
      <c r="O13" s="61"/>
      <c r="P13" s="61"/>
      <c r="Q13" s="61"/>
      <c r="R13" s="61"/>
      <c r="S13" s="61"/>
      <c r="T13" s="61"/>
      <c r="U13" s="61"/>
      <c r="V13" s="61"/>
      <c r="W13" s="61"/>
      <c r="X13" s="61"/>
      <c r="Y13" s="61"/>
      <c r="Z13" s="61"/>
      <c r="AA13" s="61"/>
      <c r="AB13" s="61"/>
      <c r="AC13" s="61"/>
      <c r="AD13" s="61"/>
      <c r="AE13" s="61"/>
      <c r="AF13" s="61"/>
      <c r="AG13" s="61"/>
      <c r="AH13" s="61"/>
      <c r="AI13" s="61"/>
      <c r="AJ13" s="61"/>
      <c r="AK13" s="61"/>
      <c r="AL13" s="61"/>
      <c r="AM13" s="61"/>
      <c r="AN13" s="61"/>
      <c r="AO13" s="61"/>
      <c r="AP13" s="61"/>
      <c r="AQ13" s="61"/>
      <c r="AR13" s="61"/>
      <c r="AS13" s="61"/>
    </row>
    <row r="14" spans="1:45" s="43" customFormat="1" ht="15" customHeight="1" x14ac:dyDescent="0.2">
      <c r="A14" s="2"/>
      <c r="B14" s="63" t="s">
        <v>16</v>
      </c>
      <c r="C14" s="576" t="s">
        <v>37</v>
      </c>
      <c r="D14" s="576"/>
      <c r="E14" s="576"/>
      <c r="F14" s="576"/>
      <c r="G14" s="576"/>
      <c r="H14" s="576"/>
      <c r="I14" s="576"/>
      <c r="J14" s="576"/>
      <c r="K14" s="577">
        <f>SUM(L15:L20)</f>
        <v>3702.3947520621532</v>
      </c>
      <c r="L14" s="577"/>
      <c r="M14" s="38"/>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row>
    <row r="15" spans="1:45" ht="15" customHeight="1" x14ac:dyDescent="0.2">
      <c r="A15" s="64" t="s">
        <v>38</v>
      </c>
      <c r="B15" s="65" t="s">
        <v>38</v>
      </c>
      <c r="C15" s="66" t="s">
        <v>39</v>
      </c>
      <c r="D15" s="66">
        <v>93570</v>
      </c>
      <c r="E15" s="67">
        <v>45200</v>
      </c>
      <c r="F15" s="68" t="str">
        <f>VLOOKUP(A15,TAB_SAL!A:E,2,0)</f>
        <v>ARQUITETO</v>
      </c>
      <c r="G15" s="69">
        <f>VLOOKUP(A15,DIMENS_EQUIPE!A:I,6,0)</f>
        <v>1.7999999999999998</v>
      </c>
      <c r="H15" s="70" t="s">
        <v>40</v>
      </c>
      <c r="I15" s="71">
        <f>VLOOKUP(A15,TAB_SAL!$A$9:$E$16,5,0)</f>
        <v>62.295909090909092</v>
      </c>
      <c r="J15" s="72">
        <f t="shared" ref="J15:J20" si="0">ROUND(G15*I15,2)</f>
        <v>112.13</v>
      </c>
      <c r="K15" s="73" t="s">
        <v>41</v>
      </c>
      <c r="L15" s="74">
        <f t="shared" ref="L15:L20" si="1">IF(K15="TRDE",J15*$L$10,IF(K15="FATOR k",J15*$L$9))</f>
        <v>265.48670393784681</v>
      </c>
      <c r="M15" s="38"/>
    </row>
    <row r="16" spans="1:45" ht="15" customHeight="1" x14ac:dyDescent="0.2">
      <c r="A16" s="64" t="s">
        <v>42</v>
      </c>
      <c r="B16" s="65" t="s">
        <v>42</v>
      </c>
      <c r="C16" s="66" t="s">
        <v>39</v>
      </c>
      <c r="D16" s="66">
        <v>93565</v>
      </c>
      <c r="E16" s="67">
        <v>45200</v>
      </c>
      <c r="F16" s="68" t="str">
        <f>VLOOKUP(A16,TAB_SAL!A:E,2,0)</f>
        <v>ENGENHEIRO CIVIL</v>
      </c>
      <c r="G16" s="69">
        <f>VLOOKUP(A16,DIMENS_EQUIPE!A:I,6,0)</f>
        <v>1.7999999999999998</v>
      </c>
      <c r="H16" s="70" t="s">
        <v>40</v>
      </c>
      <c r="I16" s="71">
        <f>VLOOKUP(A16,TAB_SAL!$A$9:$E$16,5,0)</f>
        <v>61.276363636363634</v>
      </c>
      <c r="J16" s="72">
        <f t="shared" si="0"/>
        <v>110.3</v>
      </c>
      <c r="K16" s="73" t="s">
        <v>41</v>
      </c>
      <c r="L16" s="74">
        <f t="shared" si="1"/>
        <v>261.15387001109877</v>
      </c>
      <c r="M16" s="38"/>
    </row>
    <row r="17" spans="1:45" ht="15" customHeight="1" x14ac:dyDescent="0.2">
      <c r="A17" s="64" t="s">
        <v>43</v>
      </c>
      <c r="B17" s="65" t="s">
        <v>43</v>
      </c>
      <c r="C17" s="66" t="s">
        <v>39</v>
      </c>
      <c r="D17" s="66">
        <v>93567</v>
      </c>
      <c r="E17" s="67">
        <v>45200</v>
      </c>
      <c r="F17" s="68" t="str">
        <f>VLOOKUP(A17,TAB_SAL!A:E,2,0)</f>
        <v>ENGENHEIRO ELETRICISTA/MECÂNICO</v>
      </c>
      <c r="G17" s="69">
        <f>VLOOKUP(A17,DIMENS_EQUIPE!A:I,6,0)</f>
        <v>2.4000000000000004</v>
      </c>
      <c r="H17" s="70" t="s">
        <v>40</v>
      </c>
      <c r="I17" s="71">
        <f>VLOOKUP(A17,TAB_SAL!$A$9:$E$16,5,0)</f>
        <v>63.319909090909086</v>
      </c>
      <c r="J17" s="72">
        <f t="shared" si="0"/>
        <v>151.97</v>
      </c>
      <c r="K17" s="73" t="s">
        <v>41</v>
      </c>
      <c r="L17" s="74">
        <f t="shared" si="1"/>
        <v>359.81462942508324</v>
      </c>
      <c r="M17" s="38"/>
    </row>
    <row r="18" spans="1:45" s="46" customFormat="1" ht="15" customHeight="1" x14ac:dyDescent="0.15">
      <c r="A18" s="64" t="s">
        <v>44</v>
      </c>
      <c r="B18" s="65" t="s">
        <v>44</v>
      </c>
      <c r="C18" s="66" t="s">
        <v>39</v>
      </c>
      <c r="D18" s="66">
        <v>93571</v>
      </c>
      <c r="E18" s="67">
        <v>45200</v>
      </c>
      <c r="F18" s="68" t="str">
        <f>VLOOKUP(A18,TAB_SAL!A:E,2,0)</f>
        <v>ARQUITETO/ENGENHEIRO SENIOR</v>
      </c>
      <c r="G18" s="69">
        <f>VLOOKUP(A18,DIMENS_EQUIPE!A:I,6,0)</f>
        <v>5.7</v>
      </c>
      <c r="H18" s="70" t="s">
        <v>40</v>
      </c>
      <c r="I18" s="71">
        <f>VLOOKUP(A18,TAB_SAL!$A$9:$E$16,5,0)</f>
        <v>78.717363636363629</v>
      </c>
      <c r="J18" s="72">
        <f t="shared" si="0"/>
        <v>448.69</v>
      </c>
      <c r="K18" s="73" t="s">
        <v>41</v>
      </c>
      <c r="L18" s="74">
        <f t="shared" si="1"/>
        <v>1062.3493194495006</v>
      </c>
      <c r="M18" s="38"/>
    </row>
    <row r="19" spans="1:45" s="46" customFormat="1" ht="15" customHeight="1" x14ac:dyDescent="0.15">
      <c r="A19" s="64" t="s">
        <v>45</v>
      </c>
      <c r="B19" s="65" t="s">
        <v>45</v>
      </c>
      <c r="C19" s="66" t="s">
        <v>39</v>
      </c>
      <c r="D19" s="66">
        <v>93568</v>
      </c>
      <c r="E19" s="67">
        <v>45200</v>
      </c>
      <c r="F19" s="68" t="str">
        <f>VLOOKUP(A19,TAB_SAL!A:E,2,0)</f>
        <v>DESENHISTA</v>
      </c>
      <c r="G19" s="69">
        <f>VLOOKUP(A19,DIMENS_EQUIPE!A:I,6,0)</f>
        <v>32</v>
      </c>
      <c r="H19" s="70" t="s">
        <v>40</v>
      </c>
      <c r="I19" s="71">
        <f>VLOOKUP(A19,TAB_SAL!$A$9:$E$16,5,0)</f>
        <v>23.145045454545453</v>
      </c>
      <c r="J19" s="72">
        <f t="shared" si="0"/>
        <v>740.64</v>
      </c>
      <c r="K19" s="73" t="s">
        <v>41</v>
      </c>
      <c r="L19" s="75">
        <f t="shared" si="1"/>
        <v>1753.5902292386238</v>
      </c>
      <c r="M19" s="38"/>
    </row>
    <row r="20" spans="1:45" s="46" customFormat="1" ht="15" customHeight="1" x14ac:dyDescent="0.15">
      <c r="A20" s="64" t="s">
        <v>46</v>
      </c>
      <c r="B20" s="65" t="s">
        <v>46</v>
      </c>
      <c r="C20" s="66" t="s">
        <v>39</v>
      </c>
      <c r="D20" s="66">
        <v>93561</v>
      </c>
      <c r="E20" s="67">
        <v>45200</v>
      </c>
      <c r="F20" s="68" t="str">
        <f>VLOOKUP(A20,TAB_SAL!A:E,2,0)</f>
        <v>AUXILIAR DE ENGENHARIA</v>
      </c>
      <c r="G20" s="69">
        <f>VLOOKUP(A20,DIMENS_EQUIPE!A:I,6,0)</f>
        <v>0</v>
      </c>
      <c r="H20" s="70" t="s">
        <v>40</v>
      </c>
      <c r="I20" s="71">
        <f>VLOOKUP(A20,TAB_SAL!$A$9:$E$16,5,0)</f>
        <v>18.665499999999998</v>
      </c>
      <c r="J20" s="72">
        <f t="shared" si="0"/>
        <v>0</v>
      </c>
      <c r="K20" s="73" t="s">
        <v>41</v>
      </c>
      <c r="L20" s="75">
        <f t="shared" si="1"/>
        <v>0</v>
      </c>
      <c r="M20" s="38"/>
    </row>
    <row r="21" spans="1:45" s="43" customFormat="1" ht="15" customHeight="1" x14ac:dyDescent="0.2">
      <c r="A21" s="2"/>
      <c r="B21" s="63" t="s">
        <v>18</v>
      </c>
      <c r="C21" s="63"/>
      <c r="D21" s="63"/>
      <c r="E21" s="63"/>
      <c r="F21" s="63" t="s">
        <v>47</v>
      </c>
      <c r="G21" s="76"/>
      <c r="H21" s="77"/>
      <c r="I21" s="78"/>
      <c r="J21" s="78"/>
      <c r="K21" s="577">
        <f>SUM(L22:L22)</f>
        <v>2574.5982241953388</v>
      </c>
      <c r="L21" s="577"/>
      <c r="M21" s="38"/>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row>
    <row r="22" spans="1:45" ht="15" customHeight="1" x14ac:dyDescent="0.2">
      <c r="B22" s="65" t="s">
        <v>48</v>
      </c>
      <c r="C22" s="66" t="s">
        <v>49</v>
      </c>
      <c r="D22" s="66" t="s">
        <v>50</v>
      </c>
      <c r="E22" s="67">
        <v>45200</v>
      </c>
      <c r="F22" s="68" t="s">
        <v>51</v>
      </c>
      <c r="G22" s="79">
        <f>DIMENS_EQUIPE!I23</f>
        <v>0.5</v>
      </c>
      <c r="H22" s="70" t="s">
        <v>52</v>
      </c>
      <c r="I22" s="71">
        <f>'02.01 Impressões'!I43</f>
        <v>4217.6500000000005</v>
      </c>
      <c r="J22" s="72">
        <f t="shared" ref="J22" si="2">ROUND(G22*I22,2)</f>
        <v>2108.83</v>
      </c>
      <c r="K22" s="73" t="s">
        <v>14</v>
      </c>
      <c r="L22" s="75">
        <f>IF(K22="TRDE",J22*$L$10,IF(K22="FATOR k",J22*$L$9))</f>
        <v>2574.5982241953388</v>
      </c>
      <c r="M22" s="38"/>
    </row>
    <row r="23" spans="1:45" s="62" customFormat="1" ht="15" customHeight="1" x14ac:dyDescent="0.2">
      <c r="A23" s="58"/>
      <c r="B23" s="59">
        <v>2</v>
      </c>
      <c r="C23" s="574" t="s">
        <v>19</v>
      </c>
      <c r="D23" s="574"/>
      <c r="E23" s="574"/>
      <c r="F23" s="574"/>
      <c r="G23" s="574"/>
      <c r="H23" s="574"/>
      <c r="I23" s="574"/>
      <c r="J23" s="574"/>
      <c r="K23" s="575">
        <f>K24+K31</f>
        <v>17472.372895706991</v>
      </c>
      <c r="L23" s="575">
        <f>L24+K31</f>
        <v>2574.5982241953388</v>
      </c>
      <c r="M23" s="60"/>
      <c r="N23" s="61"/>
      <c r="O23" s="61"/>
      <c r="P23" s="61"/>
      <c r="Q23" s="61"/>
      <c r="R23" s="61"/>
      <c r="S23" s="61"/>
      <c r="T23" s="61"/>
      <c r="U23" s="61"/>
      <c r="V23" s="61"/>
      <c r="W23" s="61"/>
      <c r="X23" s="61"/>
      <c r="Y23" s="61"/>
      <c r="Z23" s="61"/>
      <c r="AA23" s="61"/>
      <c r="AB23" s="61"/>
      <c r="AC23" s="61"/>
      <c r="AD23" s="61"/>
      <c r="AE23" s="61"/>
      <c r="AF23" s="61"/>
      <c r="AG23" s="61"/>
      <c r="AH23" s="61"/>
      <c r="AI23" s="61"/>
      <c r="AJ23" s="61"/>
      <c r="AK23" s="61"/>
      <c r="AL23" s="61"/>
      <c r="AM23" s="61"/>
      <c r="AN23" s="61"/>
      <c r="AO23" s="61"/>
      <c r="AP23" s="61"/>
      <c r="AQ23" s="61"/>
      <c r="AR23" s="61"/>
      <c r="AS23" s="61"/>
    </row>
    <row r="24" spans="1:45" s="43" customFormat="1" ht="15" customHeight="1" x14ac:dyDescent="0.2">
      <c r="A24" s="2"/>
      <c r="B24" s="63" t="s">
        <v>50</v>
      </c>
      <c r="C24" s="576" t="s">
        <v>37</v>
      </c>
      <c r="D24" s="576"/>
      <c r="E24" s="576"/>
      <c r="F24" s="576"/>
      <c r="G24" s="576"/>
      <c r="H24" s="576"/>
      <c r="I24" s="576"/>
      <c r="J24" s="576"/>
      <c r="K24" s="577">
        <f>SUM(L25:L30)</f>
        <v>14897.774671511652</v>
      </c>
      <c r="L24" s="577"/>
      <c r="M24" s="38"/>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row>
    <row r="25" spans="1:45" ht="15" customHeight="1" x14ac:dyDescent="0.2">
      <c r="A25" s="64" t="s">
        <v>38</v>
      </c>
      <c r="B25" s="65" t="s">
        <v>56</v>
      </c>
      <c r="C25" s="66" t="s">
        <v>39</v>
      </c>
      <c r="D25" s="66">
        <v>93570</v>
      </c>
      <c r="E25" s="67">
        <v>45200</v>
      </c>
      <c r="F25" s="68" t="str">
        <f>VLOOKUP(A25,TAB_SAL!A:E,2,0)</f>
        <v>ARQUITETO</v>
      </c>
      <c r="G25" s="69">
        <f>VLOOKUP(A25,DIMENS_EQUIPE!A:I,7,0)</f>
        <v>14.97</v>
      </c>
      <c r="H25" s="70" t="s">
        <v>57</v>
      </c>
      <c r="I25" s="71">
        <f>VLOOKUP(A25,TAB_SAL!$A$9:$E$16,5,0)</f>
        <v>62.295909090909092</v>
      </c>
      <c r="J25" s="72">
        <f t="shared" ref="J25:J30" si="3">ROUND(G25*I25,2)</f>
        <v>932.57</v>
      </c>
      <c r="K25" s="73" t="s">
        <v>41</v>
      </c>
      <c r="L25" s="75">
        <f t="shared" ref="L25:L30" si="4">IF(K25="TRDE",J25*$L$10,IF(K25="FATOR k",J25*$L$9))</f>
        <v>2208.016904408435</v>
      </c>
      <c r="M25" s="38"/>
    </row>
    <row r="26" spans="1:45" s="46" customFormat="1" ht="15" customHeight="1" x14ac:dyDescent="0.15">
      <c r="A26" s="64" t="s">
        <v>42</v>
      </c>
      <c r="B26" s="65" t="s">
        <v>58</v>
      </c>
      <c r="C26" s="66" t="s">
        <v>39</v>
      </c>
      <c r="D26" s="66">
        <v>93565</v>
      </c>
      <c r="E26" s="67">
        <v>45200</v>
      </c>
      <c r="F26" s="68" t="str">
        <f>VLOOKUP(A26,TAB_SAL!A:E,2,0)</f>
        <v>ENGENHEIRO CIVIL</v>
      </c>
      <c r="G26" s="69">
        <f>VLOOKUP(A26,DIMENS_EQUIPE!A:I,7,0)</f>
        <v>14.97</v>
      </c>
      <c r="H26" s="70" t="s">
        <v>57</v>
      </c>
      <c r="I26" s="71">
        <f>VLOOKUP(A26,TAB_SAL!$A$9:$E$16,5,0)</f>
        <v>61.276363636363634</v>
      </c>
      <c r="J26" s="72">
        <f t="shared" si="3"/>
        <v>917.31</v>
      </c>
      <c r="K26" s="73" t="s">
        <v>41</v>
      </c>
      <c r="L26" s="75">
        <f t="shared" si="4"/>
        <v>2171.8862783307436</v>
      </c>
      <c r="M26" s="38"/>
    </row>
    <row r="27" spans="1:45" s="46" customFormat="1" ht="15" customHeight="1" x14ac:dyDescent="0.15">
      <c r="A27" s="64" t="s">
        <v>43</v>
      </c>
      <c r="B27" s="65" t="s">
        <v>59</v>
      </c>
      <c r="C27" s="66" t="s">
        <v>39</v>
      </c>
      <c r="D27" s="66">
        <v>93567</v>
      </c>
      <c r="E27" s="67">
        <v>45200</v>
      </c>
      <c r="F27" s="68" t="str">
        <f>VLOOKUP(A27,TAB_SAL!A:E,2,0)</f>
        <v>ENGENHEIRO ELETRICISTA/MECÂNICO</v>
      </c>
      <c r="G27" s="69">
        <f>VLOOKUP(A27,DIMENS_EQUIPE!A:I,7,0)</f>
        <v>19.96</v>
      </c>
      <c r="H27" s="70" t="s">
        <v>57</v>
      </c>
      <c r="I27" s="71">
        <f>VLOOKUP(A27,TAB_SAL!$A$9:$E$16,5,0)</f>
        <v>63.319909090909086</v>
      </c>
      <c r="J27" s="72">
        <f t="shared" si="3"/>
        <v>1263.8699999999999</v>
      </c>
      <c r="K27" s="73" t="s">
        <v>41</v>
      </c>
      <c r="L27" s="75">
        <f t="shared" si="4"/>
        <v>2992.4255819667032</v>
      </c>
      <c r="M27" s="38"/>
    </row>
    <row r="28" spans="1:45" s="46" customFormat="1" ht="15" customHeight="1" x14ac:dyDescent="0.15">
      <c r="A28" s="64" t="s">
        <v>44</v>
      </c>
      <c r="B28" s="65" t="s">
        <v>60</v>
      </c>
      <c r="C28" s="66" t="s">
        <v>39</v>
      </c>
      <c r="D28" s="66">
        <v>93571</v>
      </c>
      <c r="E28" s="67">
        <v>45200</v>
      </c>
      <c r="F28" s="68" t="str">
        <f>VLOOKUP(A28,TAB_SAL!A:E,2,0)</f>
        <v>ARQUITETO/ENGENHEIRO SENIOR</v>
      </c>
      <c r="G28" s="69">
        <f>VLOOKUP(A28,DIMENS_EQUIPE!A:I,7,0)</f>
        <v>21.19</v>
      </c>
      <c r="H28" s="70" t="s">
        <v>57</v>
      </c>
      <c r="I28" s="71">
        <f>VLOOKUP(A28,TAB_SAL!$A$9:$E$16,5,0)</f>
        <v>78.717363636363629</v>
      </c>
      <c r="J28" s="72">
        <f t="shared" si="3"/>
        <v>1668.02</v>
      </c>
      <c r="K28" s="73" t="s">
        <v>41</v>
      </c>
      <c r="L28" s="75">
        <f t="shared" si="4"/>
        <v>3949.3189325105436</v>
      </c>
      <c r="M28" s="38"/>
    </row>
    <row r="29" spans="1:45" s="46" customFormat="1" ht="15" customHeight="1" x14ac:dyDescent="0.15">
      <c r="A29" s="64" t="s">
        <v>45</v>
      </c>
      <c r="B29" s="65" t="s">
        <v>61</v>
      </c>
      <c r="C29" s="66" t="s">
        <v>39</v>
      </c>
      <c r="D29" s="66">
        <v>93568</v>
      </c>
      <c r="E29" s="67">
        <v>45200</v>
      </c>
      <c r="F29" s="68" t="str">
        <f>VLOOKUP(A29,TAB_SAL!A:E,2,0)</f>
        <v>DESENHISTA</v>
      </c>
      <c r="G29" s="69">
        <f>VLOOKUP(A29,DIMENS_EQUIPE!A:I,7,0)</f>
        <v>45.5</v>
      </c>
      <c r="H29" s="70" t="s">
        <v>57</v>
      </c>
      <c r="I29" s="71">
        <f>VLOOKUP(A29,TAB_SAL!$A$9:$E$16,5,0)</f>
        <v>23.145045454545453</v>
      </c>
      <c r="J29" s="72">
        <f t="shared" si="3"/>
        <v>1053.0999999999999</v>
      </c>
      <c r="K29" s="73" t="s">
        <v>41</v>
      </c>
      <c r="L29" s="75">
        <f t="shared" si="4"/>
        <v>2493.3920263706991</v>
      </c>
      <c r="M29" s="38"/>
    </row>
    <row r="30" spans="1:45" s="46" customFormat="1" ht="15" customHeight="1" x14ac:dyDescent="0.15">
      <c r="A30" s="64" t="s">
        <v>46</v>
      </c>
      <c r="B30" s="65" t="s">
        <v>62</v>
      </c>
      <c r="C30" s="66" t="s">
        <v>39</v>
      </c>
      <c r="D30" s="66">
        <v>93561</v>
      </c>
      <c r="E30" s="67">
        <v>45200</v>
      </c>
      <c r="F30" s="68" t="str">
        <f>VLOOKUP(A30,TAB_SAL!A:E,2,0)</f>
        <v>AUXILIAR DE ENGENHARIA</v>
      </c>
      <c r="G30" s="69">
        <f>VLOOKUP(A30,DIMENS_EQUIPE!A:I,7,0)</f>
        <v>24.5</v>
      </c>
      <c r="H30" s="70" t="s">
        <v>57</v>
      </c>
      <c r="I30" s="71">
        <f>VLOOKUP(A30,TAB_SAL!$A$9:$E$16,5,0)</f>
        <v>18.665499999999998</v>
      </c>
      <c r="J30" s="72">
        <f t="shared" si="3"/>
        <v>457.3</v>
      </c>
      <c r="K30" s="73" t="s">
        <v>41</v>
      </c>
      <c r="L30" s="75">
        <f t="shared" si="4"/>
        <v>1082.7349479245283</v>
      </c>
      <c r="M30" s="38"/>
    </row>
    <row r="31" spans="1:45" s="43" customFormat="1" ht="15" customHeight="1" x14ac:dyDescent="0.2">
      <c r="A31" s="2"/>
      <c r="B31" s="63" t="s">
        <v>53</v>
      </c>
      <c r="C31" s="576" t="s">
        <v>47</v>
      </c>
      <c r="D31" s="576"/>
      <c r="E31" s="576"/>
      <c r="F31" s="576"/>
      <c r="G31" s="576"/>
      <c r="H31" s="576"/>
      <c r="I31" s="576"/>
      <c r="J31" s="576"/>
      <c r="K31" s="577">
        <f>SUM(L32:L32)</f>
        <v>2574.5982241953388</v>
      </c>
      <c r="L31" s="577"/>
      <c r="M31" s="38"/>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row>
    <row r="32" spans="1:45" ht="15" customHeight="1" x14ac:dyDescent="0.2">
      <c r="B32" s="65" t="s">
        <v>63</v>
      </c>
      <c r="C32" s="66" t="s">
        <v>49</v>
      </c>
      <c r="D32" s="66" t="s">
        <v>50</v>
      </c>
      <c r="E32" s="67">
        <v>45200</v>
      </c>
      <c r="F32" s="68" t="s">
        <v>51</v>
      </c>
      <c r="G32" s="79">
        <f>DIMENS_EQUIPE!I24</f>
        <v>0.5</v>
      </c>
      <c r="H32" s="70" t="s">
        <v>52</v>
      </c>
      <c r="I32" s="71">
        <f>'02.01 Impressões'!I43</f>
        <v>4217.6500000000005</v>
      </c>
      <c r="J32" s="72">
        <f t="shared" ref="J32" si="5">ROUND(G32*I32,2)</f>
        <v>2108.83</v>
      </c>
      <c r="K32" s="73" t="s">
        <v>14</v>
      </c>
      <c r="L32" s="75">
        <f>IF(K32="TRDE",J32*$L$10,IF(K32="FATOR k",J32*$L$9))</f>
        <v>2574.5982241953388</v>
      </c>
      <c r="M32" s="38"/>
    </row>
    <row r="33" spans="1:45" s="32" customFormat="1" ht="15" customHeight="1" x14ac:dyDescent="0.2">
      <c r="A33" s="9"/>
      <c r="B33" s="59">
        <v>3</v>
      </c>
      <c r="C33" s="574" t="s">
        <v>21</v>
      </c>
      <c r="D33" s="574"/>
      <c r="E33" s="574"/>
      <c r="F33" s="574"/>
      <c r="G33" s="574"/>
      <c r="H33" s="574"/>
      <c r="I33" s="574"/>
      <c r="J33" s="574"/>
      <c r="K33" s="575">
        <f>K34+K41</f>
        <v>19601.333338468368</v>
      </c>
      <c r="L33" s="575"/>
      <c r="M33" s="30"/>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row>
    <row r="34" spans="1:45" s="43" customFormat="1" ht="15" customHeight="1" x14ac:dyDescent="0.2">
      <c r="A34" s="2"/>
      <c r="B34" s="63" t="s">
        <v>64</v>
      </c>
      <c r="C34" s="576" t="s">
        <v>37</v>
      </c>
      <c r="D34" s="576"/>
      <c r="E34" s="576"/>
      <c r="F34" s="576"/>
      <c r="G34" s="576"/>
      <c r="H34" s="576"/>
      <c r="I34" s="576"/>
      <c r="J34" s="576"/>
      <c r="K34" s="577">
        <f>SUM(L35:L40)</f>
        <v>17026.735114273029</v>
      </c>
      <c r="L34" s="577"/>
      <c r="M34" s="38"/>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row>
    <row r="35" spans="1:45" ht="15" customHeight="1" x14ac:dyDescent="0.2">
      <c r="A35" s="64" t="s">
        <v>38</v>
      </c>
      <c r="B35" s="65" t="s">
        <v>65</v>
      </c>
      <c r="C35" s="66" t="s">
        <v>39</v>
      </c>
      <c r="D35" s="66">
        <v>93570</v>
      </c>
      <c r="E35" s="67">
        <v>45200</v>
      </c>
      <c r="F35" s="68" t="str">
        <f>VLOOKUP(A35,TAB_SAL!A:E,2,0)</f>
        <v>ARQUITETO</v>
      </c>
      <c r="G35" s="69">
        <f>VLOOKUP(A35,DIMENS_EQUIPE!A:I,8,0)</f>
        <v>17.11</v>
      </c>
      <c r="H35" s="70" t="s">
        <v>57</v>
      </c>
      <c r="I35" s="71">
        <f>VLOOKUP(A35,TAB_SAL!$A$9:$E$16,5,0)</f>
        <v>62.295909090909092</v>
      </c>
      <c r="J35" s="72">
        <f t="shared" ref="J35:J40" si="6">ROUND(G35*I35,2)</f>
        <v>1065.8800000000001</v>
      </c>
      <c r="K35" s="73" t="s">
        <v>41</v>
      </c>
      <c r="L35" s="74">
        <f t="shared" ref="L35:L40" si="7">IF(K35="TRDE",J35*$L$10,IF(K35="FATOR k",J35*$L$9))</f>
        <v>2523.6508337935629</v>
      </c>
      <c r="M35" s="38"/>
    </row>
    <row r="36" spans="1:45" ht="15" customHeight="1" x14ac:dyDescent="0.2">
      <c r="A36" s="64" t="s">
        <v>42</v>
      </c>
      <c r="B36" s="65" t="s">
        <v>66</v>
      </c>
      <c r="C36" s="66" t="s">
        <v>39</v>
      </c>
      <c r="D36" s="66">
        <v>93565</v>
      </c>
      <c r="E36" s="67">
        <v>45200</v>
      </c>
      <c r="F36" s="68" t="str">
        <f>VLOOKUP(A36,TAB_SAL!A:E,2,0)</f>
        <v>ENGENHEIRO CIVIL</v>
      </c>
      <c r="G36" s="69">
        <f>VLOOKUP(A36,DIMENS_EQUIPE!A:I,8,0)</f>
        <v>17.11</v>
      </c>
      <c r="H36" s="70" t="s">
        <v>57</v>
      </c>
      <c r="I36" s="71">
        <f>VLOOKUP(A36,TAB_SAL!$A$9:$E$16,5,0)</f>
        <v>61.276363636363634</v>
      </c>
      <c r="J36" s="72">
        <f t="shared" si="6"/>
        <v>1048.44</v>
      </c>
      <c r="K36" s="73" t="s">
        <v>41</v>
      </c>
      <c r="L36" s="74">
        <f t="shared" si="7"/>
        <v>2482.3586897047726</v>
      </c>
      <c r="M36" s="38"/>
    </row>
    <row r="37" spans="1:45" ht="15" customHeight="1" x14ac:dyDescent="0.2">
      <c r="A37" s="64" t="s">
        <v>43</v>
      </c>
      <c r="B37" s="65" t="s">
        <v>67</v>
      </c>
      <c r="C37" s="66" t="s">
        <v>39</v>
      </c>
      <c r="D37" s="66">
        <v>93567</v>
      </c>
      <c r="E37" s="67">
        <v>45200</v>
      </c>
      <c r="F37" s="68" t="str">
        <f>VLOOKUP(A37,TAB_SAL!A:E,2,0)</f>
        <v>ENGENHEIRO ELETRICISTA/MECÂNICO</v>
      </c>
      <c r="G37" s="69">
        <f>VLOOKUP(A37,DIMENS_EQUIPE!A:I,8,0)</f>
        <v>22.81</v>
      </c>
      <c r="H37" s="70" t="s">
        <v>57</v>
      </c>
      <c r="I37" s="71">
        <f>VLOOKUP(A37,TAB_SAL!$A$9:$E$16,5,0)</f>
        <v>63.319909090909086</v>
      </c>
      <c r="J37" s="72">
        <f t="shared" si="6"/>
        <v>1444.33</v>
      </c>
      <c r="K37" s="73" t="s">
        <v>41</v>
      </c>
      <c r="L37" s="74">
        <f t="shared" si="7"/>
        <v>3419.6950958579355</v>
      </c>
      <c r="M37" s="38"/>
    </row>
    <row r="38" spans="1:45" ht="15" customHeight="1" x14ac:dyDescent="0.2">
      <c r="A38" s="64" t="s">
        <v>44</v>
      </c>
      <c r="B38" s="65" t="s">
        <v>68</v>
      </c>
      <c r="C38" s="66" t="s">
        <v>39</v>
      </c>
      <c r="D38" s="66">
        <v>93571</v>
      </c>
      <c r="E38" s="67">
        <v>45200</v>
      </c>
      <c r="F38" s="68" t="str">
        <f>VLOOKUP(A38,TAB_SAL!A:E,2,0)</f>
        <v>ARQUITETO/ENGENHEIRO SENIOR</v>
      </c>
      <c r="G38" s="69">
        <f>VLOOKUP(A38,DIMENS_EQUIPE!A:I,8,0)</f>
        <v>24.22</v>
      </c>
      <c r="H38" s="70" t="s">
        <v>57</v>
      </c>
      <c r="I38" s="71">
        <f>VLOOKUP(A38,TAB_SAL!$A$9:$E$16,5,0)</f>
        <v>78.717363636363629</v>
      </c>
      <c r="J38" s="72">
        <f t="shared" si="6"/>
        <v>1906.53</v>
      </c>
      <c r="K38" s="73" t="s">
        <v>41</v>
      </c>
      <c r="L38" s="74">
        <f t="shared" si="7"/>
        <v>4514.0316209633738</v>
      </c>
      <c r="M38" s="38"/>
    </row>
    <row r="39" spans="1:45" ht="15" customHeight="1" x14ac:dyDescent="0.2">
      <c r="A39" s="64" t="s">
        <v>45</v>
      </c>
      <c r="B39" s="65" t="s">
        <v>69</v>
      </c>
      <c r="C39" s="66" t="s">
        <v>39</v>
      </c>
      <c r="D39" s="66">
        <v>93568</v>
      </c>
      <c r="E39" s="67">
        <v>45200</v>
      </c>
      <c r="F39" s="68" t="str">
        <f>VLOOKUP(A39,TAB_SAL!A:E,2,0)</f>
        <v>DESENHISTA</v>
      </c>
      <c r="G39" s="69">
        <f>VLOOKUP(A39,DIMENS_EQUIPE!A:I,8,0)</f>
        <v>52</v>
      </c>
      <c r="H39" s="70" t="s">
        <v>57</v>
      </c>
      <c r="I39" s="71">
        <f>VLOOKUP(A39,TAB_SAL!$A$9:$E$16,5,0)</f>
        <v>23.145045454545453</v>
      </c>
      <c r="J39" s="72">
        <f t="shared" si="6"/>
        <v>1203.54</v>
      </c>
      <c r="K39" s="73" t="s">
        <v>41</v>
      </c>
      <c r="L39" s="74">
        <f t="shared" si="7"/>
        <v>2849.5841225127633</v>
      </c>
      <c r="M39" s="38"/>
    </row>
    <row r="40" spans="1:45" ht="15" customHeight="1" x14ac:dyDescent="0.2">
      <c r="A40" s="64" t="s">
        <v>46</v>
      </c>
      <c r="B40" s="65" t="s">
        <v>70</v>
      </c>
      <c r="C40" s="66" t="s">
        <v>39</v>
      </c>
      <c r="D40" s="66">
        <v>93561</v>
      </c>
      <c r="E40" s="67">
        <v>45200</v>
      </c>
      <c r="F40" s="68" t="str">
        <f>VLOOKUP(A40,TAB_SAL!A:E,2,0)</f>
        <v>AUXILIAR DE ENGENHARIA</v>
      </c>
      <c r="G40" s="69">
        <f>VLOOKUP(A40,DIMENS_EQUIPE!A:I,8,0)</f>
        <v>28</v>
      </c>
      <c r="H40" s="70" t="s">
        <v>57</v>
      </c>
      <c r="I40" s="71">
        <f>VLOOKUP(A40,TAB_SAL!$A$9:$E$16,5,0)</f>
        <v>18.665499999999998</v>
      </c>
      <c r="J40" s="72">
        <f t="shared" si="6"/>
        <v>522.63</v>
      </c>
      <c r="K40" s="73" t="s">
        <v>41</v>
      </c>
      <c r="L40" s="74">
        <f t="shared" si="7"/>
        <v>1237.4147514406216</v>
      </c>
      <c r="M40" s="38"/>
    </row>
    <row r="41" spans="1:45" s="43" customFormat="1" ht="15" customHeight="1" x14ac:dyDescent="0.2">
      <c r="A41" s="2"/>
      <c r="B41" s="63" t="s">
        <v>71</v>
      </c>
      <c r="C41" s="576" t="s">
        <v>47</v>
      </c>
      <c r="D41" s="576"/>
      <c r="E41" s="576"/>
      <c r="F41" s="576"/>
      <c r="G41" s="576"/>
      <c r="H41" s="576"/>
      <c r="I41" s="576"/>
      <c r="J41" s="576"/>
      <c r="K41" s="577">
        <f>SUM(L42:L42)</f>
        <v>2574.5982241953388</v>
      </c>
      <c r="L41" s="577"/>
      <c r="M41" s="38"/>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row>
    <row r="42" spans="1:45" ht="15" customHeight="1" x14ac:dyDescent="0.2">
      <c r="B42" s="65" t="s">
        <v>72</v>
      </c>
      <c r="C42" s="66" t="s">
        <v>49</v>
      </c>
      <c r="D42" s="66" t="s">
        <v>50</v>
      </c>
      <c r="E42" s="67">
        <v>45200</v>
      </c>
      <c r="F42" s="68" t="s">
        <v>51</v>
      </c>
      <c r="G42" s="79">
        <f>DIMENS_EQUIPE!I25</f>
        <v>0.5</v>
      </c>
      <c r="H42" s="70" t="s">
        <v>52</v>
      </c>
      <c r="I42" s="71">
        <f>'02.01 Impressões'!I43</f>
        <v>4217.6500000000005</v>
      </c>
      <c r="J42" s="72">
        <f t="shared" ref="J42" si="8">ROUND(G42*I42,2)</f>
        <v>2108.83</v>
      </c>
      <c r="K42" s="73" t="s">
        <v>14</v>
      </c>
      <c r="L42" s="75">
        <f>IF(K42="TRDE",J42*$L$10,IF(K42="FATOR k",J42*$L$9))</f>
        <v>2574.5982241953388</v>
      </c>
      <c r="M42" s="38"/>
    </row>
    <row r="43" spans="1:45" s="32" customFormat="1" ht="15" customHeight="1" x14ac:dyDescent="0.2">
      <c r="A43" s="9"/>
      <c r="B43" s="59">
        <v>4</v>
      </c>
      <c r="C43" s="574" t="s">
        <v>23</v>
      </c>
      <c r="D43" s="574"/>
      <c r="E43" s="574"/>
      <c r="F43" s="574"/>
      <c r="G43" s="574"/>
      <c r="H43" s="574"/>
      <c r="I43" s="574"/>
      <c r="J43" s="574"/>
      <c r="K43" s="575">
        <f>K44+K51</f>
        <v>14210.513000417315</v>
      </c>
      <c r="L43" s="575"/>
      <c r="M43" s="30"/>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row>
    <row r="44" spans="1:45" s="43" customFormat="1" ht="15" customHeight="1" x14ac:dyDescent="0.2">
      <c r="A44" s="2"/>
      <c r="B44" s="63" t="s">
        <v>73</v>
      </c>
      <c r="C44" s="576" t="s">
        <v>37</v>
      </c>
      <c r="D44" s="576"/>
      <c r="E44" s="576"/>
      <c r="F44" s="576"/>
      <c r="G44" s="576"/>
      <c r="H44" s="576"/>
      <c r="I44" s="576"/>
      <c r="J44" s="576"/>
      <c r="K44" s="577">
        <f>SUM(L45:L50)</f>
        <v>10641.629537598224</v>
      </c>
      <c r="L44" s="577"/>
      <c r="M44" s="38"/>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row>
    <row r="45" spans="1:45" ht="15" customHeight="1" x14ac:dyDescent="0.2">
      <c r="A45" s="64" t="s">
        <v>38</v>
      </c>
      <c r="B45" s="65" t="s">
        <v>74</v>
      </c>
      <c r="C45" s="66" t="s">
        <v>39</v>
      </c>
      <c r="D45" s="66">
        <v>93570</v>
      </c>
      <c r="E45" s="67">
        <v>45200</v>
      </c>
      <c r="F45" s="68" t="str">
        <f>VLOOKUP(A45,TAB_SAL!A:E,2,0)</f>
        <v>ARQUITETO</v>
      </c>
      <c r="G45" s="69">
        <f>VLOOKUP(A45,DIMENS_EQUIPE!A:I,9,0)</f>
        <v>10.69</v>
      </c>
      <c r="H45" s="70" t="s">
        <v>57</v>
      </c>
      <c r="I45" s="71">
        <f>VLOOKUP(A45,TAB_SAL!$A$9:$E$16,5,0)</f>
        <v>62.295909090909092</v>
      </c>
      <c r="J45" s="72">
        <f t="shared" ref="J45:J50" si="9">ROUND(G45*I45,2)</f>
        <v>665.94</v>
      </c>
      <c r="K45" s="73" t="s">
        <v>41</v>
      </c>
      <c r="L45" s="74">
        <f t="shared" ref="L45:L50" si="10">IF(K45="TRDE",J45*$L$10,IF(K45="FATOR k",J45*$L$9))</f>
        <v>1576.7253689500556</v>
      </c>
      <c r="M45" s="38"/>
    </row>
    <row r="46" spans="1:45" ht="15" customHeight="1" x14ac:dyDescent="0.2">
      <c r="A46" s="64" t="s">
        <v>42</v>
      </c>
      <c r="B46" s="65" t="s">
        <v>75</v>
      </c>
      <c r="C46" s="66" t="s">
        <v>39</v>
      </c>
      <c r="D46" s="66">
        <v>93565</v>
      </c>
      <c r="E46" s="67">
        <v>45200</v>
      </c>
      <c r="F46" s="68" t="str">
        <f>VLOOKUP(A46,TAB_SAL!A:E,2,0)</f>
        <v>ENGENHEIRO CIVIL</v>
      </c>
      <c r="G46" s="69">
        <f>VLOOKUP(A46,DIMENS_EQUIPE!A:I,9,0)</f>
        <v>10.69</v>
      </c>
      <c r="H46" s="70" t="s">
        <v>57</v>
      </c>
      <c r="I46" s="71">
        <f>VLOOKUP(A46,TAB_SAL!$A$9:$E$16,5,0)</f>
        <v>61.276363636363634</v>
      </c>
      <c r="J46" s="72">
        <f t="shared" si="9"/>
        <v>655.04</v>
      </c>
      <c r="K46" s="73" t="s">
        <v>41</v>
      </c>
      <c r="L46" s="74">
        <f t="shared" si="10"/>
        <v>1550.9177788945615</v>
      </c>
      <c r="M46" s="38"/>
    </row>
    <row r="47" spans="1:45" ht="15" customHeight="1" x14ac:dyDescent="0.2">
      <c r="A47" s="64" t="s">
        <v>43</v>
      </c>
      <c r="B47" s="65" t="s">
        <v>76</v>
      </c>
      <c r="C47" s="66" t="s">
        <v>39</v>
      </c>
      <c r="D47" s="66">
        <v>93567</v>
      </c>
      <c r="E47" s="67">
        <v>45200</v>
      </c>
      <c r="F47" s="68" t="str">
        <f>VLOOKUP(A47,TAB_SAL!A:E,2,0)</f>
        <v>ENGENHEIRO ELETRICISTA/MECÂNICO</v>
      </c>
      <c r="G47" s="69">
        <f>VLOOKUP(A47,DIMENS_EQUIPE!A:I,9,0)</f>
        <v>14.26</v>
      </c>
      <c r="H47" s="70" t="s">
        <v>57</v>
      </c>
      <c r="I47" s="71">
        <f>VLOOKUP(A47,TAB_SAL!$A$9:$E$16,5,0)</f>
        <v>63.319909090909086</v>
      </c>
      <c r="J47" s="72">
        <f t="shared" si="9"/>
        <v>902.94</v>
      </c>
      <c r="K47" s="73" t="s">
        <v>41</v>
      </c>
      <c r="L47" s="74">
        <f t="shared" si="10"/>
        <v>2137.8628774961157</v>
      </c>
      <c r="M47" s="38"/>
    </row>
    <row r="48" spans="1:45" ht="15" customHeight="1" x14ac:dyDescent="0.2">
      <c r="A48" s="64" t="s">
        <v>44</v>
      </c>
      <c r="B48" s="65" t="s">
        <v>77</v>
      </c>
      <c r="C48" s="66" t="s">
        <v>39</v>
      </c>
      <c r="D48" s="66">
        <v>93571</v>
      </c>
      <c r="E48" s="67">
        <v>45200</v>
      </c>
      <c r="F48" s="68" t="str">
        <f>VLOOKUP(A48,TAB_SAL!A:E,2,0)</f>
        <v>ARQUITETO/ENGENHEIRO SENIOR</v>
      </c>
      <c r="G48" s="69">
        <f>VLOOKUP(A48,DIMENS_EQUIPE!A:I,9,0)</f>
        <v>15.14</v>
      </c>
      <c r="H48" s="70" t="s">
        <v>57</v>
      </c>
      <c r="I48" s="71">
        <f>VLOOKUP(A48,TAB_SAL!$A$9:$E$16,5,0)</f>
        <v>78.717363636363629</v>
      </c>
      <c r="J48" s="72">
        <f t="shared" si="9"/>
        <v>1191.78</v>
      </c>
      <c r="K48" s="73" t="s">
        <v>41</v>
      </c>
      <c r="L48" s="74">
        <f t="shared" si="10"/>
        <v>2821.7403372785793</v>
      </c>
      <c r="M48" s="38"/>
    </row>
    <row r="49" spans="1:45" ht="15" customHeight="1" x14ac:dyDescent="0.2">
      <c r="A49" s="64" t="s">
        <v>45</v>
      </c>
      <c r="B49" s="65" t="s">
        <v>78</v>
      </c>
      <c r="C49" s="66" t="s">
        <v>39</v>
      </c>
      <c r="D49" s="66">
        <v>93568</v>
      </c>
      <c r="E49" s="67">
        <v>45200</v>
      </c>
      <c r="F49" s="68" t="str">
        <f>VLOOKUP(A49,TAB_SAL!A:E,2,0)</f>
        <v>DESENHISTA</v>
      </c>
      <c r="G49" s="69">
        <f>VLOOKUP(A49,DIMENS_EQUIPE!A:I,9,0)</f>
        <v>32.5</v>
      </c>
      <c r="H49" s="70" t="s">
        <v>57</v>
      </c>
      <c r="I49" s="71">
        <f>VLOOKUP(A49,TAB_SAL!$A$9:$E$16,5,0)</f>
        <v>23.145045454545453</v>
      </c>
      <c r="J49" s="72">
        <f t="shared" si="9"/>
        <v>752.21</v>
      </c>
      <c r="K49" s="73" t="s">
        <v>41</v>
      </c>
      <c r="L49" s="74">
        <f t="shared" si="10"/>
        <v>1780.9841573984463</v>
      </c>
      <c r="M49" s="38"/>
    </row>
    <row r="50" spans="1:45" ht="15" customHeight="1" x14ac:dyDescent="0.2">
      <c r="A50" s="64" t="s">
        <v>46</v>
      </c>
      <c r="B50" s="65" t="s">
        <v>79</v>
      </c>
      <c r="C50" s="66" t="s">
        <v>39</v>
      </c>
      <c r="D50" s="66">
        <v>93561</v>
      </c>
      <c r="E50" s="67">
        <v>45200</v>
      </c>
      <c r="F50" s="68" t="str">
        <f>VLOOKUP(A50,TAB_SAL!A:E,2,0)</f>
        <v>AUXILIAR DE ENGENHARIA</v>
      </c>
      <c r="G50" s="69">
        <f>VLOOKUP(A50,DIMENS_EQUIPE!A:I,9,0)</f>
        <v>17.5</v>
      </c>
      <c r="H50" s="70" t="s">
        <v>57</v>
      </c>
      <c r="I50" s="71">
        <f>VLOOKUP(A50,TAB_SAL!$A$9:$E$16,5,0)</f>
        <v>18.665499999999998</v>
      </c>
      <c r="J50" s="72">
        <f t="shared" si="9"/>
        <v>326.64999999999998</v>
      </c>
      <c r="K50" s="73" t="s">
        <v>41</v>
      </c>
      <c r="L50" s="80">
        <f t="shared" si="10"/>
        <v>773.39901758046608</v>
      </c>
      <c r="M50" s="38"/>
    </row>
    <row r="51" spans="1:45" s="43" customFormat="1" ht="15" customHeight="1" x14ac:dyDescent="0.2">
      <c r="A51" s="2"/>
      <c r="B51" s="63" t="s">
        <v>80</v>
      </c>
      <c r="C51" s="576" t="s">
        <v>47</v>
      </c>
      <c r="D51" s="576"/>
      <c r="E51" s="576"/>
      <c r="F51" s="576"/>
      <c r="G51" s="576"/>
      <c r="H51" s="576"/>
      <c r="I51" s="576"/>
      <c r="J51" s="576"/>
      <c r="K51" s="577">
        <f>SUM(L52:L53)</f>
        <v>3568.8834628190903</v>
      </c>
      <c r="L51" s="577"/>
      <c r="M51" s="38"/>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row>
    <row r="52" spans="1:45" ht="15" customHeight="1" x14ac:dyDescent="0.2">
      <c r="B52" s="65" t="s">
        <v>81</v>
      </c>
      <c r="C52" s="66" t="s">
        <v>49</v>
      </c>
      <c r="D52" s="66" t="s">
        <v>50</v>
      </c>
      <c r="E52" s="67">
        <v>45200</v>
      </c>
      <c r="F52" s="68" t="s">
        <v>51</v>
      </c>
      <c r="G52" s="79">
        <f>DIMENS_EQUIPE!I26</f>
        <v>0.5</v>
      </c>
      <c r="H52" s="70" t="s">
        <v>52</v>
      </c>
      <c r="I52" s="71">
        <f>'02.01 Impressões'!I43</f>
        <v>4217.6500000000005</v>
      </c>
      <c r="J52" s="72">
        <f t="shared" ref="J52:J53" si="11">ROUND(G52*I52,2)</f>
        <v>2108.83</v>
      </c>
      <c r="K52" s="73" t="s">
        <v>14</v>
      </c>
      <c r="L52" s="75">
        <f>IF(K52="TRDE",J52*$L$10,IF(K52="FATOR k",J52*$L$9))</f>
        <v>2574.5982241953388</v>
      </c>
      <c r="M52" s="38"/>
    </row>
    <row r="53" spans="1:45" ht="15" customHeight="1" x14ac:dyDescent="0.2">
      <c r="B53" s="65" t="s">
        <v>82</v>
      </c>
      <c r="C53" s="66"/>
      <c r="D53" s="66"/>
      <c r="E53" s="67"/>
      <c r="F53" s="68" t="s">
        <v>54</v>
      </c>
      <c r="G53" s="79">
        <v>1</v>
      </c>
      <c r="H53" s="70" t="s">
        <v>55</v>
      </c>
      <c r="I53" s="71">
        <f>'02.02 ARTs'!$L$37</f>
        <v>814.41</v>
      </c>
      <c r="J53" s="72">
        <f t="shared" si="11"/>
        <v>814.41</v>
      </c>
      <c r="K53" s="73" t="s">
        <v>14</v>
      </c>
      <c r="L53" s="75">
        <f>IF(K53="TRDE",J53*$L$10,IF(K53="FATOR k",J53*$L$9))</f>
        <v>994.28523862375141</v>
      </c>
      <c r="M53" s="38"/>
    </row>
    <row r="54" spans="1:45" s="81" customFormat="1" ht="15" customHeight="1" x14ac:dyDescent="0.2">
      <c r="B54" s="578" t="s">
        <v>83</v>
      </c>
      <c r="C54" s="578"/>
      <c r="D54" s="578"/>
      <c r="E54" s="578"/>
      <c r="F54" s="578"/>
      <c r="G54" s="578"/>
      <c r="H54" s="578"/>
      <c r="I54" s="578"/>
      <c r="J54" s="578"/>
      <c r="K54" s="579">
        <f>K13+K23+K33+K43</f>
        <v>57561.212210850164</v>
      </c>
      <c r="L54" s="579"/>
      <c r="M54" s="82"/>
    </row>
  </sheetData>
  <mergeCells count="30">
    <mergeCell ref="B54:J54"/>
    <mergeCell ref="K54:L54"/>
    <mergeCell ref="C43:J43"/>
    <mergeCell ref="K43:L43"/>
    <mergeCell ref="C44:J44"/>
    <mergeCell ref="K44:L44"/>
    <mergeCell ref="C51:J51"/>
    <mergeCell ref="K51:L51"/>
    <mergeCell ref="C33:J33"/>
    <mergeCell ref="K33:L33"/>
    <mergeCell ref="C34:J34"/>
    <mergeCell ref="K34:L34"/>
    <mergeCell ref="C41:J41"/>
    <mergeCell ref="K41:L41"/>
    <mergeCell ref="C23:J23"/>
    <mergeCell ref="K23:L23"/>
    <mergeCell ref="C24:J24"/>
    <mergeCell ref="K24:L24"/>
    <mergeCell ref="C31:J31"/>
    <mergeCell ref="K31:L31"/>
    <mergeCell ref="C13:J13"/>
    <mergeCell ref="K13:L13"/>
    <mergeCell ref="C14:J14"/>
    <mergeCell ref="K14:L14"/>
    <mergeCell ref="K21:L21"/>
    <mergeCell ref="B8:L8"/>
    <mergeCell ref="B9:J9"/>
    <mergeCell ref="B10:J10"/>
    <mergeCell ref="B11:L11"/>
    <mergeCell ref="K12:L12"/>
  </mergeCells>
  <phoneticPr fontId="39" type="noConversion"/>
  <pageMargins left="0.25" right="0.25" top="0.75" bottom="0.75" header="0.3" footer="0.3"/>
  <pageSetup paperSize="9" scale="94" firstPageNumber="0" fitToHeight="10" orientation="landscape" horizontalDpi="300" verticalDpi="300" r:id="rId1"/>
  <headerFooter>
    <oddHeader>&amp;C&amp;"Times New Roman,Normal"&amp;12&amp;A</oddHeader>
    <oddFooter>&amp;C&amp;"Times New Roman,Normal"&amp;12Página &amp;P</oddFooter>
  </headerFooter>
  <rowBreaks count="1" manualBreakCount="1">
    <brk id="32" min="1" max="11"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2A6099"/>
  </sheetPr>
  <dimension ref="A1:ALH18"/>
  <sheetViews>
    <sheetView topLeftCell="A4" zoomScaleNormal="100" workbookViewId="0">
      <selection activeCell="G38" sqref="G37:G38"/>
    </sheetView>
  </sheetViews>
  <sheetFormatPr defaultColWidth="9.140625" defaultRowHeight="12.75" x14ac:dyDescent="0.2"/>
  <cols>
    <col min="1" max="1" width="10.85546875" style="83" customWidth="1"/>
    <col min="2" max="2" width="25" style="83" customWidth="1"/>
    <col min="3" max="3" width="14.28515625" style="84" customWidth="1"/>
    <col min="4" max="4" width="18.85546875" style="85" customWidth="1"/>
    <col min="5" max="8" width="20.7109375" style="86" customWidth="1"/>
    <col min="9" max="996" width="9.140625" style="83"/>
  </cols>
  <sheetData>
    <row r="1" spans="1:11" ht="18" customHeight="1" x14ac:dyDescent="0.2">
      <c r="A1" s="87"/>
      <c r="B1" s="88"/>
      <c r="C1" s="593" t="s">
        <v>0</v>
      </c>
      <c r="D1" s="593"/>
      <c r="E1" s="594"/>
      <c r="F1" s="708" t="s">
        <v>84</v>
      </c>
      <c r="G1" s="709"/>
      <c r="H1" s="710"/>
    </row>
    <row r="2" spans="1:11" ht="18" customHeight="1" x14ac:dyDescent="0.2">
      <c r="A2" s="89"/>
      <c r="B2" s="519"/>
      <c r="C2" s="595" t="s">
        <v>1</v>
      </c>
      <c r="D2" s="595"/>
      <c r="E2" s="596"/>
      <c r="F2" s="711"/>
      <c r="G2" s="712"/>
      <c r="H2" s="713"/>
    </row>
    <row r="3" spans="1:11" ht="18" customHeight="1" x14ac:dyDescent="0.2">
      <c r="A3" s="89"/>
      <c r="B3" s="519"/>
      <c r="C3" s="595" t="s">
        <v>2</v>
      </c>
      <c r="D3" s="595"/>
      <c r="E3" s="596"/>
      <c r="F3" s="711"/>
      <c r="G3" s="712"/>
      <c r="H3" s="713"/>
    </row>
    <row r="4" spans="1:11" ht="22.5" customHeight="1" x14ac:dyDescent="0.2">
      <c r="A4" s="522"/>
      <c r="B4" s="519"/>
      <c r="C4" s="595" t="s">
        <v>3</v>
      </c>
      <c r="D4" s="595"/>
      <c r="E4" s="596"/>
      <c r="F4" s="711"/>
      <c r="G4" s="712"/>
      <c r="H4" s="713"/>
    </row>
    <row r="5" spans="1:11" ht="30" customHeight="1" x14ac:dyDescent="0.2">
      <c r="A5" s="580" t="s">
        <v>85</v>
      </c>
      <c r="B5" s="581"/>
      <c r="C5" s="581"/>
      <c r="D5" s="581"/>
      <c r="E5" s="581"/>
      <c r="F5" s="581"/>
      <c r="G5" s="581"/>
      <c r="H5" s="582"/>
    </row>
    <row r="6" spans="1:11" x14ac:dyDescent="0.2">
      <c r="A6" s="523"/>
      <c r="B6" s="524"/>
      <c r="C6" s="524"/>
      <c r="D6" s="524"/>
      <c r="E6" s="524"/>
      <c r="F6" s="525"/>
      <c r="G6" s="525"/>
      <c r="H6" s="525"/>
    </row>
    <row r="7" spans="1:11" ht="17.25" customHeight="1" x14ac:dyDescent="0.2">
      <c r="A7" s="90"/>
      <c r="B7" s="91"/>
      <c r="C7" s="91"/>
      <c r="D7" s="92"/>
      <c r="E7" s="583"/>
      <c r="F7" s="583"/>
      <c r="G7" s="583"/>
      <c r="H7" s="583"/>
    </row>
    <row r="8" spans="1:11" s="96" customFormat="1" ht="20.100000000000001" customHeight="1" x14ac:dyDescent="0.2">
      <c r="A8" s="584" t="s">
        <v>30</v>
      </c>
      <c r="B8" s="585" t="s">
        <v>34</v>
      </c>
      <c r="C8" s="586" t="s">
        <v>86</v>
      </c>
      <c r="D8" s="587" t="s">
        <v>87</v>
      </c>
      <c r="E8" s="93" t="s">
        <v>88</v>
      </c>
      <c r="F8" s="94" t="s">
        <v>89</v>
      </c>
      <c r="G8" s="95" t="s">
        <v>88</v>
      </c>
      <c r="H8" s="94" t="s">
        <v>89</v>
      </c>
    </row>
    <row r="9" spans="1:11" ht="20.100000000000001" customHeight="1" x14ac:dyDescent="0.2">
      <c r="A9" s="584" t="e" vm="1">
        <v>#VALUE!</v>
      </c>
      <c r="B9" s="585" t="e" vm="1">
        <v>#VALUE!</v>
      </c>
      <c r="C9" s="586"/>
      <c r="D9" s="587"/>
      <c r="E9" s="588" t="s">
        <v>90</v>
      </c>
      <c r="F9" s="588"/>
      <c r="G9" s="589" t="s">
        <v>91</v>
      </c>
      <c r="H9" s="589"/>
      <c r="K9" s="691"/>
    </row>
    <row r="10" spans="1:11" ht="20.100000000000001" customHeight="1" x14ac:dyDescent="0.2">
      <c r="A10" s="97">
        <f>'ORÇAMENTO ANALÍTICO'!B13</f>
        <v>1</v>
      </c>
      <c r="B10" s="98" t="str">
        <f>'ORÇAMENTO ANALÍTICO'!C13</f>
        <v>ESTUDOS PRELIMINARES</v>
      </c>
      <c r="C10" s="99">
        <f>D10/$D$14</f>
        <v>0.10904900600884657</v>
      </c>
      <c r="D10" s="705">
        <f>'ORÇAMENTO SINTÉTICO'!H15</f>
        <v>6276.992976257492</v>
      </c>
      <c r="E10" s="100">
        <v>1</v>
      </c>
      <c r="F10" s="704">
        <f>IF($E10&gt;0,$D10*E10,0)</f>
        <v>6276.992976257492</v>
      </c>
      <c r="G10" s="101"/>
      <c r="H10" s="704">
        <f>IF($G10&gt;0,$D10*G10,0)</f>
        <v>0</v>
      </c>
    </row>
    <row r="11" spans="1:11" ht="20.100000000000001" customHeight="1" x14ac:dyDescent="0.2">
      <c r="A11" s="97">
        <f>'ORÇAMENTO ANALÍTICO'!B23</f>
        <v>2</v>
      </c>
      <c r="B11" s="102" t="str">
        <f>'ORÇAMENTO ANALÍTICO'!C23</f>
        <v>ANTEPROJETO</v>
      </c>
      <c r="C11" s="99">
        <f>D11/$D$14</f>
        <v>0.30354421362261524</v>
      </c>
      <c r="D11" s="705">
        <f>'ORÇAMENTO SINTÉTICO'!H16</f>
        <v>17472.372895706991</v>
      </c>
      <c r="E11" s="100">
        <v>1</v>
      </c>
      <c r="F11" s="704">
        <f>IF($E11&gt;0,$D11*E11,0)</f>
        <v>17472.372895706991</v>
      </c>
      <c r="G11" s="101"/>
      <c r="H11" s="704">
        <f t="shared" ref="H11:H13" si="0">IF($G11&gt;0,$D11*G11,0)</f>
        <v>0</v>
      </c>
    </row>
    <row r="12" spans="1:11" ht="20.100000000000001" customHeight="1" x14ac:dyDescent="0.2">
      <c r="A12" s="97">
        <f>'ORÇAMENTO ANALÍTICO'!B33</f>
        <v>3</v>
      </c>
      <c r="B12" s="102" t="str">
        <f>'ORÇAMENTO ANALÍTICO'!C33</f>
        <v>PROJETO BÁSICO</v>
      </c>
      <c r="C12" s="99">
        <f>D12/$D$14</f>
        <v>0.34053023877724309</v>
      </c>
      <c r="D12" s="705">
        <f>'ORÇAMENTO SINTÉTICO'!H17</f>
        <v>19601.333338468368</v>
      </c>
      <c r="E12" s="100"/>
      <c r="F12" s="704">
        <f>IF($E12&gt;0,$D12*E12,0)</f>
        <v>0</v>
      </c>
      <c r="G12" s="101">
        <v>1</v>
      </c>
      <c r="H12" s="704">
        <f t="shared" si="0"/>
        <v>19601.333338468368</v>
      </c>
    </row>
    <row r="13" spans="1:11" ht="20.100000000000001" customHeight="1" x14ac:dyDescent="0.2">
      <c r="A13" s="97">
        <f>'ORÇAMENTO ANALÍTICO'!B43</f>
        <v>4</v>
      </c>
      <c r="B13" s="102" t="str">
        <f>'ORÇAMENTO ANALÍTICO'!C43</f>
        <v>PROJETO EXECUTIVO</v>
      </c>
      <c r="C13" s="99">
        <f>D13/$D$14</f>
        <v>0.24687654159129513</v>
      </c>
      <c r="D13" s="705">
        <f>'ORÇAMENTO SINTÉTICO'!H18</f>
        <v>14210.513000417315</v>
      </c>
      <c r="E13" s="100"/>
      <c r="F13" s="704">
        <f>IF($E13&gt;0,$D13*E13,0)</f>
        <v>0</v>
      </c>
      <c r="G13" s="101">
        <v>1</v>
      </c>
      <c r="H13" s="704">
        <f t="shared" si="0"/>
        <v>14210.513000417315</v>
      </c>
    </row>
    <row r="14" spans="1:11" ht="20.100000000000001" customHeight="1" x14ac:dyDescent="0.2">
      <c r="A14" s="591" t="s">
        <v>24</v>
      </c>
      <c r="B14" s="591"/>
      <c r="C14" s="103"/>
      <c r="D14" s="104">
        <f>SUM(D10:D13)</f>
        <v>57561.212210850164</v>
      </c>
      <c r="E14" s="105">
        <f>F14/$D$14</f>
        <v>0.41259322185579855</v>
      </c>
      <c r="F14" s="704">
        <f>ROUND((SUM(F10:F13)),3)</f>
        <v>23749.366000000002</v>
      </c>
      <c r="G14" s="105">
        <f>H14/$D$14</f>
        <v>0.58740677448114165</v>
      </c>
      <c r="H14" s="704">
        <f>ROUND((SUM(H10:H13)),3)</f>
        <v>33811.845999999998</v>
      </c>
    </row>
    <row r="15" spans="1:11" ht="20.100000000000001" customHeight="1" x14ac:dyDescent="0.2">
      <c r="A15" s="592" t="s">
        <v>92</v>
      </c>
      <c r="B15" s="592"/>
      <c r="C15" s="103"/>
      <c r="D15" s="106"/>
      <c r="E15" s="107">
        <f>E14</f>
        <v>0.41259322185579855</v>
      </c>
      <c r="F15" s="704">
        <f>F14</f>
        <v>23749.366000000002</v>
      </c>
      <c r="G15" s="108">
        <f t="shared" ref="G15:H15" si="1">E15+G14</f>
        <v>0.99999999633694014</v>
      </c>
      <c r="H15" s="704">
        <f t="shared" si="1"/>
        <v>57561.212</v>
      </c>
    </row>
    <row r="16" spans="1:11" ht="20.100000000000001" customHeight="1" x14ac:dyDescent="0.2">
      <c r="A16" s="592" t="s">
        <v>93</v>
      </c>
      <c r="B16" s="592"/>
      <c r="C16" s="103"/>
      <c r="D16" s="106"/>
      <c r="E16" s="109"/>
      <c r="F16" s="706"/>
      <c r="G16" s="110"/>
      <c r="H16" s="706"/>
    </row>
    <row r="17" spans="1:8" ht="20.100000000000001" customHeight="1" x14ac:dyDescent="0.2">
      <c r="A17" s="592" t="s">
        <v>94</v>
      </c>
      <c r="B17" s="592"/>
      <c r="C17" s="103"/>
      <c r="D17" s="106"/>
      <c r="E17" s="109"/>
      <c r="F17" s="706"/>
      <c r="G17" s="110"/>
      <c r="H17" s="706"/>
    </row>
    <row r="18" spans="1:8" ht="20.100000000000001" customHeight="1" x14ac:dyDescent="0.2">
      <c r="A18" s="590" t="s">
        <v>95</v>
      </c>
      <c r="B18" s="590"/>
      <c r="C18" s="111"/>
      <c r="D18" s="112"/>
      <c r="E18" s="113"/>
      <c r="F18" s="707"/>
      <c r="G18" s="114"/>
      <c r="H18" s="707"/>
    </row>
  </sheetData>
  <mergeCells count="18">
    <mergeCell ref="F1:H4"/>
    <mergeCell ref="C1:E1"/>
    <mergeCell ref="C2:E2"/>
    <mergeCell ref="C3:E3"/>
    <mergeCell ref="C4:E4"/>
    <mergeCell ref="A18:B18"/>
    <mergeCell ref="A14:B14"/>
    <mergeCell ref="A15:B15"/>
    <mergeCell ref="A16:B16"/>
    <mergeCell ref="A17:B17"/>
    <mergeCell ref="A5:H5"/>
    <mergeCell ref="E7:H7"/>
    <mergeCell ref="A8:A9"/>
    <mergeCell ref="B8:B9"/>
    <mergeCell ref="C8:C9"/>
    <mergeCell ref="D8:D9"/>
    <mergeCell ref="E9:F9"/>
    <mergeCell ref="G9:H9"/>
  </mergeCells>
  <pageMargins left="0.25" right="0.25" top="0.75" bottom="0.75" header="0.3" footer="0.3"/>
  <pageSetup paperSize="9" scale="94" firstPageNumber="0" fitToHeight="8" orientation="landscape" horizontalDpi="300" verticalDpi="300" r:id="rId1"/>
  <headerFooter>
    <oddHeader>&amp;C&amp;"Times New Roman,Normal"&amp;12&amp;A</oddHeader>
    <oddFooter>&amp;C&amp;"Times New Roman,Normal"&amp;12Página &amp;P</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2A6099"/>
  </sheetPr>
  <dimension ref="A1:O40"/>
  <sheetViews>
    <sheetView topLeftCell="A9" zoomScaleNormal="100" workbookViewId="0">
      <selection activeCell="M39" sqref="M39"/>
    </sheetView>
  </sheetViews>
  <sheetFormatPr defaultColWidth="8.7109375" defaultRowHeight="12.75" x14ac:dyDescent="0.2"/>
  <cols>
    <col min="1" max="2" width="2.42578125" customWidth="1"/>
    <col min="3" max="4" width="25" customWidth="1"/>
    <col min="5" max="7" width="13.28515625" customWidth="1"/>
    <col min="8" max="8" width="3.7109375" customWidth="1"/>
    <col min="10" max="10" width="12.7109375" customWidth="1"/>
    <col min="11" max="11" width="9.42578125" customWidth="1"/>
    <col min="12" max="12" width="10.85546875" customWidth="1"/>
    <col min="13" max="13" width="84.28515625" customWidth="1"/>
    <col min="14" max="14" width="8.42578125" customWidth="1"/>
    <col min="15" max="15" width="13.7109375" customWidth="1"/>
  </cols>
  <sheetData>
    <row r="1" spans="1:10" x14ac:dyDescent="0.2">
      <c r="A1" s="597"/>
      <c r="B1" s="597"/>
      <c r="C1" s="597"/>
      <c r="D1" s="13"/>
      <c r="E1" s="13"/>
      <c r="F1" s="13"/>
      <c r="G1" s="13"/>
      <c r="H1" s="13"/>
    </row>
    <row r="2" spans="1:10" x14ac:dyDescent="0.2">
      <c r="A2" s="597"/>
      <c r="B2" s="597"/>
      <c r="C2" s="598" t="s">
        <v>96</v>
      </c>
      <c r="D2" s="598"/>
      <c r="E2" s="598"/>
      <c r="F2" s="598"/>
      <c r="G2" s="598"/>
      <c r="H2" s="13"/>
    </row>
    <row r="3" spans="1:10" x14ac:dyDescent="0.2">
      <c r="A3" s="597"/>
      <c r="B3" s="597"/>
      <c r="C3" s="598"/>
      <c r="D3" s="598"/>
      <c r="E3" s="598"/>
      <c r="F3" s="598"/>
      <c r="G3" s="598"/>
      <c r="H3" s="13"/>
    </row>
    <row r="4" spans="1:10" x14ac:dyDescent="0.2">
      <c r="A4" s="597"/>
      <c r="B4" s="597"/>
      <c r="C4" s="115"/>
      <c r="D4" s="13"/>
      <c r="E4" s="13"/>
      <c r="F4" s="13"/>
      <c r="G4" s="116"/>
      <c r="H4" s="13"/>
    </row>
    <row r="5" spans="1:10" ht="15" x14ac:dyDescent="0.25">
      <c r="A5" s="597"/>
      <c r="B5" s="597"/>
      <c r="C5" s="115"/>
      <c r="D5" s="117" t="s">
        <v>97</v>
      </c>
      <c r="E5" s="118" t="s">
        <v>98</v>
      </c>
      <c r="F5" s="13"/>
      <c r="G5" s="119" t="s">
        <v>99</v>
      </c>
      <c r="H5" s="13"/>
    </row>
    <row r="6" spans="1:10" ht="15" x14ac:dyDescent="0.25">
      <c r="A6" s="597"/>
      <c r="B6" s="597"/>
      <c r="C6" s="115"/>
      <c r="D6" s="120" t="s">
        <v>100</v>
      </c>
      <c r="E6" s="121">
        <f>ENC_SOCIAIS!F42</f>
        <v>0.73933599999999999</v>
      </c>
      <c r="F6" s="13"/>
      <c r="G6" s="116"/>
      <c r="H6" s="13"/>
    </row>
    <row r="7" spans="1:10" ht="15" x14ac:dyDescent="0.25">
      <c r="A7" s="597"/>
      <c r="B7" s="597"/>
      <c r="C7" s="115"/>
      <c r="D7" s="120" t="s">
        <v>101</v>
      </c>
      <c r="E7" s="121">
        <v>0.2</v>
      </c>
      <c r="F7" s="122"/>
      <c r="G7" s="116"/>
      <c r="H7" s="13"/>
      <c r="J7" s="123" t="s">
        <v>102</v>
      </c>
    </row>
    <row r="8" spans="1:10" ht="15" x14ac:dyDescent="0.25">
      <c r="A8" s="597"/>
      <c r="B8" s="597"/>
      <c r="C8" s="115"/>
      <c r="D8" s="120" t="s">
        <v>103</v>
      </c>
      <c r="E8" s="121">
        <v>0.1</v>
      </c>
      <c r="F8" s="122"/>
      <c r="G8" s="116"/>
      <c r="H8" s="13"/>
      <c r="J8" s="123" t="s">
        <v>104</v>
      </c>
    </row>
    <row r="9" spans="1:10" ht="15" x14ac:dyDescent="0.25">
      <c r="A9" s="597"/>
      <c r="B9" s="597"/>
      <c r="C9" s="115"/>
      <c r="D9" s="120" t="s">
        <v>105</v>
      </c>
      <c r="E9" s="124">
        <f>E19</f>
        <v>0.10987791342952269</v>
      </c>
      <c r="F9" s="13"/>
      <c r="G9" s="116"/>
      <c r="H9" s="13"/>
    </row>
    <row r="10" spans="1:10" ht="15" x14ac:dyDescent="0.25">
      <c r="A10" s="597"/>
      <c r="B10" s="597"/>
      <c r="C10" s="115"/>
      <c r="D10" s="125" t="s">
        <v>106</v>
      </c>
      <c r="E10" s="126">
        <f>(1+E6+E7)*(1+E8)*(1+E9)</f>
        <v>2.3676688124306327</v>
      </c>
      <c r="F10" s="13"/>
      <c r="G10" s="116"/>
      <c r="H10" s="13"/>
    </row>
    <row r="11" spans="1:10" ht="15" x14ac:dyDescent="0.25">
      <c r="A11" s="597"/>
      <c r="B11" s="597"/>
      <c r="C11" s="115"/>
      <c r="D11" s="125" t="s">
        <v>14</v>
      </c>
      <c r="E11" s="126">
        <f>(1+E8)*(1+E9)</f>
        <v>1.2208657047724751</v>
      </c>
      <c r="F11" s="13"/>
      <c r="G11" s="116"/>
      <c r="H11" s="13"/>
    </row>
    <row r="12" spans="1:10" ht="15" x14ac:dyDescent="0.25">
      <c r="A12" s="597"/>
      <c r="B12" s="597"/>
      <c r="C12" s="115"/>
      <c r="D12" s="127"/>
      <c r="E12" s="13"/>
      <c r="F12" s="13"/>
      <c r="G12" s="116"/>
      <c r="H12" s="13"/>
    </row>
    <row r="13" spans="1:10" ht="15" x14ac:dyDescent="0.25">
      <c r="A13" s="597"/>
      <c r="B13" s="597"/>
      <c r="C13" s="115"/>
      <c r="D13" s="599" t="s">
        <v>107</v>
      </c>
      <c r="E13" s="599"/>
      <c r="F13" s="599"/>
      <c r="G13" s="116"/>
      <c r="H13" s="13"/>
    </row>
    <row r="14" spans="1:10" x14ac:dyDescent="0.2">
      <c r="A14" s="597"/>
      <c r="B14" s="597"/>
      <c r="C14" s="115"/>
      <c r="D14" s="128"/>
      <c r="E14" s="129">
        <v>1</v>
      </c>
      <c r="F14" s="129">
        <v>0.8</v>
      </c>
      <c r="G14" s="116"/>
      <c r="H14" s="13"/>
    </row>
    <row r="15" spans="1:10" ht="15" x14ac:dyDescent="0.25">
      <c r="A15" s="597"/>
      <c r="B15" s="597"/>
      <c r="C15" s="115"/>
      <c r="D15" s="130" t="s">
        <v>108</v>
      </c>
      <c r="E15" s="131">
        <v>1.6500000000000001E-2</v>
      </c>
      <c r="F15" s="132">
        <f>E15*F14</f>
        <v>1.3200000000000002E-2</v>
      </c>
      <c r="G15" s="116"/>
      <c r="H15" s="13"/>
      <c r="J15">
        <f>0.8*E15</f>
        <v>1.3200000000000002E-2</v>
      </c>
    </row>
    <row r="16" spans="1:10" ht="15" x14ac:dyDescent="0.25">
      <c r="A16" s="597"/>
      <c r="B16" s="597"/>
      <c r="C16" s="115"/>
      <c r="D16" s="130" t="s">
        <v>109</v>
      </c>
      <c r="E16" s="131">
        <v>7.5999999999999998E-2</v>
      </c>
      <c r="F16" s="132">
        <f>E16*F14</f>
        <v>6.08E-2</v>
      </c>
      <c r="G16" s="116"/>
      <c r="H16" s="13"/>
      <c r="J16">
        <f>0.8*E16</f>
        <v>6.08E-2</v>
      </c>
    </row>
    <row r="17" spans="1:15" ht="15" x14ac:dyDescent="0.25">
      <c r="A17" s="597"/>
      <c r="B17" s="597"/>
      <c r="C17" s="115"/>
      <c r="D17" s="130" t="s">
        <v>110</v>
      </c>
      <c r="E17" s="132">
        <v>2.5000000000000001E-2</v>
      </c>
      <c r="F17" s="133"/>
      <c r="G17" s="116"/>
      <c r="H17" s="13"/>
      <c r="J17" s="123" t="s">
        <v>111</v>
      </c>
      <c r="K17" s="123"/>
      <c r="L17" s="123"/>
      <c r="M17" s="123"/>
      <c r="N17" s="123"/>
      <c r="O17" s="123"/>
    </row>
    <row r="18" spans="1:15" ht="18" x14ac:dyDescent="0.3">
      <c r="A18" s="597"/>
      <c r="B18" s="597"/>
      <c r="C18" s="115"/>
      <c r="D18" s="130"/>
      <c r="E18" s="54"/>
      <c r="F18" s="134"/>
      <c r="G18" s="116"/>
      <c r="H18" s="13"/>
      <c r="J18" s="135" t="s">
        <v>112</v>
      </c>
      <c r="K18" s="123"/>
      <c r="L18" s="123"/>
      <c r="M18" s="123"/>
      <c r="N18" s="123"/>
      <c r="O18" s="123"/>
    </row>
    <row r="19" spans="1:15" ht="15" x14ac:dyDescent="0.25">
      <c r="A19" s="597"/>
      <c r="B19" s="597"/>
      <c r="C19" s="115"/>
      <c r="D19" s="136" t="s">
        <v>113</v>
      </c>
      <c r="E19" s="137">
        <f>(1/(1-F15-F16-E17))-1</f>
        <v>0.10987791342952269</v>
      </c>
      <c r="F19" s="138"/>
      <c r="G19" s="116"/>
      <c r="H19" s="13"/>
      <c r="J19" s="123" t="s">
        <v>114</v>
      </c>
      <c r="K19" s="123" t="s">
        <v>115</v>
      </c>
      <c r="L19" s="123" t="s">
        <v>116</v>
      </c>
      <c r="M19" s="123" t="s">
        <v>117</v>
      </c>
      <c r="N19" s="139"/>
      <c r="O19" s="123"/>
    </row>
    <row r="20" spans="1:15" ht="15" x14ac:dyDescent="0.25">
      <c r="A20" s="597"/>
      <c r="B20" s="597"/>
      <c r="C20" s="115"/>
      <c r="D20" s="13"/>
      <c r="E20" s="13"/>
      <c r="F20" s="13"/>
      <c r="G20" s="116"/>
      <c r="H20" s="13"/>
      <c r="J20" s="123" t="s">
        <v>118</v>
      </c>
      <c r="K20" s="123">
        <v>2.5</v>
      </c>
      <c r="L20" s="123" t="s">
        <v>119</v>
      </c>
      <c r="M20" s="123" t="s">
        <v>120</v>
      </c>
      <c r="N20" s="139"/>
      <c r="O20" s="123"/>
    </row>
    <row r="21" spans="1:15" ht="24.75" customHeight="1" x14ac:dyDescent="0.25">
      <c r="A21" s="597"/>
      <c r="B21" s="597"/>
      <c r="C21" s="600" t="s">
        <v>121</v>
      </c>
      <c r="D21" s="600"/>
      <c r="E21" s="600"/>
      <c r="F21" s="600"/>
      <c r="G21" s="600"/>
      <c r="H21" s="13"/>
      <c r="J21" s="123" t="s">
        <v>122</v>
      </c>
      <c r="K21" s="123">
        <v>2.5</v>
      </c>
      <c r="L21" s="123" t="s">
        <v>119</v>
      </c>
      <c r="M21" s="123" t="s">
        <v>123</v>
      </c>
      <c r="N21" s="139"/>
      <c r="O21" s="123"/>
    </row>
    <row r="22" spans="1:15" ht="15" x14ac:dyDescent="0.25">
      <c r="A22" s="597"/>
      <c r="B22" s="597"/>
      <c r="C22" s="601"/>
      <c r="D22" s="601"/>
      <c r="E22" s="601"/>
      <c r="F22" s="601"/>
      <c r="G22" s="601"/>
      <c r="H22" s="13"/>
      <c r="J22" s="140" t="s">
        <v>124</v>
      </c>
      <c r="K22" s="140">
        <v>2.5</v>
      </c>
      <c r="L22" s="140" t="s">
        <v>119</v>
      </c>
      <c r="M22" s="140" t="s">
        <v>125</v>
      </c>
    </row>
    <row r="23" spans="1:15" ht="15" customHeight="1" x14ac:dyDescent="0.35">
      <c r="A23" s="597"/>
      <c r="B23" s="597"/>
      <c r="C23" s="601" t="s">
        <v>126</v>
      </c>
      <c r="D23" s="601"/>
      <c r="E23" s="601"/>
      <c r="F23" s="601"/>
      <c r="G23" s="601"/>
      <c r="H23" s="127"/>
      <c r="J23" s="123" t="s">
        <v>127</v>
      </c>
      <c r="K23" s="123">
        <v>2.5</v>
      </c>
      <c r="L23" s="123" t="s">
        <v>119</v>
      </c>
      <c r="M23" s="123" t="s">
        <v>128</v>
      </c>
    </row>
    <row r="24" spans="1:15" ht="15" customHeight="1" x14ac:dyDescent="0.25">
      <c r="A24" s="597"/>
      <c r="B24" s="597"/>
      <c r="C24" s="601" t="s">
        <v>129</v>
      </c>
      <c r="D24" s="601"/>
      <c r="E24" s="601"/>
      <c r="F24" s="601"/>
      <c r="G24" s="601"/>
      <c r="H24" s="127"/>
      <c r="J24" s="123" t="s">
        <v>130</v>
      </c>
      <c r="K24" s="123">
        <v>2.5</v>
      </c>
      <c r="L24" s="123" t="s">
        <v>119</v>
      </c>
      <c r="M24" s="123" t="s">
        <v>131</v>
      </c>
    </row>
    <row r="25" spans="1:15" ht="15" customHeight="1" x14ac:dyDescent="0.2">
      <c r="A25" s="597"/>
      <c r="B25" s="597"/>
      <c r="C25" s="601" t="s">
        <v>132</v>
      </c>
      <c r="D25" s="601"/>
      <c r="E25" s="601"/>
      <c r="F25" s="601"/>
      <c r="G25" s="601"/>
      <c r="H25" s="13"/>
    </row>
    <row r="26" spans="1:15" ht="15" customHeight="1" x14ac:dyDescent="0.2">
      <c r="A26" s="597"/>
      <c r="B26" s="597"/>
      <c r="C26" s="601" t="s">
        <v>133</v>
      </c>
      <c r="D26" s="601"/>
      <c r="E26" s="601"/>
      <c r="F26" s="601"/>
      <c r="G26" s="601"/>
      <c r="H26" s="13"/>
    </row>
    <row r="27" spans="1:15" ht="15" customHeight="1" x14ac:dyDescent="0.2">
      <c r="A27" s="597"/>
      <c r="B27" s="597"/>
      <c r="C27" s="601" t="s">
        <v>134</v>
      </c>
      <c r="D27" s="601"/>
      <c r="E27" s="601"/>
      <c r="F27" s="601"/>
      <c r="G27" s="601"/>
      <c r="H27" s="13"/>
    </row>
    <row r="28" spans="1:15" ht="15" customHeight="1" x14ac:dyDescent="0.2">
      <c r="A28" s="597"/>
      <c r="B28" s="597"/>
      <c r="C28" s="601" t="s">
        <v>135</v>
      </c>
      <c r="D28" s="601"/>
      <c r="E28" s="601"/>
      <c r="F28" s="601"/>
      <c r="G28" s="601"/>
      <c r="H28" s="13"/>
    </row>
    <row r="29" spans="1:15" ht="15" customHeight="1" x14ac:dyDescent="0.2">
      <c r="A29" s="597"/>
      <c r="B29" s="597"/>
      <c r="C29" s="601" t="s">
        <v>136</v>
      </c>
      <c r="D29" s="601"/>
      <c r="E29" s="601"/>
      <c r="F29" s="601"/>
      <c r="G29" s="601"/>
      <c r="H29" s="13"/>
    </row>
    <row r="30" spans="1:15" ht="15" customHeight="1" x14ac:dyDescent="0.2">
      <c r="A30" s="597"/>
      <c r="B30" s="597"/>
      <c r="C30" s="601" t="s">
        <v>137</v>
      </c>
      <c r="D30" s="601"/>
      <c r="E30" s="601"/>
      <c r="F30" s="601"/>
      <c r="G30" s="601"/>
      <c r="H30" s="13"/>
    </row>
    <row r="31" spans="1:15" ht="13.5" customHeight="1" x14ac:dyDescent="0.25">
      <c r="A31" s="597"/>
      <c r="B31" s="597"/>
      <c r="C31" s="690" t="s">
        <v>1962</v>
      </c>
      <c r="D31" s="602"/>
      <c r="E31" s="602"/>
      <c r="F31" s="602"/>
      <c r="G31" s="602"/>
      <c r="H31" s="13"/>
    </row>
    <row r="32" spans="1:15" ht="24.75" customHeight="1" x14ac:dyDescent="0.25">
      <c r="A32" s="597"/>
      <c r="B32" s="597"/>
      <c r="C32" s="603" t="s">
        <v>138</v>
      </c>
      <c r="D32" s="603"/>
      <c r="E32" s="603"/>
      <c r="F32" s="603"/>
      <c r="G32" s="603"/>
      <c r="H32" s="13"/>
    </row>
    <row r="33" spans="1:8" ht="23.25" customHeight="1" x14ac:dyDescent="0.2">
      <c r="A33" s="597"/>
      <c r="B33" s="597"/>
      <c r="C33" s="601" t="s">
        <v>139</v>
      </c>
      <c r="D33" s="601"/>
      <c r="E33" s="601"/>
      <c r="F33" s="601"/>
      <c r="G33" s="601"/>
      <c r="H33" s="13"/>
    </row>
    <row r="34" spans="1:8" ht="24.75" customHeight="1" x14ac:dyDescent="0.2">
      <c r="A34" s="597"/>
      <c r="B34" s="597"/>
      <c r="C34" s="601" t="s">
        <v>140</v>
      </c>
      <c r="D34" s="601"/>
      <c r="E34" s="601"/>
      <c r="F34" s="601"/>
      <c r="G34" s="601"/>
      <c r="H34" s="13"/>
    </row>
    <row r="35" spans="1:8" ht="15" customHeight="1" x14ac:dyDescent="0.2">
      <c r="A35" s="597"/>
      <c r="B35" s="597"/>
      <c r="C35" s="601" t="s">
        <v>141</v>
      </c>
      <c r="D35" s="601"/>
      <c r="E35" s="601"/>
      <c r="F35" s="601"/>
      <c r="G35" s="601"/>
      <c r="H35" s="13"/>
    </row>
    <row r="36" spans="1:8" ht="15" customHeight="1" x14ac:dyDescent="0.25">
      <c r="A36" s="597"/>
      <c r="B36" s="597"/>
      <c r="C36" s="604" t="s">
        <v>142</v>
      </c>
      <c r="D36" s="604"/>
      <c r="E36" s="604"/>
      <c r="F36" s="604"/>
      <c r="G36" s="604"/>
      <c r="H36" s="13"/>
    </row>
    <row r="37" spans="1:8" x14ac:dyDescent="0.2">
      <c r="A37" s="597"/>
      <c r="B37" s="597"/>
      <c r="C37" s="13" t="s">
        <v>143</v>
      </c>
      <c r="D37" s="13"/>
      <c r="E37" s="13"/>
      <c r="F37" s="13"/>
      <c r="G37" s="13"/>
      <c r="H37" s="13"/>
    </row>
    <row r="38" spans="1:8" ht="33" customHeight="1" x14ac:dyDescent="0.25">
      <c r="A38" s="597"/>
      <c r="B38" s="597"/>
      <c r="C38" s="600" t="s">
        <v>144</v>
      </c>
      <c r="D38" s="600"/>
      <c r="E38" s="600"/>
      <c r="F38" s="600"/>
      <c r="G38" s="600"/>
      <c r="H38" s="13"/>
    </row>
    <row r="39" spans="1:8" ht="46.5" customHeight="1" x14ac:dyDescent="0.25">
      <c r="A39" s="597"/>
      <c r="B39" s="597"/>
      <c r="C39" s="689" t="s">
        <v>1964</v>
      </c>
      <c r="D39" s="605"/>
      <c r="E39" s="605"/>
      <c r="F39" s="605"/>
      <c r="G39" s="605"/>
      <c r="H39" s="13"/>
    </row>
    <row r="40" spans="1:8" x14ac:dyDescent="0.2">
      <c r="A40" s="597"/>
      <c r="B40" s="597"/>
      <c r="C40" s="597"/>
      <c r="D40" s="141"/>
      <c r="E40" s="141"/>
      <c r="F40" s="13"/>
      <c r="G40" s="13"/>
      <c r="H40" s="13"/>
    </row>
  </sheetData>
  <mergeCells count="60">
    <mergeCell ref="A38:B38"/>
    <mergeCell ref="C38:G38"/>
    <mergeCell ref="A39:B39"/>
    <mergeCell ref="C39:G39"/>
    <mergeCell ref="A40:C40"/>
    <mergeCell ref="A35:B35"/>
    <mergeCell ref="C35:G35"/>
    <mergeCell ref="A36:B36"/>
    <mergeCell ref="C36:G36"/>
    <mergeCell ref="A37:B37"/>
    <mergeCell ref="A32:B32"/>
    <mergeCell ref="C32:G32"/>
    <mergeCell ref="A33:B33"/>
    <mergeCell ref="C33:G33"/>
    <mergeCell ref="A34:B34"/>
    <mergeCell ref="C34:G34"/>
    <mergeCell ref="A29:B29"/>
    <mergeCell ref="C29:G29"/>
    <mergeCell ref="A30:B30"/>
    <mergeCell ref="C30:G30"/>
    <mergeCell ref="A31:B31"/>
    <mergeCell ref="C31:G31"/>
    <mergeCell ref="A26:B26"/>
    <mergeCell ref="C26:G26"/>
    <mergeCell ref="A27:B27"/>
    <mergeCell ref="C27:G27"/>
    <mergeCell ref="A28:B28"/>
    <mergeCell ref="C28:G28"/>
    <mergeCell ref="A23:B23"/>
    <mergeCell ref="C23:G23"/>
    <mergeCell ref="A24:B24"/>
    <mergeCell ref="C24:G24"/>
    <mergeCell ref="A25:B25"/>
    <mergeCell ref="C25:G25"/>
    <mergeCell ref="A19:B19"/>
    <mergeCell ref="A20:B20"/>
    <mergeCell ref="A21:B21"/>
    <mergeCell ref="C21:G21"/>
    <mergeCell ref="A22:B22"/>
    <mergeCell ref="C22:G22"/>
    <mergeCell ref="A14:B14"/>
    <mergeCell ref="A15:B15"/>
    <mergeCell ref="A16:B16"/>
    <mergeCell ref="A17:B17"/>
    <mergeCell ref="A18:B18"/>
    <mergeCell ref="A10:B10"/>
    <mergeCell ref="A11:B11"/>
    <mergeCell ref="A12:B12"/>
    <mergeCell ref="A13:B13"/>
    <mergeCell ref="D13:F13"/>
    <mergeCell ref="A5:B5"/>
    <mergeCell ref="A6:B6"/>
    <mergeCell ref="A7:B7"/>
    <mergeCell ref="A8:B8"/>
    <mergeCell ref="A9:B9"/>
    <mergeCell ref="A1:C1"/>
    <mergeCell ref="A2:B2"/>
    <mergeCell ref="C2:G3"/>
    <mergeCell ref="A3:B3"/>
    <mergeCell ref="A4:B4"/>
  </mergeCells>
  <pageMargins left="0.25" right="0.25" top="0.75" bottom="0.75" header="0.3" footer="0.3"/>
  <pageSetup paperSize="9" scale="74" firstPageNumber="0" fitToHeight="8" orientation="landscape" horizontalDpi="300" verticalDpi="300" r:id="rId1"/>
  <headerFooter>
    <oddHeader>&amp;C&amp;"Times New Roman,Normal"&amp;12&amp;A</oddHeader>
    <oddFooter>&amp;C&amp;"Times New Roman,Normal"&amp;12Página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2A6099"/>
  </sheetPr>
  <dimension ref="A1:F43"/>
  <sheetViews>
    <sheetView zoomScaleNormal="100" workbookViewId="0">
      <pane ySplit="7" topLeftCell="A19" activePane="bottomLeft" state="frozen"/>
      <selection activeCell="G38" sqref="G37:G38"/>
      <selection pane="bottomLeft" activeCell="K48" sqref="K48"/>
    </sheetView>
  </sheetViews>
  <sheetFormatPr defaultColWidth="11.5703125" defaultRowHeight="12.75" x14ac:dyDescent="0.2"/>
  <cols>
    <col min="1" max="1" width="15.28515625" customWidth="1"/>
    <col min="2" max="2" width="37.28515625" customWidth="1"/>
    <col min="3" max="6" width="12.85546875" style="142" customWidth="1"/>
  </cols>
  <sheetData>
    <row r="1" spans="1:6" x14ac:dyDescent="0.2">
      <c r="A1" s="607" t="s">
        <v>145</v>
      </c>
      <c r="B1" s="607"/>
      <c r="C1" s="607"/>
      <c r="D1" s="607"/>
      <c r="E1" s="607"/>
      <c r="F1" s="607"/>
    </row>
    <row r="2" spans="1:6" ht="15.75" x14ac:dyDescent="0.25">
      <c r="A2" s="608"/>
      <c r="B2" s="608"/>
      <c r="C2" s="608"/>
      <c r="D2" s="608"/>
      <c r="E2" s="608"/>
      <c r="F2" s="608"/>
    </row>
    <row r="3" spans="1:6" ht="15" customHeight="1" x14ac:dyDescent="0.25">
      <c r="A3" s="143" t="s">
        <v>146</v>
      </c>
      <c r="B3" s="609" t="s">
        <v>1959</v>
      </c>
      <c r="C3" s="609"/>
      <c r="D3" s="609"/>
      <c r="E3" s="609"/>
      <c r="F3" s="609"/>
    </row>
    <row r="4" spans="1:6" ht="15.75" x14ac:dyDescent="0.25">
      <c r="A4" s="610" t="s">
        <v>147</v>
      </c>
      <c r="B4" s="610"/>
      <c r="C4" s="610"/>
      <c r="D4" s="145"/>
      <c r="E4" s="145"/>
      <c r="F4" s="146"/>
    </row>
    <row r="5" spans="1:6" x14ac:dyDescent="0.2">
      <c r="A5" s="147"/>
      <c r="B5" s="147"/>
      <c r="C5" s="611" t="s">
        <v>148</v>
      </c>
      <c r="D5" s="611"/>
      <c r="E5" s="611" t="s">
        <v>149</v>
      </c>
      <c r="F5" s="611"/>
    </row>
    <row r="6" spans="1:6" x14ac:dyDescent="0.2">
      <c r="A6" s="148" t="s">
        <v>32</v>
      </c>
      <c r="B6" s="148" t="s">
        <v>34</v>
      </c>
      <c r="C6" s="149" t="s">
        <v>150</v>
      </c>
      <c r="D6" s="149" t="s">
        <v>151</v>
      </c>
      <c r="E6" s="149" t="s">
        <v>150</v>
      </c>
      <c r="F6" s="149" t="s">
        <v>151</v>
      </c>
    </row>
    <row r="7" spans="1:6" x14ac:dyDescent="0.2">
      <c r="A7" s="150"/>
      <c r="B7" s="150"/>
      <c r="C7" s="151" t="s">
        <v>98</v>
      </c>
      <c r="D7" s="151" t="s">
        <v>98</v>
      </c>
      <c r="E7" s="151" t="s">
        <v>98</v>
      </c>
      <c r="F7" s="151" t="s">
        <v>98</v>
      </c>
    </row>
    <row r="8" spans="1:6" ht="15.75" x14ac:dyDescent="0.25">
      <c r="A8" s="144" t="s">
        <v>152</v>
      </c>
      <c r="B8" s="152"/>
      <c r="C8" s="145"/>
      <c r="D8" s="145"/>
      <c r="E8" s="145"/>
      <c r="F8" s="146"/>
    </row>
    <row r="9" spans="1:6" x14ac:dyDescent="0.2">
      <c r="A9" s="153" t="s">
        <v>153</v>
      </c>
      <c r="B9" s="153" t="s">
        <v>154</v>
      </c>
      <c r="C9" s="154">
        <v>0.05</v>
      </c>
      <c r="D9" s="154">
        <v>0.05</v>
      </c>
      <c r="E9" s="154">
        <v>0.2</v>
      </c>
      <c r="F9" s="154">
        <v>0.2</v>
      </c>
    </row>
    <row r="10" spans="1:6" x14ac:dyDescent="0.2">
      <c r="A10" s="155" t="s">
        <v>155</v>
      </c>
      <c r="B10" s="155" t="s">
        <v>156</v>
      </c>
      <c r="C10" s="156">
        <v>1.4999999999999999E-2</v>
      </c>
      <c r="D10" s="156">
        <v>1.4999999999999999E-2</v>
      </c>
      <c r="E10" s="156">
        <v>1.4999999999999999E-2</v>
      </c>
      <c r="F10" s="156">
        <v>1.4999999999999999E-2</v>
      </c>
    </row>
    <row r="11" spans="1:6" x14ac:dyDescent="0.2">
      <c r="A11" s="153" t="s">
        <v>157</v>
      </c>
      <c r="B11" s="153" t="s">
        <v>158</v>
      </c>
      <c r="C11" s="154">
        <v>0.01</v>
      </c>
      <c r="D11" s="154">
        <v>0.01</v>
      </c>
      <c r="E11" s="154">
        <v>0.01</v>
      </c>
      <c r="F11" s="154">
        <v>0.01</v>
      </c>
    </row>
    <row r="12" spans="1:6" x14ac:dyDescent="0.2">
      <c r="A12" s="155" t="s">
        <v>159</v>
      </c>
      <c r="B12" s="155" t="s">
        <v>160</v>
      </c>
      <c r="C12" s="156">
        <v>2E-3</v>
      </c>
      <c r="D12" s="156">
        <v>2E-3</v>
      </c>
      <c r="E12" s="156">
        <v>2E-3</v>
      </c>
      <c r="F12" s="156">
        <v>2E-3</v>
      </c>
    </row>
    <row r="13" spans="1:6" x14ac:dyDescent="0.2">
      <c r="A13" s="153" t="s">
        <v>161</v>
      </c>
      <c r="B13" s="153" t="s">
        <v>162</v>
      </c>
      <c r="C13" s="154">
        <v>6.0000000000000001E-3</v>
      </c>
      <c r="D13" s="154">
        <v>6.0000000000000001E-3</v>
      </c>
      <c r="E13" s="154">
        <v>6.0000000000000001E-3</v>
      </c>
      <c r="F13" s="154">
        <v>6.0000000000000001E-3</v>
      </c>
    </row>
    <row r="14" spans="1:6" x14ac:dyDescent="0.2">
      <c r="A14" s="155" t="s">
        <v>163</v>
      </c>
      <c r="B14" s="155" t="s">
        <v>164</v>
      </c>
      <c r="C14" s="156">
        <v>2.5000000000000001E-2</v>
      </c>
      <c r="D14" s="156">
        <v>2.5000000000000001E-2</v>
      </c>
      <c r="E14" s="156">
        <v>2.5000000000000001E-2</v>
      </c>
      <c r="F14" s="156">
        <v>2.5000000000000001E-2</v>
      </c>
    </row>
    <row r="15" spans="1:6" x14ac:dyDescent="0.2">
      <c r="A15" s="153" t="s">
        <v>165</v>
      </c>
      <c r="B15" s="153" t="s">
        <v>166</v>
      </c>
      <c r="C15" s="154">
        <v>0.03</v>
      </c>
      <c r="D15" s="154">
        <v>0.03</v>
      </c>
      <c r="E15" s="154">
        <v>0.03</v>
      </c>
      <c r="F15" s="154">
        <v>0.03</v>
      </c>
    </row>
    <row r="16" spans="1:6" x14ac:dyDescent="0.2">
      <c r="A16" s="155" t="s">
        <v>167</v>
      </c>
      <c r="B16" s="155" t="s">
        <v>168</v>
      </c>
      <c r="C16" s="156">
        <v>0.08</v>
      </c>
      <c r="D16" s="156">
        <v>0.08</v>
      </c>
      <c r="E16" s="156">
        <v>0.08</v>
      </c>
      <c r="F16" s="156">
        <v>0.08</v>
      </c>
    </row>
    <row r="17" spans="1:6" x14ac:dyDescent="0.2">
      <c r="A17" s="153" t="s">
        <v>169</v>
      </c>
      <c r="B17" s="153" t="s">
        <v>170</v>
      </c>
      <c r="C17" s="154">
        <v>1.2E-2</v>
      </c>
      <c r="D17" s="154">
        <v>1.2E-2</v>
      </c>
      <c r="E17" s="154">
        <v>1.2E-2</v>
      </c>
      <c r="F17" s="154">
        <v>1.2E-2</v>
      </c>
    </row>
    <row r="18" spans="1:6" ht="15" x14ac:dyDescent="0.25">
      <c r="A18" s="157" t="s">
        <v>171</v>
      </c>
      <c r="B18" s="157" t="s">
        <v>172</v>
      </c>
      <c r="C18" s="158">
        <f>SUM(C9:C17)</f>
        <v>0.23000000000000004</v>
      </c>
      <c r="D18" s="158">
        <f>SUM(D9:D17)</f>
        <v>0.23000000000000004</v>
      </c>
      <c r="E18" s="158">
        <f>SUM(E9:E17)</f>
        <v>0.38000000000000006</v>
      </c>
      <c r="F18" s="158">
        <f>SUM(F9:F17)</f>
        <v>0.38000000000000006</v>
      </c>
    </row>
    <row r="19" spans="1:6" ht="15.75" x14ac:dyDescent="0.25">
      <c r="A19" s="144" t="s">
        <v>173</v>
      </c>
      <c r="B19" s="152"/>
      <c r="C19" s="145"/>
      <c r="D19" s="145"/>
      <c r="E19" s="145"/>
      <c r="F19" s="146"/>
    </row>
    <row r="20" spans="1:6" x14ac:dyDescent="0.2">
      <c r="A20" s="153" t="s">
        <v>174</v>
      </c>
      <c r="B20" s="153" t="s">
        <v>175</v>
      </c>
      <c r="C20" s="154">
        <v>0.17760000000000001</v>
      </c>
      <c r="D20" s="159" t="s">
        <v>176</v>
      </c>
      <c r="E20" s="154">
        <v>0.17760000000000001</v>
      </c>
      <c r="F20" s="159" t="s">
        <v>176</v>
      </c>
    </row>
    <row r="21" spans="1:6" x14ac:dyDescent="0.2">
      <c r="A21" s="155" t="s">
        <v>177</v>
      </c>
      <c r="B21" s="155" t="s">
        <v>178</v>
      </c>
      <c r="C21" s="156">
        <v>3.6799999999999999E-2</v>
      </c>
      <c r="D21" s="160" t="s">
        <v>176</v>
      </c>
      <c r="E21" s="156">
        <v>3.6799999999999999E-2</v>
      </c>
      <c r="F21" s="160" t="s">
        <v>176</v>
      </c>
    </row>
    <row r="22" spans="1:6" x14ac:dyDescent="0.2">
      <c r="A22" s="153" t="s">
        <v>179</v>
      </c>
      <c r="B22" s="153" t="s">
        <v>180</v>
      </c>
      <c r="C22" s="154">
        <v>8.6E-3</v>
      </c>
      <c r="D22" s="154">
        <v>6.4999999999999997E-3</v>
      </c>
      <c r="E22" s="154">
        <v>8.6E-3</v>
      </c>
      <c r="F22" s="154">
        <v>6.4999999999999997E-3</v>
      </c>
    </row>
    <row r="23" spans="1:6" x14ac:dyDescent="0.2">
      <c r="A23" s="155" t="s">
        <v>181</v>
      </c>
      <c r="B23" s="155" t="s">
        <v>182</v>
      </c>
      <c r="C23" s="156">
        <v>0.1106</v>
      </c>
      <c r="D23" s="156">
        <v>8.3299999999999999E-2</v>
      </c>
      <c r="E23" s="156">
        <v>0.1106</v>
      </c>
      <c r="F23" s="156">
        <v>8.3299999999999999E-2</v>
      </c>
    </row>
    <row r="24" spans="1:6" x14ac:dyDescent="0.2">
      <c r="A24" s="153" t="s">
        <v>183</v>
      </c>
      <c r="B24" s="153" t="s">
        <v>184</v>
      </c>
      <c r="C24" s="154">
        <v>6.9999999999999999E-4</v>
      </c>
      <c r="D24" s="154">
        <v>5.0000000000000001E-4</v>
      </c>
      <c r="E24" s="154">
        <v>6.9999999999999999E-4</v>
      </c>
      <c r="F24" s="154">
        <v>5.0000000000000001E-4</v>
      </c>
    </row>
    <row r="25" spans="1:6" x14ac:dyDescent="0.2">
      <c r="A25" s="155" t="s">
        <v>185</v>
      </c>
      <c r="B25" s="155" t="s">
        <v>186</v>
      </c>
      <c r="C25" s="156">
        <v>7.4000000000000003E-3</v>
      </c>
      <c r="D25" s="156">
        <v>5.5999999999999999E-3</v>
      </c>
      <c r="E25" s="156">
        <v>7.4000000000000003E-3</v>
      </c>
      <c r="F25" s="156">
        <v>5.5999999999999999E-3</v>
      </c>
    </row>
    <row r="26" spans="1:6" x14ac:dyDescent="0.2">
      <c r="A26" s="153" t="s">
        <v>187</v>
      </c>
      <c r="B26" s="153" t="s">
        <v>188</v>
      </c>
      <c r="C26" s="154">
        <v>1.09E-2</v>
      </c>
      <c r="D26" s="159" t="s">
        <v>176</v>
      </c>
      <c r="E26" s="154">
        <v>1.09E-2</v>
      </c>
      <c r="F26" s="159" t="s">
        <v>176</v>
      </c>
    </row>
    <row r="27" spans="1:6" x14ac:dyDescent="0.2">
      <c r="A27" s="155" t="s">
        <v>189</v>
      </c>
      <c r="B27" s="155" t="s">
        <v>190</v>
      </c>
      <c r="C27" s="156">
        <v>1E-3</v>
      </c>
      <c r="D27" s="156">
        <v>6.9999999999999999E-4</v>
      </c>
      <c r="E27" s="156">
        <v>1E-3</v>
      </c>
      <c r="F27" s="156">
        <v>6.9999999999999999E-4</v>
      </c>
    </row>
    <row r="28" spans="1:6" x14ac:dyDescent="0.2">
      <c r="A28" s="153" t="s">
        <v>191</v>
      </c>
      <c r="B28" s="153" t="s">
        <v>192</v>
      </c>
      <c r="C28" s="154">
        <v>0.1384</v>
      </c>
      <c r="D28" s="154">
        <v>0.1042</v>
      </c>
      <c r="E28" s="154">
        <v>0.1384</v>
      </c>
      <c r="F28" s="154">
        <v>0.1042</v>
      </c>
    </row>
    <row r="29" spans="1:6" x14ac:dyDescent="0.2">
      <c r="A29" s="155" t="s">
        <v>193</v>
      </c>
      <c r="B29" s="155" t="s">
        <v>194</v>
      </c>
      <c r="C29" s="156">
        <v>2.9999999999999997E-4</v>
      </c>
      <c r="D29" s="156">
        <v>2.9999999999999997E-4</v>
      </c>
      <c r="E29" s="156">
        <v>2.9999999999999997E-4</v>
      </c>
      <c r="F29" s="156">
        <v>2.9999999999999997E-4</v>
      </c>
    </row>
    <row r="30" spans="1:6" ht="15" x14ac:dyDescent="0.25">
      <c r="A30" s="161" t="s">
        <v>195</v>
      </c>
      <c r="B30" s="161" t="s">
        <v>172</v>
      </c>
      <c r="C30" s="162">
        <f>SUM(C20:C29)</f>
        <v>0.49230000000000002</v>
      </c>
      <c r="D30" s="162">
        <f>SUM(D20:D29)</f>
        <v>0.2011</v>
      </c>
      <c r="E30" s="162">
        <f>SUM(E20:E29)</f>
        <v>0.49230000000000002</v>
      </c>
      <c r="F30" s="162">
        <f>SUM(F20:F29)</f>
        <v>0.2011</v>
      </c>
    </row>
    <row r="31" spans="1:6" ht="15.75" x14ac:dyDescent="0.25">
      <c r="A31" s="144" t="s">
        <v>196</v>
      </c>
      <c r="B31" s="152"/>
      <c r="C31" s="145"/>
      <c r="D31" s="145"/>
      <c r="E31" s="145"/>
      <c r="F31" s="146"/>
    </row>
    <row r="32" spans="1:6" x14ac:dyDescent="0.2">
      <c r="A32" s="153" t="s">
        <v>197</v>
      </c>
      <c r="B32" s="153" t="s">
        <v>198</v>
      </c>
      <c r="C32" s="154">
        <v>5.9700000000000003E-2</v>
      </c>
      <c r="D32" s="154">
        <v>4.4999999999999998E-2</v>
      </c>
      <c r="E32" s="154">
        <v>5.9700000000000003E-2</v>
      </c>
      <c r="F32" s="154">
        <v>4.4999999999999998E-2</v>
      </c>
    </row>
    <row r="33" spans="1:6" x14ac:dyDescent="0.2">
      <c r="A33" s="155" t="s">
        <v>199</v>
      </c>
      <c r="B33" s="155" t="s">
        <v>200</v>
      </c>
      <c r="C33" s="156">
        <v>1.4E-3</v>
      </c>
      <c r="D33" s="156">
        <v>1.1000000000000001E-3</v>
      </c>
      <c r="E33" s="156">
        <v>1.4E-3</v>
      </c>
      <c r="F33" s="156">
        <v>1.1000000000000001E-3</v>
      </c>
    </row>
    <row r="34" spans="1:6" x14ac:dyDescent="0.2">
      <c r="A34" s="153" t="s">
        <v>201</v>
      </c>
      <c r="B34" s="153" t="s">
        <v>202</v>
      </c>
      <c r="C34" s="154">
        <v>9.2999999999999992E-3</v>
      </c>
      <c r="D34" s="154">
        <v>7.0000000000000001E-3</v>
      </c>
      <c r="E34" s="154">
        <v>9.2999999999999992E-3</v>
      </c>
      <c r="F34" s="154">
        <v>7.0000000000000001E-3</v>
      </c>
    </row>
    <row r="35" spans="1:6" x14ac:dyDescent="0.2">
      <c r="A35" s="155" t="s">
        <v>203</v>
      </c>
      <c r="B35" s="155" t="s">
        <v>204</v>
      </c>
      <c r="C35" s="156">
        <v>2.7799999999999998E-2</v>
      </c>
      <c r="D35" s="156">
        <v>2.0899999999999998E-2</v>
      </c>
      <c r="E35" s="156">
        <v>2.7799999999999998E-2</v>
      </c>
      <c r="F35" s="156">
        <v>2.0899999999999998E-2</v>
      </c>
    </row>
    <row r="36" spans="1:6" x14ac:dyDescent="0.2">
      <c r="A36" s="153" t="s">
        <v>205</v>
      </c>
      <c r="B36" s="153" t="s">
        <v>206</v>
      </c>
      <c r="C36" s="154">
        <v>5.0000000000000001E-3</v>
      </c>
      <c r="D36" s="154">
        <v>3.8E-3</v>
      </c>
      <c r="E36" s="154">
        <v>5.0000000000000001E-3</v>
      </c>
      <c r="F36" s="154">
        <v>3.8E-3</v>
      </c>
    </row>
    <row r="37" spans="1:6" ht="15" x14ac:dyDescent="0.25">
      <c r="A37" s="157" t="s">
        <v>207</v>
      </c>
      <c r="B37" s="157" t="s">
        <v>172</v>
      </c>
      <c r="C37" s="158">
        <f>SUM(C32:C36)</f>
        <v>0.10320000000000001</v>
      </c>
      <c r="D37" s="158">
        <f>SUM(D32:D36)</f>
        <v>7.7799999999999994E-2</v>
      </c>
      <c r="E37" s="158">
        <f>SUM(E32:E36)</f>
        <v>0.10320000000000001</v>
      </c>
      <c r="F37" s="158">
        <f>SUM(F32:F36)</f>
        <v>7.7799999999999994E-2</v>
      </c>
    </row>
    <row r="38" spans="1:6" ht="15.75" x14ac:dyDescent="0.25">
      <c r="A38" s="144" t="s">
        <v>208</v>
      </c>
      <c r="B38" s="152"/>
      <c r="C38" s="145"/>
      <c r="D38" s="145"/>
      <c r="E38" s="145"/>
      <c r="F38" s="146"/>
    </row>
    <row r="39" spans="1:6" s="329" customFormat="1" ht="38.25" x14ac:dyDescent="0.2">
      <c r="A39" s="683" t="s">
        <v>209</v>
      </c>
      <c r="B39" s="684" t="s">
        <v>1960</v>
      </c>
      <c r="C39" s="685">
        <v>0.1077</v>
      </c>
      <c r="D39" s="685">
        <v>4.2099999999999999E-2</v>
      </c>
      <c r="E39" s="685">
        <v>0.18709999999999999</v>
      </c>
      <c r="F39" s="685">
        <f>F18*F30</f>
        <v>7.6418000000000014E-2</v>
      </c>
    </row>
    <row r="40" spans="1:6" s="329" customFormat="1" ht="38.25" x14ac:dyDescent="0.2">
      <c r="A40" s="686" t="s">
        <v>210</v>
      </c>
      <c r="B40" s="687" t="s">
        <v>1961</v>
      </c>
      <c r="C40" s="688">
        <f>C18*C33+C16*C32</f>
        <v>5.098000000000001E-3</v>
      </c>
      <c r="D40" s="688">
        <f>D18*D33+D16*D32</f>
        <v>3.8530000000000001E-3</v>
      </c>
      <c r="E40" s="688">
        <f>E18*E33+E16*E32</f>
        <v>5.3080000000000011E-3</v>
      </c>
      <c r="F40" s="688">
        <f>F18*F33+F16*F32</f>
        <v>4.0179999999999999E-3</v>
      </c>
    </row>
    <row r="41" spans="1:6" ht="15" x14ac:dyDescent="0.25">
      <c r="A41" s="161" t="s">
        <v>211</v>
      </c>
      <c r="B41" s="161" t="s">
        <v>172</v>
      </c>
      <c r="C41" s="162">
        <f>SUM(C39:C40)</f>
        <v>0.11279800000000001</v>
      </c>
      <c r="D41" s="162">
        <f>SUM(D39:D40)</f>
        <v>4.5953000000000001E-2</v>
      </c>
      <c r="E41" s="162">
        <f>SUM(E39:E40)</f>
        <v>0.192408</v>
      </c>
      <c r="F41" s="162">
        <f>SUM(F39:F40)</f>
        <v>8.0436000000000007E-2</v>
      </c>
    </row>
    <row r="42" spans="1:6" ht="15.75" x14ac:dyDescent="0.25">
      <c r="A42" s="163"/>
      <c r="B42" s="164" t="s">
        <v>212</v>
      </c>
      <c r="C42" s="165">
        <f>C18+C30+C37+C41</f>
        <v>0.93829800000000008</v>
      </c>
      <c r="D42" s="165">
        <f>D18+D30+D37+D41</f>
        <v>0.55485300000000004</v>
      </c>
      <c r="E42" s="165">
        <f>E18+E30+E37+E41</f>
        <v>1.1679079999999999</v>
      </c>
      <c r="F42" s="165">
        <f>F18+F30+F37+F41</f>
        <v>0.73933599999999999</v>
      </c>
    </row>
    <row r="43" spans="1:6" x14ac:dyDescent="0.2">
      <c r="A43" s="606" t="s">
        <v>213</v>
      </c>
      <c r="B43" s="606"/>
      <c r="C43" s="606"/>
      <c r="D43" s="606"/>
      <c r="E43" s="606"/>
      <c r="F43" s="606"/>
    </row>
  </sheetData>
  <mergeCells count="7">
    <mergeCell ref="A43:F43"/>
    <mergeCell ref="A1:F1"/>
    <mergeCell ref="A2:F2"/>
    <mergeCell ref="B3:F3"/>
    <mergeCell ref="A4:C4"/>
    <mergeCell ref="C5:D5"/>
    <mergeCell ref="E5:F5"/>
  </mergeCells>
  <pageMargins left="0.25" right="0.25" top="0.75" bottom="0.75" header="0.3" footer="0.3"/>
  <pageSetup paperSize="9" scale="79" firstPageNumber="0" fitToHeight="8" orientation="landscape" horizontalDpi="300" verticalDpi="300" r:id="rId1"/>
  <headerFooter>
    <oddHeader>&amp;C&amp;"Times New Roman,Normal"&amp;12&amp;A</oddHeader>
    <oddFooter>&amp;C&amp;"Times New Roman,Normal"&amp;12Página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2A6099"/>
  </sheetPr>
  <dimension ref="A1:BA38"/>
  <sheetViews>
    <sheetView view="pageBreakPreview" topLeftCell="A3" zoomScale="90" zoomScaleNormal="90" zoomScaleSheetLayoutView="90" workbookViewId="0">
      <pane xSplit="9" ySplit="6" topLeftCell="J9" activePane="bottomRight" state="frozen"/>
      <selection activeCell="G38" sqref="G37:G38"/>
      <selection pane="topRight" activeCell="G38" sqref="G37:G38"/>
      <selection pane="bottomLeft" activeCell="G38" sqref="G37:G38"/>
      <selection pane="bottomRight" activeCell="G38" sqref="G37:G38"/>
    </sheetView>
  </sheetViews>
  <sheetFormatPr defaultColWidth="8.7109375" defaultRowHeight="12.75" x14ac:dyDescent="0.2"/>
  <cols>
    <col min="1" max="1" width="12.7109375" customWidth="1"/>
    <col min="2" max="2" width="4.5703125" customWidth="1"/>
    <col min="3" max="3" width="34.5703125" customWidth="1"/>
    <col min="4" max="4" width="15.7109375" customWidth="1"/>
    <col min="5" max="5" width="3.5703125" customWidth="1"/>
    <col min="6" max="9" width="13.7109375" style="166" customWidth="1"/>
    <col min="11" max="11" width="11.85546875" customWidth="1"/>
    <col min="12" max="12" width="13.42578125" customWidth="1"/>
    <col min="15" max="15" width="11.7109375" customWidth="1"/>
    <col min="16" max="16" width="15.28515625" customWidth="1"/>
    <col min="19" max="23" width="8.7109375" style="142"/>
    <col min="24" max="53" width="6.140625" style="167" customWidth="1"/>
  </cols>
  <sheetData>
    <row r="1" spans="1:53" ht="15" x14ac:dyDescent="0.25">
      <c r="A1" s="168"/>
      <c r="B1" s="11"/>
      <c r="C1" s="11"/>
      <c r="D1" s="12"/>
      <c r="E1" s="13"/>
      <c r="F1" s="169"/>
      <c r="G1" s="169"/>
      <c r="H1" s="170"/>
      <c r="I1" s="170"/>
      <c r="J1" s="13"/>
      <c r="K1" s="171" t="s">
        <v>214</v>
      </c>
      <c r="L1" s="172"/>
      <c r="M1" s="172"/>
      <c r="N1" s="173"/>
      <c r="Q1" s="174"/>
      <c r="R1" s="175"/>
    </row>
    <row r="2" spans="1:53" ht="15" x14ac:dyDescent="0.25">
      <c r="A2" s="14"/>
      <c r="B2" s="13"/>
      <c r="C2" s="614" t="s">
        <v>0</v>
      </c>
      <c r="D2" s="614"/>
      <c r="E2" s="13"/>
      <c r="F2" s="176"/>
      <c r="G2" s="169" t="s">
        <v>215</v>
      </c>
      <c r="H2" s="170"/>
      <c r="I2" s="170"/>
      <c r="J2" s="13"/>
      <c r="K2" s="177">
        <v>44</v>
      </c>
      <c r="L2" s="178" t="s">
        <v>216</v>
      </c>
      <c r="M2" s="179"/>
      <c r="N2" s="180"/>
      <c r="O2" s="179"/>
      <c r="P2" s="179"/>
      <c r="Q2" s="175"/>
      <c r="R2" s="175"/>
    </row>
    <row r="3" spans="1:53" ht="15" x14ac:dyDescent="0.25">
      <c r="A3" s="14"/>
      <c r="B3" s="13"/>
      <c r="C3" s="615" t="s">
        <v>1</v>
      </c>
      <c r="D3" s="615"/>
      <c r="E3" s="13"/>
      <c r="F3" s="169"/>
      <c r="G3" s="169"/>
      <c r="H3" s="181"/>
      <c r="I3" s="181"/>
      <c r="J3" s="13"/>
      <c r="K3" s="177">
        <v>6</v>
      </c>
      <c r="L3" s="178" t="s">
        <v>217</v>
      </c>
      <c r="M3" s="179"/>
      <c r="N3" s="180"/>
      <c r="O3" s="182"/>
      <c r="P3" s="182"/>
      <c r="Z3" s="183"/>
      <c r="AH3" s="183"/>
      <c r="AP3" s="183"/>
      <c r="AW3" s="183"/>
      <c r="AZ3" s="183"/>
    </row>
    <row r="4" spans="1:53" ht="15" x14ac:dyDescent="0.25">
      <c r="A4" s="14"/>
      <c r="B4" s="13"/>
      <c r="C4" s="615" t="s">
        <v>2</v>
      </c>
      <c r="D4" s="615"/>
      <c r="E4" s="13"/>
      <c r="F4" s="169"/>
      <c r="G4" s="169"/>
      <c r="H4" s="169"/>
      <c r="I4" s="169"/>
      <c r="J4" s="13"/>
      <c r="K4" s="184">
        <f>K2/K3</f>
        <v>7.333333333333333</v>
      </c>
      <c r="L4" s="185" t="s">
        <v>218</v>
      </c>
      <c r="M4" s="179"/>
      <c r="N4" s="180"/>
      <c r="O4" s="185"/>
      <c r="P4" s="185"/>
      <c r="Z4" s="183"/>
      <c r="AH4" s="183"/>
      <c r="AP4" s="183"/>
      <c r="AW4" s="183"/>
      <c r="AZ4" s="183"/>
    </row>
    <row r="5" spans="1:53" ht="15" x14ac:dyDescent="0.25">
      <c r="A5" s="14"/>
      <c r="B5" s="13"/>
      <c r="C5" s="615" t="s">
        <v>3</v>
      </c>
      <c r="D5" s="615"/>
      <c r="E5" s="13"/>
      <c r="F5" s="617" t="s">
        <v>219</v>
      </c>
      <c r="G5" s="618"/>
      <c r="H5" s="618"/>
      <c r="I5" s="619"/>
      <c r="J5" s="13"/>
      <c r="K5" s="177">
        <v>30</v>
      </c>
      <c r="L5" s="178" t="s">
        <v>220</v>
      </c>
      <c r="M5" s="179"/>
      <c r="N5" s="180"/>
      <c r="O5" s="179"/>
      <c r="P5" s="179"/>
      <c r="X5" s="613"/>
      <c r="Y5" s="613"/>
      <c r="Z5" s="613"/>
      <c r="AA5" s="613"/>
      <c r="AB5" s="613"/>
      <c r="AC5" s="613"/>
      <c r="AD5" s="613"/>
      <c r="AE5" s="613"/>
      <c r="AF5" s="612"/>
      <c r="AG5" s="612"/>
      <c r="AH5" s="612"/>
      <c r="AI5" s="612"/>
      <c r="AJ5" s="612"/>
      <c r="AK5" s="612"/>
      <c r="AL5" s="612"/>
      <c r="AM5" s="612"/>
      <c r="AN5" s="612"/>
      <c r="AO5" s="613"/>
      <c r="AP5" s="613"/>
      <c r="AQ5" s="613"/>
      <c r="AR5" s="613"/>
      <c r="AS5" s="613"/>
      <c r="AT5" s="613"/>
      <c r="AU5" s="613"/>
      <c r="AV5" s="612"/>
      <c r="AW5" s="612"/>
      <c r="AX5" s="612"/>
      <c r="AY5" s="612"/>
      <c r="AZ5" s="613"/>
      <c r="BA5" s="613"/>
    </row>
    <row r="6" spans="1:53" ht="15" customHeight="1" x14ac:dyDescent="0.25">
      <c r="A6" s="14"/>
      <c r="B6" s="13"/>
      <c r="C6" s="13"/>
      <c r="D6" s="16"/>
      <c r="E6" s="13"/>
      <c r="F6" s="620" t="s">
        <v>221</v>
      </c>
      <c r="G6" s="621" t="s">
        <v>222</v>
      </c>
      <c r="H6" s="616" t="s">
        <v>223</v>
      </c>
      <c r="I6" s="616" t="s">
        <v>224</v>
      </c>
      <c r="J6" s="13"/>
      <c r="K6" s="186">
        <f>TRUNC((K4*K5),2)</f>
        <v>220</v>
      </c>
      <c r="L6" s="187" t="s">
        <v>225</v>
      </c>
      <c r="M6" s="188">
        <f>30.5/7*44</f>
        <v>191.71428571428569</v>
      </c>
      <c r="N6" s="189">
        <f>K6/4</f>
        <v>55</v>
      </c>
      <c r="O6" s="179"/>
      <c r="P6" s="179" t="s">
        <v>226</v>
      </c>
    </row>
    <row r="7" spans="1:53" ht="15" x14ac:dyDescent="0.25">
      <c r="A7" s="626" t="s">
        <v>227</v>
      </c>
      <c r="B7" s="626"/>
      <c r="C7" s="626"/>
      <c r="D7" s="626"/>
      <c r="E7" s="13"/>
      <c r="F7" s="620"/>
      <c r="G7" s="621"/>
      <c r="H7" s="616"/>
      <c r="I7" s="616"/>
      <c r="J7" s="13"/>
      <c r="K7" s="190" t="s">
        <v>228</v>
      </c>
      <c r="L7" s="191"/>
      <c r="M7" s="191"/>
      <c r="N7" s="191"/>
      <c r="O7" s="179"/>
      <c r="P7" s="179">
        <f>O6/(30/7)</f>
        <v>0</v>
      </c>
    </row>
    <row r="8" spans="1:53" ht="15" x14ac:dyDescent="0.25">
      <c r="A8" s="192" t="s">
        <v>229</v>
      </c>
      <c r="B8" s="627" t="s">
        <v>230</v>
      </c>
      <c r="C8" s="627"/>
      <c r="D8" s="193" t="s">
        <v>231</v>
      </c>
      <c r="E8" s="13"/>
      <c r="F8" s="194" t="s">
        <v>232</v>
      </c>
      <c r="G8" s="194" t="s">
        <v>233</v>
      </c>
      <c r="H8" s="194" t="s">
        <v>234</v>
      </c>
      <c r="I8" s="194" t="s">
        <v>235</v>
      </c>
      <c r="J8" s="13"/>
      <c r="K8" s="195" t="s">
        <v>236</v>
      </c>
      <c r="L8" s="196" t="s">
        <v>237</v>
      </c>
      <c r="M8" s="197" t="s">
        <v>238</v>
      </c>
      <c r="N8" s="198" t="s">
        <v>239</v>
      </c>
      <c r="O8" s="179"/>
      <c r="P8" s="179"/>
    </row>
    <row r="9" spans="1:53" ht="15" x14ac:dyDescent="0.25">
      <c r="A9" s="199"/>
      <c r="B9" s="625" t="s">
        <v>240</v>
      </c>
      <c r="C9" s="625"/>
      <c r="D9" s="200">
        <f>SUM(D10:D12)</f>
        <v>148.57</v>
      </c>
      <c r="E9" s="13"/>
      <c r="F9" s="201">
        <f>SUM(F10:F12)</f>
        <v>6</v>
      </c>
      <c r="G9" s="201">
        <f>SUM(G10:G12)</f>
        <v>49.900000000000006</v>
      </c>
      <c r="H9" s="201">
        <f>SUM(H10:H12)</f>
        <v>57.03</v>
      </c>
      <c r="I9" s="201">
        <f>SUM(I10:I12)</f>
        <v>35.64</v>
      </c>
      <c r="J9" s="13"/>
      <c r="K9" s="202"/>
      <c r="L9" s="203"/>
      <c r="M9" s="204"/>
      <c r="N9" s="205"/>
      <c r="O9" s="179"/>
      <c r="P9" s="179"/>
    </row>
    <row r="10" spans="1:53" ht="15" x14ac:dyDescent="0.25">
      <c r="A10" s="206" t="s">
        <v>38</v>
      </c>
      <c r="B10" s="622" t="s">
        <v>241</v>
      </c>
      <c r="C10" s="622"/>
      <c r="D10" s="207">
        <f>ROUND(SUM(F10:I10),2)</f>
        <v>44.57</v>
      </c>
      <c r="E10" s="13"/>
      <c r="F10" s="208">
        <v>1.7999999999999998</v>
      </c>
      <c r="G10" s="208">
        <v>14.97</v>
      </c>
      <c r="H10" s="208">
        <v>17.11</v>
      </c>
      <c r="I10" s="208">
        <v>10.69</v>
      </c>
      <c r="J10" s="13"/>
      <c r="K10" s="202">
        <f>D10</f>
        <v>44.57</v>
      </c>
      <c r="L10" s="209">
        <f>K10/M10</f>
        <v>0.74283333333333335</v>
      </c>
      <c r="M10" s="210">
        <f>$H$27</f>
        <v>60</v>
      </c>
      <c r="N10" s="205">
        <f>M10/30</f>
        <v>2</v>
      </c>
      <c r="O10" s="211"/>
      <c r="P10" s="178"/>
      <c r="X10" s="212"/>
      <c r="Y10" s="212"/>
      <c r="Z10" s="212"/>
      <c r="AA10" s="212"/>
      <c r="AB10" s="212"/>
      <c r="AC10" s="212"/>
      <c r="AD10" s="212"/>
      <c r="AE10" s="212"/>
      <c r="AF10" s="212"/>
      <c r="AG10" s="212"/>
      <c r="AH10" s="212"/>
      <c r="AI10" s="212"/>
      <c r="AJ10" s="212"/>
      <c r="AK10" s="212"/>
      <c r="AL10" s="212"/>
      <c r="AM10" s="212"/>
      <c r="AN10" s="212"/>
      <c r="AO10" s="212"/>
      <c r="AP10" s="212"/>
      <c r="AQ10" s="212"/>
      <c r="AR10" s="212"/>
      <c r="AS10" s="212"/>
      <c r="AT10" s="212"/>
      <c r="AU10" s="212"/>
      <c r="AV10" s="212"/>
      <c r="AW10" s="212"/>
      <c r="AX10" s="212"/>
      <c r="AY10" s="212"/>
      <c r="AZ10" s="212"/>
      <c r="BA10" s="212"/>
    </row>
    <row r="11" spans="1:53" ht="15" x14ac:dyDescent="0.25">
      <c r="A11" s="206" t="s">
        <v>42</v>
      </c>
      <c r="B11" s="622" t="s">
        <v>242</v>
      </c>
      <c r="C11" s="622"/>
      <c r="D11" s="207">
        <f>ROUND(SUM(F11:I11),2)</f>
        <v>44.57</v>
      </c>
      <c r="E11" s="13"/>
      <c r="F11" s="208">
        <v>1.7999999999999998</v>
      </c>
      <c r="G11" s="208">
        <v>14.97</v>
      </c>
      <c r="H11" s="208">
        <v>17.11</v>
      </c>
      <c r="I11" s="208">
        <v>10.69</v>
      </c>
      <c r="J11" s="13"/>
      <c r="K11" s="202">
        <f>D11</f>
        <v>44.57</v>
      </c>
      <c r="L11" s="209">
        <f>K11/M11</f>
        <v>0.74283333333333335</v>
      </c>
      <c r="M11" s="210">
        <f>$H$27</f>
        <v>60</v>
      </c>
      <c r="N11" s="205">
        <f>M11/30</f>
        <v>2</v>
      </c>
      <c r="O11" s="179"/>
      <c r="P11" s="179"/>
      <c r="X11" s="212"/>
      <c r="Y11" s="212"/>
      <c r="Z11" s="212"/>
      <c r="AA11" s="212"/>
      <c r="AB11" s="212"/>
      <c r="AC11" s="212"/>
      <c r="AD11" s="212"/>
      <c r="AE11" s="212"/>
      <c r="AF11" s="212"/>
      <c r="AG11" s="212"/>
      <c r="AH11" s="212"/>
      <c r="AI11" s="212"/>
      <c r="AJ11" s="212"/>
      <c r="AK11" s="212"/>
      <c r="AL11" s="212"/>
      <c r="AM11" s="212"/>
      <c r="AN11" s="212"/>
      <c r="AO11" s="212"/>
      <c r="AP11" s="212"/>
      <c r="AQ11" s="212"/>
      <c r="AR11" s="212"/>
      <c r="AS11" s="212"/>
      <c r="AT11" s="212"/>
      <c r="AU11" s="212"/>
      <c r="AV11" s="212"/>
      <c r="AW11" s="212"/>
      <c r="AX11" s="212"/>
      <c r="AY11" s="212"/>
      <c r="AZ11" s="212"/>
      <c r="BA11" s="212"/>
    </row>
    <row r="12" spans="1:53" ht="15" x14ac:dyDescent="0.25">
      <c r="A12" s="206" t="s">
        <v>43</v>
      </c>
      <c r="B12" s="622" t="s">
        <v>243</v>
      </c>
      <c r="C12" s="622"/>
      <c r="D12" s="207">
        <f>ROUND(SUM(F12:I12),2)</f>
        <v>59.43</v>
      </c>
      <c r="E12" s="13"/>
      <c r="F12" s="208">
        <v>2.4000000000000004</v>
      </c>
      <c r="G12" s="208">
        <v>19.96</v>
      </c>
      <c r="H12" s="208">
        <v>22.81</v>
      </c>
      <c r="I12" s="208">
        <v>14.26</v>
      </c>
      <c r="J12" s="13"/>
      <c r="K12" s="202">
        <f>D12</f>
        <v>59.43</v>
      </c>
      <c r="L12" s="209">
        <f>K12/M12</f>
        <v>0.99050000000000005</v>
      </c>
      <c r="M12" s="210">
        <f>$H$27</f>
        <v>60</v>
      </c>
      <c r="N12" s="205">
        <f>M12/30</f>
        <v>2</v>
      </c>
      <c r="O12" s="213"/>
      <c r="P12" s="178"/>
      <c r="X12" s="212"/>
      <c r="Y12" s="212"/>
      <c r="Z12" s="212"/>
      <c r="AA12" s="212"/>
      <c r="AB12" s="212"/>
      <c r="AC12" s="212"/>
      <c r="AD12" s="212"/>
      <c r="AE12" s="212"/>
      <c r="AF12" s="212"/>
      <c r="AG12" s="212"/>
      <c r="AH12" s="212"/>
      <c r="AI12" s="212"/>
      <c r="AJ12" s="212"/>
      <c r="AK12" s="212"/>
      <c r="AL12" s="212"/>
      <c r="AM12" s="212"/>
      <c r="AN12" s="212"/>
      <c r="AO12" s="212"/>
      <c r="AP12" s="212"/>
      <c r="AQ12" s="212"/>
      <c r="AR12" s="212"/>
      <c r="AS12" s="212"/>
      <c r="AT12" s="212"/>
      <c r="AU12" s="212"/>
      <c r="AV12" s="212"/>
      <c r="AW12" s="212"/>
      <c r="AX12" s="212"/>
      <c r="AY12" s="212"/>
      <c r="AZ12" s="212"/>
      <c r="BA12" s="212"/>
    </row>
    <row r="13" spans="1:53" ht="15" x14ac:dyDescent="0.25">
      <c r="A13" s="199"/>
      <c r="B13" s="625" t="s">
        <v>244</v>
      </c>
      <c r="C13" s="625"/>
      <c r="D13" s="200">
        <f>SUM(D14:D14)</f>
        <v>66.25</v>
      </c>
      <c r="E13" s="13"/>
      <c r="F13" s="201">
        <f>SUM(F14:F14)</f>
        <v>5.7</v>
      </c>
      <c r="G13" s="201">
        <f>SUM(G14:G14)</f>
        <v>21.19</v>
      </c>
      <c r="H13" s="201">
        <f>SUM(H14:H14)</f>
        <v>24.22</v>
      </c>
      <c r="I13" s="201">
        <f>SUM(I14:I14)</f>
        <v>15.14</v>
      </c>
      <c r="J13" s="13"/>
      <c r="K13" s="202"/>
      <c r="L13" s="209"/>
      <c r="M13" s="210"/>
      <c r="N13" s="205"/>
      <c r="O13" s="213"/>
      <c r="P13" s="178"/>
    </row>
    <row r="14" spans="1:53" ht="15" x14ac:dyDescent="0.25">
      <c r="A14" s="206" t="s">
        <v>44</v>
      </c>
      <c r="B14" s="622" t="s">
        <v>245</v>
      </c>
      <c r="C14" s="622"/>
      <c r="D14" s="207">
        <f>ROUND(SUM(F14:I14),2)</f>
        <v>66.25</v>
      </c>
      <c r="E14" s="13"/>
      <c r="F14" s="208">
        <v>5.7</v>
      </c>
      <c r="G14" s="208">
        <v>21.19</v>
      </c>
      <c r="H14" s="208">
        <v>24.22</v>
      </c>
      <c r="I14" s="208">
        <v>15.14</v>
      </c>
      <c r="J14" s="13"/>
      <c r="K14" s="202">
        <f>D14</f>
        <v>66.25</v>
      </c>
      <c r="L14" s="209">
        <f>K14/M14</f>
        <v>1.1041666666666667</v>
      </c>
      <c r="M14" s="210">
        <f>$H$27</f>
        <v>60</v>
      </c>
      <c r="N14" s="205">
        <f>M14/30</f>
        <v>2</v>
      </c>
      <c r="O14" s="213"/>
      <c r="P14" s="178"/>
      <c r="X14" s="212"/>
      <c r="Y14" s="212"/>
      <c r="Z14" s="212"/>
      <c r="AA14" s="212"/>
      <c r="AB14" s="212"/>
      <c r="AC14" s="212"/>
      <c r="AD14" s="212"/>
      <c r="AE14" s="212"/>
      <c r="AF14" s="212"/>
      <c r="AG14" s="212"/>
      <c r="AH14" s="212"/>
      <c r="AI14" s="212"/>
      <c r="AJ14" s="212"/>
      <c r="AK14" s="212"/>
      <c r="AL14" s="212"/>
      <c r="AM14" s="212"/>
      <c r="AN14" s="212"/>
      <c r="AO14" s="212"/>
      <c r="AP14" s="212"/>
      <c r="AQ14" s="212"/>
      <c r="AR14" s="212"/>
      <c r="AS14" s="212"/>
      <c r="AT14" s="212"/>
      <c r="AU14" s="212"/>
      <c r="AV14" s="212"/>
      <c r="AW14" s="212"/>
      <c r="AX14" s="212"/>
      <c r="AY14" s="212"/>
      <c r="AZ14" s="212"/>
      <c r="BA14" s="212"/>
    </row>
    <row r="15" spans="1:53" ht="15" x14ac:dyDescent="0.25">
      <c r="A15" s="199"/>
      <c r="B15" s="625" t="s">
        <v>246</v>
      </c>
      <c r="C15" s="625"/>
      <c r="D15" s="200">
        <f>SUM(D16:D17)</f>
        <v>232</v>
      </c>
      <c r="E15" s="13"/>
      <c r="F15" s="201">
        <f>SUM(F16:F17)</f>
        <v>32</v>
      </c>
      <c r="G15" s="201">
        <f>SUM(G16:G17)</f>
        <v>70</v>
      </c>
      <c r="H15" s="201">
        <f>SUM(H16:H17)</f>
        <v>80</v>
      </c>
      <c r="I15" s="201">
        <f>SUM(I16:I17)</f>
        <v>50</v>
      </c>
      <c r="J15" s="13"/>
      <c r="K15" s="202"/>
      <c r="L15" s="209"/>
      <c r="M15" s="210"/>
      <c r="N15" s="205"/>
      <c r="O15" s="213"/>
      <c r="P15" s="178"/>
    </row>
    <row r="16" spans="1:53" ht="15" x14ac:dyDescent="0.25">
      <c r="A16" s="206" t="s">
        <v>45</v>
      </c>
      <c r="B16" s="622" t="s">
        <v>247</v>
      </c>
      <c r="C16" s="622"/>
      <c r="D16" s="207">
        <f>ROUND(SUM(F16:I16),2)</f>
        <v>162</v>
      </c>
      <c r="E16" s="13"/>
      <c r="F16" s="208">
        <v>32</v>
      </c>
      <c r="G16" s="208">
        <v>45.5</v>
      </c>
      <c r="H16" s="208">
        <v>52</v>
      </c>
      <c r="I16" s="208">
        <v>32.5</v>
      </c>
      <c r="J16" s="13"/>
      <c r="K16" s="202">
        <f>D16</f>
        <v>162</v>
      </c>
      <c r="L16" s="209">
        <f>K16/M16</f>
        <v>2.7</v>
      </c>
      <c r="M16" s="210">
        <f>$H$27</f>
        <v>60</v>
      </c>
      <c r="N16" s="205">
        <f>M16/30</f>
        <v>2</v>
      </c>
      <c r="O16" s="213"/>
      <c r="P16" s="178"/>
      <c r="X16" s="212"/>
      <c r="Y16" s="212"/>
      <c r="Z16" s="212"/>
      <c r="AA16" s="212"/>
      <c r="AB16" s="212"/>
      <c r="AC16" s="212"/>
      <c r="AD16" s="212"/>
      <c r="AE16" s="212"/>
      <c r="AF16" s="212"/>
      <c r="AG16" s="212"/>
      <c r="AH16" s="212"/>
      <c r="AI16" s="212"/>
      <c r="AJ16" s="212"/>
      <c r="AK16" s="212"/>
      <c r="AL16" s="212"/>
      <c r="AM16" s="212"/>
      <c r="AN16" s="212"/>
      <c r="AO16" s="212"/>
      <c r="AP16" s="212"/>
      <c r="AQ16" s="212"/>
      <c r="AR16" s="212"/>
      <c r="AS16" s="212"/>
      <c r="AT16" s="212"/>
      <c r="AU16" s="212"/>
      <c r="AV16" s="212"/>
      <c r="AW16" s="212"/>
      <c r="AX16" s="212"/>
      <c r="AY16" s="212"/>
      <c r="AZ16" s="212"/>
      <c r="BA16" s="212"/>
    </row>
    <row r="17" spans="1:53" ht="15" x14ac:dyDescent="0.25">
      <c r="A17" s="206" t="s">
        <v>46</v>
      </c>
      <c r="B17" s="622" t="s">
        <v>248</v>
      </c>
      <c r="C17" s="622"/>
      <c r="D17" s="207">
        <f>ROUND(SUM(F17:I17),2)</f>
        <v>70</v>
      </c>
      <c r="E17" s="13"/>
      <c r="F17" s="208">
        <v>0</v>
      </c>
      <c r="G17" s="208">
        <v>24.5</v>
      </c>
      <c r="H17" s="208">
        <v>28</v>
      </c>
      <c r="I17" s="208">
        <v>17.5</v>
      </c>
      <c r="J17" s="13"/>
      <c r="K17" s="202">
        <f>D17</f>
        <v>70</v>
      </c>
      <c r="L17" s="209">
        <f>K17/M17</f>
        <v>1.1666666666666667</v>
      </c>
      <c r="M17" s="210">
        <f>$H$27</f>
        <v>60</v>
      </c>
      <c r="N17" s="205">
        <f>M17/30</f>
        <v>2</v>
      </c>
      <c r="O17" s="213"/>
      <c r="P17" s="214"/>
      <c r="X17" s="212"/>
      <c r="Y17" s="212"/>
      <c r="Z17" s="212"/>
      <c r="AA17" s="212"/>
      <c r="AB17" s="212"/>
      <c r="AC17" s="212"/>
      <c r="AD17" s="212"/>
      <c r="AE17" s="212"/>
      <c r="AF17" s="212"/>
      <c r="AG17" s="212"/>
      <c r="AH17" s="212"/>
      <c r="AI17" s="212"/>
      <c r="AJ17" s="212"/>
      <c r="AK17" s="212"/>
      <c r="AL17" s="212"/>
      <c r="AM17" s="212"/>
      <c r="AN17" s="212"/>
      <c r="AO17" s="212"/>
      <c r="AP17" s="212"/>
      <c r="AQ17" s="212"/>
      <c r="AR17" s="212"/>
      <c r="AS17" s="212"/>
      <c r="AT17" s="212"/>
      <c r="AU17" s="212"/>
      <c r="AV17" s="212"/>
      <c r="AW17" s="212"/>
      <c r="AX17" s="212"/>
      <c r="AY17" s="212"/>
      <c r="AZ17" s="212"/>
      <c r="BA17" s="212"/>
    </row>
    <row r="18" spans="1:53" ht="15" x14ac:dyDescent="0.25">
      <c r="A18" s="623" t="s">
        <v>83</v>
      </c>
      <c r="B18" s="623"/>
      <c r="C18" s="623"/>
      <c r="D18" s="215">
        <f>D9+D13+D15</f>
        <v>446.82</v>
      </c>
      <c r="E18" s="13"/>
      <c r="F18" s="216">
        <f>F10+F11+F12+F14+F16+F17</f>
        <v>43.7</v>
      </c>
      <c r="G18" s="216">
        <f t="shared" ref="G18:I18" si="0">G10+G11+G12+G14+G16+G17</f>
        <v>141.09</v>
      </c>
      <c r="H18" s="216">
        <f t="shared" si="0"/>
        <v>161.25</v>
      </c>
      <c r="I18" s="216">
        <f t="shared" si="0"/>
        <v>100.78</v>
      </c>
      <c r="J18" s="13"/>
      <c r="K18" s="202"/>
      <c r="L18" s="203"/>
      <c r="M18" s="217"/>
      <c r="N18" s="205"/>
      <c r="O18" s="213"/>
      <c r="P18" s="214"/>
    </row>
    <row r="19" spans="1:53" ht="15" x14ac:dyDescent="0.25">
      <c r="A19" s="13"/>
      <c r="B19" s="13"/>
      <c r="C19" s="218"/>
      <c r="D19" s="219"/>
      <c r="E19" s="169"/>
      <c r="F19" s="518"/>
      <c r="G19" s="518"/>
      <c r="H19" s="518"/>
      <c r="I19" s="518"/>
      <c r="J19" s="13"/>
      <c r="K19" s="220"/>
      <c r="L19" s="221"/>
      <c r="M19" s="222"/>
      <c r="N19" s="223"/>
      <c r="O19" s="213"/>
      <c r="P19" s="214"/>
    </row>
    <row r="20" spans="1:53" ht="15" x14ac:dyDescent="0.25">
      <c r="A20" s="13"/>
      <c r="B20" s="13"/>
      <c r="C20" s="13"/>
      <c r="D20" s="224"/>
      <c r="E20" s="13"/>
      <c r="F20" s="225"/>
      <c r="G20" s="169"/>
      <c r="H20" s="169"/>
      <c r="I20" s="169"/>
      <c r="J20" s="13"/>
      <c r="K20" s="13"/>
      <c r="L20" s="13"/>
      <c r="M20" s="13"/>
      <c r="N20" s="13"/>
      <c r="O20" s="213"/>
      <c r="P20" s="179"/>
    </row>
    <row r="21" spans="1:53" ht="15" x14ac:dyDescent="0.25">
      <c r="A21" s="13"/>
      <c r="B21" s="226"/>
      <c r="C21" s="227" t="s">
        <v>249</v>
      </c>
      <c r="D21" s="13"/>
      <c r="E21" s="13"/>
      <c r="F21" s="228" t="s">
        <v>250</v>
      </c>
      <c r="G21" s="229"/>
      <c r="H21" s="229"/>
      <c r="I21" s="230"/>
      <c r="J21" s="13"/>
      <c r="K21" s="231" t="s">
        <v>251</v>
      </c>
      <c r="L21" s="232"/>
      <c r="M21" s="172" t="s">
        <v>252</v>
      </c>
      <c r="N21" s="173"/>
      <c r="O21" s="213"/>
      <c r="P21" s="179"/>
    </row>
    <row r="22" spans="1:53" ht="15" customHeight="1" x14ac:dyDescent="0.25">
      <c r="A22" s="13"/>
      <c r="B22" s="133">
        <v>0</v>
      </c>
      <c r="C22" s="233" t="s">
        <v>253</v>
      </c>
      <c r="D22" s="13"/>
      <c r="E22" s="13"/>
      <c r="F22" s="234"/>
      <c r="G22" s="169"/>
      <c r="H22" s="235" t="s">
        <v>254</v>
      </c>
      <c r="I22" s="236" t="s">
        <v>255</v>
      </c>
      <c r="J22" s="13"/>
      <c r="K22" s="237">
        <f>SUM(K10:K14)</f>
        <v>214.82</v>
      </c>
      <c r="L22" s="179" t="s">
        <v>256</v>
      </c>
      <c r="M22" s="238">
        <f>K22/$M$6/N10</f>
        <v>0.56026080476900153</v>
      </c>
      <c r="N22" s="173"/>
      <c r="O22" s="179"/>
      <c r="P22" s="179"/>
    </row>
    <row r="23" spans="1:53" ht="15" x14ac:dyDescent="0.25">
      <c r="A23" s="13"/>
      <c r="B23" s="133">
        <v>4</v>
      </c>
      <c r="C23" s="233" t="s">
        <v>257</v>
      </c>
      <c r="D23" s="13"/>
      <c r="E23" s="13"/>
      <c r="F23" s="239" t="s">
        <v>258</v>
      </c>
      <c r="G23" s="240"/>
      <c r="H23" s="241">
        <v>15</v>
      </c>
      <c r="I23" s="242">
        <f>H23/30</f>
        <v>0.5</v>
      </c>
      <c r="J23" s="13"/>
      <c r="K23" s="237">
        <f>SUM(K16:K17)</f>
        <v>232</v>
      </c>
      <c r="L23" s="179" t="s">
        <v>259</v>
      </c>
      <c r="M23" s="243">
        <f>K23/$M$6/N16</f>
        <v>0.60506706408345756</v>
      </c>
      <c r="N23" s="180"/>
      <c r="O23" s="179"/>
      <c r="P23" s="179"/>
    </row>
    <row r="24" spans="1:53" ht="15" x14ac:dyDescent="0.25">
      <c r="A24" s="13"/>
      <c r="B24" s="133">
        <v>1</v>
      </c>
      <c r="C24" s="233" t="s">
        <v>260</v>
      </c>
      <c r="D24" s="244"/>
      <c r="E24" s="169"/>
      <c r="F24" s="234" t="s">
        <v>261</v>
      </c>
      <c r="G24" s="245"/>
      <c r="H24" s="241">
        <v>15</v>
      </c>
      <c r="I24" s="236">
        <f>H24/30</f>
        <v>0.5</v>
      </c>
      <c r="J24" s="13"/>
      <c r="K24" s="246"/>
      <c r="L24" s="247" t="s">
        <v>262</v>
      </c>
      <c r="M24" s="248">
        <f>SUM(M22:M23)</f>
        <v>1.1653278688524591</v>
      </c>
      <c r="N24" s="189"/>
      <c r="O24" s="179"/>
      <c r="P24" s="179"/>
    </row>
    <row r="25" spans="1:53" ht="15" x14ac:dyDescent="0.25">
      <c r="A25" s="13"/>
      <c r="B25" s="133">
        <v>1</v>
      </c>
      <c r="C25" s="233" t="s">
        <v>263</v>
      </c>
      <c r="D25" s="13"/>
      <c r="E25" s="169"/>
      <c r="F25" s="234" t="s">
        <v>264</v>
      </c>
      <c r="G25" s="245"/>
      <c r="H25" s="241">
        <v>15</v>
      </c>
      <c r="I25" s="236">
        <f>H25/30</f>
        <v>0.5</v>
      </c>
      <c r="J25" s="13"/>
      <c r="O25" s="179"/>
      <c r="P25" s="179"/>
    </row>
    <row r="26" spans="1:53" ht="15" customHeight="1" x14ac:dyDescent="0.2">
      <c r="A26" s="13"/>
      <c r="B26" s="133">
        <v>1</v>
      </c>
      <c r="C26" s="249" t="s">
        <v>265</v>
      </c>
      <c r="D26" s="250"/>
      <c r="E26" s="250"/>
      <c r="F26" s="526" t="s">
        <v>266</v>
      </c>
      <c r="G26" s="527"/>
      <c r="H26" s="251">
        <v>15</v>
      </c>
      <c r="I26" s="528">
        <f>H26/30</f>
        <v>0.5</v>
      </c>
      <c r="J26" s="13"/>
    </row>
    <row r="27" spans="1:53" x14ac:dyDescent="0.2">
      <c r="A27" s="13"/>
      <c r="B27" s="133">
        <v>1</v>
      </c>
      <c r="C27" s="233" t="s">
        <v>267</v>
      </c>
      <c r="D27" s="250"/>
      <c r="E27" s="250"/>
      <c r="F27" s="252" t="s">
        <v>268</v>
      </c>
      <c r="G27" s="253"/>
      <c r="H27" s="254">
        <f>SUM(H23:H26)</f>
        <v>60</v>
      </c>
      <c r="I27" s="169"/>
      <c r="J27" s="13"/>
      <c r="K27" s="13"/>
      <c r="L27" s="13"/>
      <c r="M27" s="13"/>
      <c r="N27" s="13"/>
    </row>
    <row r="28" spans="1:53" ht="15" x14ac:dyDescent="0.25">
      <c r="A28" s="13"/>
      <c r="B28" s="133">
        <v>0</v>
      </c>
      <c r="C28" s="233" t="s">
        <v>269</v>
      </c>
      <c r="D28" s="244"/>
      <c r="E28" s="169"/>
      <c r="F28" s="252" t="s">
        <v>255</v>
      </c>
      <c r="G28" s="253"/>
      <c r="H28" s="254">
        <f>H27/30</f>
        <v>2</v>
      </c>
      <c r="I28" s="169"/>
      <c r="J28" s="13"/>
      <c r="K28" s="13"/>
      <c r="L28" s="13"/>
      <c r="M28" s="13"/>
      <c r="N28" s="13"/>
    </row>
    <row r="29" spans="1:53" ht="15" x14ac:dyDescent="0.25">
      <c r="A29" s="13"/>
      <c r="B29" s="133">
        <v>4</v>
      </c>
      <c r="C29" s="233" t="s">
        <v>270</v>
      </c>
      <c r="D29" s="244"/>
      <c r="E29" s="169"/>
      <c r="F29" s="169"/>
      <c r="G29" s="169"/>
      <c r="H29" s="169"/>
      <c r="I29" s="169"/>
      <c r="J29" s="13"/>
      <c r="K29" s="13"/>
      <c r="L29" s="13"/>
      <c r="M29" s="13"/>
      <c r="N29" s="13"/>
    </row>
    <row r="30" spans="1:53" ht="15" customHeight="1" x14ac:dyDescent="0.2">
      <c r="A30" s="13"/>
      <c r="B30" s="13"/>
      <c r="C30" s="13"/>
      <c r="D30" s="13"/>
      <c r="E30" s="13"/>
      <c r="F30" s="624" t="s">
        <v>271</v>
      </c>
      <c r="G30" s="624"/>
      <c r="H30" s="624"/>
      <c r="I30" s="169"/>
      <c r="J30" s="13"/>
      <c r="K30" s="13"/>
      <c r="L30" s="13"/>
      <c r="M30" s="13"/>
      <c r="N30" s="13"/>
    </row>
    <row r="31" spans="1:53" ht="15" customHeight="1" x14ac:dyDescent="0.2">
      <c r="A31" s="13"/>
      <c r="B31" s="13"/>
      <c r="C31" s="13"/>
      <c r="D31" s="13"/>
      <c r="E31" s="13"/>
      <c r="F31" s="624"/>
      <c r="G31" s="624"/>
      <c r="H31" s="624"/>
      <c r="I31" s="169"/>
      <c r="J31" s="13"/>
      <c r="K31" s="13"/>
      <c r="L31" s="13"/>
      <c r="M31" s="13"/>
      <c r="N31" s="13"/>
    </row>
    <row r="32" spans="1:53" ht="15" x14ac:dyDescent="0.25">
      <c r="A32" s="13"/>
      <c r="B32" s="13"/>
      <c r="C32" s="13"/>
      <c r="D32" s="122"/>
      <c r="E32" s="122"/>
      <c r="F32" s="624"/>
      <c r="G32" s="624"/>
      <c r="H32" s="624"/>
      <c r="I32" s="169"/>
      <c r="J32" s="13"/>
      <c r="K32" s="13"/>
      <c r="L32" s="13"/>
      <c r="M32" s="13"/>
      <c r="N32" s="13"/>
    </row>
    <row r="33" spans="1:14" ht="18.75" customHeight="1" x14ac:dyDescent="0.2">
      <c r="A33" s="13"/>
      <c r="B33" s="13"/>
      <c r="C33" s="13"/>
      <c r="D33" s="13"/>
      <c r="E33" s="13"/>
      <c r="F33" s="624"/>
      <c r="G33" s="624"/>
      <c r="H33" s="624"/>
      <c r="I33" s="169"/>
      <c r="J33" s="13"/>
      <c r="K33" s="13"/>
      <c r="L33" s="13"/>
      <c r="M33" s="13"/>
      <c r="N33" s="13"/>
    </row>
    <row r="34" spans="1:14" ht="15" customHeight="1" x14ac:dyDescent="0.2">
      <c r="A34" s="13"/>
      <c r="B34" s="13"/>
      <c r="C34" s="13"/>
      <c r="D34" s="13"/>
      <c r="E34" s="13"/>
      <c r="F34" s="169"/>
      <c r="G34" s="169"/>
      <c r="H34" s="169"/>
      <c r="I34" s="169"/>
      <c r="J34" s="13"/>
      <c r="K34" s="13"/>
      <c r="L34" s="13"/>
      <c r="M34" s="13"/>
      <c r="N34" s="13"/>
    </row>
    <row r="35" spans="1:14" x14ac:dyDescent="0.2">
      <c r="B35" s="13"/>
      <c r="C35" s="13"/>
      <c r="D35" s="13"/>
      <c r="E35" s="13"/>
      <c r="F35" s="169"/>
      <c r="G35" s="169"/>
      <c r="H35" s="169"/>
      <c r="I35" s="169"/>
      <c r="J35" s="13"/>
      <c r="K35" s="13"/>
      <c r="L35" s="13"/>
      <c r="M35" s="13"/>
      <c r="N35" s="13"/>
    </row>
    <row r="36" spans="1:14" x14ac:dyDescent="0.2">
      <c r="A36" s="166"/>
      <c r="B36" s="166"/>
      <c r="C36" s="166"/>
      <c r="D36" s="169"/>
      <c r="E36" s="169"/>
      <c r="I36" s="256"/>
    </row>
    <row r="37" spans="1:14" ht="15" customHeight="1" x14ac:dyDescent="0.2">
      <c r="A37" s="255"/>
      <c r="B37" s="256"/>
      <c r="C37" s="256"/>
      <c r="D37" s="256"/>
      <c r="E37" s="256"/>
      <c r="I37" s="256"/>
    </row>
    <row r="38" spans="1:14" x14ac:dyDescent="0.2">
      <c r="A38" s="256"/>
      <c r="B38" s="256"/>
      <c r="C38" s="256"/>
      <c r="D38" s="256"/>
      <c r="E38" s="256"/>
    </row>
  </sheetData>
  <mergeCells count="27">
    <mergeCell ref="A7:D7"/>
    <mergeCell ref="B8:C8"/>
    <mergeCell ref="B9:C9"/>
    <mergeCell ref="B10:C10"/>
    <mergeCell ref="B11:C11"/>
    <mergeCell ref="B16:C16"/>
    <mergeCell ref="B17:C17"/>
    <mergeCell ref="A18:C18"/>
    <mergeCell ref="F30:H33"/>
    <mergeCell ref="B12:C12"/>
    <mergeCell ref="B13:C13"/>
    <mergeCell ref="B14:C14"/>
    <mergeCell ref="B15:C15"/>
    <mergeCell ref="H6:H7"/>
    <mergeCell ref="I6:I7"/>
    <mergeCell ref="X5:AE5"/>
    <mergeCell ref="AF5:AN5"/>
    <mergeCell ref="AO5:AU5"/>
    <mergeCell ref="F5:I5"/>
    <mergeCell ref="F6:F7"/>
    <mergeCell ref="G6:G7"/>
    <mergeCell ref="AV5:AY5"/>
    <mergeCell ref="AZ5:BA5"/>
    <mergeCell ref="C2:D2"/>
    <mergeCell ref="C3:D3"/>
    <mergeCell ref="C4:D4"/>
    <mergeCell ref="C5:D5"/>
  </mergeCells>
  <pageMargins left="0.25" right="0.25" top="0.75" bottom="0.75" header="0.3" footer="0.3"/>
  <pageSetup paperSize="9" scale="94" firstPageNumber="0" fitToHeight="8" orientation="landscape" horizontalDpi="300" verticalDpi="300" r:id="rId1"/>
  <headerFooter>
    <oddHeader>&amp;C&amp;"Times New Roman,Normal"&amp;12&amp;A</oddHeader>
    <oddFooter>&amp;C&amp;"Times New Roman,Normal"&amp;12Página &amp;P</oddFooter>
  </headerFooter>
  <rowBreaks count="1" manualBreakCount="1">
    <brk id="34" max="8"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O149"/>
  <sheetViews>
    <sheetView zoomScaleNormal="100" zoomScaleSheetLayoutView="100" workbookViewId="0">
      <selection activeCell="G38" sqref="G37:G38"/>
    </sheetView>
  </sheetViews>
  <sheetFormatPr defaultColWidth="11.5703125" defaultRowHeight="12.75" x14ac:dyDescent="0.2"/>
  <cols>
    <col min="2" max="2" width="39.28515625" style="257" customWidth="1"/>
    <col min="4" max="4" width="34.85546875" customWidth="1"/>
    <col min="8" max="8" width="16.7109375" customWidth="1"/>
    <col min="14" max="14" width="25.5703125" customWidth="1"/>
    <col min="15" max="15" width="32.28515625" customWidth="1"/>
  </cols>
  <sheetData>
    <row r="1" spans="1:8" ht="12.75" customHeight="1" x14ac:dyDescent="0.2">
      <c r="A1" s="628" t="str">
        <f>'ORÇAMENTO SINTÉTICO'!B10</f>
        <v>Contratação de empresa especializada em engenharia e arquitetura para prestação de serviços técnico-profissionais especializados para elaboração dos projetos básicos e executivos com finalidade de substituição de revestimento de piso, construção de guarita em estacionamento e ampiação da sala da UPOL na sede da Subseção Judiciária de Juiz de Fora/MG</v>
      </c>
      <c r="B1" s="629"/>
      <c r="C1" s="629"/>
      <c r="D1" s="629"/>
      <c r="E1" s="629"/>
      <c r="F1" s="629"/>
      <c r="G1" s="629"/>
      <c r="H1" s="629"/>
    </row>
    <row r="2" spans="1:8" x14ac:dyDescent="0.2">
      <c r="A2" s="629"/>
      <c r="B2" s="629"/>
      <c r="C2" s="629"/>
      <c r="D2" s="629"/>
      <c r="E2" s="629"/>
      <c r="F2" s="629"/>
      <c r="G2" s="629"/>
      <c r="H2" s="629"/>
    </row>
    <row r="3" spans="1:8" x14ac:dyDescent="0.2">
      <c r="A3" s="629"/>
      <c r="B3" s="629"/>
      <c r="C3" s="629"/>
      <c r="D3" s="629"/>
      <c r="E3" s="629"/>
      <c r="F3" s="629"/>
      <c r="G3" s="629"/>
      <c r="H3" s="629"/>
    </row>
    <row r="4" spans="1:8" ht="12.75" customHeight="1" x14ac:dyDescent="0.2">
      <c r="A4" s="630" t="s">
        <v>272</v>
      </c>
      <c r="B4" s="631" t="s">
        <v>117</v>
      </c>
      <c r="C4" s="632" t="s">
        <v>273</v>
      </c>
      <c r="D4" s="632"/>
      <c r="E4" s="632"/>
      <c r="F4" s="633" t="s">
        <v>274</v>
      </c>
      <c r="G4" s="634" t="s">
        <v>275</v>
      </c>
      <c r="H4" s="634"/>
    </row>
    <row r="5" spans="1:8" x14ac:dyDescent="0.2">
      <c r="A5" s="630"/>
      <c r="B5" s="631"/>
      <c r="C5" s="632"/>
      <c r="D5" s="632"/>
      <c r="E5" s="632"/>
      <c r="F5" s="633"/>
      <c r="G5" s="634"/>
      <c r="H5" s="634"/>
    </row>
    <row r="6" spans="1:8" ht="12.75" customHeight="1" x14ac:dyDescent="0.2">
      <c r="A6" s="630"/>
      <c r="B6" s="631"/>
      <c r="C6" s="632"/>
      <c r="D6" s="632"/>
      <c r="E6" s="632"/>
      <c r="F6" s="633"/>
      <c r="G6" s="635" t="s">
        <v>276</v>
      </c>
      <c r="H6" s="636" t="s">
        <v>277</v>
      </c>
    </row>
    <row r="7" spans="1:8" x14ac:dyDescent="0.2">
      <c r="A7" s="630"/>
      <c r="B7" s="631"/>
      <c r="C7" s="258" t="s">
        <v>114</v>
      </c>
      <c r="D7" s="259" t="s">
        <v>117</v>
      </c>
      <c r="E7" s="259" t="s">
        <v>278</v>
      </c>
      <c r="F7" s="633"/>
      <c r="G7" s="635"/>
      <c r="H7" s="636"/>
    </row>
    <row r="8" spans="1:8" x14ac:dyDescent="0.2">
      <c r="A8" s="260"/>
      <c r="B8" s="261" t="s">
        <v>240</v>
      </c>
      <c r="C8" s="262"/>
      <c r="D8" s="263"/>
      <c r="E8" s="264"/>
      <c r="F8" s="265"/>
      <c r="G8" s="266"/>
      <c r="H8" s="267"/>
    </row>
    <row r="9" spans="1:8" ht="22.5" x14ac:dyDescent="0.2">
      <c r="A9" s="268" t="s">
        <v>38</v>
      </c>
      <c r="B9" s="269" t="s">
        <v>241</v>
      </c>
      <c r="C9" s="270">
        <v>93570</v>
      </c>
      <c r="D9" s="271" t="s">
        <v>279</v>
      </c>
      <c r="E9" s="272">
        <f>G9/220</f>
        <v>62.295909090909092</v>
      </c>
      <c r="F9" s="273">
        <f>G9</f>
        <v>13705.1</v>
      </c>
      <c r="G9" s="274">
        <v>13705.1</v>
      </c>
      <c r="H9" s="275" t="s">
        <v>1958</v>
      </c>
    </row>
    <row r="10" spans="1:8" ht="22.5" x14ac:dyDescent="0.2">
      <c r="A10" s="268" t="s">
        <v>42</v>
      </c>
      <c r="B10" s="269" t="s">
        <v>242</v>
      </c>
      <c r="C10" s="270">
        <v>93565</v>
      </c>
      <c r="D10" s="271" t="s">
        <v>280</v>
      </c>
      <c r="E10" s="272">
        <f>G10/220</f>
        <v>61.276363636363634</v>
      </c>
      <c r="F10" s="273">
        <f>G10</f>
        <v>13480.8</v>
      </c>
      <c r="G10" s="274">
        <v>13480.8</v>
      </c>
      <c r="H10" s="275" t="s">
        <v>1958</v>
      </c>
    </row>
    <row r="11" spans="1:8" ht="22.5" x14ac:dyDescent="0.2">
      <c r="A11" s="268" t="s">
        <v>43</v>
      </c>
      <c r="B11" s="269" t="s">
        <v>243</v>
      </c>
      <c r="C11" s="270">
        <v>93567</v>
      </c>
      <c r="D11" s="271" t="s">
        <v>281</v>
      </c>
      <c r="E11" s="272">
        <f>G11/220</f>
        <v>63.319909090909086</v>
      </c>
      <c r="F11" s="273">
        <f>G11</f>
        <v>13930.38</v>
      </c>
      <c r="G11" s="274">
        <v>13930.38</v>
      </c>
      <c r="H11" s="275" t="s">
        <v>1958</v>
      </c>
    </row>
    <row r="12" spans="1:8" x14ac:dyDescent="0.2">
      <c r="A12" s="276"/>
      <c r="B12" s="277" t="s">
        <v>244</v>
      </c>
      <c r="C12" s="270"/>
      <c r="D12" s="271"/>
      <c r="E12" s="272"/>
      <c r="F12" s="273"/>
      <c r="G12" s="274"/>
      <c r="H12" s="275"/>
    </row>
    <row r="13" spans="1:8" ht="22.5" x14ac:dyDescent="0.2">
      <c r="A13" s="268" t="s">
        <v>44</v>
      </c>
      <c r="B13" s="269" t="s">
        <v>245</v>
      </c>
      <c r="C13" s="270">
        <v>93568</v>
      </c>
      <c r="D13" s="271" t="s">
        <v>282</v>
      </c>
      <c r="E13" s="272">
        <f>G13/220</f>
        <v>78.717363636363629</v>
      </c>
      <c r="F13" s="273">
        <f>G13</f>
        <v>17317.82</v>
      </c>
      <c r="G13" s="274">
        <v>17317.82</v>
      </c>
      <c r="H13" s="275" t="s">
        <v>1958</v>
      </c>
    </row>
    <row r="14" spans="1:8" x14ac:dyDescent="0.2">
      <c r="A14" s="276" t="s">
        <v>283</v>
      </c>
      <c r="B14" s="278" t="s">
        <v>246</v>
      </c>
      <c r="C14" s="270"/>
      <c r="D14" s="271"/>
      <c r="E14" s="272"/>
      <c r="F14" s="273"/>
      <c r="G14" s="274"/>
      <c r="H14" s="275"/>
    </row>
    <row r="15" spans="1:8" ht="22.5" x14ac:dyDescent="0.2">
      <c r="A15" s="268" t="s">
        <v>45</v>
      </c>
      <c r="B15" s="269" t="s">
        <v>247</v>
      </c>
      <c r="C15" s="270">
        <v>93561</v>
      </c>
      <c r="D15" s="271" t="s">
        <v>284</v>
      </c>
      <c r="E15" s="272">
        <f>G15/220</f>
        <v>23.145045454545453</v>
      </c>
      <c r="F15" s="273">
        <f>G15</f>
        <v>5091.91</v>
      </c>
      <c r="G15" s="274">
        <v>5091.91</v>
      </c>
      <c r="H15" s="275" t="s">
        <v>1958</v>
      </c>
    </row>
    <row r="16" spans="1:8" ht="22.5" x14ac:dyDescent="0.2">
      <c r="A16" s="268" t="s">
        <v>46</v>
      </c>
      <c r="B16" s="269" t="s">
        <v>248</v>
      </c>
      <c r="C16" s="270">
        <v>100534</v>
      </c>
      <c r="D16" s="271" t="s">
        <v>285</v>
      </c>
      <c r="E16" s="272">
        <f>G16/220</f>
        <v>18.665499999999998</v>
      </c>
      <c r="F16" s="273">
        <f>G16</f>
        <v>4106.41</v>
      </c>
      <c r="G16" s="274">
        <v>4106.41</v>
      </c>
      <c r="H16" s="275" t="s">
        <v>1958</v>
      </c>
    </row>
    <row r="17" spans="1:15" x14ac:dyDescent="0.2">
      <c r="A17" s="279"/>
      <c r="B17" s="280"/>
      <c r="C17" s="281"/>
      <c r="D17" s="282"/>
      <c r="E17" s="283"/>
      <c r="F17" s="284"/>
      <c r="G17" s="285"/>
      <c r="H17" s="286"/>
    </row>
    <row r="18" spans="1:15" x14ac:dyDescent="0.2">
      <c r="A18" s="287"/>
      <c r="B18" s="288"/>
      <c r="C18" s="287"/>
      <c r="D18" s="287"/>
      <c r="E18" s="287"/>
      <c r="F18" s="287"/>
      <c r="G18" s="287"/>
      <c r="H18" s="287"/>
    </row>
    <row r="19" spans="1:15" x14ac:dyDescent="0.2">
      <c r="A19" s="287"/>
      <c r="B19" s="288"/>
      <c r="C19" s="287"/>
      <c r="D19" s="287"/>
      <c r="E19" s="287"/>
      <c r="F19" s="287"/>
      <c r="G19" s="287"/>
      <c r="H19" s="287"/>
    </row>
    <row r="20" spans="1:15" x14ac:dyDescent="0.2">
      <c r="A20" s="287"/>
      <c r="B20" s="288"/>
      <c r="C20" s="287"/>
      <c r="D20" s="287"/>
      <c r="E20" s="287"/>
      <c r="F20" s="287"/>
      <c r="G20" s="287"/>
      <c r="H20" s="287"/>
    </row>
    <row r="21" spans="1:15" x14ac:dyDescent="0.2">
      <c r="A21" s="287"/>
      <c r="B21" s="288"/>
      <c r="C21" s="287"/>
      <c r="D21" s="287"/>
      <c r="E21" s="287"/>
      <c r="F21" s="287"/>
      <c r="G21" s="287"/>
      <c r="H21" s="287"/>
    </row>
    <row r="22" spans="1:15" x14ac:dyDescent="0.2">
      <c r="A22" s="287"/>
      <c r="B22" s="288"/>
      <c r="C22" s="287"/>
      <c r="D22" s="287"/>
      <c r="E22" s="287"/>
      <c r="F22" s="287"/>
      <c r="G22" s="287"/>
      <c r="H22" s="287"/>
    </row>
    <row r="23" spans="1:15" x14ac:dyDescent="0.2">
      <c r="A23" s="287"/>
      <c r="B23" s="288"/>
      <c r="C23" s="287"/>
      <c r="D23" s="287"/>
      <c r="E23" s="287"/>
      <c r="F23" s="287"/>
      <c r="G23" s="287"/>
      <c r="H23" s="287"/>
    </row>
    <row r="24" spans="1:15" x14ac:dyDescent="0.2">
      <c r="A24" s="287"/>
      <c r="B24" s="288"/>
      <c r="C24" s="287"/>
      <c r="D24" s="287"/>
      <c r="E24" s="287"/>
      <c r="F24" s="287"/>
      <c r="G24" s="287"/>
      <c r="H24" s="287"/>
    </row>
    <row r="25" spans="1:15" x14ac:dyDescent="0.2">
      <c r="A25" s="287"/>
      <c r="B25" s="288"/>
      <c r="C25" s="287"/>
      <c r="D25" s="287"/>
      <c r="E25" s="287"/>
      <c r="F25" s="287"/>
      <c r="G25" s="287"/>
      <c r="H25" s="287"/>
    </row>
    <row r="26" spans="1:15" x14ac:dyDescent="0.2">
      <c r="A26" s="287"/>
      <c r="B26" s="288"/>
      <c r="C26" s="287"/>
      <c r="D26" s="287"/>
      <c r="E26" s="287"/>
      <c r="F26" s="287"/>
      <c r="G26" s="287"/>
      <c r="H26" s="287"/>
    </row>
    <row r="27" spans="1:15" x14ac:dyDescent="0.2">
      <c r="A27" s="287"/>
      <c r="B27" s="288"/>
      <c r="C27" s="287"/>
      <c r="D27" s="287"/>
      <c r="E27" s="287"/>
      <c r="F27" s="287"/>
      <c r="G27" s="287"/>
      <c r="H27" s="287"/>
    </row>
    <row r="28" spans="1:15" x14ac:dyDescent="0.2">
      <c r="A28" s="287"/>
      <c r="B28" s="288"/>
      <c r="C28" s="287"/>
      <c r="D28" s="287"/>
      <c r="E28" s="287"/>
      <c r="F28" s="287"/>
      <c r="G28" s="287"/>
      <c r="H28" s="287"/>
    </row>
    <row r="29" spans="1:15" x14ac:dyDescent="0.2">
      <c r="O29" s="257"/>
    </row>
    <row r="30" spans="1:15" x14ac:dyDescent="0.2">
      <c r="O30" s="257"/>
    </row>
    <row r="31" spans="1:15" x14ac:dyDescent="0.2">
      <c r="O31" s="257"/>
    </row>
    <row r="32" spans="1:15" x14ac:dyDescent="0.2">
      <c r="O32" s="257"/>
    </row>
    <row r="33" spans="15:15" x14ac:dyDescent="0.2">
      <c r="O33" s="257"/>
    </row>
    <row r="34" spans="15:15" x14ac:dyDescent="0.2">
      <c r="O34" s="257"/>
    </row>
    <row r="35" spans="15:15" x14ac:dyDescent="0.2">
      <c r="O35" s="257"/>
    </row>
    <row r="36" spans="15:15" x14ac:dyDescent="0.2">
      <c r="O36" s="257"/>
    </row>
    <row r="37" spans="15:15" x14ac:dyDescent="0.2">
      <c r="O37" s="257"/>
    </row>
    <row r="38" spans="15:15" x14ac:dyDescent="0.2">
      <c r="O38" s="257"/>
    </row>
    <row r="39" spans="15:15" x14ac:dyDescent="0.2">
      <c r="O39" s="257"/>
    </row>
    <row r="40" spans="15:15" x14ac:dyDescent="0.2">
      <c r="O40" s="257"/>
    </row>
    <row r="41" spans="15:15" x14ac:dyDescent="0.2">
      <c r="O41" s="257"/>
    </row>
    <row r="42" spans="15:15" x14ac:dyDescent="0.2">
      <c r="O42" s="257"/>
    </row>
    <row r="43" spans="15:15" x14ac:dyDescent="0.2">
      <c r="O43" s="257"/>
    </row>
    <row r="44" spans="15:15" x14ac:dyDescent="0.2">
      <c r="O44" s="257"/>
    </row>
    <row r="45" spans="15:15" x14ac:dyDescent="0.2">
      <c r="O45" s="257"/>
    </row>
    <row r="46" spans="15:15" x14ac:dyDescent="0.2">
      <c r="O46" s="257"/>
    </row>
    <row r="47" spans="15:15" x14ac:dyDescent="0.2">
      <c r="O47" s="257"/>
    </row>
    <row r="48" spans="15:15" x14ac:dyDescent="0.2">
      <c r="O48" s="257"/>
    </row>
    <row r="49" spans="15:15" x14ac:dyDescent="0.2">
      <c r="O49" s="257"/>
    </row>
    <row r="50" spans="15:15" x14ac:dyDescent="0.2">
      <c r="O50" s="257"/>
    </row>
    <row r="51" spans="15:15" x14ac:dyDescent="0.2">
      <c r="O51" s="257"/>
    </row>
    <row r="52" spans="15:15" x14ac:dyDescent="0.2">
      <c r="O52" s="257"/>
    </row>
    <row r="53" spans="15:15" x14ac:dyDescent="0.2">
      <c r="O53" s="257"/>
    </row>
    <row r="54" spans="15:15" x14ac:dyDescent="0.2">
      <c r="O54" s="257"/>
    </row>
    <row r="55" spans="15:15" x14ac:dyDescent="0.2">
      <c r="O55" s="257"/>
    </row>
    <row r="56" spans="15:15" x14ac:dyDescent="0.2">
      <c r="O56" s="257"/>
    </row>
    <row r="57" spans="15:15" x14ac:dyDescent="0.2">
      <c r="O57" s="257"/>
    </row>
    <row r="58" spans="15:15" x14ac:dyDescent="0.2">
      <c r="O58" s="257"/>
    </row>
    <row r="59" spans="15:15" x14ac:dyDescent="0.2">
      <c r="O59" s="257"/>
    </row>
    <row r="60" spans="15:15" x14ac:dyDescent="0.2">
      <c r="O60" s="257"/>
    </row>
    <row r="61" spans="15:15" x14ac:dyDescent="0.2">
      <c r="O61" s="257"/>
    </row>
    <row r="62" spans="15:15" x14ac:dyDescent="0.2">
      <c r="O62" s="257"/>
    </row>
    <row r="63" spans="15:15" x14ac:dyDescent="0.2">
      <c r="O63" s="257"/>
    </row>
    <row r="64" spans="15:15" x14ac:dyDescent="0.2">
      <c r="O64" s="257"/>
    </row>
    <row r="65" spans="15:15" x14ac:dyDescent="0.2">
      <c r="O65" s="257"/>
    </row>
    <row r="66" spans="15:15" x14ac:dyDescent="0.2">
      <c r="O66" s="257"/>
    </row>
    <row r="67" spans="15:15" x14ac:dyDescent="0.2">
      <c r="O67" s="257"/>
    </row>
    <row r="68" spans="15:15" x14ac:dyDescent="0.2">
      <c r="O68" s="257"/>
    </row>
    <row r="69" spans="15:15" x14ac:dyDescent="0.2">
      <c r="O69" s="257"/>
    </row>
    <row r="70" spans="15:15" x14ac:dyDescent="0.2">
      <c r="O70" s="257"/>
    </row>
    <row r="71" spans="15:15" x14ac:dyDescent="0.2">
      <c r="O71" s="257"/>
    </row>
    <row r="72" spans="15:15" x14ac:dyDescent="0.2">
      <c r="O72" s="257"/>
    </row>
    <row r="73" spans="15:15" x14ac:dyDescent="0.2">
      <c r="O73" s="257"/>
    </row>
    <row r="74" spans="15:15" x14ac:dyDescent="0.2">
      <c r="O74" s="257"/>
    </row>
    <row r="75" spans="15:15" x14ac:dyDescent="0.2">
      <c r="O75" s="257"/>
    </row>
    <row r="76" spans="15:15" x14ac:dyDescent="0.2">
      <c r="O76" s="257"/>
    </row>
    <row r="77" spans="15:15" x14ac:dyDescent="0.2">
      <c r="O77" s="257"/>
    </row>
    <row r="78" spans="15:15" x14ac:dyDescent="0.2">
      <c r="O78" s="257"/>
    </row>
    <row r="79" spans="15:15" x14ac:dyDescent="0.2">
      <c r="O79" s="257"/>
    </row>
    <row r="80" spans="15:15" x14ac:dyDescent="0.2">
      <c r="O80" s="257"/>
    </row>
    <row r="81" spans="15:15" x14ac:dyDescent="0.2">
      <c r="O81" s="257"/>
    </row>
    <row r="82" spans="15:15" x14ac:dyDescent="0.2">
      <c r="O82" s="257"/>
    </row>
    <row r="83" spans="15:15" x14ac:dyDescent="0.2">
      <c r="O83" s="257"/>
    </row>
    <row r="84" spans="15:15" x14ac:dyDescent="0.2">
      <c r="O84" s="257"/>
    </row>
    <row r="85" spans="15:15" x14ac:dyDescent="0.2">
      <c r="O85" s="257"/>
    </row>
    <row r="86" spans="15:15" x14ac:dyDescent="0.2">
      <c r="O86" s="257"/>
    </row>
    <row r="87" spans="15:15" x14ac:dyDescent="0.2">
      <c r="O87" s="257"/>
    </row>
    <row r="88" spans="15:15" x14ac:dyDescent="0.2">
      <c r="O88" s="257"/>
    </row>
    <row r="89" spans="15:15" x14ac:dyDescent="0.2">
      <c r="O89" s="257"/>
    </row>
    <row r="90" spans="15:15" x14ac:dyDescent="0.2">
      <c r="O90" s="257"/>
    </row>
    <row r="91" spans="15:15" x14ac:dyDescent="0.2">
      <c r="O91" s="257"/>
    </row>
    <row r="92" spans="15:15" x14ac:dyDescent="0.2">
      <c r="O92" s="257"/>
    </row>
    <row r="93" spans="15:15" x14ac:dyDescent="0.2">
      <c r="O93" s="257"/>
    </row>
    <row r="94" spans="15:15" x14ac:dyDescent="0.2">
      <c r="O94" s="257"/>
    </row>
    <row r="95" spans="15:15" x14ac:dyDescent="0.2">
      <c r="O95" s="257"/>
    </row>
    <row r="96" spans="15:15" x14ac:dyDescent="0.2">
      <c r="O96" s="257"/>
    </row>
    <row r="97" spans="15:15" x14ac:dyDescent="0.2">
      <c r="O97" s="257"/>
    </row>
    <row r="98" spans="15:15" x14ac:dyDescent="0.2">
      <c r="O98" s="257"/>
    </row>
    <row r="99" spans="15:15" x14ac:dyDescent="0.2">
      <c r="O99" s="257"/>
    </row>
    <row r="100" spans="15:15" x14ac:dyDescent="0.2">
      <c r="O100" s="257"/>
    </row>
    <row r="101" spans="15:15" x14ac:dyDescent="0.2">
      <c r="O101" s="257"/>
    </row>
    <row r="102" spans="15:15" x14ac:dyDescent="0.2">
      <c r="O102" s="257"/>
    </row>
    <row r="103" spans="15:15" x14ac:dyDescent="0.2">
      <c r="O103" s="257"/>
    </row>
    <row r="104" spans="15:15" x14ac:dyDescent="0.2">
      <c r="O104" s="257"/>
    </row>
    <row r="105" spans="15:15" x14ac:dyDescent="0.2">
      <c r="O105" s="257"/>
    </row>
    <row r="106" spans="15:15" x14ac:dyDescent="0.2">
      <c r="O106" s="257"/>
    </row>
    <row r="107" spans="15:15" x14ac:dyDescent="0.2">
      <c r="O107" s="257"/>
    </row>
    <row r="108" spans="15:15" x14ac:dyDescent="0.2">
      <c r="O108" s="257"/>
    </row>
    <row r="109" spans="15:15" x14ac:dyDescent="0.2">
      <c r="O109" s="257"/>
    </row>
    <row r="110" spans="15:15" x14ac:dyDescent="0.2">
      <c r="O110" s="257"/>
    </row>
    <row r="111" spans="15:15" x14ac:dyDescent="0.2">
      <c r="O111" s="257"/>
    </row>
    <row r="112" spans="15:15" x14ac:dyDescent="0.2">
      <c r="O112" s="257"/>
    </row>
    <row r="113" spans="15:15" x14ac:dyDescent="0.2">
      <c r="O113" s="257"/>
    </row>
    <row r="114" spans="15:15" x14ac:dyDescent="0.2">
      <c r="O114" s="257"/>
    </row>
    <row r="115" spans="15:15" x14ac:dyDescent="0.2">
      <c r="O115" s="257"/>
    </row>
    <row r="116" spans="15:15" x14ac:dyDescent="0.2">
      <c r="O116" s="257"/>
    </row>
    <row r="117" spans="15:15" x14ac:dyDescent="0.2">
      <c r="O117" s="257"/>
    </row>
    <row r="118" spans="15:15" x14ac:dyDescent="0.2">
      <c r="O118" s="257"/>
    </row>
    <row r="119" spans="15:15" x14ac:dyDescent="0.2">
      <c r="O119" s="257"/>
    </row>
    <row r="120" spans="15:15" x14ac:dyDescent="0.2">
      <c r="O120" s="257"/>
    </row>
    <row r="121" spans="15:15" x14ac:dyDescent="0.2">
      <c r="O121" s="257"/>
    </row>
    <row r="122" spans="15:15" x14ac:dyDescent="0.2">
      <c r="O122" s="257"/>
    </row>
    <row r="123" spans="15:15" x14ac:dyDescent="0.2">
      <c r="O123" s="257"/>
    </row>
    <row r="124" spans="15:15" x14ac:dyDescent="0.2">
      <c r="O124" s="257"/>
    </row>
    <row r="125" spans="15:15" x14ac:dyDescent="0.2">
      <c r="O125" s="257"/>
    </row>
    <row r="126" spans="15:15" x14ac:dyDescent="0.2">
      <c r="O126" s="257"/>
    </row>
    <row r="127" spans="15:15" x14ac:dyDescent="0.2">
      <c r="O127" s="257"/>
    </row>
    <row r="128" spans="15:15" x14ac:dyDescent="0.2">
      <c r="O128" s="257"/>
    </row>
    <row r="129" spans="15:15" x14ac:dyDescent="0.2">
      <c r="O129" s="257"/>
    </row>
    <row r="130" spans="15:15" x14ac:dyDescent="0.2">
      <c r="O130" s="257"/>
    </row>
    <row r="131" spans="15:15" x14ac:dyDescent="0.2">
      <c r="O131" s="257"/>
    </row>
    <row r="132" spans="15:15" x14ac:dyDescent="0.2">
      <c r="O132" s="257"/>
    </row>
    <row r="133" spans="15:15" x14ac:dyDescent="0.2">
      <c r="O133" s="257"/>
    </row>
    <row r="134" spans="15:15" x14ac:dyDescent="0.2">
      <c r="O134" s="257"/>
    </row>
    <row r="135" spans="15:15" x14ac:dyDescent="0.2">
      <c r="O135" s="257"/>
    </row>
    <row r="136" spans="15:15" x14ac:dyDescent="0.2">
      <c r="O136" s="257"/>
    </row>
    <row r="137" spans="15:15" x14ac:dyDescent="0.2">
      <c r="O137" s="257"/>
    </row>
    <row r="138" spans="15:15" x14ac:dyDescent="0.2">
      <c r="O138" s="257"/>
    </row>
    <row r="139" spans="15:15" x14ac:dyDescent="0.2">
      <c r="O139" s="257"/>
    </row>
    <row r="140" spans="15:15" x14ac:dyDescent="0.2">
      <c r="O140" s="257"/>
    </row>
    <row r="141" spans="15:15" x14ac:dyDescent="0.2">
      <c r="O141" s="257"/>
    </row>
    <row r="142" spans="15:15" x14ac:dyDescent="0.2">
      <c r="O142" s="257"/>
    </row>
    <row r="143" spans="15:15" x14ac:dyDescent="0.2">
      <c r="O143" s="257"/>
    </row>
    <row r="144" spans="15:15" x14ac:dyDescent="0.2">
      <c r="O144" s="257"/>
    </row>
    <row r="145" spans="15:15" x14ac:dyDescent="0.2">
      <c r="O145" s="257"/>
    </row>
    <row r="146" spans="15:15" x14ac:dyDescent="0.2">
      <c r="O146" s="257"/>
    </row>
    <row r="147" spans="15:15" x14ac:dyDescent="0.2">
      <c r="O147" s="257"/>
    </row>
    <row r="148" spans="15:15" x14ac:dyDescent="0.2">
      <c r="O148" s="257"/>
    </row>
    <row r="149" spans="15:15" x14ac:dyDescent="0.2">
      <c r="O149" s="257"/>
    </row>
  </sheetData>
  <mergeCells count="8">
    <mergeCell ref="A1:H3"/>
    <mergeCell ref="A4:A7"/>
    <mergeCell ref="B4:B7"/>
    <mergeCell ref="C4:E6"/>
    <mergeCell ref="F4:F7"/>
    <mergeCell ref="G4:H5"/>
    <mergeCell ref="G6:G7"/>
    <mergeCell ref="H6:H7"/>
  </mergeCells>
  <pageMargins left="0.25" right="0.25" top="0.75" bottom="0.75" header="0.3" footer="0.3"/>
  <pageSetup paperSize="9" scale="94" firstPageNumber="0" fitToHeight="8" orientation="landscape" horizontalDpi="300" verticalDpi="300" r:id="rId1"/>
  <headerFooter>
    <oddHeader>&amp;C&amp;"Times New Roman,Normal"&amp;12&amp;A</oddHeader>
    <oddFooter>&amp;C&amp;"Times New Roman,Normal"&amp;12Página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ALW18"/>
  <sheetViews>
    <sheetView topLeftCell="A6" zoomScaleNormal="100" zoomScaleSheetLayoutView="90" workbookViewId="0">
      <selection activeCell="G38" sqref="G37:G38"/>
    </sheetView>
  </sheetViews>
  <sheetFormatPr defaultColWidth="9.140625" defaultRowHeight="12.75" x14ac:dyDescent="0.2"/>
  <cols>
    <col min="1" max="1" width="7" customWidth="1"/>
    <col min="2" max="2" width="7" style="83" customWidth="1"/>
    <col min="3" max="3" width="29.28515625" style="83" customWidth="1"/>
    <col min="4" max="4" width="9" style="84" customWidth="1"/>
    <col min="5" max="5" width="7.42578125" style="84" customWidth="1"/>
    <col min="6" max="6" width="12.42578125" style="85" customWidth="1"/>
    <col min="7" max="9" width="11.28515625" style="86" customWidth="1"/>
    <col min="10" max="10" width="6.5703125" style="86" customWidth="1"/>
    <col min="11" max="1011" width="9.140625" style="83"/>
  </cols>
  <sheetData>
    <row r="1" spans="2:10" ht="12.75" customHeight="1" x14ac:dyDescent="0.2">
      <c r="B1" s="290"/>
      <c r="C1" s="291"/>
      <c r="D1" s="291"/>
      <c r="E1" s="291"/>
      <c r="F1" s="291"/>
      <c r="G1" s="291"/>
      <c r="H1" s="292"/>
      <c r="I1" s="292"/>
      <c r="J1" s="83"/>
    </row>
    <row r="2" spans="2:10" ht="26.25" customHeight="1" x14ac:dyDescent="0.2">
      <c r="B2" s="293"/>
      <c r="C2" s="294"/>
      <c r="D2" s="294"/>
      <c r="E2" s="294"/>
      <c r="F2" s="294"/>
      <c r="G2" s="639" t="str">
        <f>'ORÇAMENTO SINTÉTICO'!B10</f>
        <v>Contratação de empresa especializada em engenharia e arquitetura para prestação de serviços técnico-profissionais especializados para elaboração dos projetos básicos e executivos com finalidade de substituição de revestimento de piso, construção de guarita em estacionamento e ampiação da sala da UPOL na sede da Subseção Judiciária de Juiz de Fora/MG</v>
      </c>
      <c r="H2" s="640"/>
      <c r="I2" s="641"/>
      <c r="J2" s="83"/>
    </row>
    <row r="3" spans="2:10" ht="20.25" customHeight="1" x14ac:dyDescent="0.2">
      <c r="B3" s="295"/>
      <c r="C3" s="291"/>
      <c r="D3" s="296" t="s">
        <v>0</v>
      </c>
      <c r="E3" s="296"/>
      <c r="F3" s="297"/>
      <c r="G3" s="642"/>
      <c r="H3" s="643"/>
      <c r="I3" s="644"/>
      <c r="J3" s="83"/>
    </row>
    <row r="4" spans="2:10" ht="20.25" customHeight="1" x14ac:dyDescent="0.2">
      <c r="B4" s="295"/>
      <c r="C4" s="291"/>
      <c r="D4" s="298" t="s">
        <v>1</v>
      </c>
      <c r="E4" s="298"/>
      <c r="F4" s="298"/>
      <c r="G4" s="642"/>
      <c r="H4" s="643"/>
      <c r="I4" s="644"/>
      <c r="J4" s="83"/>
    </row>
    <row r="5" spans="2:10" ht="20.25" customHeight="1" x14ac:dyDescent="0.2">
      <c r="B5" s="295"/>
      <c r="C5" s="291"/>
      <c r="D5" s="298" t="s">
        <v>2</v>
      </c>
      <c r="E5" s="298"/>
      <c r="F5" s="297"/>
      <c r="G5" s="642"/>
      <c r="H5" s="643"/>
      <c r="I5" s="644"/>
      <c r="J5" s="83"/>
    </row>
    <row r="6" spans="2:10" ht="39.75" customHeight="1" x14ac:dyDescent="0.2">
      <c r="B6" s="299"/>
      <c r="C6" s="300"/>
      <c r="D6" s="301" t="s">
        <v>3</v>
      </c>
      <c r="E6" s="301"/>
      <c r="F6" s="302"/>
      <c r="G6" s="645"/>
      <c r="H6" s="646"/>
      <c r="I6" s="647"/>
      <c r="J6" s="83"/>
    </row>
    <row r="7" spans="2:10" ht="34.5" customHeight="1" x14ac:dyDescent="0.2">
      <c r="B7" s="637" t="s">
        <v>286</v>
      </c>
      <c r="C7" s="637"/>
      <c r="D7" s="637"/>
      <c r="E7" s="637"/>
      <c r="F7" s="637"/>
      <c r="G7" s="637"/>
      <c r="H7" s="637"/>
      <c r="I7" s="637"/>
      <c r="J7" s="83"/>
    </row>
    <row r="8" spans="2:10" s="96" customFormat="1" ht="22.5" customHeight="1" x14ac:dyDescent="0.2">
      <c r="B8" s="303" t="s">
        <v>30</v>
      </c>
      <c r="C8" s="303" t="s">
        <v>34</v>
      </c>
      <c r="D8" s="638" t="s">
        <v>287</v>
      </c>
      <c r="E8" s="304" t="s">
        <v>288</v>
      </c>
      <c r="F8" s="305">
        <f>DIMENS_EQUIPE!I23</f>
        <v>0.5</v>
      </c>
      <c r="G8" s="305">
        <f>DIMENS_EQUIPE!I24</f>
        <v>0.5</v>
      </c>
      <c r="H8" s="305">
        <f>DIMENS_EQUIPE!I25</f>
        <v>0.5</v>
      </c>
      <c r="I8" s="305">
        <f>DIMENS_EQUIPE!I26</f>
        <v>0.5</v>
      </c>
    </row>
    <row r="9" spans="2:10" ht="36.75" customHeight="1" x14ac:dyDescent="0.2">
      <c r="B9" s="303">
        <v>1</v>
      </c>
      <c r="C9" s="306" t="s">
        <v>289</v>
      </c>
      <c r="D9" s="638"/>
      <c r="E9" s="304" t="s">
        <v>290</v>
      </c>
      <c r="F9" s="307" t="str">
        <f>DIMENS_EQUIPE!F6</f>
        <v>EP</v>
      </c>
      <c r="G9" s="307" t="str">
        <f>DIMENS_EQUIPE!G6</f>
        <v>AP</v>
      </c>
      <c r="H9" s="307" t="str">
        <f>DIMENS_EQUIPE!H6</f>
        <v>PB</v>
      </c>
      <c r="I9" s="307" t="str">
        <f>DIMENS_EQUIPE!I6</f>
        <v>PE</v>
      </c>
      <c r="J9" s="83"/>
    </row>
    <row r="10" spans="2:10" ht="15" customHeight="1" x14ac:dyDescent="0.2">
      <c r="B10" s="308" t="s">
        <v>38</v>
      </c>
      <c r="C10" s="309" t="str">
        <f>DIMENS_EQUIPE!B10</f>
        <v>ARQUITETO</v>
      </c>
      <c r="D10" s="310">
        <f>VLOOKUP($B10,DIMENS_EQUIPE!$A:$I,4,0)</f>
        <v>44.57</v>
      </c>
      <c r="E10" s="311">
        <f t="shared" ref="E10:E15" si="0">D10/(30.5/7*44)</f>
        <v>0.23248137108792849</v>
      </c>
      <c r="F10" s="312">
        <f>VLOOKUP($B10,DIMENS_EQUIPE!$A:$I,6,0)/(30.5/7*44)</f>
        <v>9.3889716840536517E-3</v>
      </c>
      <c r="G10" s="312">
        <f>VLOOKUP($B10,DIMENS_EQUIPE!$A:$I,7,0)/(30.5/7*44)</f>
        <v>7.8084947839046209E-2</v>
      </c>
      <c r="H10" s="312">
        <f>VLOOKUP($B10,DIMENS_EQUIPE!$A:$I,8,0)/(30.5/7*44)</f>
        <v>8.924739195230999E-2</v>
      </c>
      <c r="I10" s="312">
        <f>VLOOKUP($B10,DIMENS_EQUIPE!$A:$I,9,0)/(30.5/7*44)</f>
        <v>5.5760059612518634E-2</v>
      </c>
      <c r="J10" s="83"/>
    </row>
    <row r="11" spans="2:10" ht="21" customHeight="1" x14ac:dyDescent="0.2">
      <c r="B11" s="308" t="s">
        <v>42</v>
      </c>
      <c r="C11" s="309" t="str">
        <f>DIMENS_EQUIPE!B11</f>
        <v>ENGENHEIRO CIVIL</v>
      </c>
      <c r="D11" s="310">
        <f>VLOOKUP($B11,DIMENS_EQUIPE!$A:$I,4,0)</f>
        <v>44.57</v>
      </c>
      <c r="E11" s="311">
        <f t="shared" si="0"/>
        <v>0.23248137108792849</v>
      </c>
      <c r="F11" s="312">
        <f>VLOOKUP($B11,DIMENS_EQUIPE!$A:$I,6,0)/(30.5/7*44)</f>
        <v>9.3889716840536517E-3</v>
      </c>
      <c r="G11" s="312">
        <f>VLOOKUP($B11,DIMENS_EQUIPE!$A:$I,7,0)/(30.5/7*44)</f>
        <v>7.8084947839046209E-2</v>
      </c>
      <c r="H11" s="312">
        <f>VLOOKUP($B11,DIMENS_EQUIPE!$A:$I,8,0)/(30.5/7*44)</f>
        <v>8.924739195230999E-2</v>
      </c>
      <c r="I11" s="312">
        <f>VLOOKUP($B11,DIMENS_EQUIPE!$A:$I,9,0)/(30.5/7*44)</f>
        <v>5.5760059612518634E-2</v>
      </c>
      <c r="J11" s="83"/>
    </row>
    <row r="12" spans="2:10" ht="21" customHeight="1" x14ac:dyDescent="0.2">
      <c r="B12" s="308" t="s">
        <v>43</v>
      </c>
      <c r="C12" s="309" t="str">
        <f>DIMENS_EQUIPE!B12</f>
        <v>ENGENHEIRO ELETRICISTA/MECÂNICO</v>
      </c>
      <c r="D12" s="310">
        <f>VLOOKUP($B12,DIMENS_EQUIPE!$A:$I,4,0)</f>
        <v>59.43</v>
      </c>
      <c r="E12" s="311">
        <f t="shared" si="0"/>
        <v>0.30999254843517143</v>
      </c>
      <c r="F12" s="312">
        <f>VLOOKUP($B12,DIMENS_EQUIPE!$A:$I,6,0)/(30.5/7*44)</f>
        <v>1.2518628912071538E-2</v>
      </c>
      <c r="G12" s="312">
        <f>VLOOKUP($B12,DIMENS_EQUIPE!$A:$I,7,0)/(30.5/7*44)</f>
        <v>0.10411326378539495</v>
      </c>
      <c r="H12" s="312">
        <f>VLOOKUP($B12,DIMENS_EQUIPE!$A:$I,8,0)/(30.5/7*44)</f>
        <v>0.11897913561847989</v>
      </c>
      <c r="I12" s="312">
        <f>VLOOKUP($B12,DIMENS_EQUIPE!$A:$I,9,0)/(30.5/7*44)</f>
        <v>7.4381520119225039E-2</v>
      </c>
      <c r="J12" s="83"/>
    </row>
    <row r="13" spans="2:10" ht="21" customHeight="1" x14ac:dyDescent="0.2">
      <c r="B13" s="308" t="s">
        <v>44</v>
      </c>
      <c r="C13" s="309" t="str">
        <f>DIMENS_EQUIPE!B14</f>
        <v>ARQUITETO/ENGENHEIRO SENIOR</v>
      </c>
      <c r="D13" s="310">
        <f>VLOOKUP($B13,DIMENS_EQUIPE!$A:$I,4,0)</f>
        <v>66.25</v>
      </c>
      <c r="E13" s="311">
        <f t="shared" si="0"/>
        <v>0.3455663189269747</v>
      </c>
      <c r="F13" s="312">
        <f>VLOOKUP($B13,DIMENS_EQUIPE!$A:$I,6,0)/(30.5/7*44)</f>
        <v>2.9731743666169898E-2</v>
      </c>
      <c r="G13" s="312">
        <f>VLOOKUP($B13,DIMENS_EQUIPE!$A:$I,7,0)/(30.5/7*44)</f>
        <v>0.11052906110283162</v>
      </c>
      <c r="H13" s="312">
        <f>VLOOKUP($B13,DIMENS_EQUIPE!$A:$I,8,0)/(30.5/7*44)</f>
        <v>0.12633383010432192</v>
      </c>
      <c r="I13" s="312">
        <f>VLOOKUP($B13,DIMENS_EQUIPE!$A:$I,9,0)/(30.5/7*44)</f>
        <v>7.8971684053651278E-2</v>
      </c>
      <c r="J13" s="83"/>
    </row>
    <row r="14" spans="2:10" ht="21" customHeight="1" x14ac:dyDescent="0.2">
      <c r="B14" s="308" t="s">
        <v>45</v>
      </c>
      <c r="C14" s="309" t="str">
        <f>DIMENS_EQUIPE!B16</f>
        <v>DESENHISTA</v>
      </c>
      <c r="D14" s="310">
        <f>VLOOKUP($B14,DIMENS_EQUIPE!$A:$I,4,0)</f>
        <v>162</v>
      </c>
      <c r="E14" s="311">
        <f t="shared" si="0"/>
        <v>0.8450074515648287</v>
      </c>
      <c r="F14" s="312">
        <f>VLOOKUP($B14,DIMENS_EQUIPE!$A:$I,6,0)/(30.5/7*44)</f>
        <v>0.16691505216095381</v>
      </c>
      <c r="G14" s="312">
        <f>VLOOKUP($B14,DIMENS_EQUIPE!$A:$I,7,0)/(30.5/7*44)</f>
        <v>0.23733233979135621</v>
      </c>
      <c r="H14" s="312">
        <f>VLOOKUP($B14,DIMENS_EQUIPE!$A:$I,8,0)/(30.5/7*44)</f>
        <v>0.27123695976154993</v>
      </c>
      <c r="I14" s="312">
        <f>VLOOKUP($B14,DIMENS_EQUIPE!$A:$I,9,0)/(30.5/7*44)</f>
        <v>0.16952309985096872</v>
      </c>
      <c r="J14" s="83"/>
    </row>
    <row r="15" spans="2:10" ht="21" customHeight="1" x14ac:dyDescent="0.2">
      <c r="B15" s="308" t="s">
        <v>46</v>
      </c>
      <c r="C15" s="309" t="str">
        <f>DIMENS_EQUIPE!B17</f>
        <v>AUXILIAR DE ENGENHARIA</v>
      </c>
      <c r="D15" s="310">
        <f>VLOOKUP($B15,DIMENS_EQUIPE!$A:$I,4,0)</f>
        <v>70</v>
      </c>
      <c r="E15" s="311">
        <f t="shared" si="0"/>
        <v>0.36512667660208648</v>
      </c>
      <c r="F15" s="312">
        <f>VLOOKUP($B15,DIMENS_EQUIPE!$A:$I,6,0)/(30.5/7*44)</f>
        <v>0</v>
      </c>
      <c r="G15" s="312">
        <f>VLOOKUP($B15,DIMENS_EQUIPE!$A:$I,7,0)/(30.5/7*44)</f>
        <v>0.12779433681073027</v>
      </c>
      <c r="H15" s="312">
        <f>VLOOKUP($B15,DIMENS_EQUIPE!$A:$I,8,0)/(30.5/7*44)</f>
        <v>0.1460506706408346</v>
      </c>
      <c r="I15" s="312">
        <f>VLOOKUP($B15,DIMENS_EQUIPE!$A:$I,9,0)/(30.5/7*44)</f>
        <v>9.1281669150521619E-2</v>
      </c>
      <c r="J15" s="83"/>
    </row>
    <row r="16" spans="2:10" ht="15" customHeight="1" x14ac:dyDescent="0.2">
      <c r="B16" s="313"/>
      <c r="C16" s="314" t="s">
        <v>291</v>
      </c>
      <c r="D16" s="315">
        <f>SUM(D10:D15)</f>
        <v>446.82</v>
      </c>
      <c r="E16" s="315" t="s">
        <v>292</v>
      </c>
      <c r="F16" s="316">
        <f>SUM(F10:F15)</f>
        <v>0.22794336810730254</v>
      </c>
      <c r="G16" s="316">
        <f>SUM(G10:G15)</f>
        <v>0.73593889716840544</v>
      </c>
      <c r="H16" s="316">
        <f>SUM(H10:H15)</f>
        <v>0.84109538002980644</v>
      </c>
      <c r="I16" s="316">
        <f>SUM(I10:I15)</f>
        <v>0.52567809239940388</v>
      </c>
      <c r="J16" s="83"/>
    </row>
    <row r="17" spans="2:10" ht="15" customHeight="1" x14ac:dyDescent="0.2">
      <c r="B17" s="313"/>
      <c r="C17" s="314" t="s">
        <v>293</v>
      </c>
      <c r="D17" s="315" t="s">
        <v>292</v>
      </c>
      <c r="E17" s="317">
        <f>SUM(F16:I16)/SUM(F8:I8)</f>
        <v>1.1653278688524591</v>
      </c>
      <c r="F17" s="316" t="s">
        <v>292</v>
      </c>
      <c r="G17" s="316" t="s">
        <v>292</v>
      </c>
      <c r="H17" s="316" t="s">
        <v>292</v>
      </c>
      <c r="I17" s="316" t="s">
        <v>292</v>
      </c>
      <c r="J17" s="83"/>
    </row>
    <row r="18" spans="2:10" x14ac:dyDescent="0.2">
      <c r="G18" s="85"/>
      <c r="H18" s="85"/>
      <c r="I18" s="85"/>
    </row>
  </sheetData>
  <mergeCells count="3">
    <mergeCell ref="B7:I7"/>
    <mergeCell ref="D8:D9"/>
    <mergeCell ref="G2:I6"/>
  </mergeCells>
  <pageMargins left="0.25" right="0.25" top="0.75" bottom="0.75" header="0.3" footer="0.3"/>
  <pageSetup paperSize="9" scale="94" firstPageNumber="0" fitToHeight="8" orientation="landscape" horizontalDpi="300" verticalDpi="300" r:id="rId1"/>
  <headerFooter>
    <oddHeader>&amp;C&amp;"Times New Roman,Normal"&amp;12&amp;A</oddHeader>
    <oddFooter>&amp;C&amp;"Times New Roman,Normal"&amp;12Página &amp;P</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W43"/>
  <sheetViews>
    <sheetView view="pageBreakPreview" zoomScale="60" zoomScaleNormal="100" workbookViewId="0">
      <pane xSplit="10" ySplit="9" topLeftCell="K10" activePane="bottomRight" state="frozen"/>
      <selection activeCell="G38" sqref="G37:G38"/>
      <selection pane="topRight" activeCell="G38" sqref="G37:G38"/>
      <selection pane="bottomLeft" activeCell="G38" sqref="G37:G38"/>
      <selection pane="bottomRight" activeCell="W48" sqref="W48"/>
    </sheetView>
  </sheetViews>
  <sheetFormatPr defaultColWidth="11.5703125" defaultRowHeight="12.75" x14ac:dyDescent="0.2"/>
  <cols>
    <col min="1" max="1" width="3" customWidth="1"/>
    <col min="2" max="2" width="14.85546875" customWidth="1"/>
    <col min="3" max="3" width="9.42578125" customWidth="1"/>
    <col min="4" max="4" width="52.5703125" customWidth="1"/>
    <col min="5" max="5" width="22.85546875" customWidth="1"/>
    <col min="6" max="6" width="6.28515625" customWidth="1"/>
    <col min="7" max="7" width="8.7109375" customWidth="1"/>
    <col min="8" max="8" width="17.5703125" customWidth="1"/>
    <col min="9" max="9" width="23.140625" customWidth="1"/>
    <col min="10" max="11" width="8.7109375" style="318" customWidth="1"/>
    <col min="12" max="13" width="9" style="319" customWidth="1"/>
    <col min="14" max="14" width="9" style="320" customWidth="1"/>
    <col min="15" max="23" width="9" customWidth="1"/>
    <col min="24" max="71" width="9.42578125" customWidth="1"/>
  </cols>
  <sheetData>
    <row r="1" spans="2:23" ht="15" x14ac:dyDescent="0.25">
      <c r="B1" s="168"/>
      <c r="C1" s="11"/>
      <c r="D1" s="11"/>
      <c r="E1" s="11"/>
      <c r="F1" s="11"/>
      <c r="G1" s="321"/>
      <c r="H1" s="322"/>
      <c r="I1" s="323"/>
    </row>
    <row r="2" spans="2:23" x14ac:dyDescent="0.2">
      <c r="B2" s="648" t="s">
        <v>294</v>
      </c>
      <c r="C2" s="648"/>
      <c r="D2" s="648"/>
      <c r="E2" s="648"/>
      <c r="F2" s="648"/>
      <c r="G2" s="648"/>
      <c r="H2" s="648"/>
      <c r="I2" s="648"/>
    </row>
    <row r="3" spans="2:23" x14ac:dyDescent="0.2">
      <c r="B3" s="648"/>
      <c r="C3" s="648"/>
      <c r="D3" s="648"/>
      <c r="E3" s="648"/>
      <c r="F3" s="648"/>
      <c r="G3" s="648"/>
      <c r="H3" s="648"/>
      <c r="I3" s="648"/>
    </row>
    <row r="4" spans="2:23" ht="15" x14ac:dyDescent="0.25">
      <c r="B4" s="324"/>
      <c r="C4" s="325"/>
      <c r="D4" s="325"/>
      <c r="E4" s="325"/>
      <c r="F4" s="325"/>
      <c r="G4" s="326"/>
      <c r="H4" s="327"/>
      <c r="I4" s="328"/>
    </row>
    <row r="5" spans="2:23" ht="15" x14ac:dyDescent="0.25">
      <c r="B5" s="649" t="s">
        <v>295</v>
      </c>
      <c r="C5" s="649"/>
      <c r="D5" s="649"/>
      <c r="E5" s="649"/>
      <c r="F5" s="649"/>
      <c r="G5" s="649"/>
      <c r="H5" s="649"/>
      <c r="I5" s="649"/>
    </row>
    <row r="6" spans="2:23" s="329" customFormat="1" ht="43.5" customHeight="1" x14ac:dyDescent="0.2">
      <c r="B6" s="650" t="str">
        <f>'ORÇAMENTO SINTÉTICO'!B10</f>
        <v>Contratação de empresa especializada em engenharia e arquitetura para prestação de serviços técnico-profissionais especializados para elaboração dos projetos básicos e executivos com finalidade de substituição de revestimento de piso, construção de guarita em estacionamento e ampiação da sala da UPOL na sede da Subseção Judiciária de Juiz de Fora/MG</v>
      </c>
      <c r="C6" s="650"/>
      <c r="D6" s="650"/>
      <c r="E6" s="650"/>
      <c r="F6" s="650"/>
      <c r="G6" s="650"/>
      <c r="H6" s="650"/>
      <c r="I6" s="650"/>
      <c r="J6" s="318"/>
      <c r="K6" s="318"/>
      <c r="L6" s="330" t="s">
        <v>296</v>
      </c>
      <c r="M6" s="330" t="s">
        <v>297</v>
      </c>
      <c r="N6" s="330" t="s">
        <v>298</v>
      </c>
      <c r="O6" s="330" t="s">
        <v>299</v>
      </c>
      <c r="P6" s="330" t="s">
        <v>300</v>
      </c>
      <c r="Q6" s="330" t="s">
        <v>301</v>
      </c>
      <c r="R6" s="330" t="s">
        <v>302</v>
      </c>
      <c r="S6" s="330" t="s">
        <v>303</v>
      </c>
      <c r="T6" s="330" t="s">
        <v>304</v>
      </c>
      <c r="U6" s="330" t="s">
        <v>305</v>
      </c>
      <c r="V6" s="330"/>
      <c r="W6" s="330"/>
    </row>
    <row r="7" spans="2:23" ht="15" x14ac:dyDescent="0.25">
      <c r="B7" s="703" t="s">
        <v>4769</v>
      </c>
      <c r="C7" s="703"/>
      <c r="D7" s="703"/>
      <c r="E7" s="703"/>
      <c r="F7" s="703"/>
      <c r="G7" s="703"/>
      <c r="H7" s="703"/>
      <c r="I7" s="703"/>
    </row>
    <row r="8" spans="2:23" ht="15" x14ac:dyDescent="0.25">
      <c r="B8" s="651"/>
      <c r="C8" s="651"/>
      <c r="D8" s="651"/>
      <c r="E8" s="651"/>
      <c r="F8" s="651"/>
      <c r="G8" s="651"/>
      <c r="H8" s="651"/>
      <c r="I8" s="651"/>
    </row>
    <row r="9" spans="2:23" ht="15" x14ac:dyDescent="0.25">
      <c r="B9" s="331" t="s">
        <v>30</v>
      </c>
      <c r="C9" s="332" t="s">
        <v>306</v>
      </c>
      <c r="D9" s="333" t="s">
        <v>34</v>
      </c>
      <c r="E9" s="333"/>
      <c r="F9" s="333" t="s">
        <v>307</v>
      </c>
      <c r="G9" s="334" t="s">
        <v>308</v>
      </c>
      <c r="H9" s="335" t="s">
        <v>309</v>
      </c>
      <c r="I9" s="336" t="s">
        <v>310</v>
      </c>
    </row>
    <row r="10" spans="2:23" ht="15" x14ac:dyDescent="0.25">
      <c r="B10" s="337" t="s">
        <v>311</v>
      </c>
      <c r="C10" s="338"/>
      <c r="D10" s="339" t="s">
        <v>17</v>
      </c>
      <c r="E10" s="339"/>
      <c r="F10" s="340"/>
      <c r="G10" s="334"/>
      <c r="H10" s="341"/>
      <c r="I10" s="342"/>
      <c r="L10" s="343">
        <v>1</v>
      </c>
      <c r="M10" s="343">
        <v>3</v>
      </c>
      <c r="N10" s="344">
        <v>4</v>
      </c>
    </row>
    <row r="11" spans="2:23" ht="15" x14ac:dyDescent="0.25">
      <c r="B11" s="345" t="s">
        <v>312</v>
      </c>
      <c r="C11" s="346" t="s">
        <v>313</v>
      </c>
      <c r="D11" s="347" t="s">
        <v>314</v>
      </c>
      <c r="E11" s="348" t="s">
        <v>315</v>
      </c>
      <c r="F11" s="349" t="s">
        <v>316</v>
      </c>
      <c r="G11" s="350">
        <f>ROUNDUP(K11,0)</f>
        <v>4</v>
      </c>
      <c r="H11" s="351">
        <f>VLOOKUP(B11,SUDECAP_01.2025!A5:E1536,5,0)</f>
        <v>4.5</v>
      </c>
      <c r="I11" s="352">
        <f>G11*H11</f>
        <v>18</v>
      </c>
      <c r="K11" s="318">
        <f>SUM(L11:AB11)</f>
        <v>3.5</v>
      </c>
      <c r="M11" s="319">
        <f>0.5*M10</f>
        <v>1.5</v>
      </c>
      <c r="N11" s="319">
        <f>0.5*N10</f>
        <v>2</v>
      </c>
    </row>
    <row r="12" spans="2:23" ht="15" x14ac:dyDescent="0.25">
      <c r="B12" s="345" t="s">
        <v>317</v>
      </c>
      <c r="C12" s="346" t="s">
        <v>313</v>
      </c>
      <c r="D12" s="353" t="s">
        <v>318</v>
      </c>
      <c r="E12" s="354" t="s">
        <v>319</v>
      </c>
      <c r="F12" s="349" t="s">
        <v>316</v>
      </c>
      <c r="G12" s="350">
        <f>ROUNDUP(K12,0)</f>
        <v>140</v>
      </c>
      <c r="H12" s="351">
        <f>VLOOKUP(B12,SUDECAP_01.2025!A6:E1537,5,0)</f>
        <v>0.3</v>
      </c>
      <c r="I12" s="352">
        <f>G12*H12</f>
        <v>42</v>
      </c>
      <c r="K12" s="318">
        <f>SUM(L12:AB12)</f>
        <v>140</v>
      </c>
      <c r="M12" s="319">
        <f>20*M10</f>
        <v>60</v>
      </c>
      <c r="N12" s="320">
        <f>20*N10</f>
        <v>80</v>
      </c>
    </row>
    <row r="13" spans="2:23" ht="15" x14ac:dyDescent="0.25">
      <c r="B13" s="345" t="s">
        <v>320</v>
      </c>
      <c r="C13" s="346" t="s">
        <v>313</v>
      </c>
      <c r="D13" s="353" t="s">
        <v>321</v>
      </c>
      <c r="E13" s="354" t="s">
        <v>322</v>
      </c>
      <c r="F13" s="349" t="s">
        <v>316</v>
      </c>
      <c r="G13" s="350">
        <f>ROUNDUP(K13,0)</f>
        <v>49</v>
      </c>
      <c r="H13" s="351">
        <f>VLOOKUP(B13,SUDECAP_01.2025!A7:E1538,5,0)</f>
        <v>5.5</v>
      </c>
      <c r="I13" s="352">
        <f>G13*H13</f>
        <v>269.5</v>
      </c>
      <c r="K13" s="318">
        <f>SUM(L13:AB13)</f>
        <v>49</v>
      </c>
      <c r="L13" s="319">
        <f>7*L10</f>
        <v>7</v>
      </c>
      <c r="M13" s="319">
        <f>6*M10</f>
        <v>18</v>
      </c>
      <c r="N13" s="320">
        <f>6*N10</f>
        <v>24</v>
      </c>
    </row>
    <row r="14" spans="2:23" ht="15" x14ac:dyDescent="0.25">
      <c r="B14" s="345" t="s">
        <v>323</v>
      </c>
      <c r="C14" s="346" t="s">
        <v>313</v>
      </c>
      <c r="D14" s="355" t="s">
        <v>324</v>
      </c>
      <c r="E14" s="354" t="s">
        <v>325</v>
      </c>
      <c r="F14" s="349" t="s">
        <v>316</v>
      </c>
      <c r="G14" s="350">
        <f>ROUNDUP(K14,0)</f>
        <v>14</v>
      </c>
      <c r="H14" s="351">
        <f>VLOOKUP(B14,SUDECAP_01.2025!A8:E1539,5,0)</f>
        <v>9.9</v>
      </c>
      <c r="I14" s="352">
        <f>G14*H14</f>
        <v>138.6</v>
      </c>
      <c r="K14" s="318">
        <f>SUM(L14:AB14)</f>
        <v>14</v>
      </c>
      <c r="M14" s="319">
        <f>2*M10</f>
        <v>6</v>
      </c>
      <c r="N14" s="320">
        <f>2*N10</f>
        <v>8</v>
      </c>
    </row>
    <row r="15" spans="2:23" ht="15" x14ac:dyDescent="0.25">
      <c r="B15" s="345" t="s">
        <v>326</v>
      </c>
      <c r="C15" s="346" t="s">
        <v>313</v>
      </c>
      <c r="D15" s="354" t="s">
        <v>327</v>
      </c>
      <c r="E15" s="354" t="s">
        <v>328</v>
      </c>
      <c r="F15" s="349" t="s">
        <v>316</v>
      </c>
      <c r="G15" s="350">
        <f>ROUNDUP(K15,0)</f>
        <v>21</v>
      </c>
      <c r="H15" s="351">
        <f>VLOOKUP(B15,SUDECAP_01.2025!A9:E1540,5,0)</f>
        <v>9.9</v>
      </c>
      <c r="I15" s="352">
        <f>G15*H15</f>
        <v>207.9</v>
      </c>
      <c r="K15" s="318">
        <f>SUM(L15:AB15)</f>
        <v>21</v>
      </c>
      <c r="L15" s="319">
        <f>14*L10</f>
        <v>14</v>
      </c>
      <c r="M15" s="319">
        <f>1*M10</f>
        <v>3</v>
      </c>
      <c r="N15" s="319">
        <f>1*N10</f>
        <v>4</v>
      </c>
    </row>
    <row r="16" spans="2:23" ht="15" x14ac:dyDescent="0.25">
      <c r="B16" s="356" t="s">
        <v>329</v>
      </c>
      <c r="C16" s="357"/>
      <c r="D16" s="357"/>
      <c r="E16" s="357"/>
      <c r="F16" s="357"/>
      <c r="G16" s="357"/>
      <c r="H16" s="358"/>
      <c r="I16" s="359">
        <f>SUM(I11:I15)</f>
        <v>676</v>
      </c>
      <c r="J16" s="318">
        <f>DIMENS_EQUIPE!I23</f>
        <v>0.5</v>
      </c>
    </row>
    <row r="17" spans="2:23" ht="15" x14ac:dyDescent="0.25">
      <c r="B17" s="337" t="s">
        <v>330</v>
      </c>
      <c r="C17" s="338"/>
      <c r="D17" s="339" t="s">
        <v>19</v>
      </c>
      <c r="E17" s="339"/>
      <c r="F17" s="340"/>
      <c r="G17" s="334"/>
      <c r="H17" s="360"/>
      <c r="I17" s="361"/>
      <c r="J17" s="318">
        <f>I16/J16</f>
        <v>1352</v>
      </c>
      <c r="L17" s="343">
        <v>1</v>
      </c>
      <c r="M17" s="343">
        <v>2</v>
      </c>
      <c r="N17" s="344">
        <v>1</v>
      </c>
      <c r="O17" s="344">
        <v>1</v>
      </c>
      <c r="P17" s="344">
        <v>4</v>
      </c>
      <c r="Q17" s="344">
        <v>1</v>
      </c>
      <c r="R17" s="344">
        <v>1</v>
      </c>
      <c r="S17" s="344">
        <v>1</v>
      </c>
      <c r="T17" s="344">
        <v>1</v>
      </c>
      <c r="U17" s="344">
        <v>1</v>
      </c>
      <c r="V17" s="344"/>
      <c r="W17" s="344"/>
    </row>
    <row r="18" spans="2:23" ht="15" x14ac:dyDescent="0.25">
      <c r="B18" s="345" t="s">
        <v>312</v>
      </c>
      <c r="C18" s="346" t="s">
        <v>313</v>
      </c>
      <c r="D18" s="347" t="s">
        <v>314</v>
      </c>
      <c r="E18" s="348" t="s">
        <v>315</v>
      </c>
      <c r="F18" s="349" t="s">
        <v>316</v>
      </c>
      <c r="G18" s="350">
        <f>ROUNDUP(K18,0)</f>
        <v>4</v>
      </c>
      <c r="H18" s="351">
        <f>VLOOKUP(B18,SUDECAP_01.2025!A12:E1543,5,0)</f>
        <v>4.5</v>
      </c>
      <c r="I18" s="352">
        <f>G18*H18</f>
        <v>18</v>
      </c>
      <c r="K18" s="318">
        <f>SUM(L18:AB18)</f>
        <v>3.7</v>
      </c>
      <c r="M18" s="319">
        <f>0.5*M17</f>
        <v>1</v>
      </c>
      <c r="N18" s="319">
        <f>0.5*N17</f>
        <v>0.5</v>
      </c>
      <c r="O18" s="319">
        <f>0.5*O17</f>
        <v>0.5</v>
      </c>
      <c r="P18" s="319">
        <f>0.1*P17</f>
        <v>0.4</v>
      </c>
      <c r="Q18" s="319">
        <f>0.5*Q17</f>
        <v>0.5</v>
      </c>
      <c r="R18" s="319">
        <f>0.1*R17</f>
        <v>0.1</v>
      </c>
      <c r="S18" s="319">
        <f>0.1*S17</f>
        <v>0.1</v>
      </c>
      <c r="T18" s="319">
        <f>0.1*T17</f>
        <v>0.1</v>
      </c>
      <c r="U18" s="319">
        <f>0.5*U17</f>
        <v>0.5</v>
      </c>
      <c r="V18" s="319"/>
      <c r="W18" s="319"/>
    </row>
    <row r="19" spans="2:23" ht="15" x14ac:dyDescent="0.25">
      <c r="B19" s="345" t="s">
        <v>317</v>
      </c>
      <c r="C19" s="346" t="s">
        <v>313</v>
      </c>
      <c r="D19" s="353" t="s">
        <v>318</v>
      </c>
      <c r="E19" s="354" t="s">
        <v>319</v>
      </c>
      <c r="F19" s="349" t="s">
        <v>316</v>
      </c>
      <c r="G19" s="350">
        <f>ROUNDUP(K19,0)</f>
        <v>250</v>
      </c>
      <c r="H19" s="351">
        <f>VLOOKUP(B19,SUDECAP_01.2025!A13:E1544,5,0)</f>
        <v>0.3</v>
      </c>
      <c r="I19" s="352">
        <f>G19*H19</f>
        <v>75</v>
      </c>
      <c r="K19" s="318">
        <f>SUM(L19:AB19)</f>
        <v>250</v>
      </c>
      <c r="M19" s="319">
        <f>20*M17</f>
        <v>40</v>
      </c>
      <c r="N19" s="319">
        <f>20*N17</f>
        <v>20</v>
      </c>
      <c r="O19" s="319">
        <f>80*O17</f>
        <v>80</v>
      </c>
      <c r="P19" s="319">
        <f>10*P17</f>
        <v>40</v>
      </c>
      <c r="Q19" s="319">
        <f>20*Q17</f>
        <v>20</v>
      </c>
      <c r="R19" s="319">
        <f>10*R17</f>
        <v>10</v>
      </c>
      <c r="S19" s="319">
        <f>10*S17</f>
        <v>10</v>
      </c>
      <c r="T19" s="319">
        <f>10*T17</f>
        <v>10</v>
      </c>
      <c r="U19" s="319">
        <f>20*U17</f>
        <v>20</v>
      </c>
      <c r="V19" s="319"/>
      <c r="W19" s="319"/>
    </row>
    <row r="20" spans="2:23" ht="15" x14ac:dyDescent="0.25">
      <c r="B20" s="345" t="s">
        <v>320</v>
      </c>
      <c r="C20" s="346" t="s">
        <v>313</v>
      </c>
      <c r="D20" s="353" t="s">
        <v>321</v>
      </c>
      <c r="E20" s="354" t="s">
        <v>322</v>
      </c>
      <c r="F20" s="349" t="s">
        <v>316</v>
      </c>
      <c r="G20" s="350">
        <f>ROUNDUP(K20,0)</f>
        <v>91</v>
      </c>
      <c r="H20" s="351">
        <f>VLOOKUP(B20,SUDECAP_01.2025!A14:E1545,5,0)</f>
        <v>5.5</v>
      </c>
      <c r="I20" s="352">
        <f>G20*H20</f>
        <v>500.5</v>
      </c>
      <c r="K20" s="318">
        <f>SUM(L20:AB20)</f>
        <v>91</v>
      </c>
      <c r="L20" s="319">
        <f>7*L17</f>
        <v>7</v>
      </c>
      <c r="M20" s="319">
        <f>6*M17</f>
        <v>12</v>
      </c>
      <c r="N20" s="319">
        <f>6*N17</f>
        <v>6</v>
      </c>
      <c r="O20" s="319">
        <f>20*O17</f>
        <v>20</v>
      </c>
      <c r="P20" s="319">
        <f>5*P17</f>
        <v>20</v>
      </c>
      <c r="Q20" s="319">
        <f>5*Q17</f>
        <v>5</v>
      </c>
      <c r="R20" s="319">
        <f>5*R17</f>
        <v>5</v>
      </c>
      <c r="S20" s="319">
        <f>5*S17</f>
        <v>5</v>
      </c>
      <c r="T20" s="319">
        <f>5*T17</f>
        <v>5</v>
      </c>
      <c r="U20" s="319">
        <f>6*U17</f>
        <v>6</v>
      </c>
      <c r="V20" s="319"/>
      <c r="W20" s="319"/>
    </row>
    <row r="21" spans="2:23" ht="15" x14ac:dyDescent="0.25">
      <c r="B21" s="345" t="s">
        <v>323</v>
      </c>
      <c r="C21" s="346" t="s">
        <v>313</v>
      </c>
      <c r="D21" s="355" t="s">
        <v>324</v>
      </c>
      <c r="E21" s="354" t="s">
        <v>325</v>
      </c>
      <c r="F21" s="349" t="s">
        <v>316</v>
      </c>
      <c r="G21" s="350">
        <f>ROUNDUP(K21,0)</f>
        <v>24</v>
      </c>
      <c r="H21" s="351">
        <f>VLOOKUP(B21,SUDECAP_01.2025!A15:E1546,5,0)</f>
        <v>9.9</v>
      </c>
      <c r="I21" s="352">
        <f>G21*H21</f>
        <v>237.60000000000002</v>
      </c>
      <c r="K21" s="318">
        <f>SUM(L21:AB21)</f>
        <v>24</v>
      </c>
      <c r="M21" s="319">
        <f>2*M17</f>
        <v>4</v>
      </c>
      <c r="N21" s="319">
        <f>2*N17</f>
        <v>2</v>
      </c>
      <c r="O21" s="319"/>
      <c r="P21" s="319">
        <f t="shared" ref="P21:U21" si="0">2*P17</f>
        <v>8</v>
      </c>
      <c r="Q21" s="319">
        <f t="shared" si="0"/>
        <v>2</v>
      </c>
      <c r="R21" s="319">
        <f t="shared" si="0"/>
        <v>2</v>
      </c>
      <c r="S21" s="319">
        <f t="shared" si="0"/>
        <v>2</v>
      </c>
      <c r="T21" s="319">
        <f t="shared" si="0"/>
        <v>2</v>
      </c>
      <c r="U21" s="319">
        <f t="shared" si="0"/>
        <v>2</v>
      </c>
      <c r="V21" s="319"/>
      <c r="W21" s="319"/>
    </row>
    <row r="22" spans="2:23" ht="15" x14ac:dyDescent="0.25">
      <c r="B22" s="345" t="s">
        <v>326</v>
      </c>
      <c r="C22" s="346" t="s">
        <v>313</v>
      </c>
      <c r="D22" s="354" t="s">
        <v>327</v>
      </c>
      <c r="E22" s="354" t="s">
        <v>328</v>
      </c>
      <c r="F22" s="349" t="s">
        <v>316</v>
      </c>
      <c r="G22" s="350">
        <f>ROUNDUP(K22,0)</f>
        <v>26</v>
      </c>
      <c r="H22" s="351">
        <f>VLOOKUP(B22,SUDECAP_01.2025!A16:E1547,5,0)</f>
        <v>9.9</v>
      </c>
      <c r="I22" s="352">
        <f>G22*H22</f>
        <v>257.40000000000003</v>
      </c>
      <c r="K22" s="318">
        <f>SUM(L22:AB22)</f>
        <v>26</v>
      </c>
      <c r="L22" s="319">
        <f>14*L17</f>
        <v>14</v>
      </c>
      <c r="M22" s="319">
        <f>1*M17</f>
        <v>2</v>
      </c>
      <c r="N22" s="319">
        <f>1*N17</f>
        <v>1</v>
      </c>
      <c r="O22" s="319"/>
      <c r="P22" s="319">
        <f t="shared" ref="P22:U22" si="1">1*P17</f>
        <v>4</v>
      </c>
      <c r="Q22" s="319">
        <f t="shared" si="1"/>
        <v>1</v>
      </c>
      <c r="R22" s="319">
        <f t="shared" si="1"/>
        <v>1</v>
      </c>
      <c r="S22" s="319">
        <f t="shared" si="1"/>
        <v>1</v>
      </c>
      <c r="T22" s="319">
        <f t="shared" si="1"/>
        <v>1</v>
      </c>
      <c r="U22" s="319">
        <f t="shared" si="1"/>
        <v>1</v>
      </c>
      <c r="V22" s="319"/>
      <c r="W22" s="319"/>
    </row>
    <row r="23" spans="2:23" ht="15" x14ac:dyDescent="0.25">
      <c r="B23" s="356" t="s">
        <v>329</v>
      </c>
      <c r="C23" s="357"/>
      <c r="D23" s="357"/>
      <c r="E23" s="357"/>
      <c r="F23" s="357"/>
      <c r="G23" s="357"/>
      <c r="H23" s="358"/>
      <c r="I23" s="359">
        <f>SUM(I18:I22)</f>
        <v>1088.5</v>
      </c>
      <c r="J23" s="318">
        <f>DIMENS_EQUIPE!I24</f>
        <v>0.5</v>
      </c>
    </row>
    <row r="24" spans="2:23" ht="15" x14ac:dyDescent="0.25">
      <c r="B24" s="337" t="s">
        <v>331</v>
      </c>
      <c r="C24" s="338"/>
      <c r="D24" s="339" t="s">
        <v>21</v>
      </c>
      <c r="E24" s="339"/>
      <c r="F24" s="340"/>
      <c r="G24" s="334"/>
      <c r="H24" s="360"/>
      <c r="I24" s="361"/>
      <c r="J24" s="318">
        <f>I23/J23</f>
        <v>2177</v>
      </c>
      <c r="M24" s="343">
        <v>1</v>
      </c>
      <c r="N24" s="344">
        <v>2</v>
      </c>
      <c r="P24" s="344">
        <v>21</v>
      </c>
      <c r="R24" s="344">
        <v>1</v>
      </c>
      <c r="S24" s="344">
        <v>4</v>
      </c>
      <c r="T24" s="344">
        <v>7</v>
      </c>
      <c r="U24" s="344">
        <v>10</v>
      </c>
    </row>
    <row r="25" spans="2:23" ht="15" x14ac:dyDescent="0.25">
      <c r="B25" s="345" t="s">
        <v>312</v>
      </c>
      <c r="C25" s="346" t="s">
        <v>313</v>
      </c>
      <c r="D25" s="347" t="s">
        <v>314</v>
      </c>
      <c r="E25" s="348" t="s">
        <v>315</v>
      </c>
      <c r="F25" s="349" t="s">
        <v>316</v>
      </c>
      <c r="G25" s="350">
        <f>ROUNDUP(K25,0)</f>
        <v>10</v>
      </c>
      <c r="H25" s="351">
        <f>VLOOKUP(B25,SUDECAP_01.2025!A19:E1550,5,0)</f>
        <v>4.5</v>
      </c>
      <c r="I25" s="352">
        <f>G25*H25</f>
        <v>45</v>
      </c>
      <c r="K25" s="318">
        <f>SUM(L25:AB25)</f>
        <v>9.8000000000000007</v>
      </c>
      <c r="M25" s="319">
        <f>0.5*M24</f>
        <v>0.5</v>
      </c>
      <c r="N25" s="319">
        <f>0.5*N24</f>
        <v>1</v>
      </c>
      <c r="P25" s="319">
        <f>0.1*P24</f>
        <v>2.1</v>
      </c>
      <c r="R25" s="319">
        <f>0.1*R24</f>
        <v>0.1</v>
      </c>
      <c r="S25" s="319">
        <f>0.1*S24</f>
        <v>0.4</v>
      </c>
      <c r="T25" s="319">
        <f>0.1*T24</f>
        <v>0.70000000000000007</v>
      </c>
      <c r="U25" s="319">
        <f>0.5*U24</f>
        <v>5</v>
      </c>
    </row>
    <row r="26" spans="2:23" ht="15" x14ac:dyDescent="0.25">
      <c r="B26" s="345" t="s">
        <v>317</v>
      </c>
      <c r="C26" s="346" t="s">
        <v>313</v>
      </c>
      <c r="D26" s="353" t="s">
        <v>318</v>
      </c>
      <c r="E26" s="354" t="s">
        <v>319</v>
      </c>
      <c r="F26" s="349" t="s">
        <v>316</v>
      </c>
      <c r="G26" s="350">
        <f>ROUNDUP(K26,0)</f>
        <v>590</v>
      </c>
      <c r="H26" s="351">
        <f>VLOOKUP(B26,SUDECAP_01.2025!A20:E1551,5,0)</f>
        <v>0.3</v>
      </c>
      <c r="I26" s="352">
        <f>G26*H26</f>
        <v>177</v>
      </c>
      <c r="K26" s="318">
        <f>SUM(L26:AB26)</f>
        <v>590</v>
      </c>
      <c r="M26" s="319">
        <f>20*M24</f>
        <v>20</v>
      </c>
      <c r="N26" s="319">
        <f>20*N24</f>
        <v>40</v>
      </c>
      <c r="P26" s="319">
        <f>10*P24</f>
        <v>210</v>
      </c>
      <c r="R26" s="319">
        <f>10*R24</f>
        <v>10</v>
      </c>
      <c r="S26" s="319">
        <f>10*S24</f>
        <v>40</v>
      </c>
      <c r="T26" s="319">
        <f>10*T24</f>
        <v>70</v>
      </c>
      <c r="U26" s="319">
        <f>20*U24</f>
        <v>200</v>
      </c>
    </row>
    <row r="27" spans="2:23" ht="15" x14ac:dyDescent="0.25">
      <c r="B27" s="345" t="s">
        <v>320</v>
      </c>
      <c r="C27" s="346" t="s">
        <v>313</v>
      </c>
      <c r="D27" s="353" t="s">
        <v>321</v>
      </c>
      <c r="E27" s="354" t="s">
        <v>322</v>
      </c>
      <c r="F27" s="349" t="s">
        <v>316</v>
      </c>
      <c r="G27" s="350">
        <f>ROUNDUP(K27,0)</f>
        <v>243</v>
      </c>
      <c r="H27" s="351">
        <f>VLOOKUP(B27,SUDECAP_01.2025!A21:E1552,5,0)</f>
        <v>5.5</v>
      </c>
      <c r="I27" s="352">
        <f>G27*H27</f>
        <v>1336.5</v>
      </c>
      <c r="K27" s="318">
        <f>SUM(L27:AB27)</f>
        <v>243</v>
      </c>
      <c r="M27" s="319">
        <f>6*M24</f>
        <v>6</v>
      </c>
      <c r="N27" s="319">
        <f>6*N24</f>
        <v>12</v>
      </c>
      <c r="P27" s="319">
        <f>5*P24</f>
        <v>105</v>
      </c>
      <c r="R27" s="319">
        <f>5*R24</f>
        <v>5</v>
      </c>
      <c r="S27" s="319">
        <f>5*S24</f>
        <v>20</v>
      </c>
      <c r="T27" s="319">
        <f>5*T24</f>
        <v>35</v>
      </c>
      <c r="U27" s="319">
        <f>6*U24</f>
        <v>60</v>
      </c>
    </row>
    <row r="28" spans="2:23" ht="15" x14ac:dyDescent="0.25">
      <c r="B28" s="345" t="s">
        <v>323</v>
      </c>
      <c r="C28" s="346" t="s">
        <v>313</v>
      </c>
      <c r="D28" s="355" t="s">
        <v>324</v>
      </c>
      <c r="E28" s="354" t="s">
        <v>325</v>
      </c>
      <c r="F28" s="349" t="s">
        <v>316</v>
      </c>
      <c r="G28" s="350">
        <f>ROUNDUP(K28,0)</f>
        <v>92</v>
      </c>
      <c r="H28" s="351">
        <f>VLOOKUP(B28,SUDECAP_01.2025!A22:E1553,5,0)</f>
        <v>9.9</v>
      </c>
      <c r="I28" s="352">
        <f>G28*H28</f>
        <v>910.80000000000007</v>
      </c>
      <c r="K28" s="318">
        <f>SUM(L28:AB28)</f>
        <v>92</v>
      </c>
      <c r="M28" s="319">
        <f>2*M24</f>
        <v>2</v>
      </c>
      <c r="N28" s="319">
        <f>2*N24</f>
        <v>4</v>
      </c>
      <c r="P28" s="319">
        <f>2*P24</f>
        <v>42</v>
      </c>
      <c r="R28" s="319">
        <f>2*R24</f>
        <v>2</v>
      </c>
      <c r="S28" s="319">
        <f>2*S24</f>
        <v>8</v>
      </c>
      <c r="T28" s="319">
        <f>2*T24</f>
        <v>14</v>
      </c>
      <c r="U28" s="319">
        <f>2*U24</f>
        <v>20</v>
      </c>
    </row>
    <row r="29" spans="2:23" ht="15" x14ac:dyDescent="0.25">
      <c r="B29" s="345" t="s">
        <v>326</v>
      </c>
      <c r="C29" s="346" t="s">
        <v>313</v>
      </c>
      <c r="D29" s="354" t="s">
        <v>327</v>
      </c>
      <c r="E29" s="354" t="s">
        <v>328</v>
      </c>
      <c r="F29" s="349" t="s">
        <v>316</v>
      </c>
      <c r="G29" s="350">
        <f>ROUNDUP(K29,0)</f>
        <v>46</v>
      </c>
      <c r="H29" s="351">
        <f>VLOOKUP(B29,SUDECAP_01.2025!A23:E1554,5,0)</f>
        <v>9.9</v>
      </c>
      <c r="I29" s="352">
        <f>G29*H29</f>
        <v>455.40000000000003</v>
      </c>
      <c r="K29" s="318">
        <f>SUM(L29:AB29)</f>
        <v>46</v>
      </c>
      <c r="M29" s="319">
        <f>1*M24</f>
        <v>1</v>
      </c>
      <c r="N29" s="319">
        <f>1*N24</f>
        <v>2</v>
      </c>
      <c r="P29" s="319">
        <f>1*P24</f>
        <v>21</v>
      </c>
      <c r="R29" s="319">
        <f>1*R24</f>
        <v>1</v>
      </c>
      <c r="S29" s="319">
        <f>1*S24</f>
        <v>4</v>
      </c>
      <c r="T29" s="319">
        <f>1*T24</f>
        <v>7</v>
      </c>
      <c r="U29" s="319">
        <f>1*U24</f>
        <v>10</v>
      </c>
    </row>
    <row r="30" spans="2:23" ht="15" x14ac:dyDescent="0.25">
      <c r="B30" s="356" t="s">
        <v>329</v>
      </c>
      <c r="C30" s="357"/>
      <c r="D30" s="357"/>
      <c r="E30" s="357"/>
      <c r="F30" s="357"/>
      <c r="G30" s="357"/>
      <c r="H30" s="358"/>
      <c r="I30" s="359">
        <f>SUM(I25:I29)</f>
        <v>2924.7000000000003</v>
      </c>
      <c r="J30" s="318">
        <f>DIMENS_EQUIPE!I25</f>
        <v>0.5</v>
      </c>
    </row>
    <row r="31" spans="2:23" ht="15" x14ac:dyDescent="0.25">
      <c r="B31" s="337" t="s">
        <v>332</v>
      </c>
      <c r="C31" s="338"/>
      <c r="D31" s="339" t="s">
        <v>23</v>
      </c>
      <c r="E31" s="339"/>
      <c r="F31" s="340"/>
      <c r="G31" s="334"/>
      <c r="H31" s="360"/>
      <c r="I31" s="361"/>
      <c r="J31" s="318">
        <f>I30/J30</f>
        <v>5849.4000000000005</v>
      </c>
      <c r="M31" s="343">
        <v>1</v>
      </c>
      <c r="N31" s="344">
        <v>2</v>
      </c>
      <c r="P31" s="344">
        <v>24</v>
      </c>
      <c r="R31" s="344">
        <v>1</v>
      </c>
      <c r="S31" s="344">
        <v>4</v>
      </c>
      <c r="T31" s="344">
        <v>7</v>
      </c>
      <c r="U31" s="344">
        <v>19</v>
      </c>
    </row>
    <row r="32" spans="2:23" ht="15" x14ac:dyDescent="0.25">
      <c r="B32" s="345" t="s">
        <v>312</v>
      </c>
      <c r="C32" s="346" t="s">
        <v>313</v>
      </c>
      <c r="D32" s="347" t="s">
        <v>314</v>
      </c>
      <c r="E32" s="348" t="s">
        <v>315</v>
      </c>
      <c r="F32" s="349" t="s">
        <v>316</v>
      </c>
      <c r="G32" s="350">
        <f>ROUNDUP(K32,0)</f>
        <v>15</v>
      </c>
      <c r="H32" s="351">
        <f>VLOOKUP(B32,SUDECAP_01.2025!A26:E1557,5,0)</f>
        <v>4.5</v>
      </c>
      <c r="I32" s="352">
        <f>G32*H32</f>
        <v>67.5</v>
      </c>
      <c r="K32" s="318">
        <f>SUM(L32:AB32)</f>
        <v>14.600000000000001</v>
      </c>
      <c r="M32" s="319">
        <f>0.5*M31</f>
        <v>0.5</v>
      </c>
      <c r="N32" s="319">
        <f>0.5*N31</f>
        <v>1</v>
      </c>
      <c r="P32" s="319">
        <f>0.1*P31</f>
        <v>2.4000000000000004</v>
      </c>
      <c r="R32" s="319">
        <f>0.1*R31</f>
        <v>0.1</v>
      </c>
      <c r="S32" s="319">
        <f>0.1*S31</f>
        <v>0.4</v>
      </c>
      <c r="T32" s="319">
        <f>0.1*T31</f>
        <v>0.70000000000000007</v>
      </c>
      <c r="U32" s="319">
        <f>0.5*U31</f>
        <v>9.5</v>
      </c>
    </row>
    <row r="33" spans="2:21" ht="15" x14ac:dyDescent="0.25">
      <c r="B33" s="345" t="s">
        <v>317</v>
      </c>
      <c r="C33" s="346" t="s">
        <v>313</v>
      </c>
      <c r="D33" s="353" t="s">
        <v>318</v>
      </c>
      <c r="E33" s="354" t="s">
        <v>319</v>
      </c>
      <c r="F33" s="349" t="s">
        <v>316</v>
      </c>
      <c r="G33" s="350">
        <f>ROUNDUP(K33,0)</f>
        <v>800</v>
      </c>
      <c r="H33" s="351">
        <f>VLOOKUP(B33,SUDECAP_01.2025!A27:E1558,5,0)</f>
        <v>0.3</v>
      </c>
      <c r="I33" s="352">
        <f>G33*H33</f>
        <v>240</v>
      </c>
      <c r="K33" s="318">
        <f>SUM(L33:AB33)</f>
        <v>800</v>
      </c>
      <c r="M33" s="319">
        <f>20*M31</f>
        <v>20</v>
      </c>
      <c r="N33" s="319">
        <f>20*N31</f>
        <v>40</v>
      </c>
      <c r="P33" s="319">
        <f>10*P31</f>
        <v>240</v>
      </c>
      <c r="R33" s="319">
        <f>10*R31</f>
        <v>10</v>
      </c>
      <c r="S33" s="319">
        <f>10*S31</f>
        <v>40</v>
      </c>
      <c r="T33" s="319">
        <f>10*T31</f>
        <v>70</v>
      </c>
      <c r="U33" s="319">
        <f>20*U31</f>
        <v>380</v>
      </c>
    </row>
    <row r="34" spans="2:21" ht="15" x14ac:dyDescent="0.25">
      <c r="B34" s="345" t="s">
        <v>320</v>
      </c>
      <c r="C34" s="346" t="s">
        <v>313</v>
      </c>
      <c r="D34" s="353" t="s">
        <v>321</v>
      </c>
      <c r="E34" s="354" t="s">
        <v>322</v>
      </c>
      <c r="F34" s="349" t="s">
        <v>316</v>
      </c>
      <c r="G34" s="350">
        <f>ROUNDUP(K34,0)</f>
        <v>312</v>
      </c>
      <c r="H34" s="351">
        <f>VLOOKUP(B34,SUDECAP_01.2025!A28:E1559,5,0)</f>
        <v>5.5</v>
      </c>
      <c r="I34" s="352">
        <f>G34*H34</f>
        <v>1716</v>
      </c>
      <c r="K34" s="318">
        <f>SUM(L34:AB34)</f>
        <v>312</v>
      </c>
      <c r="M34" s="319">
        <f>6*M31</f>
        <v>6</v>
      </c>
      <c r="N34" s="319">
        <f>6*N31</f>
        <v>12</v>
      </c>
      <c r="P34" s="319">
        <f>5*P31</f>
        <v>120</v>
      </c>
      <c r="R34" s="319">
        <f>5*R31</f>
        <v>5</v>
      </c>
      <c r="S34" s="319">
        <f>5*S31</f>
        <v>20</v>
      </c>
      <c r="T34" s="319">
        <f>5*T31</f>
        <v>35</v>
      </c>
      <c r="U34" s="319">
        <f>6*U31</f>
        <v>114</v>
      </c>
    </row>
    <row r="35" spans="2:21" ht="15" x14ac:dyDescent="0.25">
      <c r="B35" s="345" t="s">
        <v>323</v>
      </c>
      <c r="C35" s="346" t="s">
        <v>313</v>
      </c>
      <c r="D35" s="355" t="s">
        <v>324</v>
      </c>
      <c r="E35" s="354" t="s">
        <v>325</v>
      </c>
      <c r="F35" s="349" t="s">
        <v>316</v>
      </c>
      <c r="G35" s="350">
        <f>ROUNDUP(K35,0)</f>
        <v>116</v>
      </c>
      <c r="H35" s="351">
        <f>VLOOKUP(B35,SUDECAP_01.2025!A29:E1560,5,0)</f>
        <v>9.9</v>
      </c>
      <c r="I35" s="352">
        <f>G35*H35</f>
        <v>1148.4000000000001</v>
      </c>
      <c r="K35" s="318">
        <f>SUM(L35:AB35)</f>
        <v>116</v>
      </c>
      <c r="M35" s="319">
        <f>2*M31</f>
        <v>2</v>
      </c>
      <c r="N35" s="319">
        <f>2*N31</f>
        <v>4</v>
      </c>
      <c r="P35" s="319">
        <f>2*P31</f>
        <v>48</v>
      </c>
      <c r="R35" s="319">
        <f>2*R31</f>
        <v>2</v>
      </c>
      <c r="S35" s="319">
        <f>2*S31</f>
        <v>8</v>
      </c>
      <c r="T35" s="319">
        <f>2*T31</f>
        <v>14</v>
      </c>
      <c r="U35" s="319">
        <f>2*U31</f>
        <v>38</v>
      </c>
    </row>
    <row r="36" spans="2:21" ht="15" x14ac:dyDescent="0.25">
      <c r="B36" s="345" t="s">
        <v>326</v>
      </c>
      <c r="C36" s="346" t="s">
        <v>313</v>
      </c>
      <c r="D36" s="354" t="s">
        <v>327</v>
      </c>
      <c r="E36" s="354" t="s">
        <v>328</v>
      </c>
      <c r="F36" s="349" t="s">
        <v>316</v>
      </c>
      <c r="G36" s="350">
        <f>ROUNDUP(K36,0)</f>
        <v>58</v>
      </c>
      <c r="H36" s="351">
        <f>VLOOKUP(B36,SUDECAP_01.2025!A30:E1561,5,0)</f>
        <v>9.9</v>
      </c>
      <c r="I36" s="352">
        <f>G36*H36</f>
        <v>574.20000000000005</v>
      </c>
      <c r="K36" s="318">
        <f>SUM(L36:AB36)</f>
        <v>58</v>
      </c>
      <c r="M36" s="319">
        <f>1*M31</f>
        <v>1</v>
      </c>
      <c r="N36" s="319">
        <f>1*N31</f>
        <v>2</v>
      </c>
      <c r="P36" s="319">
        <f>1*P31</f>
        <v>24</v>
      </c>
      <c r="R36" s="319">
        <f>1*R31</f>
        <v>1</v>
      </c>
      <c r="S36" s="319">
        <f>1*S31</f>
        <v>4</v>
      </c>
      <c r="T36" s="319">
        <f>1*T31</f>
        <v>7</v>
      </c>
      <c r="U36" s="319">
        <f>1*U31</f>
        <v>19</v>
      </c>
    </row>
    <row r="37" spans="2:21" ht="15" x14ac:dyDescent="0.25">
      <c r="B37" s="530" t="s">
        <v>329</v>
      </c>
      <c r="C37" s="531"/>
      <c r="D37" s="531"/>
      <c r="E37" s="531"/>
      <c r="F37" s="531"/>
      <c r="G37" s="531"/>
      <c r="H37" s="532"/>
      <c r="I37" s="533">
        <f>SUM(I32:I36)</f>
        <v>3746.1000000000004</v>
      </c>
      <c r="J37" s="318">
        <f>DIMENS_EQUIPE!I26</f>
        <v>0.5</v>
      </c>
    </row>
    <row r="38" spans="2:21" ht="15" x14ac:dyDescent="0.25">
      <c r="B38" s="538"/>
      <c r="C38" s="539"/>
      <c r="D38" s="540"/>
      <c r="E38" s="540"/>
      <c r="F38" s="541"/>
      <c r="G38" s="542"/>
      <c r="H38" s="543"/>
      <c r="I38" s="544"/>
      <c r="J38" s="529">
        <f>I37/J37</f>
        <v>7492.2000000000007</v>
      </c>
      <c r="U38" s="344">
        <v>4</v>
      </c>
    </row>
    <row r="39" spans="2:21" ht="15" x14ac:dyDescent="0.25">
      <c r="B39" s="534" t="s">
        <v>333</v>
      </c>
      <c r="C39" s="535"/>
      <c r="D39" s="535"/>
      <c r="E39" s="535"/>
      <c r="F39" s="535"/>
      <c r="G39" s="535"/>
      <c r="H39" s="536"/>
      <c r="I39" s="537">
        <f>I16+I23+I30+I37</f>
        <v>8435.3000000000011</v>
      </c>
    </row>
    <row r="41" spans="2:21" ht="15" x14ac:dyDescent="0.25">
      <c r="D41" s="362" t="s">
        <v>334</v>
      </c>
      <c r="E41" s="362"/>
      <c r="H41" s="363" t="s">
        <v>335</v>
      </c>
      <c r="I41" s="364">
        <f>DIMENS_EQUIPE!H28</f>
        <v>2</v>
      </c>
      <c r="K41" s="318" t="s">
        <v>336</v>
      </c>
    </row>
    <row r="42" spans="2:21" ht="15" x14ac:dyDescent="0.25">
      <c r="D42" s="365" t="s">
        <v>4770</v>
      </c>
      <c r="E42" s="365"/>
    </row>
    <row r="43" spans="2:21" ht="15" x14ac:dyDescent="0.25">
      <c r="B43" s="366"/>
      <c r="C43" s="366"/>
      <c r="D43" s="365" t="s">
        <v>337</v>
      </c>
      <c r="E43" s="365"/>
      <c r="H43" s="363" t="s">
        <v>338</v>
      </c>
      <c r="I43" s="367">
        <f>I39/I41</f>
        <v>4217.6500000000005</v>
      </c>
    </row>
  </sheetData>
  <mergeCells count="5">
    <mergeCell ref="B2:I3"/>
    <mergeCell ref="B5:I5"/>
    <mergeCell ref="B6:I6"/>
    <mergeCell ref="B7:I7"/>
    <mergeCell ref="B8:I8"/>
  </mergeCells>
  <pageMargins left="0.25" right="0.25" top="0.75" bottom="0.75" header="0.3" footer="0.3"/>
  <pageSetup paperSize="9" scale="92" firstPageNumber="0" orientation="landscape" horizontalDpi="300" verticalDpi="300" r:id="rId1"/>
  <headerFooter>
    <oddHeader>&amp;C&amp;"Times New Roman,Normal"&amp;12&amp;A</oddHeader>
    <oddFooter>&amp;C&amp;"Times New Roman,Normal"&amp;12Página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15</vt:i4>
      </vt:variant>
      <vt:variant>
        <vt:lpstr>Intervalos Nomeados</vt:lpstr>
      </vt:variant>
      <vt:variant>
        <vt:i4>7</vt:i4>
      </vt:variant>
    </vt:vector>
  </HeadingPairs>
  <TitlesOfParts>
    <vt:vector size="22" baseType="lpstr">
      <vt:lpstr>ORÇAMENTO SINTÉTICO</vt:lpstr>
      <vt:lpstr>ORÇAMENTO ANALÍTICO</vt:lpstr>
      <vt:lpstr>CRONOGRAMA FF</vt:lpstr>
      <vt:lpstr>FATOR K</vt:lpstr>
      <vt:lpstr>ENC_SOCIAIS</vt:lpstr>
      <vt:lpstr>DIMENS_EQUIPE</vt:lpstr>
      <vt:lpstr>TAB_SAL</vt:lpstr>
      <vt:lpstr>HISTO</vt:lpstr>
      <vt:lpstr>02.01 Impressões</vt:lpstr>
      <vt:lpstr>02.02 ARTs</vt:lpstr>
      <vt:lpstr>CPU-01</vt:lpstr>
      <vt:lpstr>SETOP_10.23</vt:lpstr>
      <vt:lpstr>SUDECAP_10.23</vt:lpstr>
      <vt:lpstr>SUDECAP_01.2025</vt:lpstr>
      <vt:lpstr>SUDECAP_INS_10.23</vt:lpstr>
      <vt:lpstr>'02.01 Impressões'!Area_de_impressao</vt:lpstr>
      <vt:lpstr>'02.02 ARTs'!Area_de_impressao</vt:lpstr>
      <vt:lpstr>DIMENS_EQUIPE!Area_de_impressao</vt:lpstr>
      <vt:lpstr>'FATOR K'!Area_de_impressao</vt:lpstr>
      <vt:lpstr>'ORÇAMENTO ANALÍTICO'!Area_de_impressao</vt:lpstr>
      <vt:lpstr>'ORÇAMENTO SINTÉTICO'!Area_de_impressao</vt:lpstr>
      <vt:lpstr>'ORÇAMENTO ANALÍTICO'!Titulos_de_impressao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Leonardo Vasconcelos Oliveira</cp:lastModifiedBy>
  <cp:revision>35</cp:revision>
  <cp:lastPrinted>2025-06-02T18:01:35Z</cp:lastPrinted>
  <dcterms:created xsi:type="dcterms:W3CDTF">2024-02-06T14:02:20Z</dcterms:created>
  <dcterms:modified xsi:type="dcterms:W3CDTF">2025-06-02T18:04:00Z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ProgId">
    <vt:lpwstr>Excel.Sheet</vt:lpwstr>
  </property>
</Properties>
</file>