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worksheets/_rels/sheet11.xml.rels" ContentType="application/vnd.openxmlformats-package.relationships+xml"/>
  <Override PartName="/xl/worksheets/_rels/sheet6.xml.rels" ContentType="application/vnd.openxmlformats-package.relationships+xml"/>
  <Override PartName="/xl/worksheets/_rels/sheet14.xml.rels" ContentType="application/vnd.openxmlformats-package.relationships+xml"/>
  <Override PartName="/xl/worksheets/_rels/sheet8.xml.rels" ContentType="application/vnd.openxmlformats-package.relationships+xml"/>
  <Override PartName="/xl/worksheets/_rels/sheet12.xml.rels" ContentType="application/vnd.openxmlformats-package.relationships+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media/image1.png" ContentType="image/png"/>
  <Override PartName="/xl/media/image2.jpeg" ContentType="image/jpeg"/>
  <Override PartName="/xl/media/image3.png" ContentType="image/png"/>
  <Override PartName="/xl/media/image4.png" ContentType="image/png"/>
  <Override PartName="/xl/media/image5.png" ContentType="image/png"/>
  <Override PartName="/xl/media/image6.png" ContentType="image/png"/>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drawings/_rels/drawing3.xml.rels" ContentType="application/vnd.openxmlformats-package.relationships+xml"/>
  <Override PartName="/xl/drawings/_rels/drawing4.xml.rels" ContentType="application/vnd.openxmlformats-package.relationships+xml"/>
  <Override PartName="/xl/drawings/_rels/drawing5.xml.rels" ContentType="application/vnd.openxmlformats-package.relationships+xml"/>
  <Override PartName="/xl/drawings/_rels/drawing6.xml.rels" ContentType="application/vnd.openxmlformats-package.relationships+xml"/>
  <Override PartName="/xl/drawings/_rels/drawing8.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ORÇAMENTO SINTÉTICO" sheetId="1" state="visible" r:id="rId3"/>
    <sheet name="ORÇAMENTO ANALÍTICO" sheetId="2" state="visible" r:id="rId4"/>
    <sheet name="CRONOGRAMA FF" sheetId="3" state="visible" r:id="rId5"/>
    <sheet name="FATOR K" sheetId="4" state="visible" r:id="rId6"/>
    <sheet name="ENC_SOCIAIS" sheetId="5" state="visible" r:id="rId7"/>
    <sheet name="DIMENS_EQUIPE" sheetId="6" state="visible" r:id="rId8"/>
    <sheet name="TAB_SAL" sheetId="7" state="visible" r:id="rId9"/>
    <sheet name="HISTO" sheetId="8" state="visible" r:id="rId10"/>
    <sheet name="02.01 Impressões" sheetId="9" state="visible" r:id="rId11"/>
    <sheet name="02.02 ARTs" sheetId="10" state="visible" r:id="rId12"/>
    <sheet name="CPU-01" sheetId="11" state="hidden" r:id="rId13"/>
    <sheet name="SETOP_10.23" sheetId="12" state="hidden" r:id="rId14"/>
    <sheet name="SUDECAP_10.23" sheetId="13" state="hidden" r:id="rId15"/>
    <sheet name="SUDECAP_01.2025" sheetId="14" state="hidden" r:id="rId16"/>
    <sheet name="SUDECAP_INS_10.23" sheetId="15" state="hidden" r:id="rId17"/>
  </sheets>
  <definedNames>
    <definedName function="false" hidden="false" localSheetId="8" name="_xlnm.Print_Area" vbProcedure="false">'02.01 Impressões'!$A$1:$I$43</definedName>
    <definedName function="false" hidden="false" localSheetId="9" name="_xlnm.Print_Area" vbProcedure="false">'02.02 ARTs'!$A$1:$L$37</definedName>
    <definedName function="false" hidden="false" localSheetId="5" name="_xlnm.Print_Area" vbProcedure="false">DIMENS_EQUIPE!$A$1:$J$30</definedName>
    <definedName function="false" hidden="false" localSheetId="3" name="_xlnm.Print_Area" vbProcedure="false">'FATOR K'!$A$1:$H$40</definedName>
    <definedName function="false" hidden="false" localSheetId="7" name="_xlnm.Print_Area" vbProcedure="false">HISTO!$A$1:$J$16</definedName>
    <definedName function="false" hidden="false" localSheetId="1" name="_xlnm.Print_Area" vbProcedure="false">'ORÇAMENTO ANALÍTICO'!$B$2:$L$43</definedName>
    <definedName function="false" hidden="false" localSheetId="1" name="_xlnm.Print_Titles" vbProcedure="false">'ORÇAMENTO ANALÍTICO'!$1:$12</definedName>
    <definedName function="false" hidden="false" localSheetId="0" name="_xlnm.Print_Area" vbProcedure="false">'ORÇAMENTO SINTÉTICO'!$A$1:$J$25</definedName>
    <definedName function="false" hidden="true" localSheetId="11" name="_xlnm._FilterDatabase" vbProcedure="false">'SETOP_10.23'!$A$8:$H$214</definedName>
    <definedName function="false" hidden="true" localSheetId="13" name="_xlnm._FilterDatabase" vbProcedure="false">'SUDECAP_01.2025'!$A$4:$H$1536</definedName>
  </definedNames>
  <calcPr iterateCount="100" refMode="A1" iterate="true" iterateDelta="0.0001"/>
  <extLst>
    <ext xmlns:loext="http://schemas.libreoffice.org/" uri="{7626C862-2A13-11E5-B345-FEFF819CDC9F}">
      <loext:extCalcPr stringRefSyntax="CalcA1"/>
    </ext>
  </extLst>
</workbook>
</file>

<file path=xl/sharedStrings.xml><?xml version="1.0" encoding="utf-8"?>
<sst xmlns="http://schemas.openxmlformats.org/spreadsheetml/2006/main" count="9679" uniqueCount="4768">
  <si>
    <t xml:space="preserve">TRIBUNAL REGIONAL FEDERAL DA 6ª REGIÃO</t>
  </si>
  <si>
    <t xml:space="preserve">SECAM - SECRETARIA DE ADMINISTRAÇÃO E SERVIÇOS</t>
  </si>
  <si>
    <t xml:space="preserve">DIEAR - DIVISÃO DE ENGENHARIA E ARQUITETURA</t>
  </si>
  <si>
    <t xml:space="preserve">SEPEA - SEÇÃO DE PROJETOS DE ENGENHARIA E ARQUITETURA</t>
  </si>
  <si>
    <t xml:space="preserve">ANEXO V – ORÇAMENTO DE REFERÊNCIA - PLANILHA SINTÉTICA</t>
  </si>
  <si>
    <t xml:space="preserve">ORÇAMENTO DE REFERÊNCIA: </t>
  </si>
  <si>
    <t xml:space="preserve">DATA BASE: Abril / 2025</t>
  </si>
  <si>
    <t xml:space="preserve">Contratação de empresa especializada para a prestação de serviços de assessoria, consultoria (técnica e operacional), acompanhamento, estudos de viabilidade técnica, análises, pareceres, relatórios, fiscalização, conferência, recebimento e outros de mesma natureza, em nível de arquitetura/engenharia para auxiliar a gestão do contrato de projetos para a implementação de melhorias no edifício sede da Subseção Judiciária de Juiz de Fora, localizada na Rua Leopoldo Schmidt, n° 145, Centro, contratados por meio do PAe/SEI nº 0012317-40.2024.4.06.8001.</t>
  </si>
  <si>
    <t xml:space="preserve">ITEM / DESCRIÇÃO</t>
  </si>
  <si>
    <t xml:space="preserve">QUANTIDADE</t>
  </si>
  <si>
    <t xml:space="preserve">UNIDADE</t>
  </si>
  <si>
    <t xml:space="preserve">CUSTO ETAPA SEM FATOR K E TRDE</t>
  </si>
  <si>
    <t xml:space="preserve">TOTAL (R$)  SEM FATOR K E TRDE</t>
  </si>
  <si>
    <t xml:space="preserve">VALOR TOTAL (R$)</t>
  </si>
  <si>
    <t xml:space="preserve">FATOR "K"</t>
  </si>
  <si>
    <t xml:space="preserve">TRDE</t>
  </si>
  <si>
    <t xml:space="preserve">FISCALIZAÇÃO DE PROJETO - EQUIPE TÉCNICA</t>
  </si>
  <si>
    <t xml:space="preserve">01.01</t>
  </si>
  <si>
    <t xml:space="preserve">ESTUDOS PRELIMINARES</t>
  </si>
  <si>
    <t xml:space="preserve">01.02</t>
  </si>
  <si>
    <t xml:space="preserve">ANTEPROJETO</t>
  </si>
  <si>
    <t xml:space="preserve">01.03</t>
  </si>
  <si>
    <t xml:space="preserve">PROJETO BÁSICO</t>
  </si>
  <si>
    <t xml:space="preserve">01.04</t>
  </si>
  <si>
    <t xml:space="preserve">PROJETO EXECUTIVO</t>
  </si>
  <si>
    <t xml:space="preserve">VALOR TOTAL</t>
  </si>
  <si>
    <t xml:space="preserve">Notas:   </t>
  </si>
  <si>
    <r>
      <rPr>
        <sz val="8"/>
        <rFont val="Calibri"/>
        <family val="2"/>
        <charset val="1"/>
      </rPr>
      <t xml:space="preserve">Os serviços escopo da contratação tem duração estimada de </t>
    </r>
    <r>
      <rPr>
        <sz val="8"/>
        <color rgb="FFFF0000"/>
        <rFont val="Calibri"/>
        <family val="2"/>
        <charset val="1"/>
      </rPr>
      <t xml:space="preserve">180</t>
    </r>
    <r>
      <rPr>
        <sz val="8"/>
        <rFont val="Calibri"/>
        <family val="2"/>
        <charset val="1"/>
      </rPr>
      <t xml:space="preserve"> dias conforme Termo de Referência, considerando os prazos de desenvolvimento, análise e correção, podendo haver variações relativas aos trâmites de ajustes</t>
    </r>
  </si>
  <si>
    <t xml:space="preserve">A ausência ou insuficiência, na Planilha Orçamentária, de qualquer dos itens especificados ou necessários à execução satisfatória do objeto não exime a licitante de executá-los dentro do preço global da proposta. A relação de itens e respectivos quantitativos referentes a profissionais, materiais, serviços, equipamentos, instrumentos ou quaisquer outros constantes dos anexos, em meio físico, magnético ou eletrônico, seja de que natureza for, são meramente referenciais e podem não representar ou esgotar totalmente o que se fizer necessário à completa execução do objeto. Assim, cada licitante deve analisar o conjunto dos projetos e a documentação que os acompanham, os termos deste instrumento e seus anexos, pois a previsão do que se fizer necessário à completa execução dos serviços são de inteira e exclusiva responsabilidade da proponente, não lhe sendo admitida a arguição de omissões, enganos ou erros posteriores com a pretensão de alterar o valor global proposto</t>
  </si>
  <si>
    <t xml:space="preserve">Critério de Preço: A propostas não poderão ser superiores ao preço global, assim como os preços por etapa propostos não podem ser maiores que os estimados no orçamento de referência. </t>
  </si>
  <si>
    <t xml:space="preserve">ORÇAMENTO DE REFERÊNCIA - PLANILHA ANALÍTICA</t>
  </si>
  <si>
    <t xml:space="preserve">ITEM</t>
  </si>
  <si>
    <t xml:space="preserve">FONTE</t>
  </si>
  <si>
    <t xml:space="preserve">CÓDIGO</t>
  </si>
  <si>
    <t xml:space="preserve">DATA</t>
  </si>
  <si>
    <t xml:space="preserve">DESCRIÇÃO</t>
  </si>
  <si>
    <t xml:space="preserve">CUSTO (R$)</t>
  </si>
  <si>
    <t xml:space="preserve">CUSTO TOTAL (R$)</t>
  </si>
  <si>
    <t xml:space="preserve">SERVIÇOS DE FISCALIZAÇÃO DE PROJETOS – EQUIPE TÉCNICA</t>
  </si>
  <si>
    <t xml:space="preserve">01.01.01</t>
  </si>
  <si>
    <t xml:space="preserve">SINAPI</t>
  </si>
  <si>
    <t xml:space="preserve">HH</t>
  </si>
  <si>
    <t xml:space="preserve">FATOR K</t>
  </si>
  <si>
    <t xml:space="preserve">01.01.02</t>
  </si>
  <si>
    <t xml:space="preserve">01.01.03</t>
  </si>
  <si>
    <t xml:space="preserve">OUTROS CUSTOS DIRETOS</t>
  </si>
  <si>
    <t xml:space="preserve">01.02.01</t>
  </si>
  <si>
    <t xml:space="preserve">PRÓPRIA</t>
  </si>
  <si>
    <t xml:space="preserve">02.01</t>
  </si>
  <si>
    <t xml:space="preserve">IMPRESSÃO E SERVIÇOS GRÁFICOS</t>
  </si>
  <si>
    <t xml:space="preserve">UN</t>
  </si>
  <si>
    <t xml:space="preserve">02.01.01</t>
  </si>
  <si>
    <t xml:space="preserve">H-H</t>
  </si>
  <si>
    <t xml:space="preserve">02.01.02</t>
  </si>
  <si>
    <t xml:space="preserve">02.01.03</t>
  </si>
  <si>
    <t xml:space="preserve">02.02</t>
  </si>
  <si>
    <t xml:space="preserve">02.02.01</t>
  </si>
  <si>
    <t xml:space="preserve">03.01</t>
  </si>
  <si>
    <t xml:space="preserve">03.01.01</t>
  </si>
  <si>
    <t xml:space="preserve">03.01.02</t>
  </si>
  <si>
    <t xml:space="preserve">03.01.03</t>
  </si>
  <si>
    <t xml:space="preserve">03.02</t>
  </si>
  <si>
    <t xml:space="preserve">03.02.01</t>
  </si>
  <si>
    <t xml:space="preserve">04.01</t>
  </si>
  <si>
    <t xml:space="preserve">04.01.01</t>
  </si>
  <si>
    <t xml:space="preserve">04.01.02</t>
  </si>
  <si>
    <t xml:space="preserve">04.01.03</t>
  </si>
  <si>
    <t xml:space="preserve">01.01.04</t>
  </si>
  <si>
    <t xml:space="preserve">04.01.04</t>
  </si>
  <si>
    <t xml:space="preserve">04.02</t>
  </si>
  <si>
    <t xml:space="preserve">04.02.01</t>
  </si>
  <si>
    <t xml:space="preserve">04.02.02</t>
  </si>
  <si>
    <t xml:space="preserve">ANOTAÇÃO DE RESPONSABILIDADE TÉCNICA - ART / RRT</t>
  </si>
  <si>
    <t xml:space="preserve">TOTAL</t>
  </si>
  <si>
    <t xml:space="preserve">Nota: Os prazos considerados são somente relativos ao prazo previsto para desenvolvimento, não foram considerados para critério de orçamento os prazos de análise e de eventuais correções. Ou seja considerar o cronograma do Termo de Referência como o prazo global da contratação</t>
  </si>
  <si>
    <t xml:space="preserve">CRONOGRAMA FÍSICO-FINANCEIRO</t>
  </si>
  <si>
    <t xml:space="preserve">FISCALIZAÇÃO DE PROJETOS DE ENGENHARIA E ARQUITETURA</t>
  </si>
  <si>
    <t xml:space="preserve">Quant (%)</t>
  </si>
  <si>
    <t xml:space="preserve">VALOR (R$)</t>
  </si>
  <si>
    <t xml:space="preserve">QUANT</t>
  </si>
  <si>
    <t xml:space="preserve">VALOR</t>
  </si>
  <si>
    <t xml:space="preserve">ETAPA 01</t>
  </si>
  <si>
    <t xml:space="preserve">ETAPA 02</t>
  </si>
  <si>
    <t xml:space="preserve">ETAPA 03</t>
  </si>
  <si>
    <t xml:space="preserve">ETAPA 04</t>
  </si>
  <si>
    <t xml:space="preserve">VALOR / PERCENTUAL ACUMULADO</t>
  </si>
  <si>
    <t xml:space="preserve">INDICE DE REAJUSTE</t>
  </si>
  <si>
    <t xml:space="preserve">VALOR MENSAL COM REAJUSTE</t>
  </si>
  <si>
    <t xml:space="preserve">VALOR ACUMULADO COM REAJUSTE</t>
  </si>
  <si>
    <t xml:space="preserve">CÁLCULO DO FATOR "K" E "TRDE"</t>
  </si>
  <si>
    <t xml:space="preserve">Legenda fator "K"*²</t>
  </si>
  <si>
    <t xml:space="preserve">%</t>
  </si>
  <si>
    <t xml:space="preserve">Preencher</t>
  </si>
  <si>
    <t xml:space="preserve">K1</t>
  </si>
  <si>
    <t xml:space="preserve">K2</t>
  </si>
  <si>
    <t xml:space="preserve">(valor estimado 20%, conforme "Orientações para Elaboração de Planilhas Orçamentárias Obras Públicas")</t>
  </si>
  <si>
    <t xml:space="preserve">K3</t>
  </si>
  <si>
    <t xml:space="preserve">(valor estimado 10%, conforme "Orientações para Elaboração de Planilhas Orçamentárias Obras Públicas")</t>
  </si>
  <si>
    <t xml:space="preserve">K4</t>
  </si>
  <si>
    <t xml:space="preserve">fator "K"</t>
  </si>
  <si>
    <t xml:space="preserve">CÁLCULO DO FATOR K4</t>
  </si>
  <si>
    <t xml:space="preserve">PIS</t>
  </si>
  <si>
    <t xml:space="preserve">COFINS</t>
  </si>
  <si>
    <t xml:space="preserve">ISS</t>
  </si>
  <si>
    <t xml:space="preserve">Belo Horizonte</t>
  </si>
  <si>
    <t xml:space="preserve">Portaria SMFA Nº 74 DE 22/11/2021</t>
  </si>
  <si>
    <t xml:space="preserve">k4:</t>
  </si>
  <si>
    <t xml:space="preserve">Código</t>
  </si>
  <si>
    <t xml:space="preserve">Alíquota</t>
  </si>
  <si>
    <t xml:space="preserve">Tabela</t>
  </si>
  <si>
    <t xml:space="preserve">Descrição</t>
  </si>
  <si>
    <t xml:space="preserve">0703-0/02-88</t>
  </si>
  <si>
    <t xml:space="preserve">CTISS</t>
  </si>
  <si>
    <t xml:space="preserve">Elaboração de estudos de viabilidade relacionados com serviços e obras de engenharia</t>
  </si>
  <si>
    <t xml:space="preserve">Legenda e fórmulas utilizadas conforme "Orientações para Elaboração de Planilhas Orçamentárias Obras Públicas" TCU.</t>
  </si>
  <si>
    <t xml:space="preserve">0703-0/03-88</t>
  </si>
  <si>
    <t xml:space="preserve">Elaboração de estudos organizacionais e outros, relacionados com serviços e obras de engenharia</t>
  </si>
  <si>
    <t xml:space="preserve">0703-0/04-88</t>
  </si>
  <si>
    <t xml:space="preserve">Elaboração de anteprojetos, projetos básicos e projetos executivos para trabalhos de engenharia</t>
  </si>
  <si>
    <r>
      <rPr>
        <sz val="10"/>
        <rFont val="Arial"/>
        <family val="2"/>
        <charset val="1"/>
      </rPr>
      <t xml:space="preserve">PV = [ CD</t>
    </r>
    <r>
      <rPr>
        <vertAlign val="subscript"/>
        <sz val="11"/>
        <rFont val="Arial"/>
        <family val="2"/>
        <charset val="1"/>
      </rPr>
      <t xml:space="preserve">sal</t>
    </r>
    <r>
      <rPr>
        <sz val="10"/>
        <rFont val="Arial"/>
        <family val="2"/>
        <charset val="1"/>
      </rPr>
      <t xml:space="preserve"> × K ] + [ Cd</t>
    </r>
    <r>
      <rPr>
        <vertAlign val="subscript"/>
        <sz val="11"/>
        <rFont val="Arial"/>
        <family val="2"/>
        <charset val="1"/>
      </rPr>
      <t xml:space="preserve">outros</t>
    </r>
    <r>
      <rPr>
        <sz val="10"/>
        <rFont val="Arial"/>
        <family val="2"/>
        <charset val="1"/>
      </rPr>
      <t xml:space="preserve"> × TRDE ]</t>
    </r>
  </si>
  <si>
    <t xml:space="preserve">0703-0/05-88</t>
  </si>
  <si>
    <t xml:space="preserve">Outros serviços de engenharia consultiva relacionados com serviços e obras de engenharia</t>
  </si>
  <si>
    <t xml:space="preserve">K = (1+k1+k2).(1+k3).(1+k4)</t>
  </si>
  <si>
    <t xml:space="preserve">0703-0/06-88</t>
  </si>
  <si>
    <t xml:space="preserve">Elaboração de estudos, relatórios, planos, diagnósticos e projetos em engenharia ambiental</t>
  </si>
  <si>
    <t xml:space="preserve">sendo:</t>
  </si>
  <si>
    <t xml:space="preserve">PV: preço de venda total praticado pela empresa de engenharia consultiva.</t>
  </si>
  <si>
    <t xml:space="preserve">Cdsal: custo direto de salários.</t>
  </si>
  <si>
    <t xml:space="preserve">K: fator "K"</t>
  </si>
  <si>
    <t xml:space="preserve">CDoutros: demais custos diretos</t>
  </si>
  <si>
    <t xml:space="preserve">TRDE: taxa de ressarcimento de despesas e encargos</t>
  </si>
  <si>
    <t xml:space="preserve">K1: encargos sociais incidentes sobre a mão de obra mensalista - Sinapi</t>
  </si>
  <si>
    <r>
      <rPr>
        <sz val="11"/>
        <color rgb="FF000000"/>
        <rFont val="Calibri"/>
        <family val="2"/>
        <charset val="1"/>
      </rPr>
      <t xml:space="preserve">K2: administração central da empresa de consultoria (ou </t>
    </r>
    <r>
      <rPr>
        <i val="true"/>
        <sz val="11"/>
        <color rgb="FF000000"/>
        <rFont val="Calibri"/>
        <family val="2"/>
        <charset val="1"/>
      </rPr>
      <t xml:space="preserve">overhead</t>
    </r>
    <r>
      <rPr>
        <sz val="11"/>
        <color rgb="FF000000"/>
        <rFont val="Calibri"/>
        <family val="2"/>
        <charset val="1"/>
      </rPr>
      <t xml:space="preserve">) - Valor estimado de acordo com Orientações TCU - 20%</t>
    </r>
  </si>
  <si>
    <t xml:space="preserve">K3: remuneração bruta da empresa de consultoria - Valor estimado de acordo com Orientações TCU - 10%</t>
  </si>
  <si>
    <t xml:space="preserve">K4: fator relativo aos tributos incidentes sobre o preço de venda, dado pela equação K4 = I/(1-I), em que “I” são os referidos tributos.</t>
  </si>
  <si>
    <t xml:space="preserve">PIS - considerar 80 % da taxa - De acordo com Orientações do TCU</t>
  </si>
  <si>
    <t xml:space="preserve">Cofins - Considerar 80 % da taxa - De acordo com Orientações do TCU</t>
  </si>
  <si>
    <t xml:space="preserve">Notas:</t>
  </si>
  <si>
    <t xml:space="preserve">*¹ Não foram incluídas passagens nos cálculos dos custos considerando a estimativa do preço mais vantajoso para a Administração.</t>
  </si>
  <si>
    <r>
      <rPr>
        <sz val="11"/>
        <color rgb="FF000000"/>
        <rFont val="Calibri"/>
        <family val="2"/>
        <charset val="1"/>
      </rPr>
      <t xml:space="preserve">*² Os valores de K2 a K4 foram definidos conforme exemplo "Orientações para Elaboração de Planilhas Orçamentárias Obras Públicas" TCU. E o de K1 foi retirado do SINAPI, sendo os Encargos Sociais em </t>
    </r>
    <r>
      <rPr>
        <b val="true"/>
        <sz val="11"/>
        <color rgb="FF000000"/>
        <rFont val="Calibri"/>
        <family val="0"/>
        <charset val="1"/>
      </rPr>
      <t xml:space="preserve">Minas Gerais</t>
    </r>
    <r>
      <rPr>
        <sz val="11"/>
        <color rgb="FF000000"/>
        <rFont val="Calibri"/>
        <family val="0"/>
        <charset val="1"/>
      </rPr>
      <t xml:space="preserve"> a partir de </t>
    </r>
    <r>
      <rPr>
        <b val="true"/>
        <sz val="11"/>
        <color rgb="FF000000"/>
        <rFont val="Calibri"/>
        <family val="2"/>
        <charset val="1"/>
      </rPr>
      <t xml:space="preserve">04/2025</t>
    </r>
    <r>
      <rPr>
        <sz val="11"/>
        <color rgb="FF000000"/>
        <rFont val="Calibri"/>
        <family val="0"/>
        <charset val="1"/>
      </rPr>
      <t xml:space="preserve">, sem a desoneração da folha de pagamentos, para profissionais mensalistas, igual a</t>
    </r>
    <r>
      <rPr>
        <b val="true"/>
        <sz val="11"/>
        <color rgb="FF000000"/>
        <rFont val="Calibri"/>
        <family val="2"/>
        <charset val="1"/>
      </rPr>
      <t xml:space="preserve"> 73,93</t>
    </r>
    <r>
      <rPr>
        <sz val="11"/>
        <color rgb="FF000000"/>
        <rFont val="Calibri"/>
        <family val="0"/>
        <charset val="1"/>
      </rPr>
      <t xml:space="preserve">%.</t>
    </r>
  </si>
  <si>
    <t xml:space="preserve">SINAPI – Cálculos e Parâmetros</t>
  </si>
  <si>
    <t xml:space="preserve">MINAS GERAIS</t>
  </si>
  <si>
    <t xml:space="preserve">VIGÊNCIA A PARTIR DE 01/2025</t>
  </si>
  <si>
    <t xml:space="preserve">ENCARGOS SOCIAIS SOBRE A MÃO DE OBRA</t>
  </si>
  <si>
    <t xml:space="preserve">COM DESONERAÇÃO</t>
  </si>
  <si>
    <t xml:space="preserve">SEM DESONERAÇÃO</t>
  </si>
  <si>
    <t xml:space="preserve">HORISTA</t>
  </si>
  <si>
    <t xml:space="preserve">MENSALISTA</t>
  </si>
  <si>
    <t xml:space="preserve">GRUPO A</t>
  </si>
  <si>
    <t xml:space="preserve">A1</t>
  </si>
  <si>
    <t xml:space="preserve">INSS</t>
  </si>
  <si>
    <t xml:space="preserve">A2</t>
  </si>
  <si>
    <t xml:space="preserve">SESI</t>
  </si>
  <si>
    <t xml:space="preserve">A3</t>
  </si>
  <si>
    <t xml:space="preserve">SENAI</t>
  </si>
  <si>
    <t xml:space="preserve">A4</t>
  </si>
  <si>
    <t xml:space="preserve">INCRA</t>
  </si>
  <si>
    <t xml:space="preserve">A5</t>
  </si>
  <si>
    <t xml:space="preserve">SEBRAE</t>
  </si>
  <si>
    <t xml:space="preserve">A6</t>
  </si>
  <si>
    <t xml:space="preserve">Salário Educação</t>
  </si>
  <si>
    <t xml:space="preserve">A7</t>
  </si>
  <si>
    <t xml:space="preserve">Seguro Contra Acidentes de Trabalho</t>
  </si>
  <si>
    <t xml:space="preserve">A8</t>
  </si>
  <si>
    <t xml:space="preserve">FGTS</t>
  </si>
  <si>
    <t xml:space="preserve">A9</t>
  </si>
  <si>
    <t xml:space="preserve">SECONCI</t>
  </si>
  <si>
    <t xml:space="preserve">A</t>
  </si>
  <si>
    <t xml:space="preserve">Total</t>
  </si>
  <si>
    <t xml:space="preserve">GRUPO B</t>
  </si>
  <si>
    <t xml:space="preserve">B1</t>
  </si>
  <si>
    <t xml:space="preserve">Repouso Semanal Remunerado</t>
  </si>
  <si>
    <t xml:space="preserve">Não incide</t>
  </si>
  <si>
    <t xml:space="preserve">B2</t>
  </si>
  <si>
    <t xml:space="preserve">Feriados</t>
  </si>
  <si>
    <t xml:space="preserve">B3</t>
  </si>
  <si>
    <t xml:space="preserve">Auxílio - Enfermidade</t>
  </si>
  <si>
    <t xml:space="preserve">B4</t>
  </si>
  <si>
    <t xml:space="preserve">13º Salário</t>
  </si>
  <si>
    <t xml:space="preserve">B5</t>
  </si>
  <si>
    <t xml:space="preserve">Licença Paternidade</t>
  </si>
  <si>
    <t xml:space="preserve">B6</t>
  </si>
  <si>
    <t xml:space="preserve">Faltas Justificadas</t>
  </si>
  <si>
    <t xml:space="preserve">B7</t>
  </si>
  <si>
    <t xml:space="preserve">Dias de Chuvas</t>
  </si>
  <si>
    <t xml:space="preserve">B8</t>
  </si>
  <si>
    <t xml:space="preserve">Auxílio Acidente de Trabalho</t>
  </si>
  <si>
    <t xml:space="preserve">B9</t>
  </si>
  <si>
    <t xml:space="preserve">Férias Gozadas</t>
  </si>
  <si>
    <t xml:space="preserve">B10</t>
  </si>
  <si>
    <t xml:space="preserve">Salário Maternidade</t>
  </si>
  <si>
    <t xml:space="preserve">B</t>
  </si>
  <si>
    <t xml:space="preserve">GRUPO C</t>
  </si>
  <si>
    <t xml:space="preserve">C1</t>
  </si>
  <si>
    <t xml:space="preserve">Aviso Prévio Indenizado</t>
  </si>
  <si>
    <t xml:space="preserve">C2</t>
  </si>
  <si>
    <t xml:space="preserve">Aviso Prévio Trabalhado</t>
  </si>
  <si>
    <t xml:space="preserve">C3</t>
  </si>
  <si>
    <t xml:space="preserve">Férias Indenizadas</t>
  </si>
  <si>
    <t xml:space="preserve">C4</t>
  </si>
  <si>
    <t xml:space="preserve">Depósito Rescisão Sem Justa Causa</t>
  </si>
  <si>
    <t xml:space="preserve">C5</t>
  </si>
  <si>
    <t xml:space="preserve">Indenização Adicional</t>
  </si>
  <si>
    <t xml:space="preserve">C</t>
  </si>
  <si>
    <t xml:space="preserve">GRUPO D</t>
  </si>
  <si>
    <t xml:space="preserve">D1</t>
  </si>
  <si>
    <t xml:space="preserve">Reincidência de Grupo A sobre Grupo B (sem considerar INSS sobre 13º, conforme Lei nº 14.973/2024)</t>
  </si>
  <si>
    <t xml:space="preserve">D2</t>
  </si>
  <si>
    <t xml:space="preserve">Reincidência de Grupo A sobre Aviso Prévio Trabalhado e Reincidência do FGTS sobre Aviso Prévio Indenizado</t>
  </si>
  <si>
    <t xml:space="preserve">D</t>
  </si>
  <si>
    <t xml:space="preserve">TOTAL(A+B+C+D)</t>
  </si>
  <si>
    <t xml:space="preserve">Fonte: Informação Dias de Chuva – INMET</t>
  </si>
  <si>
    <t xml:space="preserve">PREMISSAS</t>
  </si>
  <si>
    <t xml:space="preserve">Itens a serem preechidos</t>
  </si>
  <si>
    <t xml:space="preserve">horas semanais</t>
  </si>
  <si>
    <t xml:space="preserve">dias/semana</t>
  </si>
  <si>
    <t xml:space="preserve">Horas/dia</t>
  </si>
  <si>
    <t xml:space="preserve">FASE DE PROJETOS</t>
  </si>
  <si>
    <t xml:space="preserve">dias por mês</t>
  </si>
  <si>
    <t xml:space="preserve">EP</t>
  </si>
  <si>
    <t xml:space="preserve">AP</t>
  </si>
  <si>
    <t xml:space="preserve">PB</t>
  </si>
  <si>
    <t xml:space="preserve">PE</t>
  </si>
  <si>
    <t xml:space="preserve">Horas mensal</t>
  </si>
  <si>
    <t xml:space="preserve">horas mensal (para cálculo de prazos)</t>
  </si>
  <si>
    <t xml:space="preserve">QUADRO DE DIMENSIONAMENTO TÉCNICO</t>
  </si>
  <si>
    <t xml:space="preserve">LEVANTAMENTO DAS HORAS TÉCNICAS</t>
  </si>
  <si>
    <t xml:space="preserve">ITENS</t>
  </si>
  <si>
    <t xml:space="preserve">FUNÇÕES</t>
  </si>
  <si>
    <t xml:space="preserve">Qte HORAS</t>
  </si>
  <si>
    <t xml:space="preserve">FASE 01</t>
  </si>
  <si>
    <t xml:space="preserve">FASE 02</t>
  </si>
  <si>
    <t xml:space="preserve">FASE 03</t>
  </si>
  <si>
    <t xml:space="preserve">FASE 04</t>
  </si>
  <si>
    <t xml:space="preserve">Horas Totais</t>
  </si>
  <si>
    <t xml:space="preserve">Horas por dia</t>
  </si>
  <si>
    <t xml:space="preserve">Dias</t>
  </si>
  <si>
    <t xml:space="preserve">Meses</t>
  </si>
  <si>
    <t xml:space="preserve">EQUIPE FISCALIZAÇÃO DE PROJETO</t>
  </si>
  <si>
    <t xml:space="preserve">ENGENHEIRO CIVIL / ARQUITETO</t>
  </si>
  <si>
    <t xml:space="preserve">ENGENHEIRO ELETRICISTA/ELETRÔNICO</t>
  </si>
  <si>
    <t xml:space="preserve">ENGENHEIRO MECÂNICO</t>
  </si>
  <si>
    <t xml:space="preserve">ENGENHEIRO ORÇAMENTISTA</t>
  </si>
  <si>
    <t xml:space="preserve">EQUIPE ESTIMADA:</t>
  </si>
  <si>
    <t xml:space="preserve">PRAZO CONSIDERADOS PARA CADA FASE</t>
  </si>
  <si>
    <t xml:space="preserve">horas totais</t>
  </si>
  <si>
    <t xml:space="preserve">meses / mês</t>
  </si>
  <si>
    <t xml:space="preserve">Coordenador</t>
  </si>
  <si>
    <t xml:space="preserve">DIAS</t>
  </si>
  <si>
    <t xml:space="preserve">MESES</t>
  </si>
  <si>
    <t xml:space="preserve">Nivel Superior</t>
  </si>
  <si>
    <t xml:space="preserve">Graduado I</t>
  </si>
  <si>
    <t xml:space="preserve">EP - ESTUDO PRELIMINAR</t>
  </si>
  <si>
    <t xml:space="preserve">Nivel Médio</t>
  </si>
  <si>
    <t xml:space="preserve">Graduado II</t>
  </si>
  <si>
    <t xml:space="preserve">AP - ANTEPROJETO</t>
  </si>
  <si>
    <t xml:space="preserve">Coef. = </t>
  </si>
  <si>
    <t xml:space="preserve">Auxiliar</t>
  </si>
  <si>
    <t xml:space="preserve">PB - PROJETO BÁSICO</t>
  </si>
  <si>
    <t xml:space="preserve">Desenhista</t>
  </si>
  <si>
    <t xml:space="preserve">PE - PROJETO EXECUTIVO</t>
  </si>
  <si>
    <t xml:space="preserve">Qtde de Art Cargo e Função</t>
  </si>
  <si>
    <t xml:space="preserve">PRAZO TOTAL</t>
  </si>
  <si>
    <t xml:space="preserve">Para fiscalização foi considerado os seguintes percentuais em relação ao desenvolvimento do projeto:</t>
  </si>
  <si>
    <t xml:space="preserve">Qtde de Art Fiscalização</t>
  </si>
  <si>
    <t xml:space="preserve">N.A.</t>
  </si>
  <si>
    <t xml:space="preserve">estudo preliminar</t>
  </si>
  <si>
    <t xml:space="preserve">Qtde de Art Projeto</t>
  </si>
  <si>
    <t xml:space="preserve">anteprojeto</t>
  </si>
  <si>
    <t xml:space="preserve">NOTA: Os prazos considerados são relativos aos prazo previstos para desenvolvimento, análises e eventuais correções</t>
  </si>
  <si>
    <t xml:space="preserve">projeto básico</t>
  </si>
  <si>
    <t xml:space="preserve">projeto executivo</t>
  </si>
  <si>
    <t xml:space="preserve">item</t>
  </si>
  <si>
    <t xml:space="preserve">FONTES DE CONSULTA / SINAPI E SICRO</t>
  </si>
  <si>
    <t xml:space="preserve">SALÁRIO MENSAL</t>
  </si>
  <si>
    <t xml:space="preserve">VALOR ADOTADO </t>
  </si>
  <si>
    <t xml:space="preserve">VALOR ADOTADO</t>
  </si>
  <si>
    <t xml:space="preserve">REFERÊNCIA</t>
  </si>
  <si>
    <t xml:space="preserve">Valor Hora s/ ES </t>
  </si>
  <si>
    <t xml:space="preserve">FISCALIZAÇÃO DE PROJETO</t>
  </si>
  <si>
    <t xml:space="preserve">RELATÓRIO TÉCNICO DE ENGENHARIA CIVIL/ARQUITETURA</t>
  </si>
  <si>
    <t xml:space="preserve">ENGENHEIRO CIVIL DE OBRA SENIOR COM ENCARGOS COMPLEMENTARES</t>
  </si>
  <si>
    <t xml:space="preserve">SINAPI (REF. 04/2025)</t>
  </si>
  <si>
    <t xml:space="preserve">RELATÓRIO TÉCNICO DE ENGENHARIA ELÉTRICA/ELETRÔNICA</t>
  </si>
  <si>
    <t xml:space="preserve">ENGENHEIRO CIVIL DE OBRA PLENO COM ENCARGOS COMPLEMENTARES</t>
  </si>
  <si>
    <t xml:space="preserve">RELETÓRIO TÉCNICO DE ENGENHARIA MECÂNICA/CLIMATIZAÇÃO</t>
  </si>
  <si>
    <t xml:space="preserve">RELATÓRIO TÉCNICO DO ORÇAMENTO DA OBRA</t>
  </si>
  <si>
    <t xml:space="preserve">ENGENHEIRO CIVIL DE OBRA JUNIOR COM ENCARGOS COMPLEMENTARES</t>
  </si>
  <si>
    <t xml:space="preserve">HISTOGRAMA MÃO DE OBRA POR ETAPA (Média por Etapa)</t>
  </si>
  <si>
    <t xml:space="preserve">Quant horas (totais)</t>
  </si>
  <si>
    <t xml:space="preserve">Meses:</t>
  </si>
  <si>
    <t xml:space="preserve">EQUIPE TÉCNICA DE FISCALIZAÇÃO</t>
  </si>
  <si>
    <t xml:space="preserve">Total em meses de H-H</t>
  </si>
  <si>
    <t xml:space="preserve">SOMA</t>
  </si>
  <si>
    <t xml:space="preserve">-</t>
  </si>
  <si>
    <t xml:space="preserve">MÉDIA PONDERADA</t>
  </si>
  <si>
    <t xml:space="preserve">ESTIMATIVA DE OUTROS CUSTOS DIRETOS</t>
  </si>
  <si>
    <t xml:space="preserve">ÓRGÃO CONTRATANTE: TRIBUNAL REGIONAL FEDERAL DA 6º REGIÃO</t>
  </si>
  <si>
    <t xml:space="preserve">CO-27387</t>
  </si>
  <si>
    <t xml:space="preserve">CO-27423</t>
  </si>
  <si>
    <t xml:space="preserve">CO-27482</t>
  </si>
  <si>
    <t xml:space="preserve">CO-27417</t>
  </si>
  <si>
    <t xml:space="preserve">CO-27427</t>
  </si>
  <si>
    <t xml:space="preserve">CO-27486</t>
  </si>
  <si>
    <t xml:space="preserve">CO-27434</t>
  </si>
  <si>
    <t xml:space="preserve">CO-27475</t>
  </si>
  <si>
    <t xml:space="preserve">CO-27430</t>
  </si>
  <si>
    <t xml:space="preserve">CO-27422</t>
  </si>
  <si>
    <t xml:space="preserve">DATA-BASE: 04/2025/SINAPI – 04/2025/SUDECAP</t>
  </si>
  <si>
    <t xml:space="preserve">BASE</t>
  </si>
  <si>
    <t xml:space="preserve">UNID.</t>
  </si>
  <si>
    <t xml:space="preserve">QUANT.</t>
  </si>
  <si>
    <t xml:space="preserve">PR. UNIT. S/"TRDE"</t>
  </si>
  <si>
    <t xml:space="preserve">SUBTOTAL S/ "TRDE"</t>
  </si>
  <si>
    <t xml:space="preserve">1.0</t>
  </si>
  <si>
    <t xml:space="preserve">94.11.01</t>
  </si>
  <si>
    <t xml:space="preserve">SUDECAP</t>
  </si>
  <si>
    <t xml:space="preserve">ENCADERNACAO A4 ACETATO, PVC/CROMICOTE, C/ESPIRAL</t>
  </si>
  <si>
    <t xml:space="preserve">Encadernações</t>
  </si>
  <si>
    <t xml:space="preserve">Un</t>
  </si>
  <si>
    <t xml:space="preserve">94.07.01</t>
  </si>
  <si>
    <t xml:space="preserve">XEROX  PRETO/BRANCO - FORMATO A4</t>
  </si>
  <si>
    <t xml:space="preserve">Cópia/ impressão A4</t>
  </si>
  <si>
    <t xml:space="preserve">94.12.04</t>
  </si>
  <si>
    <t xml:space="preserve">PLOTAGEM SULFITE - FORMATO A1</t>
  </si>
  <si>
    <t xml:space="preserve">Impressão A1</t>
  </si>
  <si>
    <t xml:space="preserve">94.15.04</t>
  </si>
  <si>
    <t xml:space="preserve">PLOTAGEM COLORIDA SULFITE FORMATO A1</t>
  </si>
  <si>
    <t xml:space="preserve">Impressão A1 colorida</t>
  </si>
  <si>
    <t xml:space="preserve">94.18.02</t>
  </si>
  <si>
    <t xml:space="preserve">DIGITALIZAÇÃO DE FORMATOS A1 (PDF OU EQUIVALENTE)</t>
  </si>
  <si>
    <t xml:space="preserve">Digitalização A1</t>
  </si>
  <si>
    <t xml:space="preserve">SUBTOTAL:</t>
  </si>
  <si>
    <t xml:space="preserve">2.0</t>
  </si>
  <si>
    <t xml:space="preserve">3.0</t>
  </si>
  <si>
    <t xml:space="preserve">4.0</t>
  </si>
  <si>
    <t xml:space="preserve">TOTAL:</t>
  </si>
  <si>
    <t xml:space="preserve">Observações:</t>
  </si>
  <si>
    <t xml:space="preserve">Período =</t>
  </si>
  <si>
    <t xml:space="preserve">meses</t>
  </si>
  <si>
    <t xml:space="preserve">Verificar preço unitário. (ver aba "SUDECAP_01.2025")</t>
  </si>
  <si>
    <t xml:space="preserve">Quantitaitvo conforme referência composição 42.04.10 da SETOP.</t>
  </si>
  <si>
    <t xml:space="preserve">R$ / mês =</t>
  </si>
  <si>
    <t xml:space="preserve">COMPOSIÇÃO  DE PREÇO UNITÁRIO</t>
  </si>
  <si>
    <t xml:space="preserve">Data:</t>
  </si>
  <si>
    <t xml:space="preserve">04/2025</t>
  </si>
  <si>
    <t xml:space="preserve">SERVIÇO:</t>
  </si>
  <si>
    <t xml:space="preserve">ANOTAÇÕES DE RESPONSABILIDADE TÉCNICA - ART</t>
  </si>
  <si>
    <t xml:space="preserve">2.02</t>
  </si>
  <si>
    <t xml:space="preserve">EQUIPAMENTOS</t>
  </si>
  <si>
    <t xml:space="preserve">UND</t>
  </si>
  <si>
    <t xml:space="preserve">UTILIZAÇÃO OPERATIVA</t>
  </si>
  <si>
    <t xml:space="preserve">UTILIZAÇÃO IMPRODUTIVA</t>
  </si>
  <si>
    <t xml:space="preserve">CUSTO OPER</t>
  </si>
  <si>
    <t xml:space="preserve">CUSTO IMPROD</t>
  </si>
  <si>
    <t xml:space="preserve">CUSTO</t>
  </si>
  <si>
    <t xml:space="preserve"> </t>
  </si>
  <si>
    <t xml:space="preserve">HORÁRIO</t>
  </si>
  <si>
    <t xml:space="preserve">(A) CUSTO HORÁRIO DE EQUIPAMENTOS - TOTAL</t>
  </si>
  <si>
    <t xml:space="preserve">MÃO-DE-OBRA SUPLEMENTAR</t>
  </si>
  <si>
    <t xml:space="preserve">COEFICIENTE</t>
  </si>
  <si>
    <t xml:space="preserve">SALÁRIO </t>
  </si>
  <si>
    <t xml:space="preserve">(B) CUSTO HORÁRIO DE MÃO-DE-OBRA</t>
  </si>
  <si>
    <t xml:space="preserve">Encargos Sociais de</t>
  </si>
  <si>
    <t xml:space="preserve">(B) CUSTO UNITÁRIO DE MÃO DE OBRA</t>
  </si>
  <si>
    <t xml:space="preserve">CUSTO HORÁRIO TOTAL</t>
  </si>
  <si>
    <t xml:space="preserve">PRODUÇÃO DA EQUIPE (C )</t>
  </si>
  <si>
    <t xml:space="preserve">(D) CUSTO UNITÁRIO DE EXECUÇÃO  (A) + (B) / C</t>
  </si>
  <si>
    <t xml:space="preserve">MATERIAIS/SERVIÇOS</t>
  </si>
  <si>
    <t xml:space="preserve">CONSUMO</t>
  </si>
  <si>
    <t xml:space="preserve">CUSTO UNITÁRIO</t>
  </si>
  <si>
    <t xml:space="preserve">CUSTO </t>
  </si>
  <si>
    <t xml:space="preserve">CREA-MG</t>
  </si>
  <si>
    <t xml:space="preserve">ART DE VALOR DO CONTRATO / OBRA / SERVIÇOS ACIMA DE 15.000,00</t>
  </si>
  <si>
    <t xml:space="preserve">ART DE VALOR DO CONTRATO / OBRA / SERVIÇOS DE ATÉ 15.000,00</t>
  </si>
  <si>
    <t xml:space="preserve">(E) CUSTO DE MATERIAIS - TOTAL</t>
  </si>
  <si>
    <t xml:space="preserve">1) Valores de ARTs – tabela conforme Decisão Plenária 0614/2024, do Confea (2025).</t>
  </si>
  <si>
    <t xml:space="preserve">CUSTO UNITÁRIO-TOTAL (A)+(D)+(E)</t>
  </si>
  <si>
    <t xml:space="preserve">PREÇO UNITÁRIO TOTAL</t>
  </si>
  <si>
    <t xml:space="preserve">LEVANTAMENTO LASER SCANNER DE ÁREA FACHADA, ÁREA EXTERNA E PAVIMENTOS DE GARAGENS</t>
  </si>
  <si>
    <t xml:space="preserve">CPU-01</t>
  </si>
  <si>
    <t xml:space="preserve">UNITÁRIO</t>
  </si>
  <si>
    <t xml:space="preserve">H019701008</t>
  </si>
  <si>
    <t xml:space="preserve">LOCAÇÃO DE VANT - VEÍCULO ÁEREO NÃO TRIPULADO (DRONE DJI MATRICE 200 OU SIMILAR), EXCLUSO OPERADOR - FONTE EMBASA</t>
  </si>
  <si>
    <t xml:space="preserve">MES</t>
  </si>
  <si>
    <t xml:space="preserve">35001180</t>
  </si>
  <si>
    <t xml:space="preserve">RECEPTOR GNSS L1L2 RTK MODELO TRIUMPH-1 JAVAD OU SIMILAR, COMPLETO - PAR</t>
  </si>
  <si>
    <t xml:space="preserve">DIA</t>
  </si>
  <si>
    <t xml:space="preserve">35001182</t>
  </si>
  <si>
    <t xml:space="preserve">LASER SCANNER TERRESTRE COM TAXA DE MEDICAO MINIMA DE 10000 PONTOS POR SEGUNDO MARCA REGL MODELO VZ1000 OU SIMILAR</t>
  </si>
  <si>
    <t xml:space="preserve">(A) CUSTO HORÁRIO DE EQUIPAMENTOS - SUBTOTAL</t>
  </si>
  <si>
    <t xml:space="preserve">(A) EQUIPAMENTOS TOTAL  + TRDE</t>
  </si>
  <si>
    <t xml:space="preserve">H</t>
  </si>
  <si>
    <t xml:space="preserve">R$</t>
  </si>
  <si>
    <t xml:space="preserve">1) Composição baseada no pregrão 44/2022, da Justiça Federal do Ceará, baseado em item de Levantamento Cadastral</t>
  </si>
  <si>
    <t xml:space="preserve">COMPOSIÇÃO JFMG</t>
  </si>
  <si>
    <t xml:space="preserve">CUSTO M2</t>
  </si>
  <si>
    <t xml:space="preserve">NÚMERO DE DIAS</t>
  </si>
  <si>
    <t xml:space="preserve">DIAS PARA ÁREA EXTERNA</t>
  </si>
  <si>
    <t xml:space="preserve">DIAS PARA ÁREA INTERNA</t>
  </si>
  <si>
    <t xml:space="preserve">NRO DE DIAS PARA A LOCAÇÃO DE VANT</t>
  </si>
  <si>
    <t xml:space="preserve">DIAS DE LASER SCAN</t>
  </si>
  <si>
    <t xml:space="preserve">DIAS RECEPTOR LASER SCAN</t>
  </si>
  <si>
    <t xml:space="preserve">ARQ. JUNIOR</t>
  </si>
  <si>
    <t xml:space="preserve">ARQ. PLENO</t>
  </si>
  <si>
    <t xml:space="preserve">ARQ. SENIOR</t>
  </si>
  <si>
    <t xml:space="preserve">AUX. TECNICO</t>
  </si>
  <si>
    <t xml:space="preserve">DESENHISTA</t>
  </si>
  <si>
    <t xml:space="preserve">COMPOSIÇÃO BASE</t>
  </si>
  <si>
    <t xml:space="preserve">LICITAÇÃO JFCE</t>
  </si>
  <si>
    <t xml:space="preserve">JFMG</t>
  </si>
  <si>
    <t xml:space="preserve">m2</t>
  </si>
  <si>
    <t xml:space="preserve">ÁREA DE FACHADA</t>
  </si>
  <si>
    <t xml:space="preserve">ÁREA DE GARAGEM</t>
  </si>
  <si>
    <t xml:space="preserve">RELAÇÃO</t>
  </si>
  <si>
    <t xml:space="preserve">COEF</t>
  </si>
  <si>
    <t xml:space="preserve">COEF * ÁREA</t>
  </si>
  <si>
    <t xml:space="preserve">PRAZO EM DIAS</t>
  </si>
  <si>
    <t xml:space="preserve">DIAS JF</t>
  </si>
  <si>
    <t xml:space="preserve">UTILIZAR JF</t>
  </si>
  <si>
    <t xml:space="preserve">EMBASA - LOCAÇÃO DE VANT</t>
  </si>
  <si>
    <t xml:space="preserve">DATA-BASE 01/2023</t>
  </si>
  <si>
    <t xml:space="preserve">COPASA CUSTOS</t>
  </si>
  <si>
    <t xml:space="preserve">EQUIPE PARA LEVANTAMENTOS COM LASER SCANNER</t>
  </si>
  <si>
    <t xml:space="preserve">6.268,34</t>
  </si>
  <si>
    <t xml:space="preserve">Código Material</t>
  </si>
  <si>
    <t xml:space="preserve">Unidade</t>
  </si>
  <si>
    <t xml:space="preserve">Quantidade</t>
  </si>
  <si>
    <t xml:space="preserve">Preço Unitário</t>
  </si>
  <si>
    <t xml:space="preserve">Valor</t>
  </si>
  <si>
    <t xml:space="preserve">250,00</t>
  </si>
  <si>
    <t xml:space="preserve">SUPERVISOR TECNICO INCLUSIVE ES E ENCARGOS COMPLEMENTARES</t>
  </si>
  <si>
    <t xml:space="preserve">0,059651</t>
  </si>
  <si>
    <t xml:space="preserve">9.773,78</t>
  </si>
  <si>
    <t xml:space="preserve">583,02</t>
  </si>
  <si>
    <t xml:space="preserve">AUXILIAR TECNICO INCLUSIVE ES E ENCARGOS COMPLEMENTARES</t>
  </si>
  <si>
    <t xml:space="preserve">5.414,04</t>
  </si>
  <si>
    <t xml:space="preserve">322,95</t>
  </si>
  <si>
    <t xml:space="preserve">933,00</t>
  </si>
  <si>
    <t xml:space="preserve">DESENHISTA TECNICO (CADISTA) INCLUSIVE ES E ENCARGOS COMPLEMENTARES</t>
  </si>
  <si>
    <t xml:space="preserve">0,238603</t>
  </si>
  <si>
    <t xml:space="preserve">5.398,91</t>
  </si>
  <si>
    <t xml:space="preserve">1.288,20</t>
  </si>
  <si>
    <t xml:space="preserve">SOFTWARE PARA ELABORACAO DE DESENHOS, TIPO CAD, COMPATIVEL COM O AUTOCAD 2010 OU SUPERIOR - LICENCA DE UTILIZACAO</t>
  </si>
  <si>
    <t xml:space="preserve">0,008333</t>
  </si>
  <si>
    <t xml:space="preserve">7.500,00</t>
  </si>
  <si>
    <t xml:space="preserve">62,50</t>
  </si>
  <si>
    <t xml:space="preserve">CAMINHONETE CABINE DUPLA, MOTOR DIESEL POTENCIA MINIMA DE 160CV, 4X4 - MES</t>
  </si>
  <si>
    <t xml:space="preserve">0,066667</t>
  </si>
  <si>
    <t xml:space="preserve">6.272,61</t>
  </si>
  <si>
    <t xml:space="preserve">418,18</t>
  </si>
  <si>
    <t xml:space="preserve">CAMINHONETE CABINE DUPLA, MOTOR DIESEL POTENCIA MINIMA DE 160CV, 4X4 - KM</t>
  </si>
  <si>
    <t xml:space="preserve">KM</t>
  </si>
  <si>
    <t xml:space="preserve">1,45</t>
  </si>
  <si>
    <t xml:space="preserve">696,00</t>
  </si>
  <si>
    <t xml:space="preserve">HOSPEDAGEM E ALIMENTACAO</t>
  </si>
  <si>
    <t xml:space="preserve">260,40</t>
  </si>
  <si>
    <t xml:space="preserve">1.562,40</t>
  </si>
  <si>
    <t xml:space="preserve">MARCO DE CONCRETO - FORNECIMENTO E INSTALACAO</t>
  </si>
  <si>
    <t xml:space="preserve">76,03</t>
  </si>
  <si>
    <t xml:space="preserve">152,06</t>
  </si>
  <si>
    <t xml:space="preserve">ÁREA DE FACHADA + GARAGENS</t>
  </si>
  <si>
    <t xml:space="preserve">M2</t>
  </si>
  <si>
    <t xml:space="preserve">Estimativa de custos por método sem ser o laser scan</t>
  </si>
  <si>
    <t xml:space="preserve">CUSTO / UNIDADE</t>
  </si>
  <si>
    <t xml:space="preserve">CO-27369</t>
  </si>
  <si>
    <t xml:space="preserve">LEVANTAMENTO PLANIALTIMÉTRICO E CADASTRAL - TERRENO MAIOR QUE 50.001 M2</t>
  </si>
  <si>
    <t xml:space="preserve">QTD.</t>
  </si>
  <si>
    <t xml:space="preserve">CO-27361</t>
  </si>
  <si>
    <t xml:space="preserve">LEVANTAMENTO PLANIALTIMÉTRICO E CADASTRAL -TERRENO ATÉ 2.000 M2</t>
  </si>
  <si>
    <t xml:space="preserve">un</t>
  </si>
  <si>
    <t xml:space="preserve">pavimentos + torre</t>
  </si>
  <si>
    <t xml:space="preserve">CO-27367</t>
  </si>
  <si>
    <t xml:space="preserve">LEVANTAMENTO PLANIALTIMÉTRICO E CADASTRAL -TERRENO DE 10.001 A 50.000 M2</t>
  </si>
  <si>
    <t xml:space="preserve">CO-27363</t>
  </si>
  <si>
    <t xml:space="preserve">LEVANTAMENTO PLANIALTIMÉTRICO E CADASTRAL -TERRENO DE 2.001 A 10.000 M2</t>
  </si>
  <si>
    <t xml:space="preserve">DESENVOLVIMENTO E DETALHAMENTO DE PROJETO ARQUITETÔNICO</t>
  </si>
  <si>
    <t xml:space="preserve">PR A1</t>
  </si>
  <si>
    <t xml:space="preserve">17 PROJETOS COMPLEMENTARES EM PAPEL - Referentes a detalhamentos da fachada - removidos os de detalhamento das garagens</t>
  </si>
  <si>
    <t xml:space="preserve">CO-27379</t>
  </si>
  <si>
    <t xml:space="preserve">COMO CONSTRUÍDO ("AS BUILT") DE PROJETOS COM ACIMA DE 1000.000 M2</t>
  </si>
  <si>
    <t xml:space="preserve">CO-27389</t>
  </si>
  <si>
    <t xml:space="preserve">COMO CONSTRUÍDO ("AS BUILT") DE PROJETOS COM ÁREA ATÉ 10.000 M2</t>
  </si>
  <si>
    <t xml:space="preserve">COMO CONSTRUÍDO ("AS BUILT") DE PROJETOS COM ÁREA DE 10.001 M2 ATÉ 20.000 M2</t>
  </si>
  <si>
    <t xml:space="preserve">CO-27386</t>
  </si>
  <si>
    <t xml:space="preserve">COMO CONSTRUÍDO ("AS BUILT") DE PROJETOS COM ÁREA DE 20.001 M2 ATÉ 40.000 M2</t>
  </si>
  <si>
    <t xml:space="preserve">CO-27384</t>
  </si>
  <si>
    <t xml:space="preserve">COMO CONSTRUÍDO ("AS BUILT") DE PROJETOS COM ÁREA DE 40.001 M2 ATÉ 60.000 M2</t>
  </si>
  <si>
    <t xml:space="preserve">CO-27383</t>
  </si>
  <si>
    <t xml:space="preserve">COMO CONSTRUÍDO ("AS BUILT") DE PROJETOS COM ÁREA DE 60.001 M2 ATÉ 80.000 M2</t>
  </si>
  <si>
    <t xml:space="preserve">CO-27381</t>
  </si>
  <si>
    <t xml:space="preserve">COMO CONSTRUÍDO ("AS BUILT") DE PROJETOS COM ÁREA DE 80.001 M2 ATÉ 1000.000 M2</t>
  </si>
  <si>
    <t xml:space="preserve">CO-27447</t>
  </si>
  <si>
    <t xml:space="preserve">ESPECIFICAÇÃO DOS MATERIAIS COM MEMORIAL DESCRITIVO DE CADA AMBIENTE E EQUIPAMENTOS PARA REFORMA E/OU AMPLIAÇÃO DE EDIFICAÇÕES EXISTENTES - ÁREA ACIMA DE 10.000 M2</t>
  </si>
  <si>
    <t xml:space="preserve">CO-27452</t>
  </si>
  <si>
    <t xml:space="preserve">ESPECIFICAÇÃO DOS MATERIAIS COM MEMORIAL DESCRITIVO DE CADA AMBIENTE E EQUIPAMENTOS PARA REFORMA E/OU AMPLIAÇÃO DE EDIFICAÇÕES EXISTENTES - ÁREA DE 1.001 M2 A 2.000 M2</t>
  </si>
  <si>
    <t xml:space="preserve">CO-27451</t>
  </si>
  <si>
    <t xml:space="preserve">ESPECIFICAÇÃO DOS MATERIAIS COM MEMORIAL DESCRITIVO DE CADA AMBIENTE E EQUIPAMENTOS PARA REFORMA E/OU AMPLIAÇÃO DE EDIFICAÇÕES EXISTENTES - ÁREA DE 2.001 M2 A 4.000 M2</t>
  </si>
  <si>
    <t xml:space="preserve">CO-27450</t>
  </si>
  <si>
    <t xml:space="preserve">ESPECIFICAÇÃO DOS MATERIAIS COM MEMORIAL DESCRITIVO DE CADA AMBIENTE E EQUIPAMENTOS PARA REFORMA E/OU AMPLIAÇÃO DE EDIFICAÇÕES EXISTENTES - ÁREA DE 4.001 M2 A 6.000 M2</t>
  </si>
  <si>
    <t xml:space="preserve">CO-27449</t>
  </si>
  <si>
    <t xml:space="preserve">ESPECIFICAÇÃO DOS MATERIAIS COM MEMORIAL DESCRITIVO DE CADA AMBIENTE E EQUIPAMENTOS PARA REFORMA E/OU AMPLIAÇÃO DE EDIFICAÇÕES EXISTENTES - ÁREA DE 6.001 M2 A 8.000 M2</t>
  </si>
  <si>
    <t xml:space="preserve">CO-27448</t>
  </si>
  <si>
    <t xml:space="preserve">ESPECIFICAÇÃO DOS MATERIAIS COM MEMORIAL DESCRITIVO DE CADA AMBIENTE E EQUIPAMENTOS PARA REFORMA E/OU AMPLIAÇÃO DE EDIFICAÇÕES EXISTENTES - ÁREA DE 8.001 M2 A 10.000 M2</t>
  </si>
  <si>
    <t xml:space="preserve">CO-27453</t>
  </si>
  <si>
    <t xml:space="preserve">ESPECIFICAÇÃO DOS MATERIAIS COM MEMORIAL DESCRITIVO DE CADA AMBIENTE E EQUIPAMENTOS PARA REFORMA E/OU AMPLIAÇÃO DE EDIFICAÇÕES EXISTENTES- ÁREA ATÉ 1.000 M2</t>
  </si>
  <si>
    <t xml:space="preserve">SUBTOTAL</t>
  </si>
  <si>
    <t xml:space="preserve">BDI</t>
  </si>
  <si>
    <t xml:space="preserve">Diante da maior precisão, prazos mais enxutos e valores próximos, optou-se pelo sistema de laser scan. Dado que no sistema convencional surgirão dificuldades de detalhamento e de precisão que serão resolvidas com o sistema por Laser Scan</t>
  </si>
  <si>
    <t xml:space="preserve">TABELA REFERENCIAL DE PREÇOS UNITÁRIOS PARA CONSULTORIA E PROJETOS</t>
  </si>
  <si>
    <t xml:space="preserve">Região Central - S/ Desoneração</t>
  </si>
  <si>
    <t xml:space="preserve">DESCRIÇÃO DO SERVIÇO</t>
  </si>
  <si>
    <t xml:space="preserve">CONSULTORIA</t>
  </si>
  <si>
    <t xml:space="preserve">PROFISSIONAIS/CONSULTORES</t>
  </si>
  <si>
    <t xml:space="preserve">CO-33060</t>
  </si>
  <si>
    <t xml:space="preserve">ADVOGADO, NÍVEL JÚNIOR, INCLUSIVE ENCARGOS COMPLEMENTARES</t>
  </si>
  <si>
    <t xml:space="preserve">hora</t>
  </si>
  <si>
    <t xml:space="preserve">CO-33061</t>
  </si>
  <si>
    <t xml:space="preserve">ADVOGADO, NÍVEL PLENO, INCLUSIVE ENCARGOS COMPLEMENTARES</t>
  </si>
  <si>
    <t xml:space="preserve">CO-33062</t>
  </si>
  <si>
    <t xml:space="preserve">ADVOGADO, NÍVEL SÊNIOR, INCLUSIVE ENCARGOS COMPLEMENTARES</t>
  </si>
  <si>
    <t xml:space="preserve">CO-33116</t>
  </si>
  <si>
    <t xml:space="preserve">AJUDANTE DE TOPÓGRAFO/BALIZA, INCLUSIVE ENCARGOS COMPLEMENTARES</t>
  </si>
  <si>
    <t xml:space="preserve">CO-28409</t>
  </si>
  <si>
    <t xml:space="preserve">AJUDANTE ESPECIALIZADO, INCLUSIVE ENCARGOS COMPLEMENTARES</t>
  </si>
  <si>
    <t xml:space="preserve">CO-33089</t>
  </si>
  <si>
    <t xml:space="preserve">ANTROPÓLOGO, NÍVEL JÚNIOR, INCLUSIVE ENCARGOS COMPLEMENTARES</t>
  </si>
  <si>
    <t xml:space="preserve">CO-33090</t>
  </si>
  <si>
    <t xml:space="preserve">ANTROPÓLOGO, NÍVEL PLENO, INCLUSIVE ENCARGOS COMPLEMENTARES</t>
  </si>
  <si>
    <t xml:space="preserve">CO-33091</t>
  </si>
  <si>
    <t xml:space="preserve">ANTROPÓLOGO, NÍVEL SÊNIOR, INCLUSIVE ENCARGOS COMPLEMENTARES</t>
  </si>
  <si>
    <t xml:space="preserve">CO-33092</t>
  </si>
  <si>
    <t xml:space="preserve">ARQUEÓLOGO, NÍVEL JÚNIOR, INCLUSIVE ENCARGOS COMPLEMENTARES</t>
  </si>
  <si>
    <t xml:space="preserve">CO-33093</t>
  </si>
  <si>
    <t xml:space="preserve">ARQUEÓLOGO, NÍVEL PLENO, INCLUSIVE ENCARGOS COMPLEMENTARES</t>
  </si>
  <si>
    <t xml:space="preserve">CO-33095</t>
  </si>
  <si>
    <t xml:space="preserve">ARQUEÓLOGO, NÍVEL SÊNIOR, INCLUSIVE ENCARGOS COMPLEMENTARES</t>
  </si>
  <si>
    <t xml:space="preserve">CO-33063</t>
  </si>
  <si>
    <t xml:space="preserve">ASSISTENTE SOCIAL, NÍVEL JÚNIOR, INCLUSIVE ENCARGOS COMPLEMENTARES</t>
  </si>
  <si>
    <t xml:space="preserve">CO-33064</t>
  </si>
  <si>
    <t xml:space="preserve">ASSISTENTE SOCIAL, NÍVEL PLENO, INCLUSIVE ENCARGOS COMPLEMENTARES</t>
  </si>
  <si>
    <t xml:space="preserve">CO-33065</t>
  </si>
  <si>
    <t xml:space="preserve">ASSISTENTE SOCIAL, NÍVEL SÊNIOR, INCLUSIVE ENCARGOS COMPLEMENTARES</t>
  </si>
  <si>
    <t xml:space="preserve">CO-33067</t>
  </si>
  <si>
    <t xml:space="preserve">AUXILIAR ADMINISTRATIVO, INCLUSIVE ENCARGOS COMPLEMENTARES</t>
  </si>
  <si>
    <t xml:space="preserve">CO-33068</t>
  </si>
  <si>
    <t xml:space="preserve">AUXILIAR DE LABORATÓRIO, INCLUSIVE ENCARGOS COMPLEMENTARES</t>
  </si>
  <si>
    <t xml:space="preserve">CO-33069</t>
  </si>
  <si>
    <t xml:space="preserve">AUXILIAR DE TOPOGRAFIA, INCLUSIVE ENCARGOS COMPLEMENTARES</t>
  </si>
  <si>
    <t xml:space="preserve">CO-33066</t>
  </si>
  <si>
    <t xml:space="preserve">AUXILIAR/AJUDANTE DE OBRA, INCLUSIVE ENCARGOS COMPLEMENTARES</t>
  </si>
  <si>
    <t xml:space="preserve">CO-33070</t>
  </si>
  <si>
    <t xml:space="preserve">BIÓLOGO, NÍVEL JÚNIOR, INCLUSIVE ENCARGOS COMPLEMENTARES</t>
  </si>
  <si>
    <t xml:space="preserve">CO-33071</t>
  </si>
  <si>
    <t xml:space="preserve">BIÓLOGO, NÍVEL PLENO, INCLUSIVE ENCARGOS COMPLEMENTARES</t>
  </si>
  <si>
    <t xml:space="preserve">CO-33072</t>
  </si>
  <si>
    <t xml:space="preserve">BIÓLOGO, NÍVEL SÊNIOR, INCLUSIVE ENCARGOS COMPLEMENTARES</t>
  </si>
  <si>
    <t xml:space="preserve">CO-33073</t>
  </si>
  <si>
    <t xml:space="preserve">COORDENADOR AMBIENTAL, NÍVEL JÚNIOR, INCLUSIVE ENCARGOS COMPLEMENTARES</t>
  </si>
  <si>
    <t xml:space="preserve">CO-33107</t>
  </si>
  <si>
    <t xml:space="preserve">DESENHISTA TÉCNICO/CADISTA, INCLUSIVE ENCARGOS COMPLEMENTARES</t>
  </si>
  <si>
    <t xml:space="preserve">CO-33074</t>
  </si>
  <si>
    <t xml:space="preserve">ENGENHEIRO AGRIMENSOR, NÍVEL JÚNIOR, INCLUSIVE ENCARGOS COMPLEMENTARES</t>
  </si>
  <si>
    <t xml:space="preserve">CO-33075</t>
  </si>
  <si>
    <t xml:space="preserve">ENGENHEIRO AGRIMENSOR, NÍVEL PLENO, INCLUSIVE ENCARGOS COMPLEMENTARES</t>
  </si>
  <si>
    <t xml:space="preserve">CO-33076</t>
  </si>
  <si>
    <t xml:space="preserve">ENGENHEIRO AGRIMENSOR, NÍVEL SÊNIOR, INCLUSIVE ENCARGOS COMPLEMENTARES</t>
  </si>
  <si>
    <t xml:space="preserve">CO-33077</t>
  </si>
  <si>
    <t xml:space="preserve">ENGENHEIRO AGRÔNOMO, NÍVEL JÚNIOR, INCLUSIVE ENCARGOS COMPLEMENTARES</t>
  </si>
  <si>
    <t xml:space="preserve">CO-33078</t>
  </si>
  <si>
    <t xml:space="preserve">ENGENHEIRO AGRÔNOMO, NÍVEL PLENO, INCLUSIVE ENCARGOS COMPLEMENTARES</t>
  </si>
  <si>
    <t xml:space="preserve">CO-33079</t>
  </si>
  <si>
    <t xml:space="preserve">ENGENHEIRO AGRÔNOMO, NÍVEL SÊNIOR, INCLUSIVE ENCARGOS COMPLEMENTARES</t>
  </si>
  <si>
    <t xml:space="preserve">CO-33080</t>
  </si>
  <si>
    <t xml:space="preserve">ENGENHEIRO AMBIENTAL, NÍVEL JÚNIOR, INCLUSIVE ENCARGOS COMPLEMENTARES</t>
  </si>
  <si>
    <t xml:space="preserve">CO-33081</t>
  </si>
  <si>
    <t xml:space="preserve">ENGENHEIRO AMBIENTAL, NÍVEL PLENO, INCLUSIVE ENCARGOS COMPLEMENTARES</t>
  </si>
  <si>
    <t xml:space="preserve">CO-33082</t>
  </si>
  <si>
    <t xml:space="preserve">ENGENHEIRO AMBIENTAL, NÍVEL SÊNIOR, INCLUSIVE ENCARGOS COMPLEMENTARES</t>
  </si>
  <si>
    <t xml:space="preserve">CO-27337</t>
  </si>
  <si>
    <t xml:space="preserve">ENGENHEIRO/ARQUITETO, NÍVEL CONSULTOR ESPECIAL, INCLUSIVE ENCARGOS COMPLEMENTARES</t>
  </si>
  <si>
    <t xml:space="preserve">CO-27339</t>
  </si>
  <si>
    <t xml:space="preserve">ENGENHEIRO/ARQUITETO, NÍVEL CONSULTOR, INCLUSIVE ENCARGOS COMPLEMENTARES</t>
  </si>
  <si>
    <t xml:space="preserve">CO-27342</t>
  </si>
  <si>
    <t xml:space="preserve">ENGENHEIRO/ARQUITETO, NÍVEL COORDENADOR, INCLUSIVE ENCARGOS COMPLEMENTARES</t>
  </si>
  <si>
    <t xml:space="preserve">CO-27348</t>
  </si>
  <si>
    <t xml:space="preserve">ENGENHEIRO/ARQUITETO, NÍVEL JÚNIOR, INCLUSIVE ENCARGOS COMPLEMENTARES</t>
  </si>
  <si>
    <t xml:space="preserve">CO-27347</t>
  </si>
  <si>
    <t xml:space="preserve">ENGENHEIRO/ARQUITETO, NÍVEL PLENO, INCLUSIVE ENCARGOS COMPLEMENTARES</t>
  </si>
  <si>
    <t xml:space="preserve">CO-27344</t>
  </si>
  <si>
    <t xml:space="preserve">ENGENHEIRO/ARQUITETO, NÍVEL SÊNIOR, INCLUSIVE ENCARGOS COMPLEMENTARES</t>
  </si>
  <si>
    <t xml:space="preserve">DIÁRIA</t>
  </si>
  <si>
    <t xml:space="preserve">CO-24324</t>
  </si>
  <si>
    <t xml:space="preserve">DIÁRIA DE VIAGEM, INCLUSIVE PERNOITE E ALIMENTAÇÃO</t>
  </si>
  <si>
    <t xml:space="preserve">VEÍCULOS PARA VISTÓRIA/SUPERVISÃO</t>
  </si>
  <si>
    <t xml:space="preserve">CO-27674</t>
  </si>
  <si>
    <t xml:space="preserve">VEÍCULO TIPO MINIVAN, COM CAPACIDADE PARA SETE (7) LUGARES, OBEDECIDOS OS SEGUINTES REQUISITOS MÍNIMOS: TER NO MÁXIMO UM (1) ANO DE USO, ATÉ 20.000KM RODADOS, POTÊNCIA MÍNIMA DE 110CV, DIREÇÃO ASSISTIDA, AR CONDICIONADO, DESEMBAÇADOR DE VIDROS, RÁDIO AM/FM, EMPLACADO, COM SEGURO TOTAL (CUSTO FIXO), EXCLUSIVE QUILÔMETRO RODADO (CUSTO VARIÁVEL)</t>
  </si>
  <si>
    <t xml:space="preserve">mês</t>
  </si>
  <si>
    <t xml:space="preserve">CO-27675</t>
  </si>
  <si>
    <t xml:space="preserve">VEÍCULO TIPO MINIVAN, COM CAPACIDADE PARA SETE (7) LUGARES, OBEDECIDOS OS SEGUINTES REQUISITOS MÍNIMOS: TER NO MÁXIMO UM (1) ANO DE USO, ATÉ 20.000KM RODADOS, POTÊNCIA MÍNIMA DE 110CV, DIREÇÃO ASSISTIDA, AR CONDICIONADO, DESEMBAÇADOR DE VIDROS, RÁDIO AM/FM, EMPLACADO, COM SEGURO TOTAL, INCLUSIVE MANUTENÇÃO E COMBUSTÍVEL (CUSTO VARIÁVEL)</t>
  </si>
  <si>
    <t xml:space="preserve">km</t>
  </si>
  <si>
    <t xml:space="preserve">CO-28364</t>
  </si>
  <si>
    <t xml:space="preserve">VEÍCULO TIPO PICAPE LEVE, COM CAPACIDADE PARA CINCO (5) LUGARES, OBEDECIDOS OS SEGUINTES REQUISITOS MÍNIMOS: TER NO MÁXIMO UM (1) ANO DE USO, ATÉ 20.000KM RODADOS, POTÊNCIA MÍNIMA DE 100CV, DIREÇÃO ASSISTIDA, AR CONDICIONADO, DESEMBAÇADOR DE VIDROS, RÁDIO AM/FM, EMPLACADO, COM SEGURO TOTAL (CUSTO FIXO), EXCLUSIVE QUILÔMETRO RODADO (CUSTO VARIÁVEL)</t>
  </si>
  <si>
    <t xml:space="preserve">CO-28366</t>
  </si>
  <si>
    <t xml:space="preserve">VEÍCULO TIPO PICAPE LEVE, COM CAPACIDADE PARA CINCO (5) LUGARES, OBEDECIDOS OS SEGUINTES REQUISITOS MÍNIMOS: TER NO MÁXIMO UM (1) ANO DE USO, ATÉ 20.000KM RODADOS, POTÊNCIA MÍNIMA DE 100CV, DIREÇÃO ASSISTIDA, AR CONDICIONADO, DESEMBAÇADOR DE VIDROS, RÁDIO AM/FM, EMPLACADO, COM SEGURO TOTAL, INCLUSIVE MANUTENÇÃO E COMBUSTÍVEL (CUSTO VARIÁVEL)</t>
  </si>
  <si>
    <t xml:space="preserve">CO-27676</t>
  </si>
  <si>
    <t xml:space="preserve">VEÍCULO TIPO VAN, COM CAPACIDADE PARA QUINZE (15) LUGARES, OBEDECIDOS OS SEGUINTES REQUISITOS MÍNIMOS: TER NO MÁXIMO UM (1) ANO DE USO, ATÉ 20.000KM RODADOS, POTÊNCIA MÍNIMA DE 130CV, DIREÇÃO ASSISTIDA, AR CONDICIONADO, DESEMBAÇADOR DE VIDROS, RÁDIO AM/FM, EMPLACADO, COM SEGURO TOTAL (CUSTO FIXO), EXCLUSIVE QUILÔMETRO RODADO (CUSTO VARIÁVEL)</t>
  </si>
  <si>
    <t xml:space="preserve">CO-27677</t>
  </si>
  <si>
    <t xml:space="preserve">VEÍCULO TIPO VAN, COM CAPACIDADE PARA QUINZE (15) LUGARES, OBEDECIDOS OS SEGUINTES REQUISITOS MÍNIMOS: TER NO MÁXIMO UM (1) ANO DE USO, ATÉ 20.000KM RODADOS, POTÊNCIA MÍNIMA DE 130CV, DIREÇÃO ASSISTIDA, AR CONDICIONADO, DESEMBAÇADOR DE VIDROS, RÁDIO AM/FM, EMPLACADO, COM SEGURO TOTAL, INCLUSIVE MANUTENÇÃO E COMBUSTÍVEL (CUSTO VARIÁVEL)</t>
  </si>
  <si>
    <t xml:space="preserve">PROJETO</t>
  </si>
  <si>
    <t xml:space="preserve">LEVANTAMENTO PLANIALTIMÉTRICO</t>
  </si>
  <si>
    <t xml:space="preserve">PLANILHAS ORÇAMENTÁRIAS</t>
  </si>
  <si>
    <t xml:space="preserve">CO-27397</t>
  </si>
  <si>
    <t xml:space="preserve">PLANILHA ORÇAMENTÁRIA PARA CONSTRUÇÕES NOVAS - ÁREA ACIMA DE 10.000 M2</t>
  </si>
  <si>
    <t xml:space="preserve">CO-27390</t>
  </si>
  <si>
    <t xml:space="preserve">PLANILHA ORÇAMENTÁRIA PARA CONSTRUÇÕES NOVAS - ÁREA ATÉ 1.000 M2</t>
  </si>
  <si>
    <t xml:space="preserve">CO-27391</t>
  </si>
  <si>
    <t xml:space="preserve">PLANILHA ORÇAMENTÁRIA PARA CONSTRUÇÕES NOVAS - ÁREA DE 1.001 M2 A 2.000 M2</t>
  </si>
  <si>
    <t xml:space="preserve">CO-27392</t>
  </si>
  <si>
    <t xml:space="preserve">PLANILHA ORÇAMENTÁRIA PARA CONSTRUÇÕES NOVAS - ÁREA DE 2.001 M2 A 4.000 M2</t>
  </si>
  <si>
    <t xml:space="preserve">CO-27394</t>
  </si>
  <si>
    <t xml:space="preserve">PLANILHA ORÇAMENTÁRIA PARA CONSTRUÇÕES NOVAS - ÁREA DE 4.001 M2 A 6.000 M2</t>
  </si>
  <si>
    <t xml:space="preserve">CO-27395</t>
  </si>
  <si>
    <t xml:space="preserve">PLANILHA ORÇAMENTÁRIA PARA CONSTRUÇÕES NOVAS - ÁREA DE 6.001 M2 A 8.000 M2</t>
  </si>
  <si>
    <t xml:space="preserve">CO-27396</t>
  </si>
  <si>
    <t xml:space="preserve">PLANILHA ORÇAMENTÁRIA PARA CONSTRUÇÕES NOVAS - ÁREA DE 8.001 M2 A 10.000 M2</t>
  </si>
  <si>
    <t xml:space="preserve">CO-27413</t>
  </si>
  <si>
    <t xml:space="preserve">PLANILHA ORÇAMENTÁRIA PARA OBRAS DE INFRAESTRUTURA</t>
  </si>
  <si>
    <t xml:space="preserve">CO-27388</t>
  </si>
  <si>
    <t xml:space="preserve">PLANILHA ORÇAMENTÁRIA PARA PROJETOS DE IMPLANTAÇÃO DE EDIFICAÇÃO - ÁREA ACIMA DE 16.000 M2</t>
  </si>
  <si>
    <t xml:space="preserve">CO-27382</t>
  </si>
  <si>
    <t xml:space="preserve">PLANILHA ORÇAMENTÁRIA PARA PROJETOS DE IMPLANTAÇÃO DE EDIFICAÇÃO - ÁREA DE 11.001 M2 ATÉ 13.000 M2</t>
  </si>
  <si>
    <t xml:space="preserve">CO-27385</t>
  </si>
  <si>
    <t xml:space="preserve">PLANILHA ORÇAMENTÁRIA PARA PROJETOS DE IMPLANTAÇÃO DE EDIFICAÇÃO - ÁREA DE 13.001 M2 ATÉ 16.000 M2</t>
  </si>
  <si>
    <t xml:space="preserve">CO-27375</t>
  </si>
  <si>
    <t xml:space="preserve">PLANILHA ORÇAMENTÁRIA PARA PROJETOS DE IMPLANTAÇÃO DE EDIFICAÇÃO - ÁREA DE 6.001 M2 ATÉ 7.000 M2</t>
  </si>
  <si>
    <t xml:space="preserve">CO-27378</t>
  </si>
  <si>
    <t xml:space="preserve">PLANILHA ORÇAMENTÁRIA PARA PROJETOS DE IMPLANTAÇÃO DE EDIFICAÇÃO - ÁREA DE 7.001 M2 ATÉ 9.000 M2</t>
  </si>
  <si>
    <t xml:space="preserve">CO-27380</t>
  </si>
  <si>
    <t xml:space="preserve">PLANILHA ORÇAMENTÁRIA PARA PROJETOS DE IMPLANTAÇÃO DE EDIFICAÇÃO - ÁREA DE 9.001 M2 ATÉ 11.000 M2</t>
  </si>
  <si>
    <t xml:space="preserve">CO-27372</t>
  </si>
  <si>
    <t xml:space="preserve">PLANILHA ORÇAMENTÁRIA PARA PROJETOS DE IMPLANTAÇÃO DE EDIFICAÇÃO ÁREA ATÉ 6.000 M2</t>
  </si>
  <si>
    <t xml:space="preserve">CO-27405</t>
  </si>
  <si>
    <t xml:space="preserve">PLANILHA ORÇAMENTÁRIA PARA REFORMA E/OU AMPLIAÇÃO DE EDIFICAÇÕES EXISTENTES - ÁREA ACIMA DE 10.000 M2</t>
  </si>
  <si>
    <t xml:space="preserve">CO-27400</t>
  </si>
  <si>
    <t xml:space="preserve">PLANILHA ORÇAMENTÁRIA PARA REFORMA E/OU AMPLIAÇÃO DE EDIFICAÇÕES EXISTENTES - ÁREA DE 1.001 M2 A 2.000 M2</t>
  </si>
  <si>
    <t xml:space="preserve">CO-27401</t>
  </si>
  <si>
    <t xml:space="preserve">PLANILHA ORÇAMENTÁRIA PARA REFORMA E/OU AMPLIAÇÃO DE EDIFICAÇÕES EXISTENTES - ÁREA DE 2.001 M2 A 4.000 M2</t>
  </si>
  <si>
    <t xml:space="preserve">CO-27402</t>
  </si>
  <si>
    <t xml:space="preserve">PLANILHA ORÇAMENTÁRIA PARA REFORMA E/OU AMPLIAÇÃO DE EDIFICAÇÕES EXISTENTES - ÁREA DE 4.001 M2 A 6.000 M2</t>
  </si>
  <si>
    <t xml:space="preserve">CO-27403</t>
  </si>
  <si>
    <t xml:space="preserve">PLANILHA ORÇAMENTÁRIA PARA REFORMA E/OU AMPLIAÇÃO DE EDIFICAÇÕES EXISTENTES - ÁREA DE 6.001 M2 A 8.000 M2</t>
  </si>
  <si>
    <t xml:space="preserve">CO-27404</t>
  </si>
  <si>
    <t xml:space="preserve">PLANILHA ORÇAMENTÁRIA PARA REFORMA E/OU AMPLIAÇÃO DE EDIFICAÇÕES EXISTENTES - ÁREA DE 8.001 M2 A 10.000 M2</t>
  </si>
  <si>
    <t xml:space="preserve">CO-27399</t>
  </si>
  <si>
    <t xml:space="preserve">PLANILHA ORÇAMENTÁRIA PARA REFORMA E/OU AMPLIAÇÃO DE EDIFICAÇÕES EXISTENTES- ÁREA ATÉ 1.000 M2</t>
  </si>
  <si>
    <t xml:space="preserve">CO-27412</t>
  </si>
  <si>
    <t xml:space="preserve">PLANILHA ORÇAMENTÁRIA PARA REFORMA E/OU AMPLIAÇÃO DE PATRIMÔNIOS HISTÓRICOS - ÁREA ACIMA DE 10.000 M2</t>
  </si>
  <si>
    <t xml:space="preserve">CO-27406</t>
  </si>
  <si>
    <t xml:space="preserve">PLANILHA ORÇAMENTÁRIA PARA REFORMA E/OU AMPLIAÇÃO DE PATRIMÔNIOS HISTÓRICOS - ÁREA ATÉ 1.000 M2</t>
  </si>
  <si>
    <t xml:space="preserve">CO-27407</t>
  </si>
  <si>
    <t xml:space="preserve">PLANILHA ORÇAMENTÁRIA PARA REFORMA E/OU AMPLIAÇÃO DE PATRIMÔNIOS HISTÓRICOS - ÁREA DE 1.001 M2 A 2.000 M2</t>
  </si>
  <si>
    <t xml:space="preserve">CO-27408</t>
  </si>
  <si>
    <t xml:space="preserve">PLANILHA ORÇAMENTÁRIA PARA REFORMA E/OU AMPLIAÇÃO DE PATRIMÔNIOS HISTÓRICOS - ÁREA DE 2.001 M2 A 4.000 M2</t>
  </si>
  <si>
    <t xml:space="preserve">CO-27409</t>
  </si>
  <si>
    <t xml:space="preserve">PLANILHA ORÇAMENTÁRIA PARA REFORMA E/OU AMPLIAÇÃO DE PATRIMÔNIOS HISTÓRICOS - ÁREA DE 4.001 M2 A 6.000 M2</t>
  </si>
  <si>
    <t xml:space="preserve">CO-27410</t>
  </si>
  <si>
    <t xml:space="preserve">PLANILHA ORÇAMENTÁRIA PARA REFORMA E/OU AMPLIAÇÃO DE PATRIMÔNIOS HISTÓRICOS - ÁREA DE 6.001 M2 A 8.000 M2</t>
  </si>
  <si>
    <t xml:space="preserve">CO-27411</t>
  </si>
  <si>
    <t xml:space="preserve">PLANILHA ORÇAMENTÁRIA PARA REFORMA E/OU AMPLIAÇÃO DE PATRIMÔNIOS HISTÓRICOS - ÁREA DE 8.001 M2 A 10.000 M2</t>
  </si>
  <si>
    <t xml:space="preserve">PROJETOS DE EDIFICAÇÃO</t>
  </si>
  <si>
    <t xml:space="preserve">ANTEPROJETO DE EDIFICAÇÃO - ÁREA &gt; 3.000 M2</t>
  </si>
  <si>
    <t xml:space="preserve">CO-27414</t>
  </si>
  <si>
    <t xml:space="preserve">ANTEPROJETO DE EDIFICAÇÃO - ÁREA &lt;= 600 M2</t>
  </si>
  <si>
    <t xml:space="preserve">CO-27416</t>
  </si>
  <si>
    <t xml:space="preserve">ANTEPROJETO DE EDIFICAÇÃO - 1.500 M2 &lt; ÁREA &lt;= 3.000 M2</t>
  </si>
  <si>
    <t xml:space="preserve">CO-27415</t>
  </si>
  <si>
    <t xml:space="preserve">ANTEPROJETO DE EDIFICAÇÃO - 600 M2 &lt; ÁREA &lt;= 1.500 M2</t>
  </si>
  <si>
    <t xml:space="preserve">CO-27418</t>
  </si>
  <si>
    <t xml:space="preserve">ANTEPROJETO DE IMPLANTAÇÃO DE EDIFICAÇÃO PADRÃO COM ÁREA DE PROJEÇÃO &lt; = 600 M2</t>
  </si>
  <si>
    <t xml:space="preserve">CO-27421</t>
  </si>
  <si>
    <t xml:space="preserve">ANTEPROJETO DE IMPLANTAÇÃO DE EDIFICAÇÃO PADRÃO COM ÁREA DE PROJEÇÃO &gt; 3.000 M2</t>
  </si>
  <si>
    <t xml:space="preserve">CO-27420</t>
  </si>
  <si>
    <t xml:space="preserve">ANTEPROJETO DE IMPLANTAÇÃO DE EDIFICAÇÃO PADRÃO COM 1.500 &lt; ÁREA DE PROJEÇÃO &lt;= 3.000 M2</t>
  </si>
  <si>
    <t xml:space="preserve">CO-27419</t>
  </si>
  <si>
    <t xml:space="preserve">ANTEPROJETO DE IMPLANTAÇÃO DE EDIFICAÇÃO PADRÃO COM 600 M2 &lt; ÁREA DE PROJEÇÃO = 1.500 M2</t>
  </si>
  <si>
    <t xml:space="preserve">CO-27493</t>
  </si>
  <si>
    <t xml:space="preserve">COMPATIBILIZAÇÃO DE PROJETOS COM ACIMA DE 100.000 M2</t>
  </si>
  <si>
    <t xml:space="preserve">CO-27487</t>
  </si>
  <si>
    <t xml:space="preserve">COMPATIBILIZAÇÃO DE PROJETOS COM ÁREA ATÉ 10.000 M2</t>
  </si>
  <si>
    <t xml:space="preserve">CO-27488</t>
  </si>
  <si>
    <t xml:space="preserve">COMPATIBILIZAÇÃO DE PROJETOS COM ÁREA DE 10.001 M2 ATÉ 20.000 M2</t>
  </si>
  <si>
    <t xml:space="preserve">CO-27489</t>
  </si>
  <si>
    <t xml:space="preserve">COMPATIBILIZAÇÃO DE PROJETOS COM ÁREA DE 20.001 M2 ATÉ 40.000 M2</t>
  </si>
  <si>
    <t xml:space="preserve">CO-27490</t>
  </si>
  <si>
    <t xml:space="preserve">COMPATIBILIZAÇÃO DE PROJETOS COM ÁREA DE 40.001 M2 ATÉ 60.000 M2</t>
  </si>
  <si>
    <t xml:space="preserve">CO-27491</t>
  </si>
  <si>
    <t xml:space="preserve">COMPATIBILIZAÇÃO DE PROJETOS COM ÁREA DE 60.001 M2 ATÉ 80.000 M2</t>
  </si>
  <si>
    <t xml:space="preserve">CO-27492</t>
  </si>
  <si>
    <t xml:space="preserve">COMPATIBILIZAÇÃO DE PROJETOS COM ÁREA DE 80.001 M2 ATÉ 100.000 M2</t>
  </si>
  <si>
    <t xml:space="preserve">CO-27494</t>
  </si>
  <si>
    <t xml:space="preserve">COORDENAÇÃO DE PROJETOS</t>
  </si>
  <si>
    <t xml:space="preserve">DESENHO DE CADASTRO DE CONSTRUÇÕES EXISTENTES</t>
  </si>
  <si>
    <t xml:space="preserve">CO-27470</t>
  </si>
  <si>
    <t xml:space="preserve">DESENHO E CÓPIA DE PROJETOS</t>
  </si>
  <si>
    <t xml:space="preserve">DESENVOLVIMENTO E DETALHAMENTO DE PROJETOS COMPLEMENTARES</t>
  </si>
  <si>
    <t xml:space="preserve">CO-27483</t>
  </si>
  <si>
    <t xml:space="preserve">PERSPECTIVA COLORIDA (50X70)CM</t>
  </si>
  <si>
    <t xml:space="preserve">CO-27485</t>
  </si>
  <si>
    <t xml:space="preserve">PLANTA HUMANIZADA COLORIDA (50X70)CM</t>
  </si>
  <si>
    <t xml:space="preserve">CO-27471</t>
  </si>
  <si>
    <t xml:space="preserve">PROJETO DE LAYOUT</t>
  </si>
  <si>
    <t xml:space="preserve">CO-27477</t>
  </si>
  <si>
    <t xml:space="preserve">PROJETO EXECUTIVO DE ACÚSTICA</t>
  </si>
  <si>
    <t xml:space="preserve">CO-27478</t>
  </si>
  <si>
    <t xml:space="preserve">PROJETO EXECUTIVO DE AQUECIMENTO SOLAR E REDE DE ÁGUA QUENTE</t>
  </si>
  <si>
    <t xml:space="preserve">CO-27429</t>
  </si>
  <si>
    <t xml:space="preserve">PROJETO EXECUTIVO DE AR CONDICIONADO/VENTILAÇÃO/CLIMATIZAÇÃO</t>
  </si>
  <si>
    <t xml:space="preserve">PROJETO EXECUTIVO DE ARQUITETURA</t>
  </si>
  <si>
    <t xml:space="preserve">CO-27432</t>
  </si>
  <si>
    <t xml:space="preserve">PROJETO EXECUTIVO DE CABEAMENTO ESTRUTURADO</t>
  </si>
  <si>
    <t xml:space="preserve">CO-27426</t>
  </si>
  <si>
    <t xml:space="preserve">PROJETO EXECUTIVO DE DRENAGEM PLUVIAL</t>
  </si>
  <si>
    <t xml:space="preserve">CO-27473</t>
  </si>
  <si>
    <t xml:space="preserve">PROJETO EXECUTIVO DE ENGRADAMENTO METÁLICO</t>
  </si>
  <si>
    <t xml:space="preserve">PROJETO EXECUTIVO DE ESTRUTURA DE CONCRETO</t>
  </si>
  <si>
    <t xml:space="preserve">CO-27428</t>
  </si>
  <si>
    <t xml:space="preserve">PROJETO EXECUTIVO DE ESTRUTURA METÁLICA</t>
  </si>
  <si>
    <t xml:space="preserve">CO-27480</t>
  </si>
  <si>
    <t xml:space="preserve">PROJETO EXECUTIVO DE GASES MEDICINAIS</t>
  </si>
  <si>
    <t xml:space="preserve">CO-27481</t>
  </si>
  <si>
    <t xml:space="preserve">PROJETO EXECUTIVO DE GLP</t>
  </si>
  <si>
    <t xml:space="preserve">PROJETO EXECUTIVO DE IMPERMEABILIZAÇÃO</t>
  </si>
  <si>
    <t xml:space="preserve">CO-27433</t>
  </si>
  <si>
    <t xml:space="preserve">PROJETO EXECUTIVO DE INFRAESTRUTURA DE CABEAMENTO ESTRUTURADO/CFTV/ALARME/SEGURANÇA/SONORIZAÇÃO</t>
  </si>
  <si>
    <t xml:space="preserve">CO-27431</t>
  </si>
  <si>
    <t xml:space="preserve">PROJETO EXECUTIVO DE INSTALAÇÕES ELÉTRICAS</t>
  </si>
  <si>
    <t xml:space="preserve">CO-27479</t>
  </si>
  <si>
    <t xml:space="preserve">PROJETO EXECUTIVO DE INSTALAÇÕES FLUIDO MECÂNICAS</t>
  </si>
  <si>
    <t xml:space="preserve">PROJETO EXECUTIVO DE INSTALAÇÕES HIDRO SANITÁRIAS</t>
  </si>
  <si>
    <t xml:space="preserve">CO-27474</t>
  </si>
  <si>
    <t xml:space="preserve">PROJETO EXECUTIVO DE IRRIGAÇÃO</t>
  </si>
  <si>
    <t xml:space="preserve">CO-27476</t>
  </si>
  <si>
    <t xml:space="preserve">PROJETO EXECUTIVO DE PAISAGISMO</t>
  </si>
  <si>
    <t xml:space="preserve">CO-27468</t>
  </si>
  <si>
    <t xml:space="preserve">PROJETO EXECUTIVO DE PREVENÇÃO E COMBATE A INCÊNDIO</t>
  </si>
  <si>
    <t xml:space="preserve">CO-27469</t>
  </si>
  <si>
    <t xml:space="preserve">PROJETO EXECUTIVO DE PROGRAMAÇÃO VISUAL</t>
  </si>
  <si>
    <t xml:space="preserve">PROJETO EXECUTIVO DE SPDA</t>
  </si>
  <si>
    <t xml:space="preserve">CO-27424</t>
  </si>
  <si>
    <t xml:space="preserve">PROJETO EXECUTIVO DE TERRAPLENAGEM - PLANTA</t>
  </si>
  <si>
    <t xml:space="preserve">CO-27425</t>
  </si>
  <si>
    <t xml:space="preserve">PROJETO EXECUTIVO DE TERRAPLENAGEM - SEÇÕES</t>
  </si>
  <si>
    <t xml:space="preserve">CO-27472</t>
  </si>
  <si>
    <t xml:space="preserve">PROJETO EXECUTIVO LUMINOTÉCNICO</t>
  </si>
  <si>
    <t xml:space="preserve">CO-27484</t>
  </si>
  <si>
    <t xml:space="preserve">VISTA TRATADA COLORIDA (50X70)CM</t>
  </si>
  <si>
    <t xml:space="preserve">VISTORIA E CADASTRO</t>
  </si>
  <si>
    <t xml:space="preserve">CO-27499</t>
  </si>
  <si>
    <t xml:space="preserve">DESLOCAMENTO INTERMUNICIPAL</t>
  </si>
  <si>
    <t xml:space="preserve">CO-27498</t>
  </si>
  <si>
    <t xml:space="preserve">TÉCNICO DE NÍVEL MÉDIO, INCLUSIVE ENCARGOS COMPLEMENTARES</t>
  </si>
  <si>
    <t xml:space="preserve">RELATÓRIO TÉCNICO</t>
  </si>
  <si>
    <t xml:space="preserve">COMO CONSTRUÍDO ("AS BUILT") DE PROJETOS COM  ACIMA DE 100.000 M2</t>
  </si>
  <si>
    <t xml:space="preserve">COMO CONSTRUÍDO ("AS BUILT") DE PROJETOS COM ÁREA DE 80.001 M2 ATÉ 100.000 M2</t>
  </si>
  <si>
    <t xml:space="preserve">CO-27439</t>
  </si>
  <si>
    <t xml:space="preserve">ESPECIFICAÇÃO DOS MATERIAIS COM MEMORIAL DESCRITIVO  PARA OBRAS DE INFRAESTRUTURA</t>
  </si>
  <si>
    <t xml:space="preserve">CO-27454</t>
  </si>
  <si>
    <t xml:space="preserve">ESPECIFICAÇÃO DOS MATERIAIS COM MEMORIAL DESCRITIVO DE CADA AMBIENTE E EQUIPAMENTOS PARA CONSTRUÇÕES NOVAS - ÁREA ACIMA DE 10.000 M2</t>
  </si>
  <si>
    <t xml:space="preserve">CO-27460</t>
  </si>
  <si>
    <t xml:space="preserve">ESPECIFICAÇÃO DOS MATERIAIS COM MEMORIAL DESCRITIVO DE CADA AMBIENTE E EQUIPAMENTOS PARA CONSTRUÇÕES NOVAS - ÁREA ATÉ 1.000 M2</t>
  </si>
  <si>
    <t xml:space="preserve">CO-27459</t>
  </si>
  <si>
    <t xml:space="preserve">ESPECIFICAÇÃO DOS MATERIAIS COM MEMORIAL DESCRITIVO DE CADA AMBIENTE E EQUIPAMENTOS PARA CONSTRUÇÕES NOVAS - ÁREA DE 1.001 M2 A 2.000 M2</t>
  </si>
  <si>
    <t xml:space="preserve">CO-27458</t>
  </si>
  <si>
    <t xml:space="preserve">ESPECIFICAÇÃO DOS MATERIAIS COM MEMORIAL DESCRITIVO DE CADA AMBIENTE E EQUIPAMENTOS PARA CONSTRUÇÕES NOVAS - ÁREA DE 2.001 M2 A 4.000 M2</t>
  </si>
  <si>
    <t xml:space="preserve">CO-27457</t>
  </si>
  <si>
    <t xml:space="preserve">ESPECIFICAÇÃO DOS MATERIAIS COM MEMORIAL DESCRITIVO DE CADA AMBIENTE E EQUIPAMENTOS PARA CONSTRUÇÕES NOVAS - ÁREA DE 4.001 M2 A 6.000 M2</t>
  </si>
  <si>
    <t xml:space="preserve">CO-27456</t>
  </si>
  <si>
    <t xml:space="preserve">ESPECIFICAÇÃO DOS MATERIAIS COM MEMORIAL DESCRITIVO DE CADA AMBIENTE E EQUIPAMENTOS PARA CONSTRUÇÕES NOVAS - ÁREA DE 6.001 M2 A 8.000 M2</t>
  </si>
  <si>
    <t xml:space="preserve">CO-27455</t>
  </si>
  <si>
    <t xml:space="preserve">ESPECIFICAÇÃO DOS MATERIAIS COM MEMORIAL DESCRITIVO DE CADA AMBIENTE E EQUIPAMENTOS PARA CONSTRUÇÕES NOVAS - ÁREA DE 8.001 M2 A 10.000 M2</t>
  </si>
  <si>
    <t xml:space="preserve">CO-27461</t>
  </si>
  <si>
    <t xml:space="preserve">ESPECIFICAÇÃO DOS MATERIAIS COM MEMORIAL DESCRITIVO DE CADA AMBIENTE E EQUIPAMENTOS PARA PROJETOS DE IMPLANTAÇÃO DE EDIFICAÇÃO - ÁREA ACIMA DE 16.000 M2</t>
  </si>
  <si>
    <t xml:space="preserve">CO-27463</t>
  </si>
  <si>
    <t xml:space="preserve">ESPECIFICAÇÃO DOS MATERIAIS COM MEMORIAL DESCRITIVO DE CADA AMBIENTE E EQUIPAMENTOS PARA PROJETOS DE IMPLANTAÇÃO DE EDIFICAÇÃO - ÁREA DE 11.001 M2 ATÉ 13.000 M2</t>
  </si>
  <si>
    <t xml:space="preserve">CO-27462</t>
  </si>
  <si>
    <t xml:space="preserve">ESPECIFICAÇÃO DOS MATERIAIS COM MEMORIAL DESCRITIVO DE CADA AMBIENTE E EQUIPAMENTOS PARA PROJETOS DE IMPLANTAÇÃO DE EDIFICAÇÃO - ÁREA DE 13.001 M2 ATÉ 16.000 M2</t>
  </si>
  <si>
    <t xml:space="preserve">CO-27466</t>
  </si>
  <si>
    <t xml:space="preserve">ESPECIFICAÇÃO DOS MATERIAIS COM MEMORIAL DESCRITIVO DE CADA AMBIENTE E EQUIPAMENTOS PARA PROJETOS DE IMPLANTAÇÃO DE EDIFICAÇÃO - ÁREA DE 6.001 M2 ATÉ 7.000 M2</t>
  </si>
  <si>
    <t xml:space="preserve">CO-27465</t>
  </si>
  <si>
    <t xml:space="preserve">ESPECIFICAÇÃO DOS MATERIAIS COM MEMORIAL DESCRITIVO DE CADA AMBIENTE E EQUIPAMENTOS PARA PROJETOS DE IMPLANTAÇÃO DE EDIFICAÇÃO - ÁREA DE 7.001 M2 ATÉ 9.000 M2</t>
  </si>
  <si>
    <t xml:space="preserve">CO-27464</t>
  </si>
  <si>
    <t xml:space="preserve">ESPECIFICAÇÃO DOS MATERIAIS COM MEMORIAL DESCRITIVO DE CADA AMBIENTE E EQUIPAMENTOS PARA PROJETOS DE IMPLANTAÇÃO DE EDIFICAÇÃO - ÁREA DE 9.001 M2 ATÉ 11.000 M2</t>
  </si>
  <si>
    <t xml:space="preserve">CO-27467</t>
  </si>
  <si>
    <t xml:space="preserve">ESPECIFICAÇÃO DOS MATERIAIS COM MEMORIAL DESCRITIVO DE CADA AMBIENTE E EQUIPAMENTOS PARA PROJETOS DE IMPLANTAÇÃO DE EDIFICAÇÃO ÁREA ATÉ 6.000 M2</t>
  </si>
  <si>
    <t xml:space="preserve">CO-27440</t>
  </si>
  <si>
    <t xml:space="preserve">ESPECIFICAÇÃO DOS MATERIAIS COM MEMORIAL DESCRITIVO DE CADA AMBIENTE E EQUIPAMENTOS PARA REFORMA E/OU AMPLIAÇÃO DE PATRIMÔNIOS HISTÓRICOS - ÁREA ACIMA DE 10.000 M2</t>
  </si>
  <si>
    <t xml:space="preserve">CO-27446</t>
  </si>
  <si>
    <t xml:space="preserve">ESPECIFICAÇÃO DOS MATERIAIS COM MEMORIAL DESCRITIVO DE CADA AMBIENTE E EQUIPAMENTOS PARA REFORMA E/OU AMPLIAÇÃO DE PATRIMÔNIOS HISTÓRICOS - ÁREA ATÉ 1.000 M2</t>
  </si>
  <si>
    <t xml:space="preserve">CO-27445</t>
  </si>
  <si>
    <t xml:space="preserve">ESPECIFICAÇÃO DOS MATERIAIS COM MEMORIAL DESCRITIVO DE CADA AMBIENTE E EQUIPAMENTOS PARA REFORMA E/OU AMPLIAÇÃO DE PATRIMÔNIOS HISTÓRICOS - ÁREA DE 1.001 M2 A 2.000 M2</t>
  </si>
  <si>
    <t xml:space="preserve">CO-27444</t>
  </si>
  <si>
    <t xml:space="preserve">ESPECIFICAÇÃO DOS MATERIAIS COM MEMORIAL DESCRITIVO DE CADA AMBIENTE E EQUIPAMENTOS PARA REFORMA E/OU AMPLIAÇÃO DE PATRIMÔNIOS HISTÓRICOS - ÁREA DE 2.001 M2 A 4.000 M2</t>
  </si>
  <si>
    <t xml:space="preserve">CO-27443</t>
  </si>
  <si>
    <t xml:space="preserve">ESPECIFICAÇÃO DOS MATERIAIS COM MEMORIAL DESCRITIVO DE CADA AMBIENTE E EQUIPAMENTOS PARA REFORMA E/OU AMPLIAÇÃO DE PATRIMÔNIOS HISTÓRICOS - ÁREA DE 4.001 M2 A 6.000 M2</t>
  </si>
  <si>
    <t xml:space="preserve">CO-27442</t>
  </si>
  <si>
    <t xml:space="preserve">ESPECIFICAÇÃO DOS MATERIAIS COM MEMORIAL DESCRITIVO DE CADA AMBIENTE E EQUIPAMENTOS PARA REFORMA E/OU AMPLIAÇÃO DE PATRIMÔNIOS HISTÓRICOS - ÁREA DE 6.001 M2 A 8.000 M2</t>
  </si>
  <si>
    <t xml:space="preserve">CO-27441</t>
  </si>
  <si>
    <t xml:space="preserve">ESPECIFICAÇÃO DOS MATERIAIS COM MEMORIAL DESCRITIVO DE CADA AMBIENTE E EQUIPAMENTOS PARA REFORMA E/OU AMPLIAÇÃO DE PATRIMÔNIOS HISTÓRICOS - ÁREA DE 8.001 M2 A 10.000 M2</t>
  </si>
  <si>
    <t xml:space="preserve">CO-27368</t>
  </si>
  <si>
    <t xml:space="preserve">MANUAL DE USO, OPERAÇÃO E MANUTENÇÃO DAS EDIFICAÇÕES PARA CONSTRUÇÕES NOVAS - ÁREA ACIMA DE 10.000 M2</t>
  </si>
  <si>
    <t xml:space="preserve">CO-27377</t>
  </si>
  <si>
    <t xml:space="preserve">MANUAL DE USO, OPERAÇÃO E MANUTENÇÃO DAS EDIFICAÇÕES PARA CONSTRUÇÕES NOVAS - ÁREA ATÉ 1.000 M2</t>
  </si>
  <si>
    <t xml:space="preserve">CO-27376</t>
  </si>
  <si>
    <t xml:space="preserve">MANUAL DE USO, OPERAÇÃO E MANUTENÇÃO DAS EDIFICAÇÕES PARA CONSTRUÇÕES NOVAS - ÁREA DE 1.001 M2 A 2.000 M2</t>
  </si>
  <si>
    <t xml:space="preserve">CO-27374</t>
  </si>
  <si>
    <t xml:space="preserve">MANUAL DE USO, OPERAÇÃO E MANUTENÇÃO DAS EDIFICAÇÕES PARA CONSTRUÇÕES NOVAS - ÁREA DE 2.001 M2 A 4.000 M2</t>
  </si>
  <si>
    <t xml:space="preserve">CO-27373</t>
  </si>
  <si>
    <t xml:space="preserve">MANUAL DE USO, OPERAÇÃO E MANUTENÇÃO DAS EDIFICAÇÕES PARA CONSTRUÇÕES NOVAS - ÁREA DE 4.001 M2 A 6.000 M2</t>
  </si>
  <si>
    <t xml:space="preserve">CO-27371</t>
  </si>
  <si>
    <t xml:space="preserve">MANUAL DE USO, OPERAÇÃO E MANUTENÇÃO DAS EDIFICAÇÕES PARA CONSTRUÇÕES NOVAS - ÁREA DE 6.001 M2 A 8.000 M2</t>
  </si>
  <si>
    <t xml:space="preserve">CO-27370</t>
  </si>
  <si>
    <t xml:space="preserve">MANUAL DE USO, OPERAÇÃO E MANUTENÇÃO DAS EDIFICAÇÕES PARA CONSTRUÇÕES NOVAS - ÁREA DE 8.001 M2 A 10.000 M2</t>
  </si>
  <si>
    <t xml:space="preserve">CO-27349</t>
  </si>
  <si>
    <t xml:space="preserve">MANUAL DE USO, OPERAÇÃO E MANUTENÇÃO DAS EDIFICAÇÕES PARA PARA REFORMA E/OU AMPLIAÇÃO DE EDIFICAÇÕES EXISTENTES - ÁREA ACIMA DE 10.000 M2</t>
  </si>
  <si>
    <t xml:space="preserve">CO-27365</t>
  </si>
  <si>
    <t xml:space="preserve">MANUAL DE USO, OPERAÇÃO E MANUTENÇÃO DAS EDIFICAÇÕES PARA PARA REFORMA E/OU AMPLIAÇÃO DE EDIFICAÇÕES EXISTENTES - ÁREA DE 1.001 M2 A 2.000 M2</t>
  </si>
  <si>
    <t xml:space="preserve">CO-27364</t>
  </si>
  <si>
    <t xml:space="preserve">MANUAL DE USO, OPERAÇÃO E MANUTENÇÃO DAS EDIFICAÇÕES PARA PARA REFORMA E/OU AMPLIAÇÃO DE EDIFICAÇÕES EXISTENTES - ÁREA DE 2.001 M2 A 4.000 M2</t>
  </si>
  <si>
    <t xml:space="preserve">CO-27362</t>
  </si>
  <si>
    <t xml:space="preserve">MANUAL DE USO, OPERAÇÃO E MANUTENÇÃO DAS EDIFICAÇÕES PARA PARA REFORMA E/OU AMPLIAÇÃO DE EDIFICAÇÕES EXISTENTES - ÁREA DE 4.001 M2 A 6.000 M2</t>
  </si>
  <si>
    <t xml:space="preserve">CO-27359</t>
  </si>
  <si>
    <t xml:space="preserve">MANUAL DE USO, OPERAÇÃO E MANUTENÇÃO DAS EDIFICAÇÕES PARA PARA REFORMA E/OU AMPLIAÇÃO DE EDIFICAÇÕES EXISTENTES - ÁREA DE 6.001 M2 A 8.000 M2</t>
  </si>
  <si>
    <t xml:space="preserve">CO-27353</t>
  </si>
  <si>
    <t xml:space="preserve">MANUAL DE USO, OPERAÇÃO E MANUTENÇÃO DAS EDIFICAÇÕES PARA PARA REFORMA E/OU AMPLIAÇÃO DE EDIFICAÇÕES EXISTENTES - ÁREA DE 8.001 M2 A 10.000 M2</t>
  </si>
  <si>
    <t xml:space="preserve">CO-27366</t>
  </si>
  <si>
    <t xml:space="preserve">MANUAL DE USO, OPERAÇÃO E MANUTENÇÃO DAS EDIFICAÇÕES PARA PARA REFORMA E/OU AMPLIAÇÃO DE EDIFICAÇÕES EXISTENTES- ÁREA ATÉ 1.000 M2</t>
  </si>
  <si>
    <t xml:space="preserve">CO-27336</t>
  </si>
  <si>
    <t xml:space="preserve">MANUAL DE USO, OPERAÇÃO E MANUTENÇÃO DAS EDIFICAÇÕES PARA REFORMA E/OU AMPLIAÇÃO DE PATRIMÔNIOS HISTÓRICOS - ÁREA ACIMA DE 10.000 M2</t>
  </si>
  <si>
    <t xml:space="preserve">CO-27345</t>
  </si>
  <si>
    <t xml:space="preserve">MANUAL DE USO, OPERAÇÃO E MANUTENÇÃO DAS EDIFICAÇÕES PARA REFORMA E/OU AMPLIAÇÃO DE PATRIMÔNIOS HISTÓRICOS - ÁREA DE 1.001 M2 A 2.000 M2</t>
  </si>
  <si>
    <t xml:space="preserve">CO-27341</t>
  </si>
  <si>
    <t xml:space="preserve">MANUAL DE USO, OPERAÇÃO E MANUTENÇÃO DAS EDIFICAÇÕES PARA REFORMA E/OU AMPLIAÇÃO DE PATRIMÔNIOS HISTÓRICOS - ÁREA DE 4.001 M2 A 6.000 M2</t>
  </si>
  <si>
    <t xml:space="preserve">CO-27340</t>
  </si>
  <si>
    <t xml:space="preserve">MANUAL DE USO, OPERAÇÃO E MANUTENÇÃO DAS EDIFICAÇÕES PARA REFORMA E/OU AMPLIAÇÃO DE PATRIMÔNIOS HISTÓRICOS - ÁREA DE 6.001 M2 A 8.000 M2</t>
  </si>
  <si>
    <t xml:space="preserve">CO-27338</t>
  </si>
  <si>
    <t xml:space="preserve">MANUAL DE USO, OPERAÇÃO E MANUTENÇÃO DAS EDIFICAÇÕES PARA REFORMA E/OU AMPLIAÇÃO DE PATRIMÔNIOS HISTÓRICOS - ÁREA DE 8.001 M2 A 10.000 M2</t>
  </si>
  <si>
    <t xml:space="preserve">CO-27346</t>
  </si>
  <si>
    <t xml:space="preserve">MANUAL DE USO, OPERAÇÃO E MANUTENÇÃO DAS EDIFICAÇÕES PARA REFORMA E/OU AMPLIAÇÃO DE PATRIMÔNIOS HISTÓRICOS- ÁREA ATÉ 1.000 M2</t>
  </si>
  <si>
    <t xml:space="preserve">CO-27343</t>
  </si>
  <si>
    <t xml:space="preserve">MANUAL DE USO, OPERAÇÃO E MANUTENÇÃO DAS EDIFICAÇÕES PARA REFORMA E/OU AMPLIAÇÃO DE PATRIMÔNIOS HISTÓRICOS- ÁREA DE 2.001 M2 A 4.000 M2</t>
  </si>
  <si>
    <t xml:space="preserve">CRITÉRIOS PARA PAGAMENTO DE PRANCHA</t>
  </si>
  <si>
    <t xml:space="preserve">CO-27352</t>
  </si>
  <si>
    <t xml:space="preserve">CRITÉRIOS P/ PAGAMENTO DE PRANCHAS - A0</t>
  </si>
  <si>
    <t xml:space="preserve">% A1</t>
  </si>
  <si>
    <t xml:space="preserve">CO-27355</t>
  </si>
  <si>
    <t xml:space="preserve">CRITÉRIOS P/ PAGAMENTO DE PRANCHAS - A1 ALONGADO</t>
  </si>
  <si>
    <t xml:space="preserve">CO-27356</t>
  </si>
  <si>
    <t xml:space="preserve">CRITÉRIOS P/ PAGAMENTO DE PRANCHAS - A2</t>
  </si>
  <si>
    <t xml:space="preserve">CO-27358</t>
  </si>
  <si>
    <t xml:space="preserve">CRITÉRIOS P/ PAGAMENTO DE PRANCHAS - A3</t>
  </si>
  <si>
    <t xml:space="preserve">SONDAGEM</t>
  </si>
  <si>
    <t xml:space="preserve">CO-28390</t>
  </si>
  <si>
    <t xml:space="preserve">MOBILIZAÇÃO E DESMOBILIZAÇÃO DE EQUIPAMENTO DE SONDAGEM A PERCUSSÃO COM ENSAIO DE PENETRAÇÃO PADRÃO (SPT) - (CUSTO FIXO)</t>
  </si>
  <si>
    <t xml:space="preserve">CO-28389</t>
  </si>
  <si>
    <t xml:space="preserve">MOBILIZAÇÃO E DESMOBILIZAÇÃO DE EQUIPAMENTO DE SONDAGEM A PERCUSSÃO COM ENSAIO DE PENETRAÇÃO PADRÃO (SPT) - (CUSTO VARIÁVEL), EXCLUSIVE CUSTO FIXO</t>
  </si>
  <si>
    <t xml:space="preserve">CO-28388</t>
  </si>
  <si>
    <t xml:space="preserve">SONDAGEM A PERCUSSÃO COM ENSAIO DE PENETRAÇÃO PADRÃO (SPT), DIÂMETRO 2.1/2", EXCLUSIVE MOBILIZAÇÃO E DESMOBILIZAÇÃO</t>
  </si>
  <si>
    <t xml:space="preserve">m</t>
  </si>
  <si>
    <t xml:space="preserve">SEINFRA</t>
  </si>
  <si>
    <t xml:space="preserve">DER-MG</t>
  </si>
  <si>
    <t xml:space="preserve">Rod. Papa João Paulo II, nº 4.143. Prédio Minas, 7º andar 
Serra Verde - CEP: 31630-901 - BH/MG 
Fone: (31) 3915-8309 | Fax: 3915-9352 
www.transportes.mg.gov.br</t>
  </si>
  <si>
    <t xml:space="preserve">Av. dos Andradas, 1.120 - Centro 
BH/MG - CEP: 30120-016 
Fone: (31) 3235-1272 
Email: custos@der.mg.gov.br</t>
  </si>
  <si>
    <t xml:space="preserve">ORIGEM</t>
  </si>
  <si>
    <t xml:space="preserve">DESCRICAO</t>
  </si>
  <si>
    <t xml:space="preserve">PREÇO DE VENDA</t>
  </si>
  <si>
    <t xml:space="preserve">FATOR MULTIPLICADOR</t>
  </si>
  <si>
    <t xml:space="preserve">61</t>
  </si>
  <si>
    <t xml:space="preserve">PESSOAL</t>
  </si>
  <si>
    <t xml:space="preserve">61.11</t>
  </si>
  <si>
    <t xml:space="preserve">ENGENHEIRO/ARQUITETO PARA ELABORACAO DE PROJETOS</t>
  </si>
  <si>
    <t xml:space="preserve">61.11.01</t>
  </si>
  <si>
    <t xml:space="preserve">ENGENHEIRO CONSULTOR ESPECIAL</t>
  </si>
  <si>
    <t xml:space="preserve">61.11.02</t>
  </si>
  <si>
    <t xml:space="preserve">ENGENHEIRO CONSULTOR</t>
  </si>
  <si>
    <t xml:space="preserve">61.11.03</t>
  </si>
  <si>
    <t xml:space="preserve">ENGENHEIRO COORDENADOR</t>
  </si>
  <si>
    <t xml:space="preserve">61.11.04</t>
  </si>
  <si>
    <t xml:space="preserve">ENGENHEIRO SENIOR</t>
  </si>
  <si>
    <t xml:space="preserve">61.11.05</t>
  </si>
  <si>
    <t xml:space="preserve">ENGENHEIRO INTERMEDIARIO</t>
  </si>
  <si>
    <t xml:space="preserve">61.11.06</t>
  </si>
  <si>
    <t xml:space="preserve">ENGENHEIRO JUNIOR</t>
  </si>
  <si>
    <t xml:space="preserve">61.11.07</t>
  </si>
  <si>
    <t xml:space="preserve">ENGENHEIRO TRAINEE</t>
  </si>
  <si>
    <t xml:space="preserve">61.11.08</t>
  </si>
  <si>
    <t xml:space="preserve">ARQUITETO CONSULTOR ESPECIAL</t>
  </si>
  <si>
    <t xml:space="preserve">61.11.09</t>
  </si>
  <si>
    <t xml:space="preserve">ARQUITETO CONSULTOR</t>
  </si>
  <si>
    <t xml:space="preserve">61.11.10</t>
  </si>
  <si>
    <t xml:space="preserve">ARQUITETO COORDENADOR</t>
  </si>
  <si>
    <t xml:space="preserve">61.11.11</t>
  </si>
  <si>
    <t xml:space="preserve">ARQUITETO SÊNIOR</t>
  </si>
  <si>
    <t xml:space="preserve">61.11.12</t>
  </si>
  <si>
    <t xml:space="preserve">ARQUITETO INTERMEDIÁRIO</t>
  </si>
  <si>
    <t xml:space="preserve">61.11.13</t>
  </si>
  <si>
    <t xml:space="preserve">ARQUITETO JÚNIOR</t>
  </si>
  <si>
    <t xml:space="preserve">61.11.14</t>
  </si>
  <si>
    <t xml:space="preserve">ARQUITETO TRAINEE</t>
  </si>
  <si>
    <t xml:space="preserve">61.11.15</t>
  </si>
  <si>
    <t xml:space="preserve">BIÓLOGO ATÉ 5 ANOS DE EXPERIÊNCIA</t>
  </si>
  <si>
    <t xml:space="preserve">61.11.16</t>
  </si>
  <si>
    <t xml:space="preserve">BIÓLOGO ACIMA DE 5 ANOS DE EXPERIÊNCIA</t>
  </si>
  <si>
    <t xml:space="preserve">61.11.17</t>
  </si>
  <si>
    <t xml:space="preserve">ESTAGIÁRIO DE NÍVEL SUPERIOR - 04 HORAS</t>
  </si>
  <si>
    <t xml:space="preserve">61.12</t>
  </si>
  <si>
    <t xml:space="preserve">AUXILIAR DE ENGENHARIA/ARQUITETURA</t>
  </si>
  <si>
    <t xml:space="preserve">61.12.01</t>
  </si>
  <si>
    <t xml:space="preserve">AUXILIAR DE ENGENHARIA PARA PROJETOS</t>
  </si>
  <si>
    <t xml:space="preserve">61.12.02</t>
  </si>
  <si>
    <t xml:space="preserve">AUXILIAR DE ARQUITETURA PARA PROJETOS</t>
  </si>
  <si>
    <t xml:space="preserve">61.13</t>
  </si>
  <si>
    <t xml:space="preserve">PROJETISTA PARA ELABORACAO DE PROJETOS</t>
  </si>
  <si>
    <t xml:space="preserve">61.13.01</t>
  </si>
  <si>
    <t xml:space="preserve">PROJETISTA SENIOR</t>
  </si>
  <si>
    <t xml:space="preserve">61.13.02</t>
  </si>
  <si>
    <t xml:space="preserve">PROJETISTA INTERMEDIARIO</t>
  </si>
  <si>
    <t xml:space="preserve">61.13.03</t>
  </si>
  <si>
    <t xml:space="preserve">PROJETISTA JUNIOR</t>
  </si>
  <si>
    <t xml:space="preserve">61.13.04</t>
  </si>
  <si>
    <t xml:space="preserve">PROJETISTA CADISTA</t>
  </si>
  <si>
    <t xml:space="preserve">61.14</t>
  </si>
  <si>
    <t xml:space="preserve">TECNICO PARA ELABORACAO DE PROJETOS</t>
  </si>
  <si>
    <t xml:space="preserve">61.14.01</t>
  </si>
  <si>
    <t xml:space="preserve">TECNICO SENIOR</t>
  </si>
  <si>
    <t xml:space="preserve">61.14.02</t>
  </si>
  <si>
    <t xml:space="preserve">TECNICO INTERMEDIARIO</t>
  </si>
  <si>
    <t xml:space="preserve">61.14.03</t>
  </si>
  <si>
    <t xml:space="preserve">TECNICO JUNIOR</t>
  </si>
  <si>
    <t xml:space="preserve">61.15</t>
  </si>
  <si>
    <t xml:space="preserve">DESENHISTA PARA ELABORACAO DE PROJETOS</t>
  </si>
  <si>
    <t xml:space="preserve">61.15.01</t>
  </si>
  <si>
    <t xml:space="preserve">DESENHISTA PROJETISTA</t>
  </si>
  <si>
    <t xml:space="preserve">61.15.02</t>
  </si>
  <si>
    <t xml:space="preserve">DESENHISTA TECNICO / CADISTA</t>
  </si>
  <si>
    <t xml:space="preserve">61.15.03</t>
  </si>
  <si>
    <t xml:space="preserve">DESENHISTA COPISTA</t>
  </si>
  <si>
    <t xml:space="preserve">61.16</t>
  </si>
  <si>
    <t xml:space="preserve">SERVICOS ADMINISTRATIVOS</t>
  </si>
  <si>
    <t xml:space="preserve">61.16.01</t>
  </si>
  <si>
    <t xml:space="preserve">AUXILIAR ADMINISTRATIVO SENIOR</t>
  </si>
  <si>
    <t xml:space="preserve">61.16.02</t>
  </si>
  <si>
    <t xml:space="preserve">AUXILIAR ADMINISTRATIVO INTERMEDIARIO</t>
  </si>
  <si>
    <t xml:space="preserve">61.16.03</t>
  </si>
  <si>
    <t xml:space="preserve">AUXILIAR ADMINISTRATIVO JUNIOR</t>
  </si>
  <si>
    <t xml:space="preserve">61.21</t>
  </si>
  <si>
    <t xml:space="preserve">ENGENHEIRO/ARQUITETO PARA SUPERVISAO DE OBRAS</t>
  </si>
  <si>
    <t xml:space="preserve">61.21.01</t>
  </si>
  <si>
    <t xml:space="preserve">61.21.02</t>
  </si>
  <si>
    <t xml:space="preserve">61.21.03</t>
  </si>
  <si>
    <t xml:space="preserve">61.21.04</t>
  </si>
  <si>
    <t xml:space="preserve">61.21.05</t>
  </si>
  <si>
    <t xml:space="preserve">61.21.06</t>
  </si>
  <si>
    <t xml:space="preserve">61.21.07</t>
  </si>
  <si>
    <t xml:space="preserve">61.21.08</t>
  </si>
  <si>
    <t xml:space="preserve">61.21.09</t>
  </si>
  <si>
    <t xml:space="preserve">61.21.10</t>
  </si>
  <si>
    <t xml:space="preserve">61.21.11</t>
  </si>
  <si>
    <t xml:space="preserve">61.21.12</t>
  </si>
  <si>
    <t xml:space="preserve">61.22</t>
  </si>
  <si>
    <t xml:space="preserve">61.22.01</t>
  </si>
  <si>
    <t xml:space="preserve">AUXILIAR DE ENGENHARIA PARA OBRAS</t>
  </si>
  <si>
    <t xml:space="preserve">61.22.02</t>
  </si>
  <si>
    <t xml:space="preserve">AUXILIAR DE ARQUITETURA PARA OBRAS</t>
  </si>
  <si>
    <t xml:space="preserve">61.23</t>
  </si>
  <si>
    <t xml:space="preserve">TECNICO PARA SUPERVISAO DE OBRAS</t>
  </si>
  <si>
    <t xml:space="preserve">61.23.01</t>
  </si>
  <si>
    <t xml:space="preserve">61.23.02</t>
  </si>
  <si>
    <t xml:space="preserve">61.23.03</t>
  </si>
  <si>
    <t xml:space="preserve">61.24</t>
  </si>
  <si>
    <t xml:space="preserve">DESENHISTA PARA SUPERVISAO DE OBRAS</t>
  </si>
  <si>
    <t xml:space="preserve">61.24.01</t>
  </si>
  <si>
    <t xml:space="preserve">61.24.02</t>
  </si>
  <si>
    <t xml:space="preserve">61.24.03</t>
  </si>
  <si>
    <t xml:space="preserve">61.31</t>
  </si>
  <si>
    <t xml:space="preserve">TOPOGRAFIA</t>
  </si>
  <si>
    <t xml:space="preserve">61.31.01</t>
  </si>
  <si>
    <t xml:space="preserve">TOPOGRAFO SENIOR</t>
  </si>
  <si>
    <t xml:space="preserve">61.31.02</t>
  </si>
  <si>
    <t xml:space="preserve">TOPOGRAFO INTERMEDIARIO</t>
  </si>
  <si>
    <t xml:space="preserve">61.31.03</t>
  </si>
  <si>
    <t xml:space="preserve">TOPOGRAFO JUNIOR</t>
  </si>
  <si>
    <t xml:space="preserve">61.31.04</t>
  </si>
  <si>
    <t xml:space="preserve">NIVELADOR</t>
  </si>
  <si>
    <t xml:space="preserve">61.31.05</t>
  </si>
  <si>
    <t xml:space="preserve">BALIZA</t>
  </si>
  <si>
    <t xml:space="preserve">61.31.06</t>
  </si>
  <si>
    <t xml:space="preserve">AJUDANTE DE TOPOGRAFIA</t>
  </si>
  <si>
    <t xml:space="preserve">61.32</t>
  </si>
  <si>
    <t xml:space="preserve">LABORATORIO</t>
  </si>
  <si>
    <t xml:space="preserve">61.32.01</t>
  </si>
  <si>
    <t xml:space="preserve">LABORATORISTA SENIOR</t>
  </si>
  <si>
    <t xml:space="preserve">61.32.02</t>
  </si>
  <si>
    <t xml:space="preserve">LABORATORISTA JUNIOR</t>
  </si>
  <si>
    <t xml:space="preserve">61.32.03</t>
  </si>
  <si>
    <t xml:space="preserve">AUXILIAR DE LABORATORIO</t>
  </si>
  <si>
    <t xml:space="preserve">61.34</t>
  </si>
  <si>
    <t xml:space="preserve">AUXILIARES DE APOIO</t>
  </si>
  <si>
    <t xml:space="preserve">61.34.01</t>
  </si>
  <si>
    <t xml:space="preserve">MOTORISTA</t>
  </si>
  <si>
    <t xml:space="preserve">61.34.02</t>
  </si>
  <si>
    <t xml:space="preserve">APONTADOR</t>
  </si>
  <si>
    <t xml:space="preserve">61.34.03</t>
  </si>
  <si>
    <t xml:space="preserve">SERVENTE</t>
  </si>
  <si>
    <t xml:space="preserve">62</t>
  </si>
  <si>
    <t xml:space="preserve">PROJETOS</t>
  </si>
  <si>
    <t xml:space="preserve">62.01</t>
  </si>
  <si>
    <t xml:space="preserve">PROJETOS DE EDIFICACOES</t>
  </si>
  <si>
    <t xml:space="preserve">62.01.04</t>
  </si>
  <si>
    <t xml:space="preserve">PROJETO ARQUITETONICO - EXECUTIVO EXCLUSIVE PAPEL VEGETAL</t>
  </si>
  <si>
    <t xml:space="preserve">62.01.10</t>
  </si>
  <si>
    <t xml:space="preserve">PROJETO DE TERRAPLENAGEM (PLANTA) EXCLUSIVE PAPEL VEGETAL</t>
  </si>
  <si>
    <t xml:space="preserve">62.01.11</t>
  </si>
  <si>
    <t xml:space="preserve">PROJETO DE TERRAPLENAGEM (SEÇOES) EXCLUSIVE PAPEL VEGETAL</t>
  </si>
  <si>
    <t xml:space="preserve">62.01.12</t>
  </si>
  <si>
    <t xml:space="preserve">PROJETO DE DRENAGEM PLUVIAL EXCLUSIVE PAPEL VEGETAL</t>
  </si>
  <si>
    <t xml:space="preserve">62.01.13</t>
  </si>
  <si>
    <t xml:space="preserve">PROJETO PAISAGISTICO PRAÇA, PARQUE E AREA DE LAZER EXCLUSIVE PAPEL VEGETAL</t>
  </si>
  <si>
    <t xml:space="preserve">62.01.14</t>
  </si>
  <si>
    <t xml:space="preserve">PROJETO PAISAGISTICO AREAS LIVRES OBRAS EDIFICAÇAO EXCLUSIVE PAPEL VEGETAL</t>
  </si>
  <si>
    <t xml:space="preserve">62.01.15</t>
  </si>
  <si>
    <t xml:space="preserve">PROJETO GEOMETRICO DE CONTENÇAO EXCLUSIVE PAPEL VEGETAL</t>
  </si>
  <si>
    <t xml:space="preserve">62.01.16</t>
  </si>
  <si>
    <t xml:space="preserve">PROJETO DE ESTRUTURA DE CONCRETO EXCLUSIVE PAPEL VEGETAL</t>
  </si>
  <si>
    <t xml:space="preserve">62.01.17</t>
  </si>
  <si>
    <t xml:space="preserve">PROJETO ESTRUTURAL DE CONTENÇAO / CANAL EXCLUSIVE PAPEL VEGETAL</t>
  </si>
  <si>
    <t xml:space="preserve">62.01.19</t>
  </si>
  <si>
    <t xml:space="preserve">PROJETO ELETRICO EXCLUSIVE PAPEL VEGETAL</t>
  </si>
  <si>
    <t xml:space="preserve">62.01.20</t>
  </si>
  <si>
    <t xml:space="preserve">PROJETO DE CABEAMENTO ESTRUTURADO EXCLUSIVE PAPEL VEGETAL</t>
  </si>
  <si>
    <t xml:space="preserve">62.01.21</t>
  </si>
  <si>
    <t xml:space="preserve">PROJETO DE ESTRUTURA METALICA EXCLUSIVE PAPEL VEGETAL</t>
  </si>
  <si>
    <t xml:space="preserve">62.01.22</t>
  </si>
  <si>
    <t xml:space="preserve">PROJETO HIDRAULICO / SANITARIO EXCLUSIVE PAPEL VEGETAL</t>
  </si>
  <si>
    <t xml:space="preserve">62.01.23</t>
  </si>
  <si>
    <t xml:space="preserve">PROJETO DE PREVENÇAO E COMBATE A INCENDIO EXCLUSIVE PAPEL VEGETAL</t>
  </si>
  <si>
    <t xml:space="preserve">62.01.24</t>
  </si>
  <si>
    <t xml:space="preserve">PROJETO DE COMUNICAÇAO VISUAL EXCLUSIVE PAPEL VEGETAL</t>
  </si>
  <si>
    <t xml:space="preserve">62.01.25</t>
  </si>
  <si>
    <t xml:space="preserve">PROJETO DE PROTEÇAO CONTRA DESCARGAS ATMOSFERICAS EXCLUSIVE PAPEL VEGETAL</t>
  </si>
  <si>
    <t xml:space="preserve">62.01.26</t>
  </si>
  <si>
    <t xml:space="preserve">PROJETO DE IRRIGAÇAO EXCLUSIVE PAPEL VEGETAL</t>
  </si>
  <si>
    <t xml:space="preserve">62.01.28</t>
  </si>
  <si>
    <t xml:space="preserve">PROJETO DE AR CONDICIONADO EXCLUSIVE PAPEL VEGETAL</t>
  </si>
  <si>
    <t xml:space="preserve">62.01.29</t>
  </si>
  <si>
    <t xml:space="preserve">DESENVOLVIMENTO E DETALH. PROJ. ARQUIT. E ESTRURAL EXCLUSIVE PAPEL VEGETAL</t>
  </si>
  <si>
    <t xml:space="preserve">62.01.30</t>
  </si>
  <si>
    <t xml:space="preserve">DESENVOLVIMENTO E DETALH.DE PROJETO COMPLEMENTARES EXCLUSIVE PAPEL VEGETAL</t>
  </si>
  <si>
    <t xml:space="preserve">62.01.31</t>
  </si>
  <si>
    <t xml:space="preserve">DESENHO E COPIA - ARQUITETURA/ESTRUTURAL/METALICA EXCLUSIVE PAPEL VEGETAL</t>
  </si>
  <si>
    <t xml:space="preserve">62.01.32</t>
  </si>
  <si>
    <t xml:space="preserve">DESENHO E COPIA - PROJETOS COMPLEMENTARES EXCLUSIVE PAPEL VEGETAL</t>
  </si>
  <si>
    <t xml:space="preserve">62.01.33</t>
  </si>
  <si>
    <t xml:space="preserve">PROJETO ELETRICO/TV A CABO/ANTENA EXTERNA EXCLUSIVE PAPEL VEGETAL</t>
  </si>
  <si>
    <t xml:space="preserve">62.01.34</t>
  </si>
  <si>
    <t xml:space="preserve">PROJETO DE SONORIZACAO/ALARME/CFTV EXCLUSIVE PAPEL VEGETAL</t>
  </si>
  <si>
    <t xml:space="preserve">62.01.35</t>
  </si>
  <si>
    <t xml:space="preserve">PROJETO DE AR CONDICIONADO MECANICO/ELETRICO EXCLUSIVE PAPEL VEGETAL</t>
  </si>
  <si>
    <t xml:space="preserve">62.01.38</t>
  </si>
  <si>
    <t xml:space="preserve">PROJETO LUMINOTECNICO EXCLUSIVE PAPEL VEGETAL</t>
  </si>
  <si>
    <t xml:space="preserve">62.01.40</t>
  </si>
  <si>
    <t xml:space="preserve">COMPATIBILIZACAO DE PROJETOS DE EDIFICACAO</t>
  </si>
  <si>
    <t xml:space="preserve">62.01.42</t>
  </si>
  <si>
    <t xml:space="preserve">PERSPECTIVA COLORIDA 50X70 CM EXCLUSIVE PAPEL VEGETAL</t>
  </si>
  <si>
    <t xml:space="preserve">62.01.43</t>
  </si>
  <si>
    <t xml:space="preserve">VISTA COLORIDA 50X70 CM EXCLUSIVE PAPEL VEGETAL</t>
  </si>
  <si>
    <t xml:space="preserve">62.01.44</t>
  </si>
  <si>
    <t xml:space="preserve">PLANTA HUMANIZADA COLORIDA 50X70 CM EXCLUSIVE PAPEL VEGETAL</t>
  </si>
  <si>
    <t xml:space="preserve">62.01.45</t>
  </si>
  <si>
    <t xml:space="preserve">PROJETO DE IMPERMEABILIZACAO EXCLUSIVE PAPEL VEGETAL</t>
  </si>
  <si>
    <t xml:space="preserve">62.01.46</t>
  </si>
  <si>
    <t xml:space="preserve">PROJETO DE ENGRADAMENTO METALICO EXCLUSIVE PAPEL VEGETAL</t>
  </si>
  <si>
    <t xml:space="preserve">62.01.47</t>
  </si>
  <si>
    <t xml:space="preserve">LEVANTAMENTO CADASTRAL DE EDIFICAÇÃO EXCLUSIVE PAPEL VEGETAL</t>
  </si>
  <si>
    <t xml:space="preserve">62.02</t>
  </si>
  <si>
    <t xml:space="preserve">ESTUDO PRELIMINAR</t>
  </si>
  <si>
    <t xml:space="preserve">62.02.01</t>
  </si>
  <si>
    <t xml:space="preserve">DE EDIFICACAO - AREA &lt;= 600M2 EXCLUSIVE PAPEL VEGETAL</t>
  </si>
  <si>
    <t xml:space="preserve">62.02.02</t>
  </si>
  <si>
    <t xml:space="preserve">DE EDIFICACAO - 600 M2 &lt; AREA &lt;= 1.500 M2 EXCLUSIVE PAPEL VEGETAL</t>
  </si>
  <si>
    <t xml:space="preserve">62.02.03</t>
  </si>
  <si>
    <t xml:space="preserve">DE EDIFICACAO - AREA &gt; 1500 M2 EXCLUSIVE PAPEL VEGETAL</t>
  </si>
  <si>
    <t xml:space="preserve">62.02.04</t>
  </si>
  <si>
    <t xml:space="preserve">DE IMPLANT. DE EDIFICACAO PADRAO COM AREA &lt;= 600M2 EXCLUSIVE PAPEL VEGETAL</t>
  </si>
  <si>
    <t xml:space="preserve">62.02.05</t>
  </si>
  <si>
    <t xml:space="preserve">DE IMPLAN. EDIFIC. PADRAO C/ AREA 600&lt;AREA&lt;=1500M2 EXCLUSIVE PAPEL VEGETAL</t>
  </si>
  <si>
    <t xml:space="preserve">62.02.06</t>
  </si>
  <si>
    <t xml:space="preserve">DE IMPLANTACAO EDIFICACAO PADRAO C/ AREA &gt; 1500M2 EXCLUSIVE PAPEL VEGETAL</t>
  </si>
  <si>
    <t xml:space="preserve">62.02.07</t>
  </si>
  <si>
    <t xml:space="preserve">DE IMPLAN. PRACA,PARQUE,AREA LAZER AREA&lt;=10.000M2 EXCLUSIVE PAPEL VEGETAL</t>
  </si>
  <si>
    <t xml:space="preserve">62.02.08</t>
  </si>
  <si>
    <t xml:space="preserve">DE IMPLAN. PRACA,PARQUE,AREA LAZER AREA &gt; 10.000M2 EXCLUSIVE PAPEL VEGETAL</t>
  </si>
  <si>
    <t xml:space="preserve">62.02.09</t>
  </si>
  <si>
    <t xml:space="preserve">ESTUDO PRELIMINAR DE URBANISMO</t>
  </si>
  <si>
    <t xml:space="preserve">62.03</t>
  </si>
  <si>
    <t xml:space="preserve">PROJETOS DE INFRA ESTRUTURA URBANA</t>
  </si>
  <si>
    <t xml:space="preserve">62.03.01</t>
  </si>
  <si>
    <t xml:space="preserve">PROJETO GEOMETRICO EXCLUSIVE PAPEL VEGETAL</t>
  </si>
  <si>
    <t xml:space="preserve">62.03.02</t>
  </si>
  <si>
    <t xml:space="preserve">PROJETO DE TERRAPLENAGEM</t>
  </si>
  <si>
    <t xml:space="preserve">62.03.03</t>
  </si>
  <si>
    <t xml:space="preserve">PROJETO DE CANALIZAÇAO EXCLUSIVE PAPEL VEGETAL</t>
  </si>
  <si>
    <t xml:space="preserve">62.03.04</t>
  </si>
  <si>
    <t xml:space="preserve">PROJETO DE DRENAGEM EXCLUSIVE PAPEL VEGETAL</t>
  </si>
  <si>
    <t xml:space="preserve">62.03.06</t>
  </si>
  <si>
    <t xml:space="preserve">62.03.07</t>
  </si>
  <si>
    <t xml:space="preserve">PROJETO ESTRUTURAL DE CONTENCAO / CANAL EXCLUSIVE PAPEL VEGETAL</t>
  </si>
  <si>
    <t xml:space="preserve">62.03.08</t>
  </si>
  <si>
    <t xml:space="preserve">PROJETO DE PAVIMENTAÇAO - VIA LOCAL EXCLUSIVE PAPEL VEGETAL</t>
  </si>
  <si>
    <t xml:space="preserve">62.03.09</t>
  </si>
  <si>
    <t xml:space="preserve">PROJETO DE PAVIMENTAÇAO - VIA COLETORA E PRIMARIA EXCLUSIVE PAPEL VEGETAL</t>
  </si>
  <si>
    <t xml:space="preserve">62.03.11</t>
  </si>
  <si>
    <t xml:space="preserve">PROJETO DE SINALIZAÇAO / DESVIO EXCLUSIVE PAPEL VEGETAL</t>
  </si>
  <si>
    <t xml:space="preserve">62.03.12</t>
  </si>
  <si>
    <t xml:space="preserve">PROJETO PAISAGISTICO EXCLUSIVE PAPEL VEGETAL</t>
  </si>
  <si>
    <t xml:space="preserve">62.03.13</t>
  </si>
  <si>
    <t xml:space="preserve">62.03.14</t>
  </si>
  <si>
    <t xml:space="preserve">PROJETO OBRAS ARTES ESPECIAIS-PONTES,VIADUTOS,ETC EXCLUSIVE PAPEL VEGETAL</t>
  </si>
  <si>
    <t xml:space="preserve">62.03.15</t>
  </si>
  <si>
    <t xml:space="preserve">62.03.16</t>
  </si>
  <si>
    <t xml:space="preserve">PROJETO ELETRICO / TELEFONIA / LOGICA EXCLUSIVE PAPEL VEGETAL</t>
  </si>
  <si>
    <t xml:space="preserve">62.03.17</t>
  </si>
  <si>
    <t xml:space="preserve">PROJETO DE INTERSEÇAO - SIMPLIFICADO EXCLUSIVE PAPEL VEGETAL</t>
  </si>
  <si>
    <t xml:space="preserve">62.03.18</t>
  </si>
  <si>
    <t xml:space="preserve">PROJETO DE INTERSEÇAO - ESPECIAL EXCLUSIVE PAPEL VEGETAL</t>
  </si>
  <si>
    <t xml:space="preserve">62.03.19</t>
  </si>
  <si>
    <t xml:space="preserve">COMPATIBILIZACAO DE PROJETOS DE INFRA ESTRUTURA</t>
  </si>
  <si>
    <t xml:space="preserve">62.03.20</t>
  </si>
  <si>
    <t xml:space="preserve">ESTUDO HIDRAULICO DE CANAL EXISTENTE</t>
  </si>
  <si>
    <t xml:space="preserve">62.04</t>
  </si>
  <si>
    <t xml:space="preserve">LAUDOS TECNICOS</t>
  </si>
  <si>
    <t xml:space="preserve">62.04.01</t>
  </si>
  <si>
    <t xml:space="preserve">LAUDO GEOTECNICO PARA FINS DE LICENCIAMENTO</t>
  </si>
  <si>
    <t xml:space="preserve">62.04.02</t>
  </si>
  <si>
    <t xml:space="preserve">PARECER  GEOTÉCNICO -  NÍVEL 1</t>
  </si>
  <si>
    <t xml:space="preserve">62.04.03</t>
  </si>
  <si>
    <t xml:space="preserve">PARECER  GEOTÉCNICO -  NÍVEL 2</t>
  </si>
  <si>
    <t xml:space="preserve">62.04.04</t>
  </si>
  <si>
    <t xml:space="preserve">PARECER  GEOTÉCNICO -  NÍVEL 3</t>
  </si>
  <si>
    <t xml:space="preserve">62.05</t>
  </si>
  <si>
    <t xml:space="preserve">SERVICOS DE TOPOGRAFIA</t>
  </si>
  <si>
    <t xml:space="preserve">62.05.12</t>
  </si>
  <si>
    <t xml:space="preserve">LEVANTAMENTO PLANIALTIMÉTRICO CADASTRAL &lt;= 10.000 M2 - INCLUSIVE DESENHO</t>
  </si>
  <si>
    <t xml:space="preserve">62.05.13</t>
  </si>
  <si>
    <t xml:space="preserve">LEVANTAMENTO PLANIALTIMÉTRICO CADASTRAL &gt; 10.000 M2 - INCLUSIVE DESENHO</t>
  </si>
  <si>
    <t xml:space="preserve">62.05.14</t>
  </si>
  <si>
    <t xml:space="preserve">EQUIPE TOPOGRÁFICA P/ APOIO A PROJETOS</t>
  </si>
  <si>
    <t xml:space="preserve">62.05.15</t>
  </si>
  <si>
    <t xml:space="preserve">EQUIPE TOPOGRÁFICA P/ APOIO A OBRAS</t>
  </si>
  <si>
    <t xml:space="preserve">62.05.20</t>
  </si>
  <si>
    <t xml:space="preserve">TRANSPORTE DE COORDENADAS  E ALTITUDE - ESTAÇÃO TOTAL</t>
  </si>
  <si>
    <t xml:space="preserve">62.05.21</t>
  </si>
  <si>
    <t xml:space="preserve">TRANSPORTE DE COORDENADAS E ALTITUDE  - RECEPTOR GNSS</t>
  </si>
  <si>
    <t xml:space="preserve">62.05.30</t>
  </si>
  <si>
    <t xml:space="preserve">LEVANTAMENTO PLANIMÉTRICO CADASTRAL &lt;= 10.000 M2- INCLUSIVE DESENHO</t>
  </si>
  <si>
    <t xml:space="preserve">62.05.31</t>
  </si>
  <si>
    <t xml:space="preserve">LEVANTAMENTO PLANIMÉTRICO CADASTRAL &gt; 10.000 M2- INCLUSIVE DESENHO</t>
  </si>
  <si>
    <t xml:space="preserve">62.05.32</t>
  </si>
  <si>
    <t xml:space="preserve">LEVANTAMENTO PLANIMÉTRICO - INCLUSIVE DESENHO</t>
  </si>
  <si>
    <t xml:space="preserve">62.05.33</t>
  </si>
  <si>
    <t xml:space="preserve">LEVANTAMENTO PLANIALTIMÉTRICO PARA ESTUDO E CADASTRO DE REDES SUBTERRÂNEAS - INCLUSIVE DESENHO EXCLUSIVE PAPEL VEGETAL</t>
  </si>
  <si>
    <t xml:space="preserve">62.05.37</t>
  </si>
  <si>
    <t xml:space="preserve">DESENHO DE LEVANTAMENTO TOPOGRÁFICO</t>
  </si>
  <si>
    <t xml:space="preserve">62.05.38</t>
  </si>
  <si>
    <t xml:space="preserve">RECONSTRUÇÃO DIGITAL DE CP PARA LANÇAMENTO E AMARRAÇÃO AO LEVANTAMENTO</t>
  </si>
  <si>
    <t xml:space="preserve">62.05.39</t>
  </si>
  <si>
    <t xml:space="preserve">PLANTA DE ISODECLIVIDADE </t>
  </si>
  <si>
    <t xml:space="preserve">62.06</t>
  </si>
  <si>
    <t xml:space="preserve">SPDA - GERENCIAMENTO DE RISCOS E ENSAIOS</t>
  </si>
  <si>
    <t xml:space="preserve">62.06.01</t>
  </si>
  <si>
    <t xml:space="preserve">MEDIÇÃO DE RESISTIVIDADE DO SOLO (NBR 7117-1:2020 E NBR 5419-3:2015) ÁREA DO TERRENO S &lt;= 1000 M2</t>
  </si>
  <si>
    <t xml:space="preserve">62.06.02</t>
  </si>
  <si>
    <t xml:space="preserve">MEDIÇÃO DE RESISTIVIDADE DO SOLO (NBR 7117-1:2020 E NBR 5419-3:2015) ÁREA DO TERRENO 1000 M2 &lt; S &lt;=  2500 M2</t>
  </si>
  <si>
    <t xml:space="preserve">62.06.03</t>
  </si>
  <si>
    <t xml:space="preserve">MEDIÇÃO DE RESISTIVIDADE DO SOLO (NBR 7117-1:2020 E NBR 5419-3:2015) ÁREA DO TERRENO 2500 M2 &lt; S &lt;= 10000 M2</t>
  </si>
  <si>
    <t xml:space="preserve">62.06.04</t>
  </si>
  <si>
    <t xml:space="preserve">MEDIÇÃO DE RESISTIVIDADE DO SOLO (NBR 7117-1:2020 E NBR 5419-3:2015) ÁREA DO TERRENO 10000 M2 &lt; S = 20000 M2</t>
  </si>
  <si>
    <t xml:space="preserve">62.06.05</t>
  </si>
  <si>
    <t xml:space="preserve">ANÁLISE DE GERENCIAMENTO DE RISCOS (SPDA) - (ABNT NBR 5419-2:2015)</t>
  </si>
  <si>
    <t xml:space="preserve">62.11</t>
  </si>
  <si>
    <t xml:space="preserve">CADASTRO</t>
  </si>
  <si>
    <t xml:space="preserve">62.11.06</t>
  </si>
  <si>
    <t xml:space="preserve">CADASTRO TECNICO FOTOGRAFICO PARA REMOCAO</t>
  </si>
  <si>
    <t xml:space="preserve">62.11.07</t>
  </si>
  <si>
    <t xml:space="preserve">CADASTRO TÉCNICO DE DESAPROPRIAÇÃO - LOTE</t>
  </si>
  <si>
    <t xml:space="preserve">62.11.08</t>
  </si>
  <si>
    <t xml:space="preserve">CADASTRO TÉCNICO DE DESAPROPRIAÇÃO - 1 A 10 BENFEITORIAS</t>
  </si>
  <si>
    <t xml:space="preserve">62.11.09</t>
  </si>
  <si>
    <t xml:space="preserve">CADASTRO TÉCNICO DE DESAPROPRIAÇÃO - 11 A 50 BENFEITORIAS</t>
  </si>
  <si>
    <t xml:space="preserve">62.11.10</t>
  </si>
  <si>
    <t xml:space="preserve">CADASTRO TÉCNICO DE DESAPROPRIAÇÃO - 51 A 100 BENFEITORIAS</t>
  </si>
  <si>
    <t xml:space="preserve">62.11.11</t>
  </si>
  <si>
    <t xml:space="preserve">CADASTRO TÉCNICO DE DESAPROPRIAÇÃO - 101 A 200 BENFEITORIAS</t>
  </si>
  <si>
    <t xml:space="preserve">62.11.12</t>
  </si>
  <si>
    <t xml:space="preserve">CADASTRO TÉCNICO DE DESAPROPRIAÇÃO - ACIMA DE 200 BENFEITORIAS</t>
  </si>
  <si>
    <t xml:space="preserve">62.11.13</t>
  </si>
  <si>
    <t xml:space="preserve">REVISÃO DE CADASTRO TECNICO DE DESAPROPRIAÇÃO - SEM CAMPO</t>
  </si>
  <si>
    <t xml:space="preserve">62.11.14</t>
  </si>
  <si>
    <t xml:space="preserve">REVISÃO DE CADASTRO TÉCNICO DE DESAPROPRIAÇÃO - COM CAMPO</t>
  </si>
  <si>
    <t xml:space="preserve">62.11.15</t>
  </si>
  <si>
    <t xml:space="preserve">BUSCA DE CERTIDÃO DE REGISTRO</t>
  </si>
  <si>
    <t xml:space="preserve">62.11.16</t>
  </si>
  <si>
    <t xml:space="preserve">BUSCA DE CERTIDÃO NEGATIVA REGISTRO</t>
  </si>
  <si>
    <t xml:space="preserve">62.11.17</t>
  </si>
  <si>
    <t xml:space="preserve">DESPESAS COM CARTÓRIO -  CERTIDÃO EM RELATÓRIO</t>
  </si>
  <si>
    <t xml:space="preserve">62.11.18</t>
  </si>
  <si>
    <t xml:space="preserve">DESPESAS COM CARTÓRIO -  CERTIDÃO</t>
  </si>
  <si>
    <t xml:space="preserve">62.20</t>
  </si>
  <si>
    <t xml:space="preserve">PROJETOS DE EDIFICACAO POR M2</t>
  </si>
  <si>
    <t xml:space="preserve">62.20.20</t>
  </si>
  <si>
    <t xml:space="preserve">CARACTERIZAÇÃO DE EDIFICAÇÕES E ÁREAS COBERTAS EXCLUSIVE PAPEL VEGETAL</t>
  </si>
  <si>
    <t xml:space="preserve">62.24</t>
  </si>
  <si>
    <t xml:space="preserve">PLANILHAS E RELATÓRIOS TÉCNICOS - EDIFICAÇÕES</t>
  </si>
  <si>
    <t xml:space="preserve">62.24.01</t>
  </si>
  <si>
    <t xml:space="preserve">MEMORIAL DESCRITIVO - CARACTERIZAÇÃO DAS APPS, RECURSOS HÍDRICOS, PERFIS TOPOGRÁFICOS.</t>
  </si>
  <si>
    <t xml:space="preserve">62.24.02</t>
  </si>
  <si>
    <t xml:space="preserve">CONFECÇÃO DE ARQUIVO NO FORMATO ".KMZ" PARA AUTORIZAÇÃO SMMA</t>
  </si>
  <si>
    <t xml:space="preserve">62.24.03</t>
  </si>
  <si>
    <t xml:space="preserve">IDENTIFICAÇÃO DE ESPÉCIMES ARBÓREOS - DE 01 ATÉ 20 EXEMPLARES </t>
  </si>
  <si>
    <t xml:space="preserve">62.24.04</t>
  </si>
  <si>
    <t xml:space="preserve">IDENTIFICAÇÃO DE ESPÉCIMES ARBÓREOS - A PARTIR DE 21 EXEMPLARES (PREÇO POR ESPÉCIME IDENTIFICADO - A PARTIR DO 21º EXEMPLAR) </t>
  </si>
  <si>
    <t xml:space="preserve">62.24.05</t>
  </si>
  <si>
    <t xml:space="preserve">ELABORAÇÃO DE DOCUMENTAÇÃO TÉCNICA, INCLUSIVE PROJETO ARQUITETÔNICO OU PROJETO BÁSICO DE RESTAURAÇÃO, PARA LICENCIAMENTO JUNTO AOS ÓRGÃOS DE PATRIMÔNIO</t>
  </si>
  <si>
    <t xml:space="preserve">62.24.06</t>
  </si>
  <si>
    <t xml:space="preserve">ELABORAÇÃO DE DOCUMENTAÇÃO TÉCNICA PARA LICENCIAMENTO JUNTO À SUREG (APROVAÇÃO DE EDIFICAÇÃO E/OU ALVARÁ DE OBRAS EM LOGRADOURO PÚBLICO) E JUNTO AO CINDACTA, INCLUSIVE PROJETOS, MEMORIAIS DESCRITIVOS E DE CÁLCULO</t>
  </si>
  <si>
    <t xml:space="preserve">62.24.07</t>
  </si>
  <si>
    <t xml:space="preserve">ESTIMATIVA DE CUSTO DO ANTEPROJETO - PEQUENO PORTE</t>
  </si>
  <si>
    <t xml:space="preserve">62.24.08</t>
  </si>
  <si>
    <t xml:space="preserve">ESTIMATIVA DE CUSTO DO ANTEPROJETO - MÉDIO PORTE</t>
  </si>
  <si>
    <t xml:space="preserve">62.24.09</t>
  </si>
  <si>
    <t xml:space="preserve">ESTIMATIVA DE CUSTO DO ANTEPROJETO - GRANDE PORTE</t>
  </si>
  <si>
    <t xml:space="preserve">62.24.10</t>
  </si>
  <si>
    <t xml:space="preserve">ORÇAMENTO ANALÍTICO DE PROJETO EXECUTIVO - PEQUENO PORTE</t>
  </si>
  <si>
    <t xml:space="preserve">62.24.11</t>
  </si>
  <si>
    <t xml:space="preserve">ORÇAMENTO ANALÍTICO DE PROJETO EXECUTIVO - MÉDIO PORTE</t>
  </si>
  <si>
    <t xml:space="preserve">62.24.12</t>
  </si>
  <si>
    <t xml:space="preserve">ORÇAMENTO ANALÍTICO DE PROJETO EXECUTIVO - GRANDE PORTE</t>
  </si>
  <si>
    <t xml:space="preserve">62.24.13</t>
  </si>
  <si>
    <t xml:space="preserve">RELATÓRIO TÉCNICO DE PLANEJAMENTO DE EXECUÇÃO DE OBRAS - PEQUENO PORTE</t>
  </si>
  <si>
    <t xml:space="preserve">62.24.14</t>
  </si>
  <si>
    <t xml:space="preserve">RELATÓRIO TÉCNICO DE PLANEJAMENTO DE EXECUÇÃO DE OBRAS - MÉDIO PORTE</t>
  </si>
  <si>
    <t xml:space="preserve">62.24.15</t>
  </si>
  <si>
    <t xml:space="preserve">RELATÓRIO TÉCNICO DE PLANEJAMENTO DE EXECUÇÃO DE OBRAS - GRANDE PORTE</t>
  </si>
  <si>
    <t xml:space="preserve">62.24.16</t>
  </si>
  <si>
    <t xml:space="preserve">PLANO DE GERENCIAMENTO DE RESIDUOS DE CONSTRUÇÃO CIVIL (PGRCC) - PONTUAÇÃO 04 OU 05</t>
  </si>
  <si>
    <t xml:space="preserve">62.24.17</t>
  </si>
  <si>
    <t xml:space="preserve">PLANO DE GERENCIAMENTO DE RESIDUOS DE CONSTRUÇÃO CIVIL (PGRCC) - PONTUAÇÃO 06 OU 07</t>
  </si>
  <si>
    <t xml:space="preserve">62.24.18</t>
  </si>
  <si>
    <t xml:space="preserve">PLANO DE GERENCIAMENTO DE RESIDUOS DE CONSTRUÇÃO CIVIL (PGRCC) - PONTUAÇÃO 08 OU 09</t>
  </si>
  <si>
    <t xml:space="preserve">64</t>
  </si>
  <si>
    <t xml:space="preserve">SERVICOS DE GRAFICA</t>
  </si>
  <si>
    <t xml:space="preserve">64.01</t>
  </si>
  <si>
    <t xml:space="preserve">COPIA XEROGRAFICA SULFITE</t>
  </si>
  <si>
    <t xml:space="preserve">64.01.03</t>
  </si>
  <si>
    <t xml:space="preserve">FORMATO A2</t>
  </si>
  <si>
    <t xml:space="preserve">64.01.04</t>
  </si>
  <si>
    <t xml:space="preserve">FORMATO A1</t>
  </si>
  <si>
    <t xml:space="preserve">64.01.05</t>
  </si>
  <si>
    <t xml:space="preserve">FORMATO A0</t>
  </si>
  <si>
    <t xml:space="preserve">64.07</t>
  </si>
  <si>
    <t xml:space="preserve">XEROX SIMPLES OPACO</t>
  </si>
  <si>
    <t xml:space="preserve">64.07.01</t>
  </si>
  <si>
    <t xml:space="preserve">FORMATO A4</t>
  </si>
  <si>
    <t xml:space="preserve">64.07.02</t>
  </si>
  <si>
    <t xml:space="preserve">FORMATO A3</t>
  </si>
  <si>
    <t xml:space="preserve">64.09</t>
  </si>
  <si>
    <t xml:space="preserve">XEROX COLORIDO SULFITE</t>
  </si>
  <si>
    <t xml:space="preserve">64.09.01</t>
  </si>
  <si>
    <t xml:space="preserve">64.09.02</t>
  </si>
  <si>
    <t xml:space="preserve">64.11</t>
  </si>
  <si>
    <t xml:space="preserve">ENCADERNACAO</t>
  </si>
  <si>
    <t xml:space="preserve">64.11.01</t>
  </si>
  <si>
    <t xml:space="preserve">EM CAPA A4 DE ACETATO, PVC/CROMICOTE, C/ ESPIRAL</t>
  </si>
  <si>
    <t xml:space="preserve">64.12</t>
  </si>
  <si>
    <t xml:space="preserve">PLOTAGEM PRETO E BRANCO SULFITE</t>
  </si>
  <si>
    <t xml:space="preserve">64.12.02</t>
  </si>
  <si>
    <t xml:space="preserve">64.12.03</t>
  </si>
  <si>
    <t xml:space="preserve">64.12.04</t>
  </si>
  <si>
    <t xml:space="preserve">64.12.05</t>
  </si>
  <si>
    <t xml:space="preserve">64.12.07</t>
  </si>
  <si>
    <t xml:space="preserve">FORMATO A1 EXTENDIDO</t>
  </si>
  <si>
    <t xml:space="preserve">64.12.08</t>
  </si>
  <si>
    <t xml:space="preserve">FORMATO A0 EXTENDIDO</t>
  </si>
  <si>
    <t xml:space="preserve">64.15</t>
  </si>
  <si>
    <t xml:space="preserve">PLOTAGEM COLORIDA SULFITE</t>
  </si>
  <si>
    <t xml:space="preserve">64.15.01</t>
  </si>
  <si>
    <t xml:space="preserve">64.15.02</t>
  </si>
  <si>
    <t xml:space="preserve">64.15.03</t>
  </si>
  <si>
    <t xml:space="preserve">64.15.04</t>
  </si>
  <si>
    <t xml:space="preserve">64.15.05</t>
  </si>
  <si>
    <t xml:space="preserve">64.15.07</t>
  </si>
  <si>
    <t xml:space="preserve">64.15.08</t>
  </si>
  <si>
    <t xml:space="preserve">64.18</t>
  </si>
  <si>
    <t xml:space="preserve">DIGITALIZAÇÃO DE FORMATOS</t>
  </si>
  <si>
    <t xml:space="preserve">64.18.01</t>
  </si>
  <si>
    <t xml:space="preserve">DIGITALIZAÇÃO DE FORMATOS A0 (PDF OU EQUIVALENTE)</t>
  </si>
  <si>
    <t xml:space="preserve">64.18.02</t>
  </si>
  <si>
    <t xml:space="preserve">64.18.03</t>
  </si>
  <si>
    <t xml:space="preserve">DIGITALIZAÇÃO DE FORMATOS A2 (PDF OU EQUIVALENTE)</t>
  </si>
  <si>
    <t xml:space="preserve">64.18.04</t>
  </si>
  <si>
    <t xml:space="preserve">DIGITALIZAÇÃO DE FORMATOS A3 (PDF OU EQUIVALENTE)</t>
  </si>
  <si>
    <t xml:space="preserve">64.18.05</t>
  </si>
  <si>
    <t xml:space="preserve">DIGITALIZAÇÃO DE FORMATOS A4 (PDF OU EQUIVALENTE)</t>
  </si>
  <si>
    <t xml:space="preserve">65</t>
  </si>
  <si>
    <t xml:space="preserve">INVESTIGACOES GEOTECNICAS</t>
  </si>
  <si>
    <t xml:space="preserve">65.01</t>
  </si>
  <si>
    <t xml:space="preserve">SONDAGEM A PERCUSSAO D= 2 1/2" (SPT)</t>
  </si>
  <si>
    <t xml:space="preserve">65.01.01</t>
  </si>
  <si>
    <t xml:space="preserve">MOBILIZAÇÃO, INST. E DESMOBILIZAÇÃO P/EXECUÇÃO DE SONDAGEM À PERCUSSÃO (NBR 6484:2020)</t>
  </si>
  <si>
    <t xml:space="preserve">65.01.02</t>
  </si>
  <si>
    <t xml:space="preserve">PERFURAÇÃO DE SOLO SONDAGEM À PERCUSSÃO (NBR 6484:2020)</t>
  </si>
  <si>
    <t xml:space="preserve">M</t>
  </si>
  <si>
    <t xml:space="preserve">65.01.03</t>
  </si>
  <si>
    <t xml:space="preserve">DESMONTAGEM, TRANSPORTE E MONTAGEM DE EQUIPAMENTOS DE SONDAGEM A PERCUSSÃO POR FURO</t>
  </si>
  <si>
    <t xml:space="preserve">65.02</t>
  </si>
  <si>
    <t xml:space="preserve">SONDAGEM A TRADO D= 20 CM</t>
  </si>
  <si>
    <t xml:space="preserve">65.02.01</t>
  </si>
  <si>
    <t xml:space="preserve">MOBILIZAÇÃO DE EQUIPAMENTOS DE SONDAGEM A TRADO (NBR 9603:2015) DN 20CM</t>
  </si>
  <si>
    <t xml:space="preserve">65.02.02</t>
  </si>
  <si>
    <t xml:space="preserve">PERFURAÇÃO DE SOLO SONDAGEM A TRADO (NBR 9603:2015) DN 20CM</t>
  </si>
  <si>
    <t xml:space="preserve">65.03</t>
  </si>
  <si>
    <t xml:space="preserve">SONDAGEM (OUTRAS)</t>
  </si>
  <si>
    <t xml:space="preserve">65.03.01</t>
  </si>
  <si>
    <t xml:space="preserve">POÇO DE INSPEÇÃO EM SOLO, SEÇÃO TRANSVERSAL MÍN. 100CM OU CIRCULAR 120CM (NBR 9604:2016)</t>
  </si>
  <si>
    <t xml:space="preserve">M3</t>
  </si>
  <si>
    <t xml:space="preserve">65.03.02</t>
  </si>
  <si>
    <t xml:space="preserve">SONDAGEM DE SOLO COM UTILIZAÇÃO DE PA E PICARETA</t>
  </si>
  <si>
    <t xml:space="preserve">65.06</t>
  </si>
  <si>
    <t xml:space="preserve">SONDAGEM ROTATIVA D= NW</t>
  </si>
  <si>
    <t xml:space="preserve">65.06.01</t>
  </si>
  <si>
    <t xml:space="preserve">MOBILIZACAO E DESMOBILIZACAO - SONDAGEM ROTATIVA NW</t>
  </si>
  <si>
    <t xml:space="preserve">65.06.02</t>
  </si>
  <si>
    <t xml:space="preserve">INSTALACAO DE SONDAGEM ROTATIVA NW POR FURO</t>
  </si>
  <si>
    <t xml:space="preserve">65.06.03</t>
  </si>
  <si>
    <t xml:space="preserve">PERFURACAO EM SOLO COM SONDAGEM ROTATIVA NW</t>
  </si>
  <si>
    <t xml:space="preserve">65.06.04</t>
  </si>
  <si>
    <t xml:space="preserve">PERFURACAO COM COROA DE WIDIA SONDAGEM ROTATIVA NW</t>
  </si>
  <si>
    <t xml:space="preserve">65.08</t>
  </si>
  <si>
    <t xml:space="preserve">RETIRADA DE AMOSTRA INDEFORMADA</t>
  </si>
  <si>
    <t xml:space="preserve">65.08.21</t>
  </si>
  <si>
    <t xml:space="preserve">RETIRADA DE AMOSTRA INDEFORMADA EM BLOCOS 30X30X30CM (NBR 9604:2016), PROF =  2 A 3 M</t>
  </si>
  <si>
    <t xml:space="preserve">65.08.22</t>
  </si>
  <si>
    <t xml:space="preserve">RETIRADA DE AMOSTRA INDEFORMADA EM BLOCOS 30X30X30CM (NBR 9604:2016), PROF =  1 A 2 M</t>
  </si>
  <si>
    <t xml:space="preserve">65.08.23</t>
  </si>
  <si>
    <t xml:space="preserve">RETIRADA DE AMOSTRA INDEFORMADA EM BLOCOS 30X30X30CM (NBR 9604:2016), PROF ATÉ 1 M</t>
  </si>
  <si>
    <t xml:space="preserve">66</t>
  </si>
  <si>
    <t xml:space="preserve">ENSAIOS DE ASFALTO</t>
  </si>
  <si>
    <t xml:space="preserve">66.01</t>
  </si>
  <si>
    <t xml:space="preserve">66.01.03</t>
  </si>
  <si>
    <t xml:space="preserve">DENSIDADE APARENTE E MASSA ESPECÍFICA APARENTE DE MISTURAS ASFALTICAS (NBR 15573:2012)</t>
  </si>
  <si>
    <t xml:space="preserve">66.01.05</t>
  </si>
  <si>
    <t xml:space="preserve">ADESIVIDADE DE AGREGADO MIUDO AO LIGANTE BETUMINOSO (NBR 12584:2017)</t>
  </si>
  <si>
    <t xml:space="preserve">66.01.06</t>
  </si>
  <si>
    <t xml:space="preserve">DOSAGEM DE MISTURAS BETUMINOSAS A QUENTE PELO MÉTODO MARSHALL (DNER-ME 043/95)</t>
  </si>
  <si>
    <t xml:space="preserve">66.01.07</t>
  </si>
  <si>
    <t xml:space="preserve">DOSAGEM DE LAMA ASFALTICA CONFORME RECOMENDAÇÕES ISSA (DNIT 150/2010-ES)</t>
  </si>
  <si>
    <t xml:space="preserve">66.01.16</t>
  </si>
  <si>
    <t xml:space="preserve">DETERMINAÇÃO DA PENETRAÇÃO EM MATERIAIS ASFÁLTICOS (NBR 6576:2007)</t>
  </si>
  <si>
    <t xml:space="preserve">66.01.21</t>
  </si>
  <si>
    <t xml:space="preserve">PONTO DE AMOLECIMENTO EM LIGANTES ASFÁLTICOS - MÉTODO DO ANEL E BOLA (NBR 6560:2016)</t>
  </si>
  <si>
    <t xml:space="preserve">66.01.28</t>
  </si>
  <si>
    <t xml:space="preserve">EQUIVALENTE DE AREIA EM AGREGADOS MIUDOS (DNER-ME 054/97) (OU NBR 12052:92)</t>
  </si>
  <si>
    <t xml:space="preserve">66.01.29</t>
  </si>
  <si>
    <t xml:space="preserve">VERIFICAÇÃO DA ADESIVIDADE DE AGREGADO GRAUDO AO LIGANTE BETUMINOSO (NBR 12583:2017)</t>
  </si>
  <si>
    <t xml:space="preserve">67</t>
  </si>
  <si>
    <t xml:space="preserve">ENSAIOS DE SOLO E AGREGADO</t>
  </si>
  <si>
    <t xml:space="preserve">67.01</t>
  </si>
  <si>
    <t xml:space="preserve">ENSAIOS DE SOLO</t>
  </si>
  <si>
    <t xml:space="preserve">67.01.01</t>
  </si>
  <si>
    <t xml:space="preserve">DETERMINAÇÃO DO TEOR DE UMIDADE DE SOLOS EM LABORATORIO (NBR 6457:2016 ANEXO A)</t>
  </si>
  <si>
    <t xml:space="preserve">67.01.03</t>
  </si>
  <si>
    <t xml:space="preserve">MASSA ESPECÍFICA,  MASSA ESPECÍFICA APARENTE E ABSORÇÃO DE ÁGUA (NBR 6458:2016)</t>
  </si>
  <si>
    <t xml:space="preserve">67.01.04</t>
  </si>
  <si>
    <t xml:space="preserve">ANÁLISE GRANULOMETRICA DE SOLOS POR PENEIRAMENTO (NBR 7181:2016)</t>
  </si>
  <si>
    <t xml:space="preserve">67.01.05</t>
  </si>
  <si>
    <t xml:space="preserve">ANÁLISE GRANULOMETRICA DE SOLOS POR PENEIRAMENTO E SEDIMENTAÇÃO (NBR 7181:2016)</t>
  </si>
  <si>
    <t xml:space="preserve">67.01.06</t>
  </si>
  <si>
    <t xml:space="preserve">DETERMINAÇÃO DO LIMITE DE LIQUIDEZ DE SOLOS (NBR 6459:2017)</t>
  </si>
  <si>
    <t xml:space="preserve">67.01.07</t>
  </si>
  <si>
    <t xml:space="preserve">DETERMINAÇÃO DO LIMITE DE PLASTICIDADE DE SOLOS (NBR 7180:2016)</t>
  </si>
  <si>
    <t xml:space="preserve">67.01.08</t>
  </si>
  <si>
    <t xml:space="preserve">DETERMINAÇÃO DOS FATORES DE CONTRAÇÃO DE SOLOS (DNER-ME 087/94)</t>
  </si>
  <si>
    <t xml:space="preserve">67.01.09</t>
  </si>
  <si>
    <t xml:space="preserve">COMPACTAÇÃO DO SOLO ENERGIA PROCTOR NORMAL (NBR 7182:2020) COM 05 CORPOS DE PROVA</t>
  </si>
  <si>
    <t xml:space="preserve">67.01.10</t>
  </si>
  <si>
    <t xml:space="preserve">COMPACTAÇÃO DO SOLO ENERGIA PROCTOR INTERMEDIÁRIO (NBR 7182:2020) COM 05 CORPOS DE PROVA</t>
  </si>
  <si>
    <t xml:space="preserve">67.01.11</t>
  </si>
  <si>
    <t xml:space="preserve">COMPACTAÇÃO DO SOLO ENERGIA PROCTOR MODIFICADO (NBR 7182:2020) COM 05 CORPOS DE PROVA</t>
  </si>
  <si>
    <t xml:space="preserve">67.01.12</t>
  </si>
  <si>
    <t xml:space="preserve">ÍNDICE DE SUPORTE CALIFÓRNIA DE SOLOS (ISC/CBR) C/1 CP (DNIT 172/016-ME / NBR 9895:2017)</t>
  </si>
  <si>
    <t xml:space="preserve">67.01.13</t>
  </si>
  <si>
    <t xml:space="preserve">ÍNDICE DE SUPORTE CALIFÓRNIA DE SOLOS (ISC/CBR) C/3 CP (DNIT 172/016-ME / NBR 9895:2017)</t>
  </si>
  <si>
    <t xml:space="preserve">67.01.14</t>
  </si>
  <si>
    <t xml:space="preserve">ÍNDICE DE SUPORTE CALIFÓRNIA DE SOLOS (ISC/CBR) C/5 CP (DNIT 172/016-ME / NBR 9895:2017)</t>
  </si>
  <si>
    <t xml:space="preserve">67.01.15</t>
  </si>
  <si>
    <t xml:space="preserve">DETERMINAÇÃO DO EQUIVALENTE DE AREIA EM SOLO (DNER-ME 054/97 / NBR 12052:92)</t>
  </si>
  <si>
    <t xml:space="preserve">67.01.17</t>
  </si>
  <si>
    <t xml:space="preserve">DETERMINAÇÃO COLORIMÉTRICA DE IMPUREZAS ORGÂNICAS EM SOLOS (NBR NM 49:2001)</t>
  </si>
  <si>
    <t xml:space="preserve">67.01.18</t>
  </si>
  <si>
    <t xml:space="preserve">ENSAIO DE ADENSAMENTO DE SOLOS (DNER-IE 005/94 - NBR 16853:2020)</t>
  </si>
  <si>
    <t xml:space="preserve">67.01.20</t>
  </si>
  <si>
    <t xml:space="preserve">COEFICIENTE DE PERMEABILIDADE DE SOLOS ARGILOSOS À CARGA VARIÁVEL (NBR 14545:2021)</t>
  </si>
  <si>
    <t xml:space="preserve">67.01.21</t>
  </si>
  <si>
    <t xml:space="preserve">COEFICIENTE DE PERMEABILIDADE DE SOLOS GRANULARES À CARGA CONSTANTE (NBR 13292:2021)</t>
  </si>
  <si>
    <t xml:space="preserve">67.01.22</t>
  </si>
  <si>
    <t xml:space="preserve">RESISTÊNCIA À COMPRESSÃO NÃO CONFINADA - SOLOS COESIVOS (NBR 12770:1992)</t>
  </si>
  <si>
    <t xml:space="preserve">67.01.23</t>
  </si>
  <si>
    <t xml:space="preserve">COMPRESSAO TRIAXIAL RAPIDO NÃO ADENSADO E NÃO DRENADO (Q/UU)</t>
  </si>
  <si>
    <t xml:space="preserve">67.01.24</t>
  </si>
  <si>
    <t xml:space="preserve">COMPRESSAO TRIAXIAL RAPIDO NÃO ADENSADO E NÃO DRENADO (Q/UU) C/MEDIDAS DE PRESSAO NEUTRA</t>
  </si>
  <si>
    <t xml:space="preserve">67.01.25</t>
  </si>
  <si>
    <t xml:space="preserve">COMPRESSAO TRIAXIAL RAPIDO PRE-ADENSADO E NÃO DRENADO (R/CIU)</t>
  </si>
  <si>
    <t xml:space="preserve">67.01.26</t>
  </si>
  <si>
    <t xml:space="preserve">COMPRESSAO TRIAXIAL RAPIDO PRE-ADENSADO (R/CIU) C/MEDIDAS DE PRESSÃO NEUTRA</t>
  </si>
  <si>
    <t xml:space="preserve">67.01.27</t>
  </si>
  <si>
    <t xml:space="preserve">COMPRESSAO TRIAXIAL RAPIDO PRE-ADENSADO SATURADO (R-SAT/CIU-SAT)</t>
  </si>
  <si>
    <t xml:space="preserve">67.01.28</t>
  </si>
  <si>
    <t xml:space="preserve">COMPRESSAO TRIAXIAL RAPIDO PRE-ADENSADO SATURADO (R-SAT/CIU-SAT) C/MEDIDAS PRESSÃO NEUTRA</t>
  </si>
  <si>
    <t xml:space="preserve">67.01.30</t>
  </si>
  <si>
    <t xml:space="preserve">COMPRESSAO TRIAXIAL LENTO SATURADO (CD)</t>
  </si>
  <si>
    <t xml:space="preserve">67.01.31</t>
  </si>
  <si>
    <t xml:space="preserve">ENSAIO DE CISALHAMENTO DIRETO RAPIDO EM SOLOS (NBR ISO 12957-1:2013)</t>
  </si>
  <si>
    <t xml:space="preserve">67.01.32</t>
  </si>
  <si>
    <t xml:space="preserve">ENSAIO DE SOLO - CISALHAMENTO DIRETO RAPIDO SATURADO</t>
  </si>
  <si>
    <t xml:space="preserve">67.01.33</t>
  </si>
  <si>
    <t xml:space="preserve">ENSAIO DE SOLO - CISALHAMENTO DIRETO RAPIDO PRE-ADENSADO</t>
  </si>
  <si>
    <t xml:space="preserve">67.01.34</t>
  </si>
  <si>
    <t xml:space="preserve">ENSAIOD E SOLO - CISALHAMENTO DIRETO RAPIDO SATURADO PRE-ADENSADO</t>
  </si>
  <si>
    <t xml:space="preserve">67.01.35</t>
  </si>
  <si>
    <t xml:space="preserve">ENSAIO DE SOLO - CISALHAMENTO DIRETO LENTO</t>
  </si>
  <si>
    <t xml:space="preserve">67.01.36</t>
  </si>
  <si>
    <t xml:space="preserve">ENSAIO DE SOLO - CISALHAMENTO DIRETO LENTO SATURADO</t>
  </si>
  <si>
    <t xml:space="preserve">67.02</t>
  </si>
  <si>
    <t xml:space="preserve">ENSAIOS DE AGREGADO</t>
  </si>
  <si>
    <t xml:space="preserve">67.02.01</t>
  </si>
  <si>
    <t xml:space="preserve">DETERMINAÇÃO DA COMPOSIÇÃO GRANULOMÉTRICA - AGREGADOS (NBR NM 248:2003)</t>
  </si>
  <si>
    <t xml:space="preserve">67.02.02</t>
  </si>
  <si>
    <t xml:space="preserve">DETERMINAÇÃO DO TEOR DE ARGILA EM TORRÕES - AGREGADOS (NBR 7218:2010)</t>
  </si>
  <si>
    <t xml:space="preserve">67.02.03</t>
  </si>
  <si>
    <t xml:space="preserve">DETERMINAÇÃO DO MATERIAL FINO QUE PASSA PELA PENEIRA 75 µm POR LAVAGEM (NBR 16973:2021)</t>
  </si>
  <si>
    <t xml:space="preserve">67.02.04</t>
  </si>
  <si>
    <t xml:space="preserve">DETERMINAÇÃO COLORIMÉTRICA DE IMPUREZAS ORGÂNICAS EM AGREGADO MIÚDO (NBR NM 49:2001)</t>
  </si>
  <si>
    <t xml:space="preserve">67.02.05</t>
  </si>
  <si>
    <t xml:space="preserve">DETERMINAÇÃO DA MASSA UNITÁRIA E DO VOLUME DE VAZIOS - AGREGADOS (NBR 16972:2021)</t>
  </si>
  <si>
    <t xml:space="preserve">67.02.06</t>
  </si>
  <si>
    <t xml:space="preserve">DETERMINAÇÃO MASSA ESPECÍFICA AGREGADOS MIUDOS FRASCO CHAPMAN (NBR 9775:2011)</t>
  </si>
  <si>
    <t xml:space="preserve">67.02.07</t>
  </si>
  <si>
    <t xml:space="preserve">INDICE DE DESEMPENHO DE AGREGADO MIÚDO CONTENDO IMPUREZAS ORGÂNICAS (NBR 7221:2012)</t>
  </si>
  <si>
    <t xml:space="preserve">67.02.08</t>
  </si>
  <si>
    <t xml:space="preserve">DETERMINAÇÃO DA CURVA DE INCHAMENTO DE AGREGADO MIUDO (NBR 6467:2009)</t>
  </si>
  <si>
    <t xml:space="preserve">67.02.09</t>
  </si>
  <si>
    <t xml:space="preserve">RESISTÊNCIA DE AGREGADO GRAÚDO AO DESGASTE POR ABRASÃO - LOS ANGELES (NBR 16974:2021)</t>
  </si>
  <si>
    <t xml:space="preserve">67.02.12</t>
  </si>
  <si>
    <t xml:space="preserve">DETERMINAÇÃO DO INDICE DE FORMA PELO MÉTODO DO PAQUÍMETRO (NBR 7809:2019)</t>
  </si>
  <si>
    <t xml:space="preserve">67.02.13</t>
  </si>
  <si>
    <t xml:space="preserve">DURABILIDADE DE AGREGADOS - SOLUÇÕES DE SULFATO DE SÓDIO OU DE MAGNÉSIO (DNER-ME 089/94)</t>
  </si>
  <si>
    <t xml:space="preserve">68</t>
  </si>
  <si>
    <t xml:space="preserve">ENSAIOS DE CIMENTO, CALDA, ARGAMASSA E CONCRETO</t>
  </si>
  <si>
    <t xml:space="preserve">68.01</t>
  </si>
  <si>
    <t xml:space="preserve">ENSAIOS DE CIMENTO PORTLAND</t>
  </si>
  <si>
    <t xml:space="preserve">68.01.01</t>
  </si>
  <si>
    <t xml:space="preserve">ÍNDICE DE FINURA DE CIMENTO PORTLAND POR MEIO DA PENEIRA 0,075MM (NBR 11579:2012)</t>
  </si>
  <si>
    <t xml:space="preserve">68.01.02</t>
  </si>
  <si>
    <t xml:space="preserve">TEMPO DE PEGA DA PASTA DE CIMENTO PORTLAND COM APARELHO VICAT (NBR 16.607:2018)</t>
  </si>
  <si>
    <t xml:space="preserve">68.01.03</t>
  </si>
  <si>
    <t xml:space="preserve">DETERMINAÇÃO DA EXPANSIBILIDADE DE LE CHATELIER - CIMENTO PORTLAND (NBR 11582:206)</t>
  </si>
  <si>
    <t xml:space="preserve">68.01.04</t>
  </si>
  <si>
    <t xml:space="preserve">RESISTÊNCIA À COMPRESSÃO CORPOS DE PROVA CILÍNDRICOS - CIMENTO PORTLAND (NBR 7215:2019)</t>
  </si>
  <si>
    <t xml:space="preserve">68.01.05</t>
  </si>
  <si>
    <t xml:space="preserve">SUPERFÍCIE ESPECÍFICA DO CIMENTO PORTLAND - MÉTODO DE BLAINE (NBR 16372:2015)</t>
  </si>
  <si>
    <t xml:space="preserve">68.01.06</t>
  </si>
  <si>
    <t xml:space="preserve">DETERMINAÇÃO DA MASSA ESPECÍFICA DE CIMENTO PORTLAND (NBR 16605:2017)</t>
  </si>
  <si>
    <t xml:space="preserve">68.01.07</t>
  </si>
  <si>
    <t xml:space="preserve">ANÁLISE QUÍMICA DE CIMENTO PORTLAND  (NBR NM 14:2012)</t>
  </si>
  <si>
    <t xml:space="preserve">68.02</t>
  </si>
  <si>
    <t xml:space="preserve">ENSAIOS DE CALDA DE CIMENTO</t>
  </si>
  <si>
    <t xml:space="preserve">68.02.01</t>
  </si>
  <si>
    <t xml:space="preserve">DETERMINAÇÃO DO ÍNDICE DE FLUIDEZ - CALDA DE CIMENTO PARA INJEÇÃO (NBR 7681-2:2013 )</t>
  </si>
  <si>
    <t xml:space="preserve">68.02.02</t>
  </si>
  <si>
    <t xml:space="preserve">ÍNDICES DE EXSUDAÇÃO E EXPANSÃO - CALDA DE CIMENTO PARA INJEÇÃO (NBR 7681-3:2013)</t>
  </si>
  <si>
    <t xml:space="preserve">68.02.03</t>
  </si>
  <si>
    <t xml:space="preserve">DETERMINAÇÃO DA VIDA ÚTIL - CALDA DE CIMENTO PARA INJEÇÃO (NBR 7681-2:2013 )</t>
  </si>
  <si>
    <t xml:space="preserve">68.02.04</t>
  </si>
  <si>
    <t xml:space="preserve">RESISTÊNCIA À COMPRESSÃO - CALDA DE CIMENTO PARA INJEÇÃO (NBR 7681-4:2013)</t>
  </si>
  <si>
    <t xml:space="preserve">68.03</t>
  </si>
  <si>
    <t xml:space="preserve">ENSAIOS DE ARGAMASSA</t>
  </si>
  <si>
    <t xml:space="preserve">68.03.01</t>
  </si>
  <si>
    <t xml:space="preserve">DETERMINAÇÃO DA RESISTÊNCIA À COMPRESSÃO DA ARGAMASSA (NBR 16868:2020)</t>
  </si>
  <si>
    <t xml:space="preserve">68.03.03</t>
  </si>
  <si>
    <t xml:space="preserve">DOSAGEM RACIONAL DE ARGAMASSA EM PESO E/OU VOLUME</t>
  </si>
  <si>
    <t xml:space="preserve">68.03.04</t>
  </si>
  <si>
    <t xml:space="preserve">RESISTÊNCIA À TRAÇÃO POR COMPRESSÃO DIAMETRAL DE CP CILÍNDRICO ARGAMASSA (NBR 7222:2011)</t>
  </si>
  <si>
    <t xml:space="preserve">68.04</t>
  </si>
  <si>
    <t xml:space="preserve">ENSAIOS DE CONCRETO</t>
  </si>
  <si>
    <t xml:space="preserve">68.04.01</t>
  </si>
  <si>
    <t xml:space="preserve">DOSAGEM RACIONAL DE CONCRETO EM PESO E/OU VOLUME</t>
  </si>
  <si>
    <t xml:space="preserve">68.04.02</t>
  </si>
  <si>
    <t xml:space="preserve">VERIFICAÇÃO E AJUSTE DO TRAÇO DE CONCRETO</t>
  </si>
  <si>
    <t xml:space="preserve">68.04.03</t>
  </si>
  <si>
    <t xml:space="preserve">RESIST. À COMPRESSÃO CP CILÍNDRICO CONCRETO CURA/FACEAMENTO/ROMPIMENTO (NBR 5739:2018)</t>
  </si>
  <si>
    <t xml:space="preserve">68.04.04</t>
  </si>
  <si>
    <t xml:space="preserve">RESIST. À COMPRESSÃO CP CILÍNDRICO CONCRETO MOLD/TRANSP/CURA/FACEAM/ROMP (NBR 5739:2018)</t>
  </si>
  <si>
    <t xml:space="preserve">68.04.05</t>
  </si>
  <si>
    <t xml:space="preserve">RESIST. A TRAÇÃO POR COMPRESSÃO DIAMETRAL CP CILÍNDRICOS CONCRETO (NBR 7222:2011)</t>
  </si>
  <si>
    <t xml:space="preserve">68.04.07</t>
  </si>
  <si>
    <t xml:space="preserve">CONSISTÊNCIA DO CONCRETO PELO ABATIMENTO DO TRONCO DE CONE - SLUMP TEST (NBR 16889:2020)</t>
  </si>
  <si>
    <t xml:space="preserve">68.04.08</t>
  </si>
  <si>
    <t xml:space="preserve">AVALIAÇÃO DA DUREZA SUPERFICIAL PELO ESCLERÔMETRO - CONCRETO ENDURECIDO (NBR 7584:2012)</t>
  </si>
  <si>
    <t xml:space="preserve">68.04.09</t>
  </si>
  <si>
    <t xml:space="preserve">EXTRAÇAO/PREPARO/ENSAIO/ANALISE DE TESTEMUNHO D=3" EM ESTRUT. CONCRETO (NBR 7680-1:2015)</t>
  </si>
  <si>
    <t xml:space="preserve">68.04.10</t>
  </si>
  <si>
    <t xml:space="preserve">EXTRAÇAO/PREPARO/ENSAIO/ANALISE DE TESTEMUNHO D=4" EM ESTRUT. CONCRETO (NBR 7680-1:2015)</t>
  </si>
  <si>
    <t xml:space="preserve">69</t>
  </si>
  <si>
    <t xml:space="preserve">ENSAIOS DE ACO, BLOCO, MADEIRA,TELHA,TIJOLO E TUBO</t>
  </si>
  <si>
    <t xml:space="preserve">69.01</t>
  </si>
  <si>
    <t xml:space="preserve">ENSAIOS DE ACO</t>
  </si>
  <si>
    <t xml:space="preserve">69.01.01</t>
  </si>
  <si>
    <t xml:space="preserve">TRAÇÃO/DESBITOLAMENTO BARRAS DE AÇO D &lt;= 16 MM, TEMP. AMBIENTE (NBR 6892-1:2013)</t>
  </si>
  <si>
    <t xml:space="preserve">CP</t>
  </si>
  <si>
    <t xml:space="preserve">69.01.02</t>
  </si>
  <si>
    <t xml:space="preserve">TRAÇÃO/DESBITOLAMENTO BARRAS DE AÇO 16 &lt; D &lt;= 25 MM, TEMP. AMBIENTE (NBR 6892-1:2013)</t>
  </si>
  <si>
    <t xml:space="preserve">69.01.03</t>
  </si>
  <si>
    <t xml:space="preserve">TRAÇÃO/DESBITOLAMENTO EM BARRAS DE AÇO D &gt; 25 MM, TEMP. AMBIENTE (NBR 6892-1:2013)</t>
  </si>
  <si>
    <t xml:space="preserve">69.01.04</t>
  </si>
  <si>
    <t xml:space="preserve">DOBRAMENTO SEMI-GUIADO EM BARRAS DE AÇO (NBR 7438:2016)</t>
  </si>
  <si>
    <t xml:space="preserve">69.01.05</t>
  </si>
  <si>
    <t xml:space="preserve">TRAÇÃO EM FIOS, BARRAS E CORDOALHAS DE AÇO PARA ARMADURA DE PROTENSÃO (NBR 6349:2008)</t>
  </si>
  <si>
    <t xml:space="preserve">69.02</t>
  </si>
  <si>
    <t xml:space="preserve">ENSAIOS DE BLOCOS DE CONCRETO</t>
  </si>
  <si>
    <t xml:space="preserve">69.02.01</t>
  </si>
  <si>
    <t xml:space="preserve">ENSAIO DE RESISTÊNCIA À COMPRESSÃO EM BLOCO DE CONCRETO (NBR 12118:2014)</t>
  </si>
  <si>
    <t xml:space="preserve">69.02.02</t>
  </si>
  <si>
    <t xml:space="preserve">ANÁLISE DIMENSIONAL, ABSORÇÃO E  ÁREA LIQUIDA EM BLOCO DE CONCRETO (NBR 12118:2014)</t>
  </si>
  <si>
    <t xml:space="preserve">69.03</t>
  </si>
  <si>
    <t xml:space="preserve">ENSAIOS DE BLOCOS CERAMICOS</t>
  </si>
  <si>
    <t xml:space="preserve">69.03.01</t>
  </si>
  <si>
    <t xml:space="preserve">RESISTÊNCIA À COMPRESSÃO EM BLOCOS CERÂMICOS ESTRUTURAIS E DE VEDAÇÃO (NBR 15270:2017)</t>
  </si>
  <si>
    <t xml:space="preserve">69.03.02</t>
  </si>
  <si>
    <t xml:space="preserve">CARACTERÍSTICAS GEOMÉTRICAS/ABSORÇÃO BLOCOS CERÂMICOS ESTRUT./VEDAÇÃO (NBR 15270:2017)</t>
  </si>
  <si>
    <t xml:space="preserve">TABELA MENSAL DE PREÇO DE INSUMOS</t>
  </si>
  <si>
    <t xml:space="preserve">MÊS DE REFERÊNCIA: 01/25</t>
  </si>
  <si>
    <t xml:space="preserve">ONERADA</t>
  </si>
  <si>
    <t xml:space="preserve">54.01.01</t>
  </si>
  <si>
    <t xml:space="preserve">POLIDORA DE PISO, 100KG, D=450MM, MOTOR ELÉTRICO 4HP (LOCAÇÃO)</t>
  </si>
  <si>
    <t xml:space="preserve">54.01.08</t>
  </si>
  <si>
    <t xml:space="preserve">VIBROACABADORA DE ASFALTO SOBRE ESTEIRAS, LARGURA DE PAVIMENTO 2,13 M A 4,55 M POTÊNCIA. 74 KW/100 HP, CAPACIDADE 400 T/H OU EQUIVALENTE</t>
  </si>
  <si>
    <t xml:space="preserve">54.01.38</t>
  </si>
  <si>
    <t xml:space="preserve">MINI-CARREGADEIRA DE PNEUS 61HP COM VASSOURA DE 1500MM OU EQUIVALENTE</t>
  </si>
  <si>
    <t xml:space="preserve">54.01.40</t>
  </si>
  <si>
    <t xml:space="preserve">FRESADORA DE ASFALTO A FRIO SOBRE RODAS, LARGURA DE FRESAGEM 1,00 M, POTÊNCIA 155 KW/208 HP OU EQUIVALENTE</t>
  </si>
  <si>
    <t xml:space="preserve">54.01.70</t>
  </si>
  <si>
    <t xml:space="preserve">VASSOURA MECÂNICA REBOCÁVEL COM ESCOVA CILÍNDRICA LARGURA ÚTIL DE VARRIMENTO = 2,44M OU EQUIVALENTE</t>
  </si>
  <si>
    <t xml:space="preserve">54.04.12</t>
  </si>
  <si>
    <t xml:space="preserve">BATE ESTACA DE QUEDA SIMPLES, SOBRE ROLO, MOTOR A DIESEL, COM MARTELO DE 0,6 A 0,8T</t>
  </si>
  <si>
    <t xml:space="preserve">54.05.10</t>
  </si>
  <si>
    <t xml:space="preserve">BETONEIRA CAPACIDADE NOMINAL 400 L, CAPACIDADE DE MISTURA  280 L, MOTOR ELETRICO TRIFASICO 220/380 V POTENCIA 2 CV, SEM CARREGADOR</t>
  </si>
  <si>
    <t xml:space="preserve">54.06.02</t>
  </si>
  <si>
    <t xml:space="preserve">BOMBA HIDRÁULICA SUBMERSÍVEL 2" 36 M3/H COM 20M DE MANGUEIRA</t>
  </si>
  <si>
    <t xml:space="preserve">54.06.04</t>
  </si>
  <si>
    <t xml:space="preserve">BOMBA HIDRÁULICA SUBMERSÍVEL 3" 72 M3/H COM 20M DE MANGUEIRA</t>
  </si>
  <si>
    <t xml:space="preserve">54.10.10</t>
  </si>
  <si>
    <t xml:space="preserve">CAMINHÃO TOCO, PESO BRUTO TOTAL 10.000 KG, CARGA ÚTIL MÁXIMA 7.200 KG, DISTÂNCIA ENTRE EIXOS 4,50 M, POTÊNCIA 190 CV (INCLUI CABINE E CHASSI, NÃO INCLUI CARROCERIA) OU EQUIVALENTE</t>
  </si>
  <si>
    <t xml:space="preserve">54.10.12</t>
  </si>
  <si>
    <t xml:space="preserve">CAMINHÃO TOCO, PESO BRUTO TOTAL 15.000 KG, CARGA ÚTIL MÁXIMA 9.800 KG, DISTÂNCIA ENTRE EIXOS 5,00 M, POTÊNCIA 200 CV (INCLUI CABINE E CHASSI, NÃO INCLUI CARROCERIA) OU EQUIVALENTE</t>
  </si>
  <si>
    <t xml:space="preserve">54.10.80</t>
  </si>
  <si>
    <t xml:space="preserve">GUINDASTE ARTICULADO COM CAPACIDADE MÁXIMA DE 3300KG E ALCANCE MÁXIMO HORIZONTAL DE 9 METROS OU EQUIVALENTE</t>
  </si>
  <si>
    <t xml:space="preserve">54.11.10</t>
  </si>
  <si>
    <t xml:space="preserve">PÁ CARREGADEIRA 180HP CAPACIDADE CAÇAMBA 3M3 OU EQUIVALENTE</t>
  </si>
  <si>
    <t xml:space="preserve">54.11.28</t>
  </si>
  <si>
    <t xml:space="preserve">PÁ CARREGADEIRA 140HP CAPACIDADE CAÇAMBA 1,7M3 OU EQUIVALENTE</t>
  </si>
  <si>
    <t xml:space="preserve">54.13.22</t>
  </si>
  <si>
    <t xml:space="preserve">ROLO COMPACTADOR VIBRATÓRIO TANDEM, AÇO LISO, POTÊNCIA 57 HP, PESO SEM/COM LASTRO 6,5/9,4 T, LARGURA DE TRABALHO 1,20 M OU EQUIVALENTE</t>
  </si>
  <si>
    <t xml:space="preserve">54.13.40</t>
  </si>
  <si>
    <t xml:space="preserve">ROLO COMPACTADOR VIBRATÓRIO DE UM CILINDRO LISO DE AÇO, POTÊNCIA 125 HP, PESO SEM/COM LASTRO 10,75/12,92 T, IMPACTO DINÂMICO 31,5/18,5 T, LARGURA TRABALHO 2,15 M OU EQUIVALENTE</t>
  </si>
  <si>
    <t xml:space="preserve">54.13.42</t>
  </si>
  <si>
    <t xml:space="preserve">ROLO VIBRATÓRIO PÉ DE CARNEIRO 100HP PESO OPERACIONAL 11000KG OU EQUIVALENTE</t>
  </si>
  <si>
    <t xml:space="preserve">54.13.44</t>
  </si>
  <si>
    <t xml:space="preserve">ROLO VIBRATÓRIO LISO 80HP PESO OPERACIONAL 7000KG LARGURA 1,68M OU EQUIVALENTE</t>
  </si>
  <si>
    <t xml:space="preserve">54.13.46</t>
  </si>
  <si>
    <t xml:space="preserve">ROLO VIBRATÓRIO PÉ DE CARNEIRO 80HP PESO OPERACIONAL 7000KG OU EQUIVALENTE</t>
  </si>
  <si>
    <t xml:space="preserve">54.13.50</t>
  </si>
  <si>
    <t xml:space="preserve">ROLO VIBRATÓRIO DE TAMBOR DUPLO 24 HP, PESO OPERACIONAL 1700KG E TAMBOR 0,90M OU EQUIVALENTE</t>
  </si>
  <si>
    <t xml:space="preserve">54.13.54</t>
  </si>
  <si>
    <t xml:space="preserve">ROLO DE PNEUS MASSA OPERACIONAL 10000KG LARGURA ROLAMENTO 1,80M E 99HP OU EQUIVALENTE</t>
  </si>
  <si>
    <t xml:space="preserve">54.13.74</t>
  </si>
  <si>
    <t xml:space="preserve">COMPACTADOR VIBRATÓRIO DE PLACA 9,0 HP DIESEL OU EQUIVALENTE</t>
  </si>
  <si>
    <t xml:space="preserve">54.13.78</t>
  </si>
  <si>
    <t xml:space="preserve">COMPACTADOR VIBRATÓRIO DE PLACA 3,0 HP DIESEL OU EQUIVALENTE</t>
  </si>
  <si>
    <t xml:space="preserve">54.14.10</t>
  </si>
  <si>
    <t xml:space="preserve">COMPRESSOR PORTÁTIL, MOTOR DIESEL, 275 PCM, 7 BAR, 54,4KW, OU EQUIVALENTE</t>
  </si>
  <si>
    <t xml:space="preserve">54.16.50</t>
  </si>
  <si>
    <t xml:space="preserve">ESPARGIDOR DE ASFALTO 9,5HP, 6000L, 36 BICOS, VAZÃO POR BICO 12L/HORA, OU EQUIVALENTE</t>
  </si>
  <si>
    <t xml:space="preserve">54.19.62</t>
  </si>
  <si>
    <t xml:space="preserve">ROMPEDOR PNEUMÁTICO MANUAL, PADRÃO, PESO DE 30 KG, OU EQUIVALENTE</t>
  </si>
  <si>
    <t xml:space="preserve">54.19.66</t>
  </si>
  <si>
    <t xml:space="preserve">MARTELO DEMOLIDOR ELÉTRICO, 2.000 W,  1.000 IMPACTOS POR MINUTO, FORÇA DE IMPACTO ENTRE 62 E 69 J, PESO DE 30 KG, OU EQUIVALENTE</t>
  </si>
  <si>
    <t xml:space="preserve">MÊS</t>
  </si>
  <si>
    <t xml:space="preserve">54.19.67</t>
  </si>
  <si>
    <t xml:space="preserve">MARTELO DEMOLIDOR ELETRICO, 2.000 W,  1.000 IMPACTOS POR MINUTO, FORÇA DE IMPACTO ENTRE 62 E 69 J, PESO DE 30 KG, OU EQUIVALENTE</t>
  </si>
  <si>
    <t xml:space="preserve">54.20.06</t>
  </si>
  <si>
    <t xml:space="preserve">RETROESCAVADEIRA TRAÇÃO 4X2, 85HP, CAÇAMBA 610MM / 0,22M3 OU EQUIVALENTE</t>
  </si>
  <si>
    <t xml:space="preserve">54.20.09</t>
  </si>
  <si>
    <t xml:space="preserve">RETROESCAVADEIRA SOBRE RODAS COM CARREGADEIRA, TRAÇÃO 4X4, POTÊNCIA 88 HP, CAÇAMBA CARREGADEIRA CAPACIDADE MÍNIMA 1 M3, CAÇAMBA RETRO CAPACIDADE 0,26 M3, PESO OPERACIONAL MÍNIMO 6.674 KG, PROFUNDIDADE ESCAVAÇÃO MÁXIMA. 4,37 M REF 36531</t>
  </si>
  <si>
    <t xml:space="preserve">54.20.11</t>
  </si>
  <si>
    <t xml:space="preserve">MINIESCAVADEIRA SOBRE ESTEIRAS, POTÊNCIA LÍQUIDA DE *30* HP, PESO OPERACIONAL DE *3.500* KG REF 37520</t>
  </si>
  <si>
    <t xml:space="preserve">54.20.18</t>
  </si>
  <si>
    <t xml:space="preserve">ESCAVADEIRA HIDRÁULICA SOBRE ESTEIRAS, CAÇAMBA 0,98M3, PESO OPERACIONAL 17T, POTÊNCIA BRUTA 119HP, OU EQUIVALENTE</t>
  </si>
  <si>
    <t xml:space="preserve">54.20.20</t>
  </si>
  <si>
    <t xml:space="preserve">ESCAVADEIRA HIDRÁULICA SOBRE ESTEIRAS, CAÇAMBA 1,3M3, PESO OPERACIONAL 22T, POTÊNCIA BRUTA 156HP, OU EQUIVALENTE</t>
  </si>
  <si>
    <t xml:space="preserve">54.25.08</t>
  </si>
  <si>
    <t xml:space="preserve">GRADE DE DISCOS MECÂNICA 20X24" COM 20 DISCOS 24" X 6MM  COM PNEUS PARA TRANSPORTE</t>
  </si>
  <si>
    <t xml:space="preserve">54.27.16</t>
  </si>
  <si>
    <t xml:space="preserve">GUINDASTE HIDRÁULICO AUTOPROPELIDO, COM LANÇA TELESCÓPICA 28,80 M, CAPACIDADE MÁXIMA 30 T, POTÊNCIA 97 KW, TRAÇÃO 4 X 4</t>
  </si>
  <si>
    <t xml:space="preserve">54.31.10</t>
  </si>
  <si>
    <t xml:space="preserve">GRUPO DE SOLDAGEM COM GERADOR A DIESEL PARA SOLDA ELÉTRICA, SOBRE 02 RODAS, COM MOTOR 4 CILINDROS, 375A TN5 B/56 C/3 KVA, OU EQUIVALENTE</t>
  </si>
  <si>
    <t xml:space="preserve">54.32.08</t>
  </si>
  <si>
    <t xml:space="preserve">MOTONIVELADORA POTÊNCIA BASICA LÍQUIDA (PRIMEIRA MARCHA) 125HP/93KW , PESO BRUTO 16T, LARGURA DA LÂMINA DE 3,7 M, OU EQUIVALENTE</t>
  </si>
  <si>
    <t xml:space="preserve">54.34.01</t>
  </si>
  <si>
    <t xml:space="preserve">MOTOSSERRA PORTÁTIL COM MOTOR A GASOLINA DE 60 CILINDRADAS, OU EQUIVALENTE</t>
  </si>
  <si>
    <t xml:space="preserve">54.34.02</t>
  </si>
  <si>
    <t xml:space="preserve">ROÇADEIRA COSTAL COM MOTOR A GASOLINA DE *32* CC</t>
  </si>
  <si>
    <t xml:space="preserve">54.36.08</t>
  </si>
  <si>
    <t xml:space="preserve">TRATOR DE ESTEIRAS, POTÊNCIA DE 347 HP, PESO OPERACIONAL DE 38,5 T, COM LÂMINA COM CAPACIDADE DE 8,70M3</t>
  </si>
  <si>
    <t xml:space="preserve">54.36.10</t>
  </si>
  <si>
    <t xml:space="preserve">TRATOR DE ESTEIRAS, POTÊNCIA DE 177HP/132KW, PESO OPERACIONAL DE 16,5T, COM LÂMINA COM CAPACIDADE DE 3,18M3, OU EQUIVALENTE</t>
  </si>
  <si>
    <t xml:space="preserve">54.36.64</t>
  </si>
  <si>
    <t xml:space="preserve">TRATOR DE PNEUS COM POTÊNCIA DE 85 CV, TRAÇÃO 4X4, COM VASSOURA MECÂNICA ACOPLADA REF 7640</t>
  </si>
  <si>
    <t xml:space="preserve">54.36.66</t>
  </si>
  <si>
    <t xml:space="preserve">TRATOR DE PNEUS COM POTÊNCIA DE 105 CV, TRAÇÃO 4 X 4, PESO COM LASTRO DE 5500 KG, OU EQUIVALENTE</t>
  </si>
  <si>
    <t xml:space="preserve">54.39.10</t>
  </si>
  <si>
    <t xml:space="preserve">MANGOTE PARA VIBRADOR DE IMERSÃO PENDULAR D= 45MM x 5M, OU EQUIVALENTE</t>
  </si>
  <si>
    <t xml:space="preserve">54.39.11</t>
  </si>
  <si>
    <t xml:space="preserve">MOTOR PAPA VIBRADOR DE IMERSÃO TRIFÁSICO 220/380V 2CV, OU EQUIVALENTE</t>
  </si>
  <si>
    <t xml:space="preserve">54.39.20</t>
  </si>
  <si>
    <t xml:space="preserve">RÉGUA VIBRATÓRIA PARA CONCRETO COMPRIMENTO 4 METROS A GASOLINA REF 13897</t>
  </si>
  <si>
    <t xml:space="preserve">54.40.01</t>
  </si>
  <si>
    <t xml:space="preserve">LOCAÇÃO VEÍCULO TIPO PICAPE LEVE COM SEGURO</t>
  </si>
  <si>
    <t xml:space="preserve">54.40.04</t>
  </si>
  <si>
    <t xml:space="preserve">LOCAÇÃO VEÍCULO UTILITÁRIO 4 PORTAS E 7 LUGARES COM SEGURO</t>
  </si>
  <si>
    <t xml:space="preserve">54.40.06</t>
  </si>
  <si>
    <t xml:space="preserve">LOCAÇÃO VEÍCULO POPULAR MOTOR 1.0 COM AR E SEGURO</t>
  </si>
  <si>
    <t xml:space="preserve">54.40.20</t>
  </si>
  <si>
    <t xml:space="preserve">DENTE PARA FRESADORA DE ASFALTO COMPACTA</t>
  </si>
  <si>
    <t xml:space="preserve">54.40.22</t>
  </si>
  <si>
    <t xml:space="preserve">PORTA DENTE PARA FRESADORA DE ASFALTO COMPACTA</t>
  </si>
  <si>
    <t xml:space="preserve">54.40.24</t>
  </si>
  <si>
    <t xml:space="preserve">APOIO PARA PORTA DENTE FRESADORA DE ASFALTO COMPACTA</t>
  </si>
  <si>
    <t xml:space="preserve">54.40.30</t>
  </si>
  <si>
    <t xml:space="preserve">MÁQUINA CORTADORA DE PISO (SERRA CLIPPER), À GASOLINA, 13HP, ÚMIDO OU À SECO, OU EQUIVALENTE</t>
  </si>
  <si>
    <t xml:space="preserve">54.40.31</t>
  </si>
  <si>
    <t xml:space="preserve">REBOQUE PARA BANHEIRO QUÍMICO EM ESTRUTURA DE AÇO, COM INSTALAÇÃO ELÉTRICA DE ACORDO COM NORMAS DE TRÂNSITO, ENGATE RÁPIDO, ESCADA DE ACESSO, PINTURA ANTICORROSIVA, DUAS RODAS COM PNEUS, ESTEPE, MACACO MECÂNICO COM SUPORTE E CAPACIDADE 500KG (OU EQUIVALE</t>
  </si>
  <si>
    <t xml:space="preserve">54.41.17</t>
  </si>
  <si>
    <t xml:space="preserve">MÁQUINA DE SOLDA - LOCAÇÃO</t>
  </si>
  <si>
    <t xml:space="preserve">54.41.18</t>
  </si>
  <si>
    <t xml:space="preserve">GERADOR DIESEL MONOCILÍNDRICO SOBRE 2 RODAS, COM 6KVA TDG7000EXP OU EQUIVALENTE - LOCAÇÃO</t>
  </si>
  <si>
    <t xml:space="preserve">54.41.19</t>
  </si>
  <si>
    <t xml:space="preserve">SOPRADOR A GASOLINA</t>
  </si>
  <si>
    <t xml:space="preserve">54.41.20</t>
  </si>
  <si>
    <t xml:space="preserve">PULVERIZADOR TIPO COSTAL</t>
  </si>
  <si>
    <t xml:space="preserve">54.41.21</t>
  </si>
  <si>
    <t xml:space="preserve">EQUIPAMENTO PARA SELAGEM COM MATERIAL ASFÁLTICO REBOCÁVEL COM CAPACIDADE DE 370 L - 35 KW</t>
  </si>
  <si>
    <t xml:space="preserve">54.42.01</t>
  </si>
  <si>
    <t xml:space="preserve">SERRA CIRCULAR DE BANCADA, MOTOR ELÉTRICO 1800W, COIFA PARA DISCO 10", OU EQUIVALENTE</t>
  </si>
  <si>
    <t xml:space="preserve">54.50.01</t>
  </si>
  <si>
    <t xml:space="preserve">EQUIPE DE REDE LIGAÇÃO ESGOTO COPASA</t>
  </si>
  <si>
    <t xml:space="preserve">55.05.15</t>
  </si>
  <si>
    <t xml:space="preserve">OPERADOR 1</t>
  </si>
  <si>
    <t xml:space="preserve">55.05.21</t>
  </si>
  <si>
    <t xml:space="preserve">OPERADOR DE BETONEIRA ESTACIONÁRIA / MISTURADOR</t>
  </si>
  <si>
    <t xml:space="preserve">55.05.32</t>
  </si>
  <si>
    <t xml:space="preserve">OPERADOR DE MARTELETE OU MARTELETEIRO</t>
  </si>
  <si>
    <t xml:space="preserve">55.05.35</t>
  </si>
  <si>
    <t xml:space="preserve">MOTORISTA DE VEÍCULO LEVE</t>
  </si>
  <si>
    <t xml:space="preserve">55.05.36</t>
  </si>
  <si>
    <t xml:space="preserve">MOTORISTA DE VEÍCULO PESADO</t>
  </si>
  <si>
    <t xml:space="preserve">55.05.45</t>
  </si>
  <si>
    <t xml:space="preserve">OPERADOR DE PAVIMENTADORA / MESA VIBROACABADORA</t>
  </si>
  <si>
    <t xml:space="preserve">55.05.49</t>
  </si>
  <si>
    <t xml:space="preserve">OPERADOR DE CARREGADEIRA</t>
  </si>
  <si>
    <t xml:space="preserve">55.05.51</t>
  </si>
  <si>
    <t xml:space="preserve">OPERADOR DE COMPRESSOR DE AR OU COMPRESSORISTA</t>
  </si>
  <si>
    <t xml:space="preserve">55.05.57</t>
  </si>
  <si>
    <t xml:space="preserve">OPERADOR DE GUINDASTE</t>
  </si>
  <si>
    <t xml:space="preserve">55.05.59</t>
  </si>
  <si>
    <t xml:space="preserve">OPERADOR DE TRATOR DE PNEUS</t>
  </si>
  <si>
    <t xml:space="preserve">55.05.61</t>
  </si>
  <si>
    <t xml:space="preserve">OPERADOR DE MOTONIVELADORA</t>
  </si>
  <si>
    <t xml:space="preserve">55.05.64</t>
  </si>
  <si>
    <t xml:space="preserve">OPERADOR DE ESCAVADEIRA</t>
  </si>
  <si>
    <t xml:space="preserve">55.05.65</t>
  </si>
  <si>
    <t xml:space="preserve">OPERADOR DE RETRO ESCAVADEIRA</t>
  </si>
  <si>
    <t xml:space="preserve">55.05.66</t>
  </si>
  <si>
    <t xml:space="preserve">OPERADOR DE ROÇADEIRA</t>
  </si>
  <si>
    <t xml:space="preserve">55.05.67</t>
  </si>
  <si>
    <t xml:space="preserve">OPERADOR DE ROLO COMPACTADOR</t>
  </si>
  <si>
    <t xml:space="preserve">55.05.70</t>
  </si>
  <si>
    <t xml:space="preserve">OPERADOR DE MÁQUINAS E TRATORES DIVERSOS - TERRAPLANAGEM </t>
  </si>
  <si>
    <t xml:space="preserve">55.05.71</t>
  </si>
  <si>
    <t xml:space="preserve">OPERADOR DE USINA DE ASFALTO, DE SOLOS OU DE CONCRETO </t>
  </si>
  <si>
    <t xml:space="preserve">55.10.05</t>
  </si>
  <si>
    <t xml:space="preserve">AJUDANTE</t>
  </si>
  <si>
    <t xml:space="preserve">55.10.06</t>
  </si>
  <si>
    <t xml:space="preserve">CHEFE DE SETOR ADMINISTRATIVO (NÍVEL SUPERIOR)</t>
  </si>
  <si>
    <t xml:space="preserve">55.10.07</t>
  </si>
  <si>
    <t xml:space="preserve">ALMOXARIFE</t>
  </si>
  <si>
    <t xml:space="preserve">55.10.09</t>
  </si>
  <si>
    <t xml:space="preserve">APONTADOR OU APROPRIADOR DE MÃO DE OBRA</t>
  </si>
  <si>
    <t xml:space="preserve">55.10.10</t>
  </si>
  <si>
    <t xml:space="preserve">AUXILIAR DE ENCANADOR OU BOMBEIRO HIDRÁULICO</t>
  </si>
  <si>
    <t xml:space="preserve">55.10.15</t>
  </si>
  <si>
    <t xml:space="preserve">AUXILIAR DE TOPÓGRAFO</t>
  </si>
  <si>
    <t xml:space="preserve">55.10.16</t>
  </si>
  <si>
    <t xml:space="preserve">AUXILIAR DE SERVIÇOS GERAIS</t>
  </si>
  <si>
    <t xml:space="preserve">55.10.33</t>
  </si>
  <si>
    <t xml:space="preserve">ENCARREGADO GERAL DE OBRAS</t>
  </si>
  <si>
    <t xml:space="preserve">55.10.34</t>
  </si>
  <si>
    <t xml:space="preserve">ENCARREGADO DE TURMA</t>
  </si>
  <si>
    <t xml:space="preserve">55.10.35</t>
  </si>
  <si>
    <t xml:space="preserve">ARMADOR</t>
  </si>
  <si>
    <t xml:space="preserve">55.10.39</t>
  </si>
  <si>
    <t xml:space="preserve">ENCANADOR OU BOMBEIRO HIDRÁULICO </t>
  </si>
  <si>
    <t xml:space="preserve">55.10.45</t>
  </si>
  <si>
    <t xml:space="preserve">CALCETEIRO</t>
  </si>
  <si>
    <t xml:space="preserve">55.10.50</t>
  </si>
  <si>
    <t xml:space="preserve">CARPINTEIRO</t>
  </si>
  <si>
    <t xml:space="preserve">55.10.51</t>
  </si>
  <si>
    <t xml:space="preserve">POCEIRO / ESCAVADOR DE VALAS E TUBULÕES </t>
  </si>
  <si>
    <t xml:space="preserve">55.10.55</t>
  </si>
  <si>
    <t xml:space="preserve">ELETRICISTA</t>
  </si>
  <si>
    <t xml:space="preserve">55.10.60</t>
  </si>
  <si>
    <t xml:space="preserve">JARDINEIRO</t>
  </si>
  <si>
    <t xml:space="preserve">55.10.65</t>
  </si>
  <si>
    <t xml:space="preserve">MARCENEIRO</t>
  </si>
  <si>
    <t xml:space="preserve">55.10.67</t>
  </si>
  <si>
    <t xml:space="preserve">MONTADOR</t>
  </si>
  <si>
    <t xml:space="preserve">55.10.75</t>
  </si>
  <si>
    <t xml:space="preserve">PEDREIRO</t>
  </si>
  <si>
    <t xml:space="preserve">55.10.76</t>
  </si>
  <si>
    <t xml:space="preserve">IMPERMEABILIZADOR</t>
  </si>
  <si>
    <t xml:space="preserve">55.10.77</t>
  </si>
  <si>
    <t xml:space="preserve">PEDREIRO DE ACABAMENTO</t>
  </si>
  <si>
    <t xml:space="preserve">55.10.81</t>
  </si>
  <si>
    <t xml:space="preserve">PINTOR</t>
  </si>
  <si>
    <t xml:space="preserve">55.10.82</t>
  </si>
  <si>
    <t xml:space="preserve">RASTELEIRO</t>
  </si>
  <si>
    <t xml:space="preserve">55.10.84</t>
  </si>
  <si>
    <t xml:space="preserve">MESTRE DE OBRAS</t>
  </si>
  <si>
    <t xml:space="preserve">55.10.86</t>
  </si>
  <si>
    <t xml:space="preserve">SERRALHEIRO</t>
  </si>
  <si>
    <t xml:space="preserve">55.10.87</t>
  </si>
  <si>
    <t xml:space="preserve">VIDRACEIRO</t>
  </si>
  <si>
    <t xml:space="preserve">55.10.88</t>
  </si>
  <si>
    <t xml:space="preserve">SERVENTE DE OBRAS</t>
  </si>
  <si>
    <t xml:space="preserve">55.10.90</t>
  </si>
  <si>
    <t xml:space="preserve">SOLDADOR</t>
  </si>
  <si>
    <t xml:space="preserve">55.10.92</t>
  </si>
  <si>
    <t xml:space="preserve">AUXILIAR ADMINISTRATIVO</t>
  </si>
  <si>
    <t xml:space="preserve">55.10.94</t>
  </si>
  <si>
    <t xml:space="preserve">TOPÓGRAFO INTERMEDIÁRIO</t>
  </si>
  <si>
    <t xml:space="preserve">55.10.95</t>
  </si>
  <si>
    <t xml:space="preserve">VIGIA DIURNO</t>
  </si>
  <si>
    <t xml:space="preserve">55.10.96</t>
  </si>
  <si>
    <t xml:space="preserve">VIGIA NOTURNO</t>
  </si>
  <si>
    <t xml:space="preserve">55.15.05</t>
  </si>
  <si>
    <t xml:space="preserve">TÉCNICO EM SEGURANÇA DO TRABALHO</t>
  </si>
  <si>
    <t xml:space="preserve">55.15.06</t>
  </si>
  <si>
    <t xml:space="preserve">TÉCNICO SÊNIOR</t>
  </si>
  <si>
    <t xml:space="preserve">55.15.07</t>
  </si>
  <si>
    <t xml:space="preserve">TÉCNICO INTERMEDIÁRIO</t>
  </si>
  <si>
    <t xml:space="preserve">55.15.08</t>
  </si>
  <si>
    <t xml:space="preserve">TÉCNICO JÚNIOR</t>
  </si>
  <si>
    <t xml:space="preserve">55.20.03</t>
  </si>
  <si>
    <t xml:space="preserve">ENGENHEIRO JÚNIOR (CARGA HORÁRIA 8H/DIA)</t>
  </si>
  <si>
    <t xml:space="preserve">55.20.04</t>
  </si>
  <si>
    <t xml:space="preserve">ENGENHEIRO SÊNIOR (CARGA HORÁRIA 8H/DIA)</t>
  </si>
  <si>
    <t xml:space="preserve">55.20.05</t>
  </si>
  <si>
    <t xml:space="preserve">ENGENHEIRO INTERMEDIÁRIO (CARGA HORÁRIA 8H/DIA)</t>
  </si>
  <si>
    <t xml:space="preserve">55.20.06</t>
  </si>
  <si>
    <t xml:space="preserve">ENGENHEIRO TRAINEE (CARGA HORÁRIA 8H/DIA)</t>
  </si>
  <si>
    <t xml:space="preserve">55.20.07</t>
  </si>
  <si>
    <t xml:space="preserve">ENGENHEIRO TRAINEE (CARGA HORÁRIA 6H/DIA)</t>
  </si>
  <si>
    <t xml:space="preserve">55.20.08</t>
  </si>
  <si>
    <t xml:space="preserve">ENGENHEIRO TRAINEE (CARGA HORÁRIA 7H/DIA)</t>
  </si>
  <si>
    <t xml:space="preserve">55.20.09</t>
  </si>
  <si>
    <t xml:space="preserve">ENGENHEIRO JÚNIOR (CARGA HORÁRIA 6H/DIA)</t>
  </si>
  <si>
    <t xml:space="preserve">55.20.10</t>
  </si>
  <si>
    <t xml:space="preserve">ENGENHEIRO JÚNIOR (CARGA HORÁRIA 7H/DIA)</t>
  </si>
  <si>
    <t xml:space="preserve">55.20.11</t>
  </si>
  <si>
    <t xml:space="preserve">ENGENHEIRO INTERMEDIÁRIO (CARGA HORÁRIA 6H/DIA)</t>
  </si>
  <si>
    <t xml:space="preserve">55.20.12</t>
  </si>
  <si>
    <t xml:space="preserve">ENGENHEIRO INTERMEDIÁRIO (CARGA HORÁRIA 7H/DIA)</t>
  </si>
  <si>
    <t xml:space="preserve">55.20.13</t>
  </si>
  <si>
    <t xml:space="preserve">ENGENHEIRO SÊNIOR (CARGA HORÁRIA 6H/DIA)</t>
  </si>
  <si>
    <t xml:space="preserve">55.20.14</t>
  </si>
  <si>
    <t xml:space="preserve">ENGENHEIRO SÊNIOR (CARGA HORÁRIA 7H/DIA)</t>
  </si>
  <si>
    <t xml:space="preserve">56.11.01</t>
  </si>
  <si>
    <t xml:space="preserve">ENGENHEIRO CONSULTOR ESPECIAL - PROJETO</t>
  </si>
  <si>
    <t xml:space="preserve">56.11.02</t>
  </si>
  <si>
    <t xml:space="preserve">ENGENHEIRO CONSULTOR - PROJETO</t>
  </si>
  <si>
    <t xml:space="preserve">56.11.03</t>
  </si>
  <si>
    <t xml:space="preserve">ENGENHEIRO COORDENADOR - PROJETO</t>
  </si>
  <si>
    <t xml:space="preserve">56.11.04</t>
  </si>
  <si>
    <t xml:space="preserve">ENGENHEIRO SÊNIOR - PROJETO</t>
  </si>
  <si>
    <t xml:space="preserve">56.11.05</t>
  </si>
  <si>
    <t xml:space="preserve">ENGENHEIRO INTERMEDIÁRIO - PROJETO</t>
  </si>
  <si>
    <t xml:space="preserve">56.11.06</t>
  </si>
  <si>
    <t xml:space="preserve">ENGENHEIRO JÚNIOR - PROJETO</t>
  </si>
  <si>
    <t xml:space="preserve">56.11.07</t>
  </si>
  <si>
    <t xml:space="preserve">ENGENHEIRO TRAINEE PROJETO</t>
  </si>
  <si>
    <t xml:space="preserve">56.11.08</t>
  </si>
  <si>
    <t xml:space="preserve">ARQUITETO CONSULTOR ESPECIAL PROJETO</t>
  </si>
  <si>
    <t xml:space="preserve">56.11.09</t>
  </si>
  <si>
    <t xml:space="preserve">ARQUITETO CONSULTOR PROJETO</t>
  </si>
  <si>
    <t xml:space="preserve">56.11.10</t>
  </si>
  <si>
    <t xml:space="preserve">ARQUITETO COORDENADOR PROJETO</t>
  </si>
  <si>
    <t xml:space="preserve">56.11.11</t>
  </si>
  <si>
    <t xml:space="preserve">ARQUITETO SÊNIOR PROJETO</t>
  </si>
  <si>
    <t xml:space="preserve">56.11.12</t>
  </si>
  <si>
    <t xml:space="preserve">ARQUITETO INTERMEDIÁRIO PROJETO</t>
  </si>
  <si>
    <t xml:space="preserve">56.11.13</t>
  </si>
  <si>
    <t xml:space="preserve">ARQUITETO JÚNIOR PROJETO</t>
  </si>
  <si>
    <t xml:space="preserve">56.11.14</t>
  </si>
  <si>
    <t xml:space="preserve">ARQUITETO TRAINEE PROJETO</t>
  </si>
  <si>
    <t xml:space="preserve">56.11.15</t>
  </si>
  <si>
    <t xml:space="preserve">56.11.16</t>
  </si>
  <si>
    <t xml:space="preserve">56.11.17</t>
  </si>
  <si>
    <t xml:space="preserve">56.12.01</t>
  </si>
  <si>
    <t xml:space="preserve">AUXILIAR DE ENGENHARIA - PROJETO</t>
  </si>
  <si>
    <t xml:space="preserve">56.12.02</t>
  </si>
  <si>
    <t xml:space="preserve">56.13.01</t>
  </si>
  <si>
    <t xml:space="preserve">PROJETISTA SÊNIOR - PROJETO</t>
  </si>
  <si>
    <t xml:space="preserve">56.13.02</t>
  </si>
  <si>
    <t xml:space="preserve">PROJETISTA INTERMEDIÁRIO - PROJETO</t>
  </si>
  <si>
    <t xml:space="preserve">56.13.03</t>
  </si>
  <si>
    <t xml:space="preserve">PROJETISTA JÚNIOR - PROJETO</t>
  </si>
  <si>
    <t xml:space="preserve">56.13.04</t>
  </si>
  <si>
    <t xml:space="preserve">PROJETISTA CADISTA - PROJETO</t>
  </si>
  <si>
    <t xml:space="preserve">56.14.01</t>
  </si>
  <si>
    <t xml:space="preserve">TÉCNICO SÊNIOR - PROJETO</t>
  </si>
  <si>
    <t xml:space="preserve">56.14.02</t>
  </si>
  <si>
    <t xml:space="preserve">TÉCNICO INTERMEDIÁRIO - PROJETO</t>
  </si>
  <si>
    <t xml:space="preserve">56.14.03</t>
  </si>
  <si>
    <t xml:space="preserve">TÉCNICO JÚNIOR - PROJETO</t>
  </si>
  <si>
    <t xml:space="preserve">56.15.01</t>
  </si>
  <si>
    <t xml:space="preserve">DESENHISTA PROJETISTA - PROJETO</t>
  </si>
  <si>
    <t xml:space="preserve">56.15.02</t>
  </si>
  <si>
    <t xml:space="preserve">DESENHISTA TÉCNICO / CADISTA - PROJETO</t>
  </si>
  <si>
    <t xml:space="preserve">56.15.03</t>
  </si>
  <si>
    <t xml:space="preserve">DESENHISTA COPISTA - PROJETO</t>
  </si>
  <si>
    <t xml:space="preserve">56.16.01</t>
  </si>
  <si>
    <t xml:space="preserve">AUXILIAR ADMINISTRATIVO SÊNIOR - PROJETO</t>
  </si>
  <si>
    <t xml:space="preserve">56.16.02</t>
  </si>
  <si>
    <t xml:space="preserve">AUXILIAR ADMINISTRATIVO INTERMEDIÁRIO - PROJETO</t>
  </si>
  <si>
    <t xml:space="preserve">56.16.03</t>
  </si>
  <si>
    <t xml:space="preserve">AUXILIAR ADMINISTRATIVO JÚNIOR - PROJETO</t>
  </si>
  <si>
    <t xml:space="preserve">56.16.05</t>
  </si>
  <si>
    <t xml:space="preserve">ASSISTENTE SOCIAL - PROJETO</t>
  </si>
  <si>
    <t xml:space="preserve">57.21.01</t>
  </si>
  <si>
    <t xml:space="preserve">ENGENHEIRO CONSULTOR - SUPERVISÃO</t>
  </si>
  <si>
    <t xml:space="preserve">57.21.02</t>
  </si>
  <si>
    <t xml:space="preserve">ENGENHEIRO COORDENADOR - SUPERVISÃO</t>
  </si>
  <si>
    <t xml:space="preserve">57.21.03</t>
  </si>
  <si>
    <t xml:space="preserve">ENGENHEIRO SÊNIOR - SUPERVISÃO</t>
  </si>
  <si>
    <t xml:space="preserve">57.21.04</t>
  </si>
  <si>
    <t xml:space="preserve">ENGENHEIRO INTERMEDIÁRIO - SUPERVISÃO</t>
  </si>
  <si>
    <t xml:space="preserve">57.21.05</t>
  </si>
  <si>
    <t xml:space="preserve">ENGENHEIRO JÚNIOR - SUPERVISÃO</t>
  </si>
  <si>
    <t xml:space="preserve">57.21.06</t>
  </si>
  <si>
    <t xml:space="preserve">ENGENHEIRO TRAINEE SUPERVISÃO</t>
  </si>
  <si>
    <t xml:space="preserve">57.21.07</t>
  </si>
  <si>
    <t xml:space="preserve">ARQUITETO CONSULTOR SUPERVISÃO</t>
  </si>
  <si>
    <t xml:space="preserve">57.21.08</t>
  </si>
  <si>
    <t xml:space="preserve">ARQUITETO COORDENADOR SUPERVISÃO</t>
  </si>
  <si>
    <t xml:space="preserve">57.21.09</t>
  </si>
  <si>
    <t xml:space="preserve">ARQUITETO SÊNIOR SUPERVISÃO</t>
  </si>
  <si>
    <t xml:space="preserve">57.21.10</t>
  </si>
  <si>
    <t xml:space="preserve">ARQUITETO INTERMEDIÁRIO SUPERVISÃO</t>
  </si>
  <si>
    <t xml:space="preserve">57.21.11</t>
  </si>
  <si>
    <t xml:space="preserve">ARQUITETO JÚNIOR SUPERVISÃO</t>
  </si>
  <si>
    <t xml:space="preserve">57.21.12</t>
  </si>
  <si>
    <t xml:space="preserve">ARQUITETO TRAINEE SUPERVISÃO</t>
  </si>
  <si>
    <t xml:space="preserve">57.22.01</t>
  </si>
  <si>
    <t xml:space="preserve">AUXILIAR DE ENGENHARIA - SUPERVISÃO</t>
  </si>
  <si>
    <t xml:space="preserve">57.22.02</t>
  </si>
  <si>
    <t xml:space="preserve">57.23.01</t>
  </si>
  <si>
    <t xml:space="preserve">TÉCNICO SÊNIOR - SUPERVISÃO</t>
  </si>
  <si>
    <t xml:space="preserve">57.23.02</t>
  </si>
  <si>
    <t xml:space="preserve">TÉCNICO INTERMEDIÁRIO - SUPERVISÃO</t>
  </si>
  <si>
    <t xml:space="preserve">57.23.03</t>
  </si>
  <si>
    <t xml:space="preserve">TÉCNICO JÚNIOR - SUPERVISÃO</t>
  </si>
  <si>
    <t xml:space="preserve">57.24.01</t>
  </si>
  <si>
    <t xml:space="preserve">DESENHISTA PROJETISTA - SUPERVISÃO</t>
  </si>
  <si>
    <t xml:space="preserve">57.24.02</t>
  </si>
  <si>
    <t xml:space="preserve">DESENHISTA TÉCNICO/CADISTA - SUPERVISÃO</t>
  </si>
  <si>
    <t xml:space="preserve">57.24.03</t>
  </si>
  <si>
    <t xml:space="preserve">DESENHISTA COPISTA - SUPERVISÃO</t>
  </si>
  <si>
    <t xml:space="preserve">57.31.01</t>
  </si>
  <si>
    <t xml:space="preserve">TOPÓGRAFO SÊNIOR - SUPERVISÃO</t>
  </si>
  <si>
    <t xml:space="preserve">57.31.02</t>
  </si>
  <si>
    <t xml:space="preserve">TOPÓGRAFO INTERMEDIÁRIO - SUPERVISÃO</t>
  </si>
  <si>
    <t xml:space="preserve">57.31.03</t>
  </si>
  <si>
    <t xml:space="preserve">TOPÓGRAFO JÚNIOR - SUPERVISÃO</t>
  </si>
  <si>
    <t xml:space="preserve">57.31.04</t>
  </si>
  <si>
    <t xml:space="preserve">NIVELADOR - SUPERVISÃO</t>
  </si>
  <si>
    <t xml:space="preserve">57.31.05</t>
  </si>
  <si>
    <t xml:space="preserve">BALIZA - SUPERVISÃO</t>
  </si>
  <si>
    <t xml:space="preserve">57.31.06</t>
  </si>
  <si>
    <t xml:space="preserve">AJUDANTE DE TOPOGRAFIA - SUPERVISÃO</t>
  </si>
  <si>
    <t xml:space="preserve">57.32.01</t>
  </si>
  <si>
    <t xml:space="preserve">LABORATORISTA SÊNIOR - SUPERVISÃO</t>
  </si>
  <si>
    <t xml:space="preserve">57.32.02</t>
  </si>
  <si>
    <t xml:space="preserve">LABORATORISTA JÚNIOR - SUPERVISÃO</t>
  </si>
  <si>
    <t xml:space="preserve">57.32.03</t>
  </si>
  <si>
    <t xml:space="preserve">AUXILIAR DE LABORATÓRIO - SUPERVISÃO</t>
  </si>
  <si>
    <t xml:space="preserve">57.34.01</t>
  </si>
  <si>
    <t xml:space="preserve">MOTORISTA - SUPERVISÃO</t>
  </si>
  <si>
    <t xml:space="preserve">57.34.02</t>
  </si>
  <si>
    <t xml:space="preserve">APONTADOR - SUPERVISÃO</t>
  </si>
  <si>
    <t xml:space="preserve">57.34.03</t>
  </si>
  <si>
    <t xml:space="preserve">SERVENTE - SUPERVISÃO</t>
  </si>
  <si>
    <t xml:space="preserve">60.05.09</t>
  </si>
  <si>
    <t xml:space="preserve">AÇO CA-25, 12,5MM, VERGALHÃO REF 43054</t>
  </si>
  <si>
    <t xml:space="preserve">KG</t>
  </si>
  <si>
    <t xml:space="preserve">60.05.10</t>
  </si>
  <si>
    <t xml:space="preserve">AÇO CA-25 25,0 MM, BARRA DE TRANSFERÊNCIA REF 42404</t>
  </si>
  <si>
    <t xml:space="preserve">60.05.27</t>
  </si>
  <si>
    <t xml:space="preserve">AÇO CA-50, 6,3MM, VERGALHÃO REF 32</t>
  </si>
  <si>
    <t xml:space="preserve">60.05.28</t>
  </si>
  <si>
    <t xml:space="preserve">AÇO CA-50, 8,0MM, VERGALHÃO REF 33</t>
  </si>
  <si>
    <t xml:space="preserve">60.05.29</t>
  </si>
  <si>
    <t xml:space="preserve">AÇO CA-50, 10,0MM, VERGALHÃO REF 34</t>
  </si>
  <si>
    <t xml:space="preserve">60.05.30</t>
  </si>
  <si>
    <t xml:space="preserve">AÇO CA-50, 12,5MM, VERGALHÃO REF 43055</t>
  </si>
  <si>
    <t xml:space="preserve">60.05.31</t>
  </si>
  <si>
    <t xml:space="preserve">AÇO CA-50, 16,0MM, VERGALHÃO REF 43055</t>
  </si>
  <si>
    <t xml:space="preserve">60.05.32</t>
  </si>
  <si>
    <t xml:space="preserve">AÇO CA-50, 20,0MM, VERGALHÃO REF 43056</t>
  </si>
  <si>
    <t xml:space="preserve">60.05.34</t>
  </si>
  <si>
    <t xml:space="preserve">AÇO CA-50, 25,0MM, VERGALHÃO REF 43056</t>
  </si>
  <si>
    <t xml:space="preserve">60.05.35</t>
  </si>
  <si>
    <t xml:space="preserve">AÇO CA-50, 32,0MM, VERGALHÃO REF 43057</t>
  </si>
  <si>
    <t xml:space="preserve">60.05.48</t>
  </si>
  <si>
    <t xml:space="preserve">AÇO CA-60, 4,2MM, VERGALHÃO REF 43059</t>
  </si>
  <si>
    <t xml:space="preserve">60.05.50</t>
  </si>
  <si>
    <t xml:space="preserve">AÇO CA-60, 5,0MM, VERGALHÃO REF 43059</t>
  </si>
  <si>
    <t xml:space="preserve">60.05.52</t>
  </si>
  <si>
    <t xml:space="preserve">AÇO CA-60, 6,0MM, VERGALHÃO REF 43059</t>
  </si>
  <si>
    <t xml:space="preserve">60.05.65</t>
  </si>
  <si>
    <t xml:space="preserve">AÇO CA-50, 6,3MM, CORTADO E DOBRADO REF 34449</t>
  </si>
  <si>
    <t xml:space="preserve">60.05.66</t>
  </si>
  <si>
    <t xml:space="preserve">AÇO CA-50, 8,0MM, CORTADO E DOBRADO</t>
  </si>
  <si>
    <t xml:space="preserve">60.05.67</t>
  </si>
  <si>
    <t xml:space="preserve">AÇO CA-50, 10,0MM, CORTADO E DOBRADO REF 43058</t>
  </si>
  <si>
    <t xml:space="preserve">60.05.68</t>
  </si>
  <si>
    <t xml:space="preserve">AÇO CA-50, 12,5MM, CORTADO E DOBRADO REF 43058</t>
  </si>
  <si>
    <t xml:space="preserve">60.05.69</t>
  </si>
  <si>
    <t xml:space="preserve">AÇO CA-50, 16,0MM, CORTADO E DOBRADO REF 43058</t>
  </si>
  <si>
    <t xml:space="preserve">60.05.70</t>
  </si>
  <si>
    <t xml:space="preserve">AÇO CA-50, 20,0MM, CORTADO E DOBRADO REF 43058</t>
  </si>
  <si>
    <t xml:space="preserve">60.05.72</t>
  </si>
  <si>
    <t xml:space="preserve">AÇO CA-50, 25,0MM, CORTADO E DOBRADO</t>
  </si>
  <si>
    <t xml:space="preserve">60.05.73</t>
  </si>
  <si>
    <t xml:space="preserve">AÇO CA-50, 32,0MM, CORTADO E DOBRADO</t>
  </si>
  <si>
    <t xml:space="preserve">60.05.82</t>
  </si>
  <si>
    <t xml:space="preserve">AÇO CA-60, 4,2MM, CORTADO E DOBRADO REF 43061</t>
  </si>
  <si>
    <t xml:space="preserve">60.05.83</t>
  </si>
  <si>
    <t xml:space="preserve">AÇO CA-60, 5,0MM, CORTADO E DOBRADO REF 43061</t>
  </si>
  <si>
    <t xml:space="preserve">60.05.84</t>
  </si>
  <si>
    <t xml:space="preserve">AÇO CA-60, 6,0MM, CORTADO E DOBRADO REF 43062</t>
  </si>
  <si>
    <t xml:space="preserve">60.05.91</t>
  </si>
  <si>
    <t xml:space="preserve">ESPAÇADOR / DISTANCIADOR CIRCULAR COM ENTRADA LATERAL, EM PLÁSTICO, PARA VERGALHÃO 4,2 A 12,5MM, COBRIMENTO 20MM REF 39017</t>
  </si>
  <si>
    <t xml:space="preserve">60.06.10</t>
  </si>
  <si>
    <t xml:space="preserve">BARRA DE APOIO EM AÇO INOX RETA D=32MM L=40CM E=1,5MM</t>
  </si>
  <si>
    <t xml:space="preserve">60.06.24</t>
  </si>
  <si>
    <t xml:space="preserve">BARRA DE APOIO EM AÇO INOX PARA LAVATÓRIO RETANGULAR D= 32MM L= 49 X 64 X 49CM E= 1,5MM</t>
  </si>
  <si>
    <t xml:space="preserve">60.06.91</t>
  </si>
  <si>
    <t xml:space="preserve">BARRA DE APOIO EM AÇO INOX RETA D=32MM L=80CM E=1,5MM</t>
  </si>
  <si>
    <t xml:space="preserve">60.06.92</t>
  </si>
  <si>
    <t xml:space="preserve">BARRA DE APOIO EM AÇO INOX LATERAL COM REFORÇO D=32MM L= 80CM E=1,5MM</t>
  </si>
  <si>
    <t xml:space="preserve">60.06.93</t>
  </si>
  <si>
    <t xml:space="preserve">BARRA DE APOIO EM AÇO INOX PARA LAVATÓRIO DE CANTO D= 32MM E= 1,5MM</t>
  </si>
  <si>
    <t xml:space="preserve">60.06.95</t>
  </si>
  <si>
    <t xml:space="preserve">BARRA DE APOIO EM AÇO INOX EM "L" D=32MM 70X70CM E=1,5MM</t>
  </si>
  <si>
    <t xml:space="preserve">60.11.15</t>
  </si>
  <si>
    <t xml:space="preserve">FERRO REDONDO MECÂNICO SAE 1020 D= 1/2"</t>
  </si>
  <si>
    <t xml:space="preserve">60.11.16</t>
  </si>
  <si>
    <t xml:space="preserve">FERRO REDONDO 3/4" (19,5MM)</t>
  </si>
  <si>
    <t xml:space="preserve">60.15.14</t>
  </si>
  <si>
    <t xml:space="preserve">BARRA DE FERRO RETANGULAR, BARRA CHATA 2" X 1/4" (L X E), REF 559</t>
  </si>
  <si>
    <t xml:space="preserve">60.15.15</t>
  </si>
  <si>
    <t xml:space="preserve">BARRA DE FERRO RETANGULAR, BARRA CHATA, 1" X 1/4" (L X E), 1,2265 KG/M</t>
  </si>
  <si>
    <t xml:space="preserve">60.15.16</t>
  </si>
  <si>
    <t xml:space="preserve">BARRA CHATA AÇO 1" X 1/8 (L X E), 0,63 KG/M</t>
  </si>
  <si>
    <t xml:space="preserve">60.15.18</t>
  </si>
  <si>
    <t xml:space="preserve">BARRA DE FERRO RETANGULAR, BARRA CHATA, 1 1/2" X 1/4" (L X E), 1,89 KG/M</t>
  </si>
  <si>
    <t xml:space="preserve">60.15.19</t>
  </si>
  <si>
    <t xml:space="preserve">BARRA CHATA AÇO 1/8" X 3/8" (0,24KG/M)</t>
  </si>
  <si>
    <t xml:space="preserve">60.15.20</t>
  </si>
  <si>
    <t xml:space="preserve">BARRA REDONDA CA-25 1/4"</t>
  </si>
  <si>
    <t xml:space="preserve">60.15.21</t>
  </si>
  <si>
    <t xml:space="preserve">BARRA REDONDA CA-25 3/8"</t>
  </si>
  <si>
    <t xml:space="preserve">60.15.22</t>
  </si>
  <si>
    <t xml:space="preserve">BARRA CHATA DE AÇO 3/4" X 1/8" (L X E), 0,47KG/M REF 566</t>
  </si>
  <si>
    <t xml:space="preserve">60.17.14</t>
  </si>
  <si>
    <t xml:space="preserve">CANTONEIRA FERRO DE ABAS IGUAIS, 1" X 1/8" (L X E), 1,20KG/M</t>
  </si>
  <si>
    <t xml:space="preserve">60.17.15</t>
  </si>
  <si>
    <t xml:space="preserve">CANTONEIRA FERRO GALVANIZADO DE ABAS IGUAIS, 1" X 1/8" (L X E) , 1,20KG/M</t>
  </si>
  <si>
    <t xml:space="preserve">60.17.17</t>
  </si>
  <si>
    <t xml:space="preserve">CANTONEIRA AÇO ABAS IGUAIS 2" X 1/4" REF 4777</t>
  </si>
  <si>
    <t xml:space="preserve">60.17.18</t>
  </si>
  <si>
    <t xml:space="preserve">CANTONEIRA DE FERRO 1  3/4" X 1/8"</t>
  </si>
  <si>
    <t xml:space="preserve">60.17.20</t>
  </si>
  <si>
    <t xml:space="preserve">CANTONEIRA DE FERRO 2" X 1/8"</t>
  </si>
  <si>
    <t xml:space="preserve">60.19.15</t>
  </si>
  <si>
    <t xml:space="preserve">FERRO TE 3/4"x1/8"</t>
  </si>
  <si>
    <t xml:space="preserve">60.21.15</t>
  </si>
  <si>
    <t xml:space="preserve">METALON CHAPA 18 - 30 X 20MM / (50 X 30MM)</t>
  </si>
  <si>
    <t xml:space="preserve">60.28.08</t>
  </si>
  <si>
    <t xml:space="preserve">GABIÃO CAIXA MALHA HEXAGONAL 8 X 10CM FIO 2,7MM 3,0 X 1,0 X 0,5M ZN/AL + PVC</t>
  </si>
  <si>
    <t xml:space="preserve">60.28.09</t>
  </si>
  <si>
    <t xml:space="preserve">GABIÃO CAIXA MALHA HEXAGONAL 8 X 10CM FIO 2,7MM 3,0 X 1,0 X 0,5M ZN/AL</t>
  </si>
  <si>
    <t xml:space="preserve">60.28.10</t>
  </si>
  <si>
    <t xml:space="preserve">GABIÃO CAIXA MALHA HEXAGONAL 8 X 10CM FIO 2,7MM 3,0 X 1,0 X 1,0M ZN/AL + PVC</t>
  </si>
  <si>
    <t xml:space="preserve">60.28.11</t>
  </si>
  <si>
    <t xml:space="preserve">GABIÃO CAIXA MALHA HEXAGONAL 8 X 10CM FIO 2,7MM 3,0 X 1,0 X 1,0M ZN/AL</t>
  </si>
  <si>
    <t xml:space="preserve">60.28.12</t>
  </si>
  <si>
    <t xml:space="preserve">GABIÃO MANTA (COLCHÃO) MALHA HEXAGONAL 6 X 8CM FIO 2MM 4,0 X 2,0 X 0,17M ZN/AL + PVC REF 34802</t>
  </si>
  <si>
    <t xml:space="preserve">60.28.13</t>
  </si>
  <si>
    <t xml:space="preserve">GABIÃO MANTA (COLCHÃO) MALHA HEXAGONAL 6 X 8CM FIO 2MM 4,0 X 2,0 X 0,23M ZN/AL + PVC REF 11588</t>
  </si>
  <si>
    <t xml:space="preserve">60.28.14</t>
  </si>
  <si>
    <t xml:space="preserve">GABIÃO MANTA (COLCHÃO) MALHA HEXAGONAL 6 X 8CM FIO 2MM 4,0 X 2,0 X 0,30M ZN/AL + PVC REF 34383</t>
  </si>
  <si>
    <t xml:space="preserve">60.28.15</t>
  </si>
  <si>
    <t xml:space="preserve">GABIÃO SACO MALHA HEXAGONAL 8 X 10CM FIO 2,4MM DIMENSÕES: 3,0 X 0,65M ZN/AL + PVC REF 11594</t>
  </si>
  <si>
    <t xml:space="preserve">60.30.10</t>
  </si>
  <si>
    <t xml:space="preserve">TELA ARAME GALVANIZADO Nº 22 MALHA 1" (PINTEIRO)</t>
  </si>
  <si>
    <t xml:space="preserve">60.30.27</t>
  </si>
  <si>
    <t xml:space="preserve">TELA DE ARAME GALVANIZADO QUADRANGULAR / LOSANGULAR, FIO 2,11 MM (14 BWG), MALHA 5 X 5 CM, H= 2 M REF 7167</t>
  </si>
  <si>
    <t xml:space="preserve">60.30.35</t>
  </si>
  <si>
    <t xml:space="preserve">TELA DE ARAME GALVANIZADO QUADRANGULAR / LOSANGULAR, FIO 2,77 MM (12 BWG), MALHA 5 X 5 CM, H= 2 M REF 7164</t>
  </si>
  <si>
    <t xml:space="preserve">60.30.40</t>
  </si>
  <si>
    <t xml:space="preserve">TELA DE ARAME GALVANIZADA, HEXAGONAL, FIO 0,56 MM (24 BWG), MALHA 1/2", H = 1 M REF 10931</t>
  </si>
  <si>
    <t xml:space="preserve">60.32.23</t>
  </si>
  <si>
    <t xml:space="preserve">TELA ARTÍSTICA GALVANIZADA FIO 12 MALHA = 1"</t>
  </si>
  <si>
    <t xml:space="preserve">60.32.34</t>
  </si>
  <si>
    <t xml:space="preserve">TELA DE REFORÇO PARA ALVENARIA DE FACHADA, FIO D=1,24 MALHA 25 X 25 MM REF 37411</t>
  </si>
  <si>
    <t xml:space="preserve">60.33.02</t>
  </si>
  <si>
    <t xml:space="preserve">TELA DE AÇO SOLDADA NERVURADA, CA-60, Q-196, (3,11 KG/M2), DIÂMETRO DO FIO = 5,0MM, PAINEL 2,45 X 6,00 M, ESPAÇAMENTO DA MALHA = 10 X 10 CM</t>
  </si>
  <si>
    <t xml:space="preserve">60.33.03</t>
  </si>
  <si>
    <t xml:space="preserve">TELA DE AÇO SOLDADA NERVURADA, CA-60, Q-61, (0,97 KG/M2), DIÂMETRO DO FIO = 3,4MM, PAINEL 2,45x6,00 M, ESPAÇAMENTO DA MALHA = 15 X 15 CM</t>
  </si>
  <si>
    <t xml:space="preserve">60.33.04</t>
  </si>
  <si>
    <t xml:space="preserve">TELA DE AÇO SOLDADA NERVURADA, CA-60, Q-75, (1,21 KG/M2), DIÂMETRO DO FIO = 3,8MM, PAINEL 2,45x6,00 M, ESPAÇAMENTO DA MALHA = 15 X 15 CM</t>
  </si>
  <si>
    <t xml:space="preserve">60.33.05</t>
  </si>
  <si>
    <t xml:space="preserve">TELA DE AÇO SOLDADA NERVURADA CA-60, Q-113, (1,80 KG/M2), DIÂMETRO DO FIO = 3,8MM, PAINEL 2,45 X 6,00 M, ESPAÇAMENTO DA MALHA = 10 X 10 CM</t>
  </si>
  <si>
    <t xml:space="preserve">60.33.07</t>
  </si>
  <si>
    <t xml:space="preserve">TELA DE AÇO SOLDADA NERVURADA CA-60, Q-138, (2,20 KG/M2), DIÂMETRO DO FIO = 4,2MM, PAINEL 2,45 X 6,00 M, ESPAÇAMENTO DA MALHA = 10 X 10 CM</t>
  </si>
  <si>
    <t xml:space="preserve">60.33.10</t>
  </si>
  <si>
    <t xml:space="preserve">TELA DE AÇO SOLDADA NERVURADA, CA-60, Q-283, (4,48 KG/M2), DIÂMETRO DO FIO = 6,0MM, PAINEL 2,45 X 6,00 M, ESPAÇAMENTO DA MALHA 10 X 10 CM</t>
  </si>
  <si>
    <t xml:space="preserve">60.33.11</t>
  </si>
  <si>
    <t xml:space="preserve">TELA DE AÇO SOLDADA NERVURADA, CA-60, Q-335, (5,37 KG/M2), DIÂMETRO DO FIO = 8,0MM, PAINEL 2,45 X 6,00 M, ESPAÇAMENTO DA MALHA 15 X 15 CM</t>
  </si>
  <si>
    <t xml:space="preserve">60.33.13</t>
  </si>
  <si>
    <t xml:space="preserve">TELA DE AÇO SOLDADA NERVURADA, CA-60, Q-503, (7,97 KG/M2), DIÂMETRO DO FIO = 8,0MM, PAINEL 2,45 X 6,00 M, ESPAÇAMENTO DA MALHA 10 X 10 CM</t>
  </si>
  <si>
    <t xml:space="preserve">60.33.15</t>
  </si>
  <si>
    <t xml:space="preserve">TELA DE AÇO SOLDADA NERVURADA, CA-60, Q-785, (12,45 KG/M2), DIÂMETRO DO FIO = 10,0MM, PAINEL 2,45 X 6,00 M, ESPAÇAMENTO DA MALHA 10 X 10 CM</t>
  </si>
  <si>
    <t xml:space="preserve">60.33.16</t>
  </si>
  <si>
    <t xml:space="preserve">TELA DE AÇO SOLDADA NERVURADA, CA-60, Q-166, (2,63 KG/M2), DIÂMETRO DO FIO = 4,6MM, PAINEL 2,45 X 6,00 M, ESPAÇAMENTO DA MALHA 10 X 10 CM</t>
  </si>
  <si>
    <t xml:space="preserve">60.33.17</t>
  </si>
  <si>
    <t xml:space="preserve">TELA DE AÇO SOLDADA NERVURADA, CA-60, Q-238, (3,77 KG/M2), DIÂMETRO DO FIO = 5,5MM, PAINEL 2,45 X 6,00 M, ESPAÇAMENTO DA MALHA 10 X 10 CM</t>
  </si>
  <si>
    <t xml:space="preserve">60.33.18</t>
  </si>
  <si>
    <t xml:space="preserve">TELA DE AÇO SOLDADA NERVURADA, CA-60, Q-385, (6,10 KG/M2), DIÂMETRO DO FIO = 7,0MM, PAINEL 2,45 X 6,00 M, ESPAÇAMENTO DA MALHA 10 X 10 CM</t>
  </si>
  <si>
    <t xml:space="preserve">60.33.19</t>
  </si>
  <si>
    <t xml:space="preserve">TELA DE AÇO SOLDADA NERVURADA, CA-60, Q-709, (11,23 KG/M2), DIÂMETRO DO FIO = 9,5MM, PAINEL 2,45 X 6,00 M, ESPAÇAMENTO DA MALHA 10 X 10 CM</t>
  </si>
  <si>
    <t xml:space="preserve">60.33.36</t>
  </si>
  <si>
    <t xml:space="preserve">TELA DE AÇO SOLDADA NERVURADA CA-60, Q-92, (1,48 KG/M2), DIÂMETRO DO FIO = 4,2MM, PAINEL 2,45 X 6,00 M, ESPAÇAMENTO DA MALHA = 15 X 15 CM REF 21141</t>
  </si>
  <si>
    <t xml:space="preserve">60.35.10</t>
  </si>
  <si>
    <t xml:space="preserve">ARAME GALVANIZADO 10 BWG, 3,40 MM (0,0713 KG/M) REF 43131</t>
  </si>
  <si>
    <t xml:space="preserve">60.35.12</t>
  </si>
  <si>
    <t xml:space="preserve">ARAME GALVANIZADO 12 BWG, 2,76 MM (0,048 KG/M) REF 43130</t>
  </si>
  <si>
    <t xml:space="preserve">60.35.14</t>
  </si>
  <si>
    <t xml:space="preserve">ARAME GALVANIZADO 14 BWG, 2,11 MM (0,026 KG/M) REF 43130</t>
  </si>
  <si>
    <t xml:space="preserve">60.35.16</t>
  </si>
  <si>
    <t xml:space="preserve">ARAME GALVANIZADO 16 BWG, 1,65MM (0,0166 KG/M) REF 344</t>
  </si>
  <si>
    <t xml:space="preserve">60.35.17</t>
  </si>
  <si>
    <t xml:space="preserve">ARAME DE AÇO OVALADO 15 X 17 ( 45,7 KG, 700 KGF), ROLO 1000 M</t>
  </si>
  <si>
    <t xml:space="preserve">60.35.44</t>
  </si>
  <si>
    <t xml:space="preserve">ARAME RECOZIDO (PG-7) 18 BWG, 1,24 MM (0,009 KG/M) REF 43132 </t>
  </si>
  <si>
    <t xml:space="preserve">60.35.51</t>
  </si>
  <si>
    <t xml:space="preserve">ARAME FARPADO GALVANIZADO, 16 BWG (1,65 MM), CLASSE 250</t>
  </si>
  <si>
    <t xml:space="preserve">60.35.61</t>
  </si>
  <si>
    <t xml:space="preserve">ARAME DE AÇO ZN/AL + PVC FIO 2,2MM</t>
  </si>
  <si>
    <t xml:space="preserve">60.35.71</t>
  </si>
  <si>
    <t xml:space="preserve">ARAME DE AÇO ZN/AL FIO 2,2MM</t>
  </si>
  <si>
    <t xml:space="preserve">60.40.01</t>
  </si>
  <si>
    <t xml:space="preserve">TUBO AÇO GALVANIZADO INDUSTRIAL REDONDO DN 1 1/4" (31,75 MM)  E=2,00MM, NBR 6591</t>
  </si>
  <si>
    <t xml:space="preserve">60.40.03</t>
  </si>
  <si>
    <t xml:space="preserve">TUBO AÇO CARBONO INDUSTRIAL REDONDO DN 1 1/4" (31,75 MM)  E=1,50MM, NBR 6591</t>
  </si>
  <si>
    <t xml:space="preserve">60.40.07</t>
  </si>
  <si>
    <t xml:space="preserve">TUBO AÇO GALVANIZADO INDUSTRIAL REDONDO DN 1 1/4" (31,75 MM)  E=1,50MM, NBR 6591</t>
  </si>
  <si>
    <t xml:space="preserve">60.40.08</t>
  </si>
  <si>
    <t xml:space="preserve">TUBO AÇO GALVANIZADO INDUSTRIAL REDONDO DN 1 1/2" (38 MM)  E=1,50MM, NBR 6591</t>
  </si>
  <si>
    <t xml:space="preserve">60.40.09</t>
  </si>
  <si>
    <t xml:space="preserve">TUBO AÇO GALVANIZADO INDUSTRIAL REDONDO DN 2" (50.80 MM)  E=1,50MM, NBR 6591</t>
  </si>
  <si>
    <t xml:space="preserve">60.40.10</t>
  </si>
  <si>
    <t xml:space="preserve">TELA PLÁSTICA LARANJA, TIPO TAPUME PARA SINALIZAÇÃO, MALHA RETANGULAR, ROLO 1.20 X 50 M (L X C)</t>
  </si>
  <si>
    <t xml:space="preserve">60.40.11</t>
  </si>
  <si>
    <t xml:space="preserve">TUBO AÇO GALVANIZADO INDUSTRIAL REDONDO DN 2" (50.80 MM)  E=2,00MM, NBR 6591</t>
  </si>
  <si>
    <t xml:space="preserve">60.40.12</t>
  </si>
  <si>
    <t xml:space="preserve">TUBO AÇO GALVANIZADO INDUSTRIAL REDONDO DN 2 1/4" (57,15 MM)  E=2,00MM, NBR 6591</t>
  </si>
  <si>
    <t xml:space="preserve">60.40.13</t>
  </si>
  <si>
    <t xml:space="preserve">TUBO AÇO GALVANIZADO INDUSTRIAL REDONDO DN 3" (76,20 MM)  E=2,00MM, NBR 6591</t>
  </si>
  <si>
    <t xml:space="preserve">60.40.30</t>
  </si>
  <si>
    <t xml:space="preserve">TUBO METALON AÇO QUADRADO 25 X 25 X 1,2 MM</t>
  </si>
  <si>
    <t xml:space="preserve">61.02.06</t>
  </si>
  <si>
    <t xml:space="preserve">ADITIVO IMPERMEABILIZANTE DE PEGA NORMAL PARA ARGAMASSAS E CONCRETOS SEM ARMAÇÃO REF 123</t>
  </si>
  <si>
    <t xml:space="preserve">L</t>
  </si>
  <si>
    <t xml:space="preserve">61.15.05</t>
  </si>
  <si>
    <t xml:space="preserve">JUNTA DILATAÇÃO ELÁSTICA PARA CONCRETO (FUGENBAND OU EQUIVALENTE) O-12, ATÉ 5MCA</t>
  </si>
  <si>
    <t xml:space="preserve">61.15.07</t>
  </si>
  <si>
    <t xml:space="preserve">JUNTA DILATAÇÃO ELÁSTICA PARA CONCRETO (FUGENBAND OU EQUIVALENTE) O-22, ATÉ 30MCA</t>
  </si>
  <si>
    <t xml:space="preserve">61.15.08</t>
  </si>
  <si>
    <t xml:space="preserve">DELIMITADOR DE PROFUNDIDADE TIPO TARUCEL 6 MM</t>
  </si>
  <si>
    <t xml:space="preserve">61.20.01</t>
  </si>
  <si>
    <t xml:space="preserve">CAMADA SEPARADORA DE FILME DE POLIETILENO 20 A 25 MICRA REF 38365</t>
  </si>
  <si>
    <t xml:space="preserve">61.20.07</t>
  </si>
  <si>
    <t xml:space="preserve">MANTA GEOTÊXTIL RESISTÊNCIA TRAÇÃO 16KN/M (300G/M2) REF 4019</t>
  </si>
  <si>
    <t xml:space="preserve">61.20.08</t>
  </si>
  <si>
    <t xml:space="preserve">MANTA GEOTÊXTIL RESISTÊNCIA TRAÇÃO 9KN/M (180G/M2) REF 4013</t>
  </si>
  <si>
    <t xml:space="preserve">61.20.20</t>
  </si>
  <si>
    <t xml:space="preserve">GEOGRELHA TECIDA COM FILAMENTOS DE POLIÉSTER + PVC, RESISTÊNCIA LONGITUDINAL: 90KN/M, RESISTÊNCIA TRANSVERSAL: 30KN/M, ALONGAMENTO = 12 POR CENTO REF 34804</t>
  </si>
  <si>
    <t xml:space="preserve">62.01.05</t>
  </si>
  <si>
    <t xml:space="preserve">CIMENTO PORTLAND COMUM (CPIII-40) SC 50KG</t>
  </si>
  <si>
    <t xml:space="preserve">CIMENTO PORTLAND BRANCO CP-32 (ESTRUTURAL) SC 50KG</t>
  </si>
  <si>
    <t xml:space="preserve">62.03.10</t>
  </si>
  <si>
    <t xml:space="preserve">ARGAMASSA COLANTE AC I PARA CERÂMICAS</t>
  </si>
  <si>
    <t xml:space="preserve">ARGAMASSA COLANTE AC-III</t>
  </si>
  <si>
    <t xml:space="preserve">62.03.22</t>
  </si>
  <si>
    <t xml:space="preserve">REJUNTE BRANCO, CIMENTÍCIO </t>
  </si>
  <si>
    <t xml:space="preserve">62.05.01</t>
  </si>
  <si>
    <t xml:space="preserve">BARITA PARA REVESTIMENTO</t>
  </si>
  <si>
    <t xml:space="preserve">GESSO EM PÓ PARA REVESTIMENTOS / MOLDURAS / SANCAS</t>
  </si>
  <si>
    <t xml:space="preserve">COLA RODOPAX/BIANCO KG OU EQUIVALENTE</t>
  </si>
  <si>
    <t xml:space="preserve">62.07.01</t>
  </si>
  <si>
    <t xml:space="preserve">ÁGUA PARA FURAÇÃO DE ESTACA</t>
  </si>
  <si>
    <t xml:space="preserve">63.01.03</t>
  </si>
  <si>
    <t xml:space="preserve">BRITAS 1, 2 OU 3, CALCÁRIA COM FRETE</t>
  </si>
  <si>
    <t xml:space="preserve">63.01.04</t>
  </si>
  <si>
    <t xml:space="preserve">BRITAS 1, 2 OU 3, GNAISSE COM FRETE</t>
  </si>
  <si>
    <t xml:space="preserve">63.01.26</t>
  </si>
  <si>
    <t xml:space="preserve">CALÇAMENTO POLIÉDRICO DE GNAISSE COM FRETE (PARA BH)</t>
  </si>
  <si>
    <t xml:space="preserve">63.01.30</t>
  </si>
  <si>
    <t xml:space="preserve">PARALELEPÍPEDO GRANÍTICO OU BASÁLTICO, PARA PAVIMENTAÇÃO</t>
  </si>
  <si>
    <t xml:space="preserve">MIL</t>
  </si>
  <si>
    <t xml:space="preserve">63.02.05</t>
  </si>
  <si>
    <t xml:space="preserve">PÓ DE GNAISSE COM FRETE</t>
  </si>
  <si>
    <t xml:space="preserve">63.02.06</t>
  </si>
  <si>
    <t xml:space="preserve">PEDRISCO CALCÁRIO COM FRETE</t>
  </si>
  <si>
    <t xml:space="preserve">63.02.18</t>
  </si>
  <si>
    <t xml:space="preserve">PEDRA DE MÃO (CALÇADÃO) DE CALCÁRIO COM FRETE</t>
  </si>
  <si>
    <t xml:space="preserve">63.02.19</t>
  </si>
  <si>
    <t xml:space="preserve">PEDRA DE MÃO (CALÇADÃO) DE GNAISSE COM FRETE</t>
  </si>
  <si>
    <t xml:space="preserve">63.02.21</t>
  </si>
  <si>
    <t xml:space="preserve">AGREGADO DE PEDREIRA PARA BASE / SUB-BASE (BICA CORRIDA), INCLUSIVE FRETE</t>
  </si>
  <si>
    <t xml:space="preserve">T</t>
  </si>
  <si>
    <t xml:space="preserve">63.02.22</t>
  </si>
  <si>
    <t xml:space="preserve">AGREGADO DE PEDREIRA PARA BASE (BRITA GRADUADA SIMPLES), INCLUSIVE FRETE</t>
  </si>
  <si>
    <t xml:space="preserve">63.04.02</t>
  </si>
  <si>
    <t xml:space="preserve">AREIA/CASCALHO PARA DRENO</t>
  </si>
  <si>
    <t xml:space="preserve">63.05.05</t>
  </si>
  <si>
    <t xml:space="preserve">AREIA LAVADA COM FRETE</t>
  </si>
  <si>
    <t xml:space="preserve">LAJE DE REDUÇAO 1,30 METROS</t>
  </si>
  <si>
    <t xml:space="preserve">65.01.15</t>
  </si>
  <si>
    <t xml:space="preserve">PORTA DE MADEIRA, FOLHA MÉDIA DE 60 X 210CM, E= 35 MM, NÚCLEO SARRAFEADO, CAPA LISA EM HDF, ACABAMENTO EM PRIMER PARA PINTURA REF 10553</t>
  </si>
  <si>
    <t xml:space="preserve">65.01.16</t>
  </si>
  <si>
    <t xml:space="preserve">PORTA DE MADEIRA, FOLHA MÉDIA DE 70 X 210CM, E= 35 MM, NÚCLEO SARRAFEADO, CAPA LISA EM HDF, ACABAMENTO EM PRIMER PARA PINTURA REF 10554</t>
  </si>
  <si>
    <t xml:space="preserve">65.01.17</t>
  </si>
  <si>
    <t xml:space="preserve">PORTA DE MADEIRA, FOLHA MÉDIA DE 80 X 210CM, E= 35 MM, NÚCLEO SARRAFEADO, CAPA LISA EM HDF, ACABAMENTO EM PRIMER PARA PINTURA REF10555</t>
  </si>
  <si>
    <t xml:space="preserve">65.01.18</t>
  </si>
  <si>
    <t xml:space="preserve">PORTA DE MADEIRA, FOLHA MÉDIA DE 90 X 210CM, E= 35 MM, NÚCLEO SARRAFEADO, CAPA LISA EM HDF, ACABAMENTO EM PRIMER PARA PINTURA REF 10556</t>
  </si>
  <si>
    <t xml:space="preserve">KIT PORTA PRONTA DE MADEIRA, FOLHA MÉDIA, 60 X 210CM, E= 35 MM, NÚCLEO SARRAFEADO, (INCLUI MARCO, ALIZARES DOBRADIÇAS E FECHADURAS) REF 39482</t>
  </si>
  <si>
    <t xml:space="preserve">KIT PORTA PRONTA DE MADEIRA, FOLHA MÉDIA, 70 X 210CM, E= 35 MM, NÚCLEO SARRAFEADO, (INCLUI MARCO, ALIZARES DOBRADIÇAS E FECHADURAS) REF 39482</t>
  </si>
  <si>
    <t xml:space="preserve">65.02.03</t>
  </si>
  <si>
    <t xml:space="preserve">KIT PORTA PRONTA DE MADEIRA, FOLHA MÉDIA, 80 X 210CM, E= 35 MM, NÚCLEO SARRAFEADO, (INCLUI MARCO, ALIZARES DOBRADIÇAS E FECHADURAS) REF 39484</t>
  </si>
  <si>
    <t xml:space="preserve">65.02.04</t>
  </si>
  <si>
    <t xml:space="preserve">KIT PORTA PRONTA DE MADEIRA, FOLHA MÉDIA, 90 X 210CM, E= 35 MM, NÚCLEO SARRAFEADO, (INCLUI MARCO, ALIZARES DOBRADIÇAS E FECHADURAS) REF 39485</t>
  </si>
  <si>
    <t xml:space="preserve">65.14.07</t>
  </si>
  <si>
    <t xml:space="preserve">MARCO L=14CM, PARA VÃOS ATÉ 100X210CM(LXH), EM MADEIRA ANGELIM OU EQUIVALENTE REF 183</t>
  </si>
  <si>
    <t xml:space="preserve">65.15.01</t>
  </si>
  <si>
    <t xml:space="preserve">ALIZAR L=7CM, PARA PINTURA, EM MADEIRA ANGELIM OU EQUIVALENTE</t>
  </si>
  <si>
    <t xml:space="preserve">65.41.02</t>
  </si>
  <si>
    <t xml:space="preserve">DIVISÓRIA CEGA, ESPESSURA 35MM, COM MIOLO COLMÉIA, REVESTIDA EM EUCAPLAC, OU EQUIVALENTE, COM PERFIS DE AÇO GALVANIZADO, INCLUSIVE INSTALAÇÃO</t>
  </si>
  <si>
    <t xml:space="preserve">65.41.03</t>
  </si>
  <si>
    <t xml:space="preserve">FECHADURA TUBULAR PARA PORTA DE DIVISÓRIA ESPESSURA 35MM, BROCA 90MM, EM RESINA DE ABS CROMADA, OU EQUIVALENTE</t>
  </si>
  <si>
    <t xml:space="preserve">65.70.10</t>
  </si>
  <si>
    <t xml:space="preserve">FECHADURA CROMADA, COMPLETA, COM MAÇANETA EM ZAMAC, ESPELHO E CILINDRO EM LATÃO/AÇO INOX, DIMENSÕES DA MÁQUINA 55MM - 146X20X40MM (A/L/P) REF. 323 E22 MZ33 OU EQUIVALENTE</t>
  </si>
  <si>
    <t xml:space="preserve">65.70.15</t>
  </si>
  <si>
    <t xml:space="preserve">FECHADURA CROMADA, COMPLETA, COM MAÇANETA E ROSETA EM AÇO INOX, CILINDRO EM LATÃO, DIMENSÕES DA MÁQUINA 55MM - 135X83X22MM (AXLXP) REF. 357 E172 MZ340 OU EQUIVALENTE</t>
  </si>
  <si>
    <t xml:space="preserve">65.70.18</t>
  </si>
  <si>
    <t xml:space="preserve">FECHADURA CROMADA, COMPLETA, COM MAÇANETA E ROSETA EM AÇO INOX, CILINDRO EM LATÃO, DIMENSÕES DA MÁQUINA 55MM - 135X83X22MM (AXLXP) REF. 457 R184 MZ340 OU EQUIVALENTE</t>
  </si>
  <si>
    <t xml:space="preserve">65.70.19</t>
  </si>
  <si>
    <t xml:space="preserve">FECHADURA CROMADA, COMPLETA, COM MAÇANETA E ROSETA EM AÇO INOX, CILINDRO EM LATÃO, DIMENSÕES DA MÁQUINA 55MM - 135X83X22MM (AXLXP) REF. 557 R 170 MZ340 OU EQUIVALENTE</t>
  </si>
  <si>
    <t xml:space="preserve">65.72.80</t>
  </si>
  <si>
    <t xml:space="preserve">TRINCO TARJETA ZINCADO 76MM (3") OU EQUIVALENTE</t>
  </si>
  <si>
    <t xml:space="preserve">65.72.84</t>
  </si>
  <si>
    <t xml:space="preserve">TARJETA LIVRE-OCUPADO EM METAL CROMADO</t>
  </si>
  <si>
    <t xml:space="preserve">65.78.09</t>
  </si>
  <si>
    <t xml:space="preserve">DOBRADIÇA CONVENCIONAL EM METAL CROMADO 3 1/2" X 2 1/4", SEM ANEL, COM PARAFUSOS, LINHA LEVE (NBR 7178) E=1,5MM, OU EQUIVALENTE</t>
  </si>
  <si>
    <t xml:space="preserve">65.78.20</t>
  </si>
  <si>
    <t xml:space="preserve">DOBRADIÇA CONVENCIONAL EM METAL CROMADO 3" X 2 1/2", COM ANEL E PARAFUSOS, LINHA MÉDIA (NBR 7178) E=2MM, OU EQUIVALENTE</t>
  </si>
  <si>
    <t xml:space="preserve">65.78.32</t>
  </si>
  <si>
    <t xml:space="preserve">DOBRADIÇA EM LATÃO CROMADO COM MOLA, PARA PORTA DE BANHEIRO, FIXAÇÃO EM MÁRMORE/GRANITO E=3CM, 101,5X70MM OU EQUIVALENTE</t>
  </si>
  <si>
    <t xml:space="preserve">65.78.90</t>
  </si>
  <si>
    <t xml:space="preserve">DOBRADIÇA GONZO COM ABA D=1/2"</t>
  </si>
  <si>
    <t xml:space="preserve">65.80.11</t>
  </si>
  <si>
    <t xml:space="preserve">PUXADOR CENTRAL, TIPO ALÇA, EM ZAMAC CROMADO, COM ROSETAS, COMPRIMENTO 100 MM, PARA PORTA / JANELA EM MADEIRA OU METÁLICA - INCLUI PARAFUSOS</t>
  </si>
  <si>
    <t xml:space="preserve">65.81.06</t>
  </si>
  <si>
    <t xml:space="preserve">TRINCO FERROLHO CHATO 45MM</t>
  </si>
  <si>
    <t xml:space="preserve">65.82.10</t>
  </si>
  <si>
    <t xml:space="preserve">ALAVANCA DE ARGOLA, RETA COM CAVALETE, METAL CROMADO L=133MM OU EQUIVALENTE</t>
  </si>
  <si>
    <t xml:space="preserve">65.84.05</t>
  </si>
  <si>
    <t xml:space="preserve">RODÍZIO TORNEADO DE 1" COM PINO, PARA PORTAS E VENEZIANAS</t>
  </si>
  <si>
    <t xml:space="preserve">65.85.05</t>
  </si>
  <si>
    <t xml:space="preserve">CADEADO EM AÇO INOX, LARGURA DE 50 MM, COM HASTE EM AÇO TEMPERADO, SEM MOLA - CHAVES INCLUÍDAS (REF. 43603)</t>
  </si>
  <si>
    <t xml:space="preserve">65.85.06</t>
  </si>
  <si>
    <t xml:space="preserve">PORTA CADEADO, 3 1/2", EM AÇO ZINCADO, PARA PORTÃO E JANELA, PARAFUSOS INCLUÍDOS (REF. 5088)</t>
  </si>
  <si>
    <t xml:space="preserve">65.85.12</t>
  </si>
  <si>
    <t xml:space="preserve">SUPORTE EM LATÃO CROMADO PARA FIXAÇÃO DE PLACAS DE MÁRMORE/GRANITO 40,5X50X31,5MM OU EQUIVALENTE</t>
  </si>
  <si>
    <t xml:space="preserve">65.85.30</t>
  </si>
  <si>
    <t xml:space="preserve">PARAFUSO EM LATÃO CROMADO PARA LINHA MÁRMORE 30MM</t>
  </si>
  <si>
    <t xml:space="preserve">65.85.35</t>
  </si>
  <si>
    <t xml:space="preserve">CHAPA EM LATÃO CROMADO PARA FIXAÇÃO DE PLACAS DE MÁRMORE/GRANITO 111,5X50MM ESP=4MM OU EQUIVALENTE</t>
  </si>
  <si>
    <t xml:space="preserve">65.85.42</t>
  </si>
  <si>
    <t xml:space="preserve">CANTONEIRA PARA FIXAÇÃO DE PLACAS DE MÁRMORE/GRANITO, EM LATÃO CROMADO 76,5X50MM OU EQUIVALENTE</t>
  </si>
  <si>
    <t xml:space="preserve">65.87.01</t>
  </si>
  <si>
    <t xml:space="preserve">CANTONEIRA DE ALUMÍNIO SEXTAVADO PARA ARREMATES 17,6 X 14,2MM OU EQUIVALENTE</t>
  </si>
  <si>
    <t xml:space="preserve">66.01.02</t>
  </si>
  <si>
    <t xml:space="preserve">LOCAÇÃO DE ANDAIME METÁLICO TIPO FACHADEIRO, LARGURA DE 1,20 M, ALTURA POR PEÇA DE 2,0M, INCLUINDO SAPATAS AJUSTÁVEIS, PISO METÁLICO E ESCADA</t>
  </si>
  <si>
    <t xml:space="preserve">M2MES</t>
  </si>
  <si>
    <t xml:space="preserve">LOCAÇÃO DE ANDAIME METÁLICO TUBULAR TIPO TORRE, LARGURA DE 1 ATÉ 1,5M, INCLUINDO ITENS NECESSÁRIOS A INSTALAÇÃO</t>
  </si>
  <si>
    <t xml:space="preserve">MXMES</t>
  </si>
  <si>
    <t xml:space="preserve">66.05.03</t>
  </si>
  <si>
    <t xml:space="preserve">CHAPA DE AÇO FINA LAMINADA A QUENTE E = 3,00 MM, 23,55 KG / M2</t>
  </si>
  <si>
    <t xml:space="preserve">66.05.04</t>
  </si>
  <si>
    <t xml:space="preserve">CHAPA DE AÇO FINA A FRIO BITOLA MSG 24, E= 0,60 MM (4,80KG/M2) REF 1327</t>
  </si>
  <si>
    <t xml:space="preserve">66.05.05</t>
  </si>
  <si>
    <t xml:space="preserve">CHAPA DE AÇO FINA A QUENTE BITOLA MSG 18, E= 1,20 MM (9,60KG/M2)</t>
  </si>
  <si>
    <t xml:space="preserve">66.05.06</t>
  </si>
  <si>
    <t xml:space="preserve">LOCAÇÃO DE ESCORA METÁLICA TELESCÓPICA, COM ALTURA REGULÁVEL DE 1,80 A 3,20 M, COM CAPACIDADE DE CARGA DE NO MÍNIMO 1000KGF (10 KN), INCLUSO TRIPÉ E FORCADO</t>
  </si>
  <si>
    <t xml:space="preserve">UNMES</t>
  </si>
  <si>
    <t xml:space="preserve">66.05.07</t>
  </si>
  <si>
    <t xml:space="preserve">LOCAÇÃO DE APRUMADOR METÁLICO DE PILAR, COM ALTURA E ÂNGULOS REGULÁVEIS, EXTENSÃO DE 1,50 A 2,80 M</t>
  </si>
  <si>
    <t xml:space="preserve">66.05.08</t>
  </si>
  <si>
    <t xml:space="preserve">LOCAÇÃO DE BARRA DE ANCORAGEM DE 0,80 A 1,20 M DE EXTENSÃO COM ROSCA DE 5/8”, INCLUINDO PORCA E FLANGE </t>
  </si>
  <si>
    <t xml:space="preserve">66.05.09</t>
  </si>
  <si>
    <t xml:space="preserve">LOCAÇÃO DE VIGA SANDUÍCHE METÁLICA VAZADA PARA TRAVAMENTO DE PILARES, ALTURA DE 8 CM, LARGURA DE 6 CM E EXTENSÃO DE 2 M</t>
  </si>
  <si>
    <t xml:space="preserve">66.05.10</t>
  </si>
  <si>
    <t xml:space="preserve">LOCAÇÃO DE CRUZETA PARA ESCORA METÁLICA</t>
  </si>
  <si>
    <t xml:space="preserve">66.05.11</t>
  </si>
  <si>
    <t xml:space="preserve">VIGA DE ESCORAMENTO H20, DE MADEIRA, PESO DE 5,0 A 5,20 KG/M, COM EXTREMIDADES PLÁSTICAS</t>
  </si>
  <si>
    <t xml:space="preserve">66.05.55</t>
  </si>
  <si>
    <t xml:space="preserve">CHAPA DE AÇO GALVANIZADA BITOLA GSG 18, E= 1,25 MM (10,00KG/M2)</t>
  </si>
  <si>
    <t xml:space="preserve">66.06.05</t>
  </si>
  <si>
    <t xml:space="preserve">CHAPA METÁLICA DOBRADA / TRAPEZOIDAL NÚMERO 18</t>
  </si>
  <si>
    <t xml:space="preserve">66.35.08</t>
  </si>
  <si>
    <t xml:space="preserve">PERFIL "I" DE AÇO LAMINADO, "I" 152 X 22</t>
  </si>
  <si>
    <t xml:space="preserve">66.35.10</t>
  </si>
  <si>
    <t xml:space="preserve">PERFIL "I" DE AÇO LAMINADO, "I" 203 X 34,3</t>
  </si>
  <si>
    <t xml:space="preserve">TELHA CERÂMICA TIPO FRANCESA, COMPRIMENTO DE 40 CM, RENDIMENTO DE 16 TELHAS / M2 REF 7175</t>
  </si>
  <si>
    <t xml:space="preserve">67.01.02</t>
  </si>
  <si>
    <t xml:space="preserve">TELHA CERÂMICA TIPO PAULISTA, COMPRIMENTO DE 48 CM, RENDIMENTO DE 26 TELHAS / M2</t>
  </si>
  <si>
    <t xml:space="preserve">TELHA CERÂMICA TIPO PLAN, COMPRIMENTO DE 47 CM, RENDIMENTO DE 26 TELHAS / M2</t>
  </si>
  <si>
    <t xml:space="preserve">67.02.11</t>
  </si>
  <si>
    <t xml:space="preserve">TELHA ONDULADA DE FIBROCIMENTO E=6MM (2,44 X 1,10 OU OUTRA DIMENSÃO) REF 7194</t>
  </si>
  <si>
    <t xml:space="preserve">67.02.14</t>
  </si>
  <si>
    <t xml:space="preserve">TELHA ONDULADA DE FIBROCIMENTO E=5MM (2,44 X 1,10 OU OUTRA DIMENSÃO)</t>
  </si>
  <si>
    <t xml:space="preserve">67.02.23</t>
  </si>
  <si>
    <t xml:space="preserve">TELHA ONDULADA DE FIBROCIMENTO E=8MM (2,44 X 1,10 OU OUTRA DIMENSÃO)</t>
  </si>
  <si>
    <t xml:space="preserve">67.04.03</t>
  </si>
  <si>
    <t xml:space="preserve">TELHA DE AÇO ZINCADO TRAPEZOIDAL, A= 40MM, E= 0,5 MM, SEM PINTURA REF 7243</t>
  </si>
  <si>
    <t xml:space="preserve">67.08.01</t>
  </si>
  <si>
    <t xml:space="preserve">FORRO EM PVC LARG= 20CM COR BRANCA COLOCADO</t>
  </si>
  <si>
    <t xml:space="preserve">67.15.01</t>
  </si>
  <si>
    <t xml:space="preserve">CUMEEIRA PARA TELHA CERÂMICA, COMPRIMENTO DE 41CM, RENDIMENTO DE 3 TELHAS / M REF 7181</t>
  </si>
  <si>
    <t xml:space="preserve">67.15.06</t>
  </si>
  <si>
    <t xml:space="preserve">CUMEEIRA UNIVERSAL PARA TELHA ONDULADA DE FIBROCIMENTO, E = 6 MM, ABA 210 MM, COMPRIMENTO 1100 MM (SEM AMIANTO) REF 7219</t>
  </si>
  <si>
    <t xml:space="preserve">67.15.40</t>
  </si>
  <si>
    <t xml:space="preserve">CUMEEIRA NORMAL PARA KALHETÃO 9%</t>
  </si>
  <si>
    <t xml:space="preserve">67.16.01</t>
  </si>
  <si>
    <t xml:space="preserve">CUMEEIRA GALVANIZADA TRAPEZOIDAL E=0,5MM</t>
  </si>
  <si>
    <t xml:space="preserve">67.20.18</t>
  </si>
  <si>
    <t xml:space="preserve">GANCHO 1/4"x250 MM</t>
  </si>
  <si>
    <t xml:space="preserve">CJ</t>
  </si>
  <si>
    <t xml:space="preserve">67.20.24</t>
  </si>
  <si>
    <t xml:space="preserve">PARAFUSO COM ROSCA SOBERBA 4,8 X 75MM</t>
  </si>
  <si>
    <t xml:space="preserve">67.20.25</t>
  </si>
  <si>
    <t xml:space="preserve">PARAFUSO ZINCADO, SEXTAVADO, COM ROSCA SOBERBA, DIAMETRO 5/16", COMPRIMENTO 80 MM</t>
  </si>
  <si>
    <t xml:space="preserve">67.20.26</t>
  </si>
  <si>
    <t xml:space="preserve">PARAFUSO ZINCADO ROSCA SOBERBA, CABEÇA SEXTAVADA, 5/16 " X 110MM, PARA FIXAÇÃO DE TELHA EM MADEIRA</t>
  </si>
  <si>
    <t xml:space="preserve">67.20.75</t>
  </si>
  <si>
    <t xml:space="preserve">CONJUNTO DE VEDAÇÃO ELÁSTICA PARA TELHA ONDULADA</t>
  </si>
  <si>
    <t xml:space="preserve">67.20.95</t>
  </si>
  <si>
    <t xml:space="preserve">MASSA DE VEDAÇÃO</t>
  </si>
  <si>
    <t xml:space="preserve">67.61.01</t>
  </si>
  <si>
    <t xml:space="preserve">FORRO DE GESSO LISO 60X60CM COLOCADO (ACIMA 100M2), EXCLUSIVE TABICA</t>
  </si>
  <si>
    <t xml:space="preserve">67.61.03</t>
  </si>
  <si>
    <t xml:space="preserve">FORRO DE GESSO ACARTONADO 60X200CM COLOCADO&gt;=100M2, EXCLUSIVE TABICA</t>
  </si>
  <si>
    <t xml:space="preserve">67.85.10</t>
  </si>
  <si>
    <t xml:space="preserve">CALHA / RUFO DE CHAPA GALVANIZADA 22 GSG, DESENVOLVIMENTO = 1,0M</t>
  </si>
  <si>
    <t xml:space="preserve">67.85.20</t>
  </si>
  <si>
    <t xml:space="preserve">CALHA / RUFO DE CHAPA GALVANIZADA 24 GSG, DESENVOLVIMENTO = 1,0M</t>
  </si>
  <si>
    <t xml:space="preserve">67.85.30</t>
  </si>
  <si>
    <t xml:space="preserve">CALHA / RUFO DE CHAPA GALVANIZADA 26 GSG, DESENVOLVIMENTO = 1,0M</t>
  </si>
  <si>
    <t xml:space="preserve">67.85.90</t>
  </si>
  <si>
    <t xml:space="preserve">REBITE NÚMERO 10</t>
  </si>
  <si>
    <t xml:space="preserve">67.85.95</t>
  </si>
  <si>
    <t xml:space="preserve">SOLDA BRANCA 50x50</t>
  </si>
  <si>
    <t xml:space="preserve">GÁS DE COZINHA - GLP REF 4226</t>
  </si>
  <si>
    <t xml:space="preserve">ETANOL</t>
  </si>
  <si>
    <t xml:space="preserve">68.01.25</t>
  </si>
  <si>
    <t xml:space="preserve">GASOLINA COMUM</t>
  </si>
  <si>
    <t xml:space="preserve">68.01.30</t>
  </si>
  <si>
    <t xml:space="preserve">ÓLEO DIESEL COMBUSTÍVEL COMUM</t>
  </si>
  <si>
    <t xml:space="preserve">68.07.06</t>
  </si>
  <si>
    <t xml:space="preserve">CIMENTO ASFÁLTICO DE PETRÓLEO A GRANEL (CAP) 50/70 (COLETADO NA ANP ACRESCIDO DE ICMS)</t>
  </si>
  <si>
    <t xml:space="preserve">68.09.10</t>
  </si>
  <si>
    <t xml:space="preserve">EMULSÃO ASFÁLTICA PARA IMPRIMAÇÃO - EAI</t>
  </si>
  <si>
    <t xml:space="preserve">68.09.14</t>
  </si>
  <si>
    <t xml:space="preserve">EMULSAO ASFALTICA CATIONICA RL-1C PARA USO EM PAVIMENTACAO ASFALTICA (COLETADO NA ANP ACRESCIDO DE ICMS)</t>
  </si>
  <si>
    <t xml:space="preserve">68.09.20</t>
  </si>
  <si>
    <t xml:space="preserve">EMULSÃO ASFÁLTICA CATIÔNICA RR-1C PARA USO EM PAVIMENTAÇÃO ASFÁLTICA (COLETADO NA ANP ACRESCIDO DE ICMS)</t>
  </si>
  <si>
    <t xml:space="preserve">68.09.21</t>
  </si>
  <si>
    <t xml:space="preserve">EMULSÃO ASFÁLTICA CATIÔNICA RR-2C PARA USO EM PAVIMENTAÇÃO ASFÁLTICA (COLETADO NA ANP ACRESCIDO DE ICMS)</t>
  </si>
  <si>
    <t xml:space="preserve">68.10.02</t>
  </si>
  <si>
    <t xml:space="preserve">FORNECIMENTO DE CBUQ FAIXA B COM CAP 50/70</t>
  </si>
  <si>
    <t xml:space="preserve">68.10.03</t>
  </si>
  <si>
    <t xml:space="preserve">FORNECIMENTO DE CBUQ FAIXA C COM CAP 50/70</t>
  </si>
  <si>
    <t xml:space="preserve">68.10.04</t>
  </si>
  <si>
    <t xml:space="preserve">FORNECIMENTO DE CBUQ FAIXA C COM ASFALTO BORRACHA</t>
  </si>
  <si>
    <t xml:space="preserve">68.10.05</t>
  </si>
  <si>
    <t xml:space="preserve">FORNECIMENTO DE CBUQ FAIXA D COM CAP 50/70</t>
  </si>
  <si>
    <t xml:space="preserve">68.10.10</t>
  </si>
  <si>
    <t xml:space="preserve">FORNECIMENTO DE CBUQ S.M.A. PRONTO</t>
  </si>
  <si>
    <t xml:space="preserve">68.20.01</t>
  </si>
  <si>
    <t xml:space="preserve">TRANSPORTE DE EQUIPAMENTOS EM CAMINHÃO TRUCADO</t>
  </si>
  <si>
    <t xml:space="preserve">VG</t>
  </si>
  <si>
    <t xml:space="preserve">68.20.02</t>
  </si>
  <si>
    <t xml:space="preserve">TRANSPORTE DE EQUIPAMENTOS EM CARRETA SEMI REBOQUE 2 EIXOS</t>
  </si>
  <si>
    <t xml:space="preserve">71.01.05</t>
  </si>
  <si>
    <t xml:space="preserve">TÁBUA DE MADEIRA APARELHADA 2,5 X 25CM REF 3990</t>
  </si>
  <si>
    <t xml:space="preserve">71.01.08</t>
  </si>
  <si>
    <t xml:space="preserve">SARRAFO DE PINUS 2,5CM X 7,5 CM REF 4517</t>
  </si>
  <si>
    <t xml:space="preserve">71.01.09</t>
  </si>
  <si>
    <t xml:space="preserve">TÁBUA DE PINUS 2,5CM X 20 CM REF 6193</t>
  </si>
  <si>
    <t xml:space="preserve">71.01.10</t>
  </si>
  <si>
    <t xml:space="preserve">TÁBUA DE MADEIRA DE REFLORESTAMENTO APARELHADA E=2,5 L=30 CM (1"X12")</t>
  </si>
  <si>
    <t xml:space="preserve">71.01.11</t>
  </si>
  <si>
    <t xml:space="preserve">TÁBUA DE MADEIRA DE REFLORESTAMENTO APARELHADA E=2,5 L=20 CM (1"X12")</t>
  </si>
  <si>
    <t xml:space="preserve">71.01.12</t>
  </si>
  <si>
    <t xml:space="preserve">TÁBUA DE MADEIRA DE REFLORESTAMENTO APARELHADA E=2,5 L=30 CM (1"X12") REF 6212</t>
  </si>
  <si>
    <t xml:space="preserve">71.02.20</t>
  </si>
  <si>
    <t xml:space="preserve">PRANCHÃO DE PARAJU</t>
  </si>
  <si>
    <t xml:space="preserve">71.04.01</t>
  </si>
  <si>
    <t xml:space="preserve">PECA DE PARAJU BRUTA 13,5X5,5 CM</t>
  </si>
  <si>
    <t xml:space="preserve">71.04.02</t>
  </si>
  <si>
    <t xml:space="preserve">PECA DE PARAJU BRUTA 10,5X5,5 CM</t>
  </si>
  <si>
    <t xml:space="preserve">71.04.03</t>
  </si>
  <si>
    <t xml:space="preserve">PECA DE PARAJU BRUTO  6X5,5 CM</t>
  </si>
  <si>
    <t xml:space="preserve">71.04.04</t>
  </si>
  <si>
    <t xml:space="preserve">CAIBRO DE PARAJU BRUTO 5,5X4 CM</t>
  </si>
  <si>
    <t xml:space="preserve">71.04.05</t>
  </si>
  <si>
    <t xml:space="preserve">RIPA DE MADEIRA APARELHADA 1,5 X 5 CM REF 20205</t>
  </si>
  <si>
    <t xml:space="preserve">71.04.08</t>
  </si>
  <si>
    <t xml:space="preserve">PEÇA DE MADEIRA DE PINUS 5,5 X 5,5CM REF 4513</t>
  </si>
  <si>
    <t xml:space="preserve">71.04.09</t>
  </si>
  <si>
    <t xml:space="preserve">PEÇA DE MADEIRA DE REFLORESTAMENTO 7,5X7,5 CM</t>
  </si>
  <si>
    <t xml:space="preserve">71.04.10</t>
  </si>
  <si>
    <t xml:space="preserve">PEÇA DE MADEIRA DE REFLORESTAMENTO 2,5X7,5 CM</t>
  </si>
  <si>
    <t xml:space="preserve">71.14.06</t>
  </si>
  <si>
    <t xml:space="preserve">CHAPA DE MADEIRA COMPENSADA RESINADA PARA FORMA DE CONCRETO, DE *2,2 X 1,1* M, E = 10 MM REF 43681                                                                                                                          </t>
  </si>
  <si>
    <t xml:space="preserve">71.14.08</t>
  </si>
  <si>
    <t xml:space="preserve">CHAPA DE MADEIRA COMPENSADA RESINADA PARA FORMA DE CONCRETO, DE *2,2 X 1,1* M, E = 12 MM REF 43681</t>
  </si>
  <si>
    <t xml:space="preserve">71.14.14</t>
  </si>
  <si>
    <t xml:space="preserve">CHAPA DE MADEIRA COMPENSADA RESINADA PARA FORMA DE CONCRETO, DE *2,2 X 1,1* M, E = 20 MM REF 43677                                                                                                                                               </t>
  </si>
  <si>
    <t xml:space="preserve">71.14.15</t>
  </si>
  <si>
    <t xml:space="preserve">CHAPA DE MADEIRA COMPENSADA RESINADA PARA FORMA DE CONCRETO, DE *2,2 X 1,1* M, E = 18 MM</t>
  </si>
  <si>
    <t xml:space="preserve">71.15.03</t>
  </si>
  <si>
    <t xml:space="preserve">CHAPA DE MADEIRA COMPENSADA PLASTIFICADA PARA FORMA DE CONCRETO, DE 2,20 X 1,10 M, E = 12 MM REF 1347</t>
  </si>
  <si>
    <t xml:space="preserve">71.15.06</t>
  </si>
  <si>
    <t xml:space="preserve">CHAPA DE MADEIRA COMPENSADA PLASTIFICADA PARA FORMA DE CONCRETO, DE 2,20 X 1,10 M, E = 18 MM</t>
  </si>
  <si>
    <t xml:space="preserve">71.30.04</t>
  </si>
  <si>
    <t xml:space="preserve">MADEIRA ROLIÇA D= 6 A 10 CM COMPRIMENTO 6 METROS</t>
  </si>
  <si>
    <t xml:space="preserve">71.30.06</t>
  </si>
  <si>
    <t xml:space="preserve">MADEIRA ROLIÇA D= 11 A 15 CM COMPRIMENTO 6 METROS</t>
  </si>
  <si>
    <t xml:space="preserve">71.50.01</t>
  </si>
  <si>
    <t xml:space="preserve">FORRO DE ANGELIM L=10 E=1,0CM</t>
  </si>
  <si>
    <t xml:space="preserve">71.50.05</t>
  </si>
  <si>
    <t xml:space="preserve">FORRO DE MADEIRA PINUS OU EQUIVALENTE DA REGIÃO, ENCAIXE MACHO / FÊMEA COM FRISO, 10 X 1CM (SEM COLOCAÇÃO) REF 3283</t>
  </si>
  <si>
    <t xml:space="preserve">72.10.01</t>
  </si>
  <si>
    <t xml:space="preserve">DISCO DIAMANTADO D=14" PRECISION OU EQUIVALENTE</t>
  </si>
  <si>
    <t xml:space="preserve">73.02.01</t>
  </si>
  <si>
    <t xml:space="preserve">TUBO PVC SOLDÁVEL MARROM D= 20MM (1/2") REF 9867</t>
  </si>
  <si>
    <t xml:space="preserve">73.02.02</t>
  </si>
  <si>
    <t xml:space="preserve">TUBO PVC SOLDÁVEL MARROM D= 25MM (3/4") REF 9868</t>
  </si>
  <si>
    <t xml:space="preserve">73.02.03</t>
  </si>
  <si>
    <t xml:space="preserve">TUBO PVC SOLDÁVEL MARROM D= 32MM (1") REF 9869</t>
  </si>
  <si>
    <t xml:space="preserve">73.02.04</t>
  </si>
  <si>
    <t xml:space="preserve">TUBO PVC SOLDÁVEL MARROM D= 40MM (1 1/4") REF 9874</t>
  </si>
  <si>
    <t xml:space="preserve">73.02.05</t>
  </si>
  <si>
    <t xml:space="preserve">TUBO PVC SOLDÁVEL MARROM D= 50MM (1 1/2") REF 9875</t>
  </si>
  <si>
    <t xml:space="preserve">73.02.06</t>
  </si>
  <si>
    <t xml:space="preserve">TUBO PVC SOLDÁVEL MARROM D= 60MM (2 1/4") 5649 REF 9873</t>
  </si>
  <si>
    <t xml:space="preserve">73.02.07</t>
  </si>
  <si>
    <t xml:space="preserve">TUBO PVC SOLDÁVEL MARROM D= 75MM (2 1/2") REF 9871</t>
  </si>
  <si>
    <t xml:space="preserve">73.02.08</t>
  </si>
  <si>
    <t xml:space="preserve">TUBO PVC SOLDÁVEL MARROM D= 85MM (3") REF 9872</t>
  </si>
  <si>
    <t xml:space="preserve">73.02.09</t>
  </si>
  <si>
    <t xml:space="preserve">TUBO PVC SOLDÁVEL MARROM D= 110MM (4") REF 9870</t>
  </si>
  <si>
    <t xml:space="preserve">73.03.03</t>
  </si>
  <si>
    <t xml:space="preserve">TUBO AÇO GALVANIZADO DIN 2440 E= 2,65MM DN 1/2" COM COSTURA REF 7691</t>
  </si>
  <si>
    <t xml:space="preserve">73.03.04</t>
  </si>
  <si>
    <t xml:space="preserve">TUBO AÇO GALVANIZADO DIN 2440 E= 2,65MM DN 3/4" COM COSTURA REF 7700</t>
  </si>
  <si>
    <t xml:space="preserve">73.03.05</t>
  </si>
  <si>
    <t xml:space="preserve">TUBO AÇO GALVANIZADO DIN 2440 E= 3,35MM DN 1" COM COSTURA</t>
  </si>
  <si>
    <t xml:space="preserve">73.03.06</t>
  </si>
  <si>
    <t xml:space="preserve">TUBO AÇO GALVANIZADO DIN 2440 E= 3,35MM DN 1 1/4" COM COSTURA REF 7698</t>
  </si>
  <si>
    <t xml:space="preserve">73.03.07</t>
  </si>
  <si>
    <t xml:space="preserve">TUBO AÇO GALVANIZADO DIN 2440 E= 3,35MM DN 1 1/2" COM COSTURA REF 7697</t>
  </si>
  <si>
    <t xml:space="preserve">73.03.08</t>
  </si>
  <si>
    <t xml:space="preserve">TUBO AÇO GALVANIZADO DIN 2440 E= 3,75MM DN 2" COM COSTURA REF 7696</t>
  </si>
  <si>
    <t xml:space="preserve">73.03.09</t>
  </si>
  <si>
    <t xml:space="preserve">TUBO AÇO GALVANIZADO DIN 2440 E= 3,75MM DN 2 1/2" COM COSTURA REF 7701</t>
  </si>
  <si>
    <t xml:space="preserve">73.03.10</t>
  </si>
  <si>
    <t xml:space="preserve">TUBO AÇO GALVANIZADO DIN 2440 E= 4,00MM DN 3" COM COSTURA REF 7694</t>
  </si>
  <si>
    <t xml:space="preserve">73.03.11</t>
  </si>
  <si>
    <t xml:space="preserve">TUBO AÇO GALVANIZADO DIN 2440 E= 4,50MM DN 4" COM COSTURA REF 7693</t>
  </si>
  <si>
    <t xml:space="preserve">73.03.57</t>
  </si>
  <si>
    <t xml:space="preserve">TUBO ACO PRETO SCH-40 E= 2,77MM DN 1/2" S/COSTURA REF 13127</t>
  </si>
  <si>
    <t xml:space="preserve">73.03.58</t>
  </si>
  <si>
    <t xml:space="preserve">TUBO ACO PRETO SCH-40 E= 2,87MM DN 3/4" S/COSTURA REF 21150</t>
  </si>
  <si>
    <t xml:space="preserve">73.05.50</t>
  </si>
  <si>
    <t xml:space="preserve">ADAPTADOR SOLDÁVEL LONGO COM FLANGES LIVRES PARA CAIXA D´ÁGUA D= 75MM (2 1/2")</t>
  </si>
  <si>
    <t xml:space="preserve">73.05.51</t>
  </si>
  <si>
    <t xml:space="preserve">ADAPTADOR SOLDÁVEL CURTO COM FLANGES LIVRES PARA CAIXA D´ÁGUA D= 20MM (1/2")</t>
  </si>
  <si>
    <t xml:space="preserve">73.05.52</t>
  </si>
  <si>
    <t xml:space="preserve">ADAPTADOR SOLDÁVEL CURTO COM FLANGES LIVRES PARA CAIXA D´ÁGUA D= 25MM (3/4")</t>
  </si>
  <si>
    <t xml:space="preserve">73.05.53</t>
  </si>
  <si>
    <t xml:space="preserve">ADAPTADOR SOLDÁVEL CURTO COM FLANGES LIVRES PARA CAIXA D´ÁGUA D= 32MM (1")</t>
  </si>
  <si>
    <t xml:space="preserve">73.05.54</t>
  </si>
  <si>
    <t xml:space="preserve">ADAPTADOR SOLDÁVEL CURTO COM FLANGES LIVRES PARA CAIXA D´ÁGUA D= 40MM (1 1/4")</t>
  </si>
  <si>
    <t xml:space="preserve">73.05.55</t>
  </si>
  <si>
    <t xml:space="preserve">ADAPTADOR SOLDÁVEL CURTO COM FLANGES LIVRES PARA CAIXA D´ÁGUA D= 50MM (1 1/2")</t>
  </si>
  <si>
    <t xml:space="preserve">73.05.56</t>
  </si>
  <si>
    <t xml:space="preserve">ADAPTADOR SOLDÁVEL CURTO COM FLANGES LIVRES PARA CAIXA D´ÁGUA D= 60MM (2")</t>
  </si>
  <si>
    <t xml:space="preserve">73.07.12</t>
  </si>
  <si>
    <t xml:space="preserve">TUBO DE COBRE CLASSE E DN 15MM (1/2")</t>
  </si>
  <si>
    <t xml:space="preserve">73.07.13</t>
  </si>
  <si>
    <t xml:space="preserve">TUBO DE COBRE CLASSE E DN 22MM (3/4")</t>
  </si>
  <si>
    <t xml:space="preserve">73.07.14</t>
  </si>
  <si>
    <t xml:space="preserve">TUBO DE COBRE CLASSE E DN 28MM (1")</t>
  </si>
  <si>
    <t xml:space="preserve">73.07.15</t>
  </si>
  <si>
    <t xml:space="preserve">TUBO DE COBRE CLASSE E DN 35MM (1 1/4")</t>
  </si>
  <si>
    <t xml:space="preserve">73.07.18</t>
  </si>
  <si>
    <t xml:space="preserve">TUBO DE COBRE CLASSE E DN 42MM (1 1/2")</t>
  </si>
  <si>
    <t xml:space="preserve">73.07.19</t>
  </si>
  <si>
    <t xml:space="preserve">TUBO DE COBRE CLASSE A DN 15MM (1/2") REF 39747</t>
  </si>
  <si>
    <t xml:space="preserve">73.07.20</t>
  </si>
  <si>
    <t xml:space="preserve">TUBO DE COBRE CLASSE A DN 22MM (3/4") REF 39748</t>
  </si>
  <si>
    <t xml:space="preserve">73.07.21</t>
  </si>
  <si>
    <t xml:space="preserve">TUBO DE COBRE CLASSE A DN 28MM (1") REF 39749</t>
  </si>
  <si>
    <t xml:space="preserve">73.20.05</t>
  </si>
  <si>
    <t xml:space="preserve">TUBO EM PVC PERFURADO CORRUGADO PARA DRENAGEM DN 6" 160MM</t>
  </si>
  <si>
    <t xml:space="preserve">73.20.06</t>
  </si>
  <si>
    <t xml:space="preserve">TUBO EM PVC PERFURADO CORRUGADO PARA DRENAGEM DN 8" 200MM</t>
  </si>
  <si>
    <t xml:space="preserve">73.23.01</t>
  </si>
  <si>
    <t xml:space="preserve">TUBO CORRUGADO PEAD NÃO PERFURADO, PAREDE DUPLA, INTERNA LISA, DN 300MM (NBR 21138-3) SN-4 OU EQUIVALENTE</t>
  </si>
  <si>
    <t xml:space="preserve">73.23.04</t>
  </si>
  <si>
    <t xml:space="preserve">TUBO CORRUGADO PEAD NÃO PERFURADO, PAREDE DUPLA, INTERNA LISA, DN 600MM (NBR 21138-3) SN-4 OU EQUIVALENTE </t>
  </si>
  <si>
    <t xml:space="preserve">73.23.08</t>
  </si>
  <si>
    <t xml:space="preserve">TUBO CORRUGADO PEAD NÃO PERFURADO, PAREDE DUPLA, INTERNA LISA, DN 1200MM (NBR 21138-3) SN-4 OU EQUIVALENTE </t>
  </si>
  <si>
    <t xml:space="preserve">73.23.10</t>
  </si>
  <si>
    <t xml:space="preserve">TUBO CORRUGADO PEAD NÃO PERFURADO, PAREDE DUPLA, INTERNA LISA, DN 400MM (NBR 21138-3) SN-4 OU EQUIVALENTE</t>
  </si>
  <si>
    <t xml:space="preserve">73.23.11</t>
  </si>
  <si>
    <t xml:space="preserve">TUBO CORRUGADO PEAD NÃO PERFURADO, PAREDE DUPLA, INTERNA LISA, DN 800MM (NBR 21138-3) SN-4 OU EQUIVALENTE</t>
  </si>
  <si>
    <t xml:space="preserve">73.24.02</t>
  </si>
  <si>
    <t xml:space="preserve">TUBO PVC ESGOTO PONTA E BOLSA SERIE NORMAL D= 50MM X 6M</t>
  </si>
  <si>
    <t xml:space="preserve">73.24.03</t>
  </si>
  <si>
    <t xml:space="preserve">TUBO PVC ESGOTO PONTA E BOLSA SERIE NORMAL D= 75MM X 6M</t>
  </si>
  <si>
    <t xml:space="preserve">73.24.04</t>
  </si>
  <si>
    <t xml:space="preserve">TUBO PVC ESGOTO PONTA E BOLSA SERIE NORMAL D= 100MM X 6M</t>
  </si>
  <si>
    <t xml:space="preserve">73.24.05</t>
  </si>
  <si>
    <t xml:space="preserve">TUBO PVC ESGOTO PONTA E BOLSA SERIE NORMAL D= 150MM X 6M</t>
  </si>
  <si>
    <t xml:space="preserve">73.24.06</t>
  </si>
  <si>
    <t xml:space="preserve">TUBO PVC ESGOTO PONTA E BOLSA SERIE NORMAL D= 200MM X 6M</t>
  </si>
  <si>
    <t xml:space="preserve">73.24.07</t>
  </si>
  <si>
    <t xml:space="preserve">TUBO PVC ESGOTO P/B SERIE LEVE D= 250MM X 6M</t>
  </si>
  <si>
    <t xml:space="preserve">73.24.25</t>
  </si>
  <si>
    <t xml:space="preserve">TUBO PVC ESGOTO PONTA E BOLSA SOLDÁVEL SERIE NORMAL D= 40MM X 6M</t>
  </si>
  <si>
    <t xml:space="preserve">73.24.33</t>
  </si>
  <si>
    <t xml:space="preserve">TUBO PVC ESGOTO P/B SERIE REFORÇADA (NBR 5688) D= 75MM X 6M</t>
  </si>
  <si>
    <t xml:space="preserve">73.24.34</t>
  </si>
  <si>
    <t xml:space="preserve">TUBO PVC ESGOTO P/B SERIE REFORÇADA (NBR 5688) D= 100MM X 6M</t>
  </si>
  <si>
    <t xml:space="preserve">73.24.35</t>
  </si>
  <si>
    <t xml:space="preserve">TUBO PVC ESGOTO P/B SERIE REFORÇADA (NBR 5688) D= 150MM X 6M</t>
  </si>
  <si>
    <t xml:space="preserve">73.24.63</t>
  </si>
  <si>
    <t xml:space="preserve">TUBO PVC COLETOR ESGOTO COR OCRE LISO JE NBR-7362 D= 100MM X 6M</t>
  </si>
  <si>
    <t xml:space="preserve">73.24.64</t>
  </si>
  <si>
    <t xml:space="preserve">TUBO PVC COLETOR ESGOTO COR OCRE LISO JE NBR-7362 D= 150MM X 6M</t>
  </si>
  <si>
    <t xml:space="preserve">73.24.65</t>
  </si>
  <si>
    <t xml:space="preserve">TUBO PVC COLETOR ESGOTO COR OCRE LISO JE NBR-7362 D= 200MM X 6M</t>
  </si>
  <si>
    <t xml:space="preserve">73.24.66</t>
  </si>
  <si>
    <t xml:space="preserve">TUBO PVC COLETOR ESGOTO COR OCRE LISO JE NBR-7362 D= 250MM X 6M</t>
  </si>
  <si>
    <t xml:space="preserve">73.24.67</t>
  </si>
  <si>
    <t xml:space="preserve">TUBO PVC COLETOR ESGOTO COR OCRE LISO JE NBR-7362 D= 300MM X 6M</t>
  </si>
  <si>
    <t xml:space="preserve">73.24.69</t>
  </si>
  <si>
    <t xml:space="preserve">TUBO PVC COLETOR ESGOTO COR OCRE LISO JE NBR-7362 D= 400MM X 6M</t>
  </si>
  <si>
    <t xml:space="preserve">73.27.02</t>
  </si>
  <si>
    <t xml:space="preserve">ANEL DE BORRACHA PARA TUBO PVC ESGOTO SÉRIE NORMAL DN 50MM</t>
  </si>
  <si>
    <t xml:space="preserve">73.27.03</t>
  </si>
  <si>
    <t xml:space="preserve">ANEL DE BORRACHA PARA TUBO PVC ESGOTO SÉRIE NORMAL DN 75MM</t>
  </si>
  <si>
    <t xml:space="preserve">73.27.04</t>
  </si>
  <si>
    <t xml:space="preserve">ANEL DE BORRACHA PARA TUBO PVC ESGOTO SÉRIE NORMAL DN 100MM</t>
  </si>
  <si>
    <t xml:space="preserve">73.27.11</t>
  </si>
  <si>
    <t xml:space="preserve">ANEL DE BORRACHA PARA TUBO PVC ESGOTO SÉRIE NORMAL DN 150MM</t>
  </si>
  <si>
    <t xml:space="preserve">73.27.12</t>
  </si>
  <si>
    <t xml:space="preserve">ANEL DE BORRACHA PARA TUBO PVC ESGOTO SÉRIE NORMAL DN 200MM</t>
  </si>
  <si>
    <t xml:space="preserve">73.33.02</t>
  </si>
  <si>
    <t xml:space="preserve">CAIXA D'ÁGUA DE POLIETILENO COM TAMPA 310 L</t>
  </si>
  <si>
    <t xml:space="preserve">73.33.03</t>
  </si>
  <si>
    <t xml:space="preserve">CAIXA D'ÁGUA DE POLIETILENO COM TAMPA 500 L</t>
  </si>
  <si>
    <t xml:space="preserve">73.33.04</t>
  </si>
  <si>
    <t xml:space="preserve">CAIXA D'ÁGUA DE POLIETILENO COM TAMPA 1000 L</t>
  </si>
  <si>
    <t xml:space="preserve">73.34.16</t>
  </si>
  <si>
    <t xml:space="preserve">CAIXA D'ÁGUA EM FIBRA DE VIDRO COM TAMPA 8000L</t>
  </si>
  <si>
    <t xml:space="preserve">73.40.02</t>
  </si>
  <si>
    <t xml:space="preserve">BRAÇO PARA CHUVEIRO 1/2" X 40 CM CROMADO</t>
  </si>
  <si>
    <t xml:space="preserve">73.40.03</t>
  </si>
  <si>
    <t xml:space="preserve">BRAÇO PARA CHUVEIRO PVC 1/2" 40 CM</t>
  </si>
  <si>
    <t xml:space="preserve">73.40.07</t>
  </si>
  <si>
    <t xml:space="preserve">CHUVEIRO ARTICULADO PICCOLO 1991 CROMADO FABRIMAR OU EQUIVALENTE REF 38189</t>
  </si>
  <si>
    <t xml:space="preserve">73.40.29</t>
  </si>
  <si>
    <t xml:space="preserve">CHUVEIRO MAXI DUCHA ULTRA LORENZETTI 5500 W OU EQUIVALENTE REF 1368</t>
  </si>
  <si>
    <t xml:space="preserve">73.40.30</t>
  </si>
  <si>
    <t xml:space="preserve">CHUVEIRO LORENZETTI TRADIÇÃO CROMADO OU EQUIVALENTE REF 1367</t>
  </si>
  <si>
    <t xml:space="preserve">73.40.32</t>
  </si>
  <si>
    <t xml:space="preserve">DUCHINHA HIGIÊNICA ACQUA-JET 2195 DL FABRIMAR OU EQUIVALENTE</t>
  </si>
  <si>
    <t xml:space="preserve">73.41.03</t>
  </si>
  <si>
    <t xml:space="preserve">ENGATE / RABICHO FLEXÍVEL INOX 1/2" X 40CM REF 11684</t>
  </si>
  <si>
    <t xml:space="preserve">73.41.43</t>
  </si>
  <si>
    <t xml:space="preserve">TORNEIRA METÁLICA CROMADA, CANO CURTO, COM AREJADOR, SEM BICO PLÁSTICO, DE PAREDE, PARA USO GERAL, 1/2" OU 3/4" (1152 / 1154) REF 13984</t>
  </si>
  <si>
    <t xml:space="preserve">73.41.62</t>
  </si>
  <si>
    <t xml:space="preserve">TUBO PARA VÁLVULA DE DESCARGA NÚMERO 18 COM ADAPTADOR 1 1/2", CIPLA/EQUIVALENTE</t>
  </si>
  <si>
    <t xml:space="preserve">73.41.64</t>
  </si>
  <si>
    <t xml:space="preserve">TUBO LONGO PARA CAIXA DE DESCARGA SOBREPOR 40 MM X 1,60 METROS REF 12613</t>
  </si>
  <si>
    <t xml:space="preserve">73.41.71</t>
  </si>
  <si>
    <t xml:space="preserve">TUBO LIGAÇÃO ÁGUA - VASO METAL CROMADO COM SOBRECANOPLA</t>
  </si>
  <si>
    <t xml:space="preserve">73.41.73</t>
  </si>
  <si>
    <t xml:space="preserve">TUBO LIGAÇÃO ÁGUA - VASO PVC CROMADO COM SOBRECANOPLA</t>
  </si>
  <si>
    <t xml:space="preserve">73.41.81</t>
  </si>
  <si>
    <t xml:space="preserve">BOLSA DE LIGAÇÃO EM PVC FLEXÍVEL PARA VASO SANITÁRIO 40 MM (1 1/2") REF 6140</t>
  </si>
  <si>
    <t xml:space="preserve">73.42.25</t>
  </si>
  <si>
    <t xml:space="preserve">GRELHA/PORTA GRELHA AÇO INOX FECHO GIRATÓRIO 150 X 150MM</t>
  </si>
  <si>
    <t xml:space="preserve">73.42.26</t>
  </si>
  <si>
    <t xml:space="preserve">GRELHA/PORTA GRELHA AÇO INOX FECHO GIRATÓRIO 100 X 100MM</t>
  </si>
  <si>
    <t xml:space="preserve">73.42.31</t>
  </si>
  <si>
    <t xml:space="preserve">RALO GRELHA CROMADA 0,10X0,10M MOLDENOX 118 A OU EQUIVALENTE</t>
  </si>
  <si>
    <t xml:space="preserve">73.42.32</t>
  </si>
  <si>
    <t xml:space="preserve">RALO GRELHA CROMADA 0,15X0,15M MOLDENOX 118 A OU EQUIVALENTE</t>
  </si>
  <si>
    <t xml:space="preserve">73.42.33</t>
  </si>
  <si>
    <t xml:space="preserve">TAMPA CEGA EM INOX PARA CAIXA SIFONADA 150X150MM</t>
  </si>
  <si>
    <t xml:space="preserve">73.45.11</t>
  </si>
  <si>
    <t xml:space="preserve">REGISTRO PRESSÃO COM ACABAMENTO E CANOPLA CROMADA, SIMPLES, BITOLA 1/2" REF 6021</t>
  </si>
  <si>
    <t xml:space="preserve">73.45.12</t>
  </si>
  <si>
    <t xml:space="preserve">REGISTRO PRESSÃO COM ACABAMENTO E CANOPLA CROMADA, SIMPLES, BITOLA 3/4" REF 6024</t>
  </si>
  <si>
    <t xml:space="preserve">73.45.15</t>
  </si>
  <si>
    <t xml:space="preserve">REGISTRO PARA GÁS D= 1/2" NTP X 3/8" BM REF 11756</t>
  </si>
  <si>
    <t xml:space="preserve">73.45.16</t>
  </si>
  <si>
    <t xml:space="preserve">REGISTRO DE ESFERA PVC ROSCÁVEL D=1/2" REF 11670</t>
  </si>
  <si>
    <t xml:space="preserve">73.46.01</t>
  </si>
  <si>
    <t xml:space="preserve">REGISTRO GAVETA BRUTO 1510-B 1/2" FABRIMAR OU EQUIVALENTE REF 6020</t>
  </si>
  <si>
    <t xml:space="preserve">73.46.02</t>
  </si>
  <si>
    <t xml:space="preserve">REGISTRO DE GAVETA BRUTO 1510-B 3/4" FABRIMAR/EQUIVALENTE</t>
  </si>
  <si>
    <t xml:space="preserve">73.46.03</t>
  </si>
  <si>
    <t xml:space="preserve">REGISTRO GAVETA BRUTO 1510-B 1" FABRIMAR OU EQUIVALENTE REF 6019</t>
  </si>
  <si>
    <t xml:space="preserve">73.46.04</t>
  </si>
  <si>
    <t xml:space="preserve">REGISTRO GAVETA BRUTO 1510-B 1 1/4" FABRIMAR OU EQUIVALENTE REF 6017</t>
  </si>
  <si>
    <t xml:space="preserve">73.46.05</t>
  </si>
  <si>
    <t xml:space="preserve">REGISTRO GAVETA BRUTO 1510-B 1 1/2" FABRIMAR OU EQUIVALENTE REF 6010</t>
  </si>
  <si>
    <t xml:space="preserve">73.46.06</t>
  </si>
  <si>
    <t xml:space="preserve">REGISTRO GAVETA BRUTO 1510-B 2" FABRIMAR OU EQUIVALENTE REF 6028</t>
  </si>
  <si>
    <t xml:space="preserve">73.46.07</t>
  </si>
  <si>
    <t xml:space="preserve">REGISTRO GAVETA BRUTO 1502-B 2 1/2" DECA OU EQUIVALENTE REF 6011</t>
  </si>
  <si>
    <t xml:space="preserve">73.46.08</t>
  </si>
  <si>
    <t xml:space="preserve">REGISTRO GAVETA BRUTO 1502-B 3" DECA OU EQUIVALENTE REF 6012</t>
  </si>
  <si>
    <t xml:space="preserve">73.46.09</t>
  </si>
  <si>
    <t xml:space="preserve">REGISTRO GAVETA BRUTO 1502-B 4" DECA OU EQUIVALENTE REF 6027</t>
  </si>
  <si>
    <t xml:space="preserve">73.46.40</t>
  </si>
  <si>
    <t xml:space="preserve">REGISTRO GAVETA COM ACABAMENTO C-1509-DL D=1/2" FABRIMAR OU EQUIVALENTE REF 6006</t>
  </si>
  <si>
    <t xml:space="preserve">73.46.41</t>
  </si>
  <si>
    <t xml:space="preserve">REGISTRO GAVETA COM ACABAMENTO C-1509 DL D=3/4 FABRIMAR OU EQUIVALENTE REF 6005</t>
  </si>
  <si>
    <t xml:space="preserve">73.46.42</t>
  </si>
  <si>
    <t xml:space="preserve">REGISTRO GAVETA COM ACABAMENTO C-1509-DL D=1" FABRIMAR OU EQUIVALENTE REF 6013</t>
  </si>
  <si>
    <t xml:space="preserve">73.46.44</t>
  </si>
  <si>
    <t xml:space="preserve">REGISTRO GAVETA COM ACABAMENTO C-1509-DL D=1 1/2" FABRIMAR OU EQUIVALENTE REF 6015</t>
  </si>
  <si>
    <t xml:space="preserve">73.49.04</t>
  </si>
  <si>
    <t xml:space="preserve">REGISTRO DE GÁS D=1/2" PARA FOGÃO INDUSTRIAL</t>
  </si>
  <si>
    <t xml:space="preserve">73.49.10</t>
  </si>
  <si>
    <t xml:space="preserve">REGISTRO GLOBO COMUM RETO D= 13 MM (1/2")</t>
  </si>
  <si>
    <t xml:space="preserve">73.49.12</t>
  </si>
  <si>
    <t xml:space="preserve">REGISTRO GLOBO COMUM RETO D= 25 MM (1")</t>
  </si>
  <si>
    <t xml:space="preserve">73.49.20</t>
  </si>
  <si>
    <t xml:space="preserve">REGISTRO GLOBO ANGULAR D= 63 MM (2 1/2")</t>
  </si>
  <si>
    <t xml:space="preserve">73.50.03</t>
  </si>
  <si>
    <t xml:space="preserve">SIFÃO PARA LAVATÓRIO DE COPO REGULÁVEL 1X1 1/2" SIGMA/EQUIVALENTE REF 6136</t>
  </si>
  <si>
    <t xml:space="preserve">73.50.04</t>
  </si>
  <si>
    <t xml:space="preserve">SIFÃO PARA PIA DE COPO REGULÁVEL 1 1/2X1 1/2" SIGMA/EQUIVALENTE</t>
  </si>
  <si>
    <t xml:space="preserve">73.50.05</t>
  </si>
  <si>
    <t xml:space="preserve">SIFÃO / TUBO SINFONADO EXTENSÍVEL/SANFONADO, UNIVERSAL/SIMPLES, ENTRE 50 A 70 CM, DE PLÁSTICO BRANCO REF 44945</t>
  </si>
  <si>
    <t xml:space="preserve">73.51.01</t>
  </si>
  <si>
    <t xml:space="preserve">TORNEIRA COZINHA BANCA SAÍDA LATERAL 1167-P 1/2" FABRIMAR/EQUIVALENTE</t>
  </si>
  <si>
    <t xml:space="preserve">73.51.02</t>
  </si>
  <si>
    <t xml:space="preserve">TORNEIRA MISTURADOR PARA LAVATÓRIO REF217406 DOCOL/EQUIVALENTE</t>
  </si>
  <si>
    <t xml:space="preserve">73.51.04</t>
  </si>
  <si>
    <t xml:space="preserve">TORNEIRA COZINHA BANCA SAIDA LATERAL 1167-DL 1/2" FABRIMAR/EQUIVALENTE</t>
  </si>
  <si>
    <t xml:space="preserve">73.51.05</t>
  </si>
  <si>
    <t xml:space="preserve">TORNEIRA COZINHA PAREDE SAIDA LATERAL 1168-DL 1/2" FABRIMAR/EQUIVALENTE</t>
  </si>
  <si>
    <t xml:space="preserve">73.51.07</t>
  </si>
  <si>
    <t xml:space="preserve">TORNEIRA COZINHA PAREDE 1157-P 1/2"FABRI OU EQUIVALENTE</t>
  </si>
  <si>
    <t xml:space="preserve">73.51.08</t>
  </si>
  <si>
    <t xml:space="preserve">TORNEIRA COZINHA MISTURADOR BANCA 1256-DL FABRIMAR/EQUIVALENTE</t>
  </si>
  <si>
    <t xml:space="preserve">73.51.09</t>
  </si>
  <si>
    <t xml:space="preserve">TORNEIRA COZINHA MISTURADOR PAREDE 1258-DL FABRIM. OU EQUIVALENTE</t>
  </si>
  <si>
    <t xml:space="preserve">73.51.10</t>
  </si>
  <si>
    <t xml:space="preserve">TORNEIRA COZINHA PAREDE TOP JET 1171-DL 1/2" FABRI OU EQUIVALENTE</t>
  </si>
  <si>
    <t xml:space="preserve">73.51.11</t>
  </si>
  <si>
    <t xml:space="preserve">TORNEIRA PARA PIA COZINHA LINHA PERTUTTI DOCOL/EQUIVALENTE</t>
  </si>
  <si>
    <t xml:space="preserve">73.51.12</t>
  </si>
  <si>
    <t xml:space="preserve">TORNEIRA TANQUE 1153-MY D= 1/2" FABRIMAR OU EQUIVALENTE</t>
  </si>
  <si>
    <t xml:space="preserve">73.51.15</t>
  </si>
  <si>
    <t xml:space="preserve">TORNEIRA PRESSÃO PRESMATIC REF.17160606 DOCOL/EQUIVALENTE</t>
  </si>
  <si>
    <t xml:space="preserve">73.51.16</t>
  </si>
  <si>
    <t xml:space="preserve">TORNEIRA PRESSÃO PRESMATIC BENEFIT REF.490706 DOCOL/EQUIVALENTE</t>
  </si>
  <si>
    <t xml:space="preserve">73.51.17</t>
  </si>
  <si>
    <t xml:space="preserve">TORNEIRA PARA LAVATÓRIO LINHA PERTUTTI DOCOL/EQUIVALENTE</t>
  </si>
  <si>
    <t xml:space="preserve">73.51.19</t>
  </si>
  <si>
    <t xml:space="preserve">TORNEIRA LAVATORIO 1190-DL 1/2" FABRIMAR OU EQUIVALENTE</t>
  </si>
  <si>
    <t xml:space="preserve">73.51.20</t>
  </si>
  <si>
    <t xml:space="preserve">TORNEIRA AQUAPRESS ANTIVANDALISMO 1180-AV FABRIMAR OU EQUIVALENTE</t>
  </si>
  <si>
    <t xml:space="preserve">73.51.22</t>
  </si>
  <si>
    <t xml:space="preserve">TORNEIRA DE BÓIA 1350 D= 1/2" DECA OU EQUIVALENTE</t>
  </si>
  <si>
    <t xml:space="preserve">73.51.23</t>
  </si>
  <si>
    <t xml:space="preserve">TORNEIRA DE BÓIA 1350 D= 3/4" DECA OU EQUIVALENTE</t>
  </si>
  <si>
    <t xml:space="preserve">73.51.24</t>
  </si>
  <si>
    <t xml:space="preserve">ORNEIRA DE BÓIA 1350 D= 1" DECA OU EQUIVALENTE</t>
  </si>
  <si>
    <t xml:space="preserve">73.51.28</t>
  </si>
  <si>
    <t xml:space="preserve">TORNEIRA JARDIM 1128-MY 1/2" FABRIMAR OU EQUIVALENTE</t>
  </si>
  <si>
    <t xml:space="preserve">73.51.29</t>
  </si>
  <si>
    <t xml:space="preserve">TORNEIRA JARDIM 1128-MY 3/4" FABRIMAR OU EQUIVALENTE</t>
  </si>
  <si>
    <t xml:space="preserve">73.51.38</t>
  </si>
  <si>
    <t xml:space="preserve">CHAVE BÓIA AUTOMÁTICA 20A PARA RESERVATÓRIO LENZ/EQUIVALENTE</t>
  </si>
  <si>
    <t xml:space="preserve">73.51.41</t>
  </si>
  <si>
    <t xml:space="preserve">TORNEIRA BÓIA PARA CAIXA D´ÁGUA 3/4", PLENA/EQUIVALENTE</t>
  </si>
  <si>
    <t xml:space="preserve">73.51.42</t>
  </si>
  <si>
    <t xml:space="preserve">TORNEIRA DE LIMPEZA 1128 JR D=1/2" FABRIMAR OU EQUIVALENTE</t>
  </si>
  <si>
    <t xml:space="preserve">73.51.44</t>
  </si>
  <si>
    <t xml:space="preserve">TORNEIRA PARA TANQUE 1153-JR 1/2" FABRIMAR/EQUIVALENTE</t>
  </si>
  <si>
    <t xml:space="preserve">73.51.52</t>
  </si>
  <si>
    <t xml:space="preserve">TORNEIRA PARA LAVATÓRIO REF1194-AS 1/2" FABRIMAR/EQUIVALENTE</t>
  </si>
  <si>
    <t xml:space="preserve">73.51.53</t>
  </si>
  <si>
    <t xml:space="preserve">TORNEIRA PARA LAVATÓRIO REF1194- 1/2" INNOVARE FABRIMAR/EQUIVALENTE</t>
  </si>
  <si>
    <t xml:space="preserve">73.52.01</t>
  </si>
  <si>
    <t xml:space="preserve">ACABAMENTO PARA VÁLVULA DE DESCARGA ANTIVANDALISMO DOCOL 11/2 OU EQUIVALENTE</t>
  </si>
  <si>
    <t xml:space="preserve">73.52.02</t>
  </si>
  <si>
    <t xml:space="preserve">VÁLVULA PARA PIA 3 1/2 X 1 1/2" 1623 CROMADO DARLIFLEX/EQUIVALENTE</t>
  </si>
  <si>
    <t xml:space="preserve">73.52.04</t>
  </si>
  <si>
    <t xml:space="preserve">VÁLVULA PARA LAVATÓRIO COM LADRÃO 1603 7/8 DARLIFLEX/EQUIVALENTE</t>
  </si>
  <si>
    <t xml:space="preserve">73.52.05</t>
  </si>
  <si>
    <t xml:space="preserve">VÁLVULA PARA LAVATÓRIO 1601 FABRIMAR/EQUIVALENTE</t>
  </si>
  <si>
    <t xml:space="preserve">73.52.07</t>
  </si>
  <si>
    <t xml:space="preserve">VÁLVULA PARA TANQUE 1 1/4" 1606 CROMADA DARLIFLEX/EQUIVALENTE</t>
  </si>
  <si>
    <t xml:space="preserve">73.52.09</t>
  </si>
  <si>
    <t xml:space="preserve">VÁLVULA PARA MICTÓRIO PRESMATIC SIMPLES D= 1/2" DOCOL/EQUIVALENTE</t>
  </si>
  <si>
    <t xml:space="preserve">73.52.11</t>
  </si>
  <si>
    <t xml:space="preserve">VÁLVULA DE RETENÇÃO PÉ COM CRIVO D= 3/4" FABRIMAR/EQUIVALENTE</t>
  </si>
  <si>
    <t xml:space="preserve">73.52.12</t>
  </si>
  <si>
    <t xml:space="preserve">VÁLVULA DE RETENÇÃO PÉ COM CRIVO D= 1" FABRIMAR/EQUIVALENTE</t>
  </si>
  <si>
    <t xml:space="preserve">73.52.13</t>
  </si>
  <si>
    <t xml:space="preserve">VÁLVULA DE RETENÇÃO PÉ COM CRIVO D= 1 1/2" FABRIMAR/EQUIVALENTE</t>
  </si>
  <si>
    <t xml:space="preserve">73.52.14</t>
  </si>
  <si>
    <t xml:space="preserve">VÁLVULA DE RETENÇÃO PÉ COM CRIVO D= 2" FABRIMAR/EQUIVALENTE</t>
  </si>
  <si>
    <t xml:space="preserve">73.52.15</t>
  </si>
  <si>
    <t xml:space="preserve">VÁLVULA DE RETENÇÃO UNIVERSAL D= 3/4" FABRIMAR/EQUIVALENTE</t>
  </si>
  <si>
    <t xml:space="preserve">73.52.16</t>
  </si>
  <si>
    <t xml:space="preserve">VÁLVULA DE RETENÇÃO UNIVERSAL D= 1" FABRIMAR/EQUIVALENTE</t>
  </si>
  <si>
    <t xml:space="preserve">73.52.17</t>
  </si>
  <si>
    <t xml:space="preserve">VÁLVULA DE RETENÇÃO UNIVERSAL D= 1 1/2" FABRIMAR/EQUIVALENTE</t>
  </si>
  <si>
    <t xml:space="preserve">73.52.18</t>
  </si>
  <si>
    <t xml:space="preserve">VÁLVULA DE RETENÇÃO UNIVERSAL D= 2" FABRIMAR/EQUIVALENTE</t>
  </si>
  <si>
    <t xml:space="preserve">73.52.20</t>
  </si>
  <si>
    <t xml:space="preserve">VÁLVULA DESGARGA 3650 CR, COM ACABAMENTO D=1 1/2" FABRIMAR/EQUIVALENTE REF 10228</t>
  </si>
  <si>
    <t xml:space="preserve">73.52.30</t>
  </si>
  <si>
    <t xml:space="preserve">VÁLVULA DE ESFERA EM LATÃO D=1/2" BSP (ÁGUA)</t>
  </si>
  <si>
    <t xml:space="preserve">73.52.40</t>
  </si>
  <si>
    <t xml:space="preserve">VÁLVULA RETENÇÃO HORIZONTAL PORTINHOLA 13MM - 1/2"</t>
  </si>
  <si>
    <t xml:space="preserve">73.52.44</t>
  </si>
  <si>
    <t xml:space="preserve">ACABAMENTO NECESSÁRIO PARA VÁLVULA DE DESCARGA BENEFIT DOCOL/EQUIVALENTE</t>
  </si>
  <si>
    <t xml:space="preserve">73.52.45</t>
  </si>
  <si>
    <t xml:space="preserve">VÁLVULA DE DESCARGA 1 1/2" DOCOL/EQUIVALENTE REF 10228</t>
  </si>
  <si>
    <t xml:space="preserve">73.52.46</t>
  </si>
  <si>
    <t xml:space="preserve">VÁLVULA RETENÇÃO HORIZONTAL PORTINHOLA 63MM - 2 1/2"</t>
  </si>
  <si>
    <t xml:space="preserve">73.52.74</t>
  </si>
  <si>
    <t xml:space="preserve">VÁLVULA PVC PARA LAVATÓRIO SEM UNHO NÚMERO 11</t>
  </si>
  <si>
    <t xml:space="preserve">73.52.80</t>
  </si>
  <si>
    <t xml:space="preserve">VÁLVULA REGULADORA GÁS PARA FOGÃO INDUSTRIAL 1 ESTÁGIO 20KG</t>
  </si>
  <si>
    <t xml:space="preserve">73.52.81</t>
  </si>
  <si>
    <t xml:space="preserve">TÊ REVERSÍVEL PARA 2 BOTIJÕES ALIANÇA OU EQUIVALENTE</t>
  </si>
  <si>
    <t xml:space="preserve">73.54.01</t>
  </si>
  <si>
    <t xml:space="preserve">KIT PADRÃO COPASA 1/2" DE METAL OU EQUIVALENTE</t>
  </si>
  <si>
    <t xml:space="preserve">73.54.02</t>
  </si>
  <si>
    <t xml:space="preserve">KIT PADRÃO COPASA 3/4" DE METAL OU EQUIVALENTE</t>
  </si>
  <si>
    <t xml:space="preserve">73.54.03</t>
  </si>
  <si>
    <t xml:space="preserve">KIT PADRÃO COPASA 1" DE METAL OU EQUIVALENTE</t>
  </si>
  <si>
    <t xml:space="preserve">73.55.01</t>
  </si>
  <si>
    <t xml:space="preserve">EXTINTOR DE ÁGUA PRESSURIZADA CAPACIDADE= 10 L</t>
  </si>
  <si>
    <t xml:space="preserve">73.55.02</t>
  </si>
  <si>
    <t xml:space="preserve">EXTINTOR DE GÁS CARBÔNICO (CO2) CAPACIDADE= 6KG</t>
  </si>
  <si>
    <t xml:space="preserve">73.55.03</t>
  </si>
  <si>
    <t xml:space="preserve">EXTINTOR DE INCÊNDIO PO QUÍMICO CAPACIDADE= 6KG</t>
  </si>
  <si>
    <t xml:space="preserve">73.55.10</t>
  </si>
  <si>
    <t xml:space="preserve">ADAPTADOR DE ROSCA 5 FIOS EM LATÃO, D= 63 X 38 MM (2.1/2 X 1.1/2) PARA HIDRANTE</t>
  </si>
  <si>
    <t xml:space="preserve">73.55.15</t>
  </si>
  <si>
    <t xml:space="preserve">ESGUICHO TIPO AGULHETA D= 38MM (1 1/2")</t>
  </si>
  <si>
    <t xml:space="preserve">73.55.16</t>
  </si>
  <si>
    <t xml:space="preserve">CHAVE STORZ EM ALUMÍNIO 1 1/2" PARA ABRIGO HIDRANTE</t>
  </si>
  <si>
    <t xml:space="preserve">73.55.20</t>
  </si>
  <si>
    <t xml:space="preserve">ABRIGO PARA HIDRANTE INTERNO 90X60X17 CM</t>
  </si>
  <si>
    <t xml:space="preserve">73.55.22</t>
  </si>
  <si>
    <t xml:space="preserve">ABRIGO PARA HIDRANTE INTERNO 75X45X17 CM</t>
  </si>
  <si>
    <t xml:space="preserve">73.55.26</t>
  </si>
  <si>
    <t xml:space="preserve">ABRIGO PARA EXTINTOR INCÊNDIO 75 X 30 X 25 CM</t>
  </si>
  <si>
    <t xml:space="preserve">73.55.30</t>
  </si>
  <si>
    <t xml:space="preserve">HIDRANTE DE RECALQUE COMPLETO</t>
  </si>
  <si>
    <t xml:space="preserve">73.55.32</t>
  </si>
  <si>
    <t xml:space="preserve">PRESSOSTATO DANFOS REGULÁVEL 0 A 10 KGS OU EQUIVALENTE</t>
  </si>
  <si>
    <t xml:space="preserve">73.55.33</t>
  </si>
  <si>
    <t xml:space="preserve">EXTINTOR PÓ QUÍMICO SECO ABC 4KG CAPACIDADE 2-A : 20-B : C</t>
  </si>
  <si>
    <t xml:space="preserve">73.55.34</t>
  </si>
  <si>
    <t xml:space="preserve">MANÔMETRO WILLY COM ESCALA DE LEITURA 0 A 100 PSI OU EQUIVALENTE</t>
  </si>
  <si>
    <t xml:space="preserve">73.55.35</t>
  </si>
  <si>
    <t xml:space="preserve">EXTINTOR PÓ QUÍMICO SECO BC 20B : C</t>
  </si>
  <si>
    <t xml:space="preserve">73.55.36</t>
  </si>
  <si>
    <t xml:space="preserve">CILINDRO DE PRESSÃO OU MOLA PNEUMÁTICA 520 X 152 MM 9L</t>
  </si>
  <si>
    <t xml:space="preserve">73.55.37</t>
  </si>
  <si>
    <t xml:space="preserve">LUMINÁRIA DE EMERGÊNCIA FARÓIS DUPLOS HALOGÊNIO 55W WETZEL/EQUIVALENTE</t>
  </si>
  <si>
    <t xml:space="preserve">73.55.40</t>
  </si>
  <si>
    <t xml:space="preserve">MANGUEIRA FIBRA SINTÉTICA TIPO 2 D= 38MM - 15 M</t>
  </si>
  <si>
    <t xml:space="preserve">73.55.42</t>
  </si>
  <si>
    <t xml:space="preserve">MANGUEIRA FIBRA SINTÉTICA TIPO 2 D= 38MM - 20 M</t>
  </si>
  <si>
    <t xml:space="preserve">73.55.48</t>
  </si>
  <si>
    <t xml:space="preserve">BOTOEIRA COMANDO MANUAL TIPO LIGA/DESLIGA</t>
  </si>
  <si>
    <t xml:space="preserve">73.55.51</t>
  </si>
  <si>
    <t xml:space="preserve">BICO BUNSEN JACKWAL OU EQUIVALENTE</t>
  </si>
  <si>
    <t xml:space="preserve">73.55.66</t>
  </si>
  <si>
    <t xml:space="preserve">SINALIZADOR EM PVC PARA EXTINTOR DE INCÊNDIO</t>
  </si>
  <si>
    <t xml:space="preserve">73.55.85</t>
  </si>
  <si>
    <t xml:space="preserve">AVISADOR SONORO E VISUAL MW  CONVENCIONAL OU EQUIVALENTE</t>
  </si>
  <si>
    <t xml:space="preserve">73.57.01</t>
  </si>
  <si>
    <t xml:space="preserve">CAIXA SIFONADA PVC COM GRELHA E PORTA GRELHA QUADRADA OU REDONDA BRANCA 150 X 150 X 50MM (DIÂMETRO X H X DIÂMETRO SAÍDA)</t>
  </si>
  <si>
    <t xml:space="preserve">73.57.04</t>
  </si>
  <si>
    <t xml:space="preserve">CAIXA SIFONADA PVC COM GRELHA E PORTA GRELHA QUADRADA OU REDONDA BRANCA 150 X 185 X 75MM (DIÂMETRO X H X DIÂMETRO SAÍDA)</t>
  </si>
  <si>
    <t xml:space="preserve">73.57.11</t>
  </si>
  <si>
    <t xml:space="preserve">CAIXA SIFONADA PVC COM GRELHA E PORTA GRELHA REDONDA BRANCA 100 X 100 X 50MM (DIÂMETRO X H X DIÂMETRO SAÍDA)</t>
  </si>
  <si>
    <t xml:space="preserve">73.57.12</t>
  </si>
  <si>
    <t xml:space="preserve">CAIXA SIFONADA PVC SEM GRELHA E PORTA GRELHA 100 X 150 X 50MM (DIÂMETRO X H X DIÂMETRO SAÍDA)</t>
  </si>
  <si>
    <t xml:space="preserve">73.57.13</t>
  </si>
  <si>
    <t xml:space="preserve">CAIXA SIFONADA 250 X 230 X 75MM COM TAMPA CEGA (DIÂMETRO X H X DIÂMETRO SAÍDA)</t>
  </si>
  <si>
    <t xml:space="preserve">73.57.14</t>
  </si>
  <si>
    <t xml:space="preserve">CAIXA SIFONADA 250 X 172 X 50MM COM TAMPA CEGA (DIÂMETRO X H X DIÂMETRO SAÍDA)</t>
  </si>
  <si>
    <t xml:space="preserve">73.57.15</t>
  </si>
  <si>
    <t xml:space="preserve">RALO PVC COM SAÍDA ARTICULADA COM GRELHA E PORTA GRELHA BRANCA 100 X 40MM</t>
  </si>
  <si>
    <t xml:space="preserve">73.57.21</t>
  </si>
  <si>
    <t xml:space="preserve">RALO SECO QUADRADO PVC COM GRELHA BRANCA 100 X 53 X 40MM</t>
  </si>
  <si>
    <t xml:space="preserve">73.57.30</t>
  </si>
  <si>
    <t xml:space="preserve">RALO SEMI-HEMISFÉRICO TIPO ABACAXI EM FERRO FUNDIDO DN 50MM</t>
  </si>
  <si>
    <t xml:space="preserve">73.57.31</t>
  </si>
  <si>
    <t xml:space="preserve">RALO SEMI-HEMISFÉRICO TIPO ABACAXI EM FERRO FUNDIDO DN 75MM</t>
  </si>
  <si>
    <t xml:space="preserve">73.57.32</t>
  </si>
  <si>
    <t xml:space="preserve">RALO SEMI-HEMISFÉRICO TIPO ABACAXI EM FERRO FUNDIDO DN 100MM</t>
  </si>
  <si>
    <t xml:space="preserve">73.57.40</t>
  </si>
  <si>
    <t xml:space="preserve">TERMINAL DE VENTILAÇÃO PVC D= 50 MM</t>
  </si>
  <si>
    <t xml:space="preserve">73.57.42</t>
  </si>
  <si>
    <t xml:space="preserve">TERMINAL DE VENTILAÇÃO PVC D= 75 MM</t>
  </si>
  <si>
    <t xml:space="preserve">73.57.50</t>
  </si>
  <si>
    <t xml:space="preserve">CAIXA DE DESCARGA EXTERNA ALTA CIFLEX 6L CIPLA OU EQUIVALENTE</t>
  </si>
  <si>
    <t xml:space="preserve">73.58.01</t>
  </si>
  <si>
    <t xml:space="preserve">BOMBA 1/2HP D= 1 1/4" DANCOR MODELO CAM W-9 TRIFÁSICA OU EQUIVALENTE</t>
  </si>
  <si>
    <t xml:space="preserve">73.58.02</t>
  </si>
  <si>
    <t xml:space="preserve">BOMBA 1 HP D= 1" DANCOR MODELO CAM W-6 OU EQUIVALENTE</t>
  </si>
  <si>
    <t xml:space="preserve">73.58.04</t>
  </si>
  <si>
    <t xml:space="preserve">CONJUNTO MOTOBOMBA 3CV 220V TRIFÁSICO MODELO CAM W-16 OU EQUIVALENTE</t>
  </si>
  <si>
    <t xml:space="preserve">73.58.18</t>
  </si>
  <si>
    <t xml:space="preserve">BOMBA LEVE 1,5CV - 220V - TRIFÁSICO VAZÃO = 250L/MINUTO</t>
  </si>
  <si>
    <t xml:space="preserve">73.65.01</t>
  </si>
  <si>
    <t xml:space="preserve">CUBA DE EMBUTIR OVAL (49 X 32,5 CM) CELITE/EQUIVALENTE</t>
  </si>
  <si>
    <t xml:space="preserve">73.65.05</t>
  </si>
  <si>
    <t xml:space="preserve">LAVATÓRIO BRANCO PEQUENO L915 LINHA RAVENA DECA/EQUIVALENTE</t>
  </si>
  <si>
    <t xml:space="preserve">73.65.07</t>
  </si>
  <si>
    <t xml:space="preserve">LAVATÓRIO SUSPENSO (46,5 X 34 CM) GUARAPARI LOGASA/EQUIVALENTE</t>
  </si>
  <si>
    <t xml:space="preserve">73.65.09</t>
  </si>
  <si>
    <t xml:space="preserve">CUBA SOBREPOR OVAL (52 X 44,5 CM) CELITE / EQUIVALENTE</t>
  </si>
  <si>
    <t xml:space="preserve">73.65.11</t>
  </si>
  <si>
    <t xml:space="preserve">LAVATORIO SUSPENSO (41 X 29,5 CM) CELITE / EQUIVALENTE</t>
  </si>
  <si>
    <t xml:space="preserve">73.65.12</t>
  </si>
  <si>
    <t xml:space="preserve">LAVATÓRIO DE PAREDE CELITE 02007 SAVEIRO/EQUIVALENTE</t>
  </si>
  <si>
    <t xml:space="preserve">73.65.15</t>
  </si>
  <si>
    <t xml:space="preserve">LAVATÓRIO DE CANTO LINHA IZY L101 DECA/EQUIVALENTE</t>
  </si>
  <si>
    <t xml:space="preserve">73.65.40</t>
  </si>
  <si>
    <t xml:space="preserve">LAVATÓRIO DE LOUÇA SOBRE COLUNA LINHA VOGUE PLUS/EQUIVALENTE</t>
  </si>
  <si>
    <t xml:space="preserve">73.65.41</t>
  </si>
  <si>
    <t xml:space="preserve">COLUNA SUSPENSA MÉDIA UNIVERSAL REFCS117 DECA/EQUIVALENTE</t>
  </si>
  <si>
    <t xml:space="preserve">73.65.42</t>
  </si>
  <si>
    <t xml:space="preserve">COLUNA SUSPENSA REF66201 PARA LAVATÓRIO LINHA FIT CELITE/EQUIVALENTE</t>
  </si>
  <si>
    <t xml:space="preserve">73.65.45</t>
  </si>
  <si>
    <t xml:space="preserve">LAVATÓRIO REF66006 LINHA FIT CELITE/EQUIVALENTE</t>
  </si>
  <si>
    <t xml:space="preserve">73.65.55</t>
  </si>
  <si>
    <t xml:space="preserve">LAVATÓRIO DE CANTO COR BRANCA L76 MASTER DECA/EQUIVALENTE</t>
  </si>
  <si>
    <t xml:space="preserve">73.66.01</t>
  </si>
  <si>
    <t xml:space="preserve">VASO SANITÁRIO CONVENCIONAL BRANCA, AZALEA CELITE/EQUIVALENTE</t>
  </si>
  <si>
    <t xml:space="preserve">73.66.02</t>
  </si>
  <si>
    <t xml:space="preserve">VASO SANITÁRIO BRANCA INFANTIL CELITE / EQUIVALENTE</t>
  </si>
  <si>
    <t xml:space="preserve">73.66.03</t>
  </si>
  <si>
    <t xml:space="preserve">VASO SANITÁRIO COM CAIXA ACOPLADA BRANCO CELITE ECO/EQUIVALENTE</t>
  </si>
  <si>
    <t xml:space="preserve">73.66.04</t>
  </si>
  <si>
    <t xml:space="preserve">VASO SANITÁRIO ESPECIAL DECA P510 SEM ABERTURA/EQUIVALENTE</t>
  </si>
  <si>
    <t xml:space="preserve">73.66.06</t>
  </si>
  <si>
    <t xml:space="preserve">ASSENTO SANITÁRIO TONDO VOGUE PLUS/EQUIVALENTE</t>
  </si>
  <si>
    <t xml:space="preserve">73.68.01</t>
  </si>
  <si>
    <t xml:space="preserve">MICTÓRIO SIFONADO LOUÇA BRANCA CELITE/EQUIVALENTE</t>
  </si>
  <si>
    <t xml:space="preserve">73.68.10</t>
  </si>
  <si>
    <t xml:space="preserve">MICTÓRIO AÇO INOX DESENVOLVIMENTO= 1,00M CHAPA 22</t>
  </si>
  <si>
    <t xml:space="preserve">73.68.11</t>
  </si>
  <si>
    <t xml:space="preserve">MICTÓRIO AÇO INOX DESENVOLVIMENTO= 1,40M CHAPA 22</t>
  </si>
  <si>
    <t xml:space="preserve">73.70.01</t>
  </si>
  <si>
    <t xml:space="preserve">CUBA PARA PIA AÇO INOX NÚMERO 1 METALPRESS/EQUIVALENTE</t>
  </si>
  <si>
    <t xml:space="preserve">73.70.02</t>
  </si>
  <si>
    <t xml:space="preserve">CUBA PARA PIA AÇO INOX NÚMERO 2 METALPRESS/EQUIVALENTE</t>
  </si>
  <si>
    <t xml:space="preserve">73.71.02</t>
  </si>
  <si>
    <t xml:space="preserve">TANQUE LOUÇA BRANCA 22L COM COLUNA CELITE/EQUIVALENTE</t>
  </si>
  <si>
    <t xml:space="preserve">73.71.04</t>
  </si>
  <si>
    <t xml:space="preserve">COLUNA PARA TANQUE GRANDE/MÉDIO CELITE/EQUIVALENTE</t>
  </si>
  <si>
    <t xml:space="preserve">73.71.10</t>
  </si>
  <si>
    <t xml:space="preserve">TANQUE DE AÇO INOXIDÁVEL 1 BOJO 63 X 51CM</t>
  </si>
  <si>
    <t xml:space="preserve">73.72.03</t>
  </si>
  <si>
    <t xml:space="preserve">BEBEDOURO INOX H= 1,00M A 1,12M ATENDE 80 PESSOAS</t>
  </si>
  <si>
    <t xml:space="preserve">73.72.06</t>
  </si>
  <si>
    <t xml:space="preserve">BEBEDOURO CONJUGADO EM INOX  ATENDE A 40 PESSOAS</t>
  </si>
  <si>
    <t xml:space="preserve">73.72.07</t>
  </si>
  <si>
    <t xml:space="preserve">BEBEDOURO INDUSTRIAL 50L</t>
  </si>
  <si>
    <t xml:space="preserve">73.72.50</t>
  </si>
  <si>
    <t xml:space="preserve">FILTRO RAVENA WP-200E 200C OU AP 200 AQUALAR</t>
  </si>
  <si>
    <t xml:space="preserve">73.72.51</t>
  </si>
  <si>
    <t xml:space="preserve">FILTRO POU230, CARVÃO ATIVADO, VAZÃO NOMINAL 200 L/H</t>
  </si>
  <si>
    <t xml:space="preserve">73.72.75</t>
  </si>
  <si>
    <t xml:space="preserve">BEBEDOURO, ATENDE 300 PESSOAS, BDF 300 IBBL/EQUIVALENTE</t>
  </si>
  <si>
    <t xml:space="preserve">73.73.01</t>
  </si>
  <si>
    <t xml:space="preserve">PAPELEIRA DE LOUÇA BRANCA REF602 CELITE/EQUIVALENTE</t>
  </si>
  <si>
    <t xml:space="preserve">73.73.02</t>
  </si>
  <si>
    <t xml:space="preserve">PORTA TOALHA PARA PAPEL LUXO AURIMAR CROMADO/EQUIVALENTE</t>
  </si>
  <si>
    <t xml:space="preserve">73.73.05</t>
  </si>
  <si>
    <t xml:space="preserve">SABONETEIRA DE LOUCA BRANCA SEM ALÇA REF604 CELITE/EQUIVALENTE</t>
  </si>
  <si>
    <t xml:space="preserve">73.73.07</t>
  </si>
  <si>
    <t xml:space="preserve">MEIA SABONETEIRA LOUÇA BRANCA REF604 CELITE/EQUIVALENTE</t>
  </si>
  <si>
    <t xml:space="preserve">73.73.08</t>
  </si>
  <si>
    <t xml:space="preserve">PORTA SABÃO LÍQUIDO REFSG4001 COLUMBUS/EQUIVALENTE</t>
  </si>
  <si>
    <t xml:space="preserve">73.73.10</t>
  </si>
  <si>
    <t xml:space="preserve">CABIDE DE LOUÇA BRANCA, DOIS GANCHOS, REF610 CELITE/EQUIVALENTE</t>
  </si>
  <si>
    <t xml:space="preserve">73.73.15</t>
  </si>
  <si>
    <t xml:space="preserve">ASSENTO PLÁSTICO BRANCO SIMPLES REF 377</t>
  </si>
  <si>
    <t xml:space="preserve">73.73.16</t>
  </si>
  <si>
    <t xml:space="preserve">CABIDE/GANCHO DE BANHEIRO SIMPLES EM METAL CROMADO REF 37399</t>
  </si>
  <si>
    <t xml:space="preserve">73.73.17</t>
  </si>
  <si>
    <t xml:space="preserve">PAPELEIRA EM GANCHO CROMADO</t>
  </si>
  <si>
    <t xml:space="preserve">73.73.20</t>
  </si>
  <si>
    <t xml:space="preserve">ASSENTO PLÁSTICO BRANCO MACIO</t>
  </si>
  <si>
    <t xml:space="preserve">73.73.34</t>
  </si>
  <si>
    <t xml:space="preserve">BANCO ARTICULADO EM AÇO INOX 70 X 45CM - PNE OU EQUIVALENTE REF 36215</t>
  </si>
  <si>
    <t xml:space="preserve">73.73.35</t>
  </si>
  <si>
    <t xml:space="preserve">BANCO ARTICULADO EM AÇO INOX E PLÁSTICO 70X45CM OU EQUIVALENTE</t>
  </si>
  <si>
    <t xml:space="preserve">73.80.10</t>
  </si>
  <si>
    <t xml:space="preserve">DESMOLDANTE PARA FORMA DE MADEIRA REF 2692</t>
  </si>
  <si>
    <t xml:space="preserve">73.80.12</t>
  </si>
  <si>
    <t xml:space="preserve">FITA VEDA ROSCA 1/2" ROLO 50 M</t>
  </si>
  <si>
    <t xml:space="preserve">73.80.20</t>
  </si>
  <si>
    <t xml:space="preserve">ADESIVO PARA TUBOS DE PVC</t>
  </si>
  <si>
    <t xml:space="preserve">73.80.21</t>
  </si>
  <si>
    <t xml:space="preserve">SOLUÇÃO LIMPADORA PARA PVC REF 20083</t>
  </si>
  <si>
    <t xml:space="preserve">73.80.22</t>
  </si>
  <si>
    <t xml:space="preserve">PASTA LUBRIFICANTE PARA TUBOS E CONEXÕES (PACOTE 1 KG)</t>
  </si>
  <si>
    <t xml:space="preserve">PC</t>
  </si>
  <si>
    <t xml:space="preserve">73.80.23</t>
  </si>
  <si>
    <t xml:space="preserve">GRAXA LUBRIFICANTE REF 4229</t>
  </si>
  <si>
    <t xml:space="preserve">73.80.31</t>
  </si>
  <si>
    <t xml:space="preserve">MANGUEIRA DE 15M PARA JARDIM COM BICO,TIGRE OU EQUIVALENTE</t>
  </si>
  <si>
    <t xml:space="preserve">73.80.35</t>
  </si>
  <si>
    <t xml:space="preserve">MANGOTE ESPIRAFLEX PARA BOMBA D= 2" COR LARANJA</t>
  </si>
  <si>
    <t xml:space="preserve">73.80.36</t>
  </si>
  <si>
    <t xml:space="preserve">MANGOTE ESPIRAFLEX PARA BOMBA D= 3" COR LARANJA</t>
  </si>
  <si>
    <t xml:space="preserve">73.80.40</t>
  </si>
  <si>
    <t xml:space="preserve">MANGUEIRA PLÁSTICA PARA GAS D= 3/8" X 1,20M</t>
  </si>
  <si>
    <t xml:space="preserve">74.01.01</t>
  </si>
  <si>
    <t xml:space="preserve">ELETRODUTO DE PVC RÍGIDO ROSCÁVEL DE 1/2 ", SEM LUVA REF 2673</t>
  </si>
  <si>
    <t xml:space="preserve">74.01.02</t>
  </si>
  <si>
    <t xml:space="preserve">ELETRODUTO DE PVC RÍGIDO ROSCÁVEL DE 3/4 ", SEM LUVA REF 2674</t>
  </si>
  <si>
    <t xml:space="preserve">74.01.03</t>
  </si>
  <si>
    <t xml:space="preserve">ELETRODUTO DE PVC RÍGIDO ROSCÁVEL DE 1 ", SEM LUVA REF 2685</t>
  </si>
  <si>
    <t xml:space="preserve">74.01.04</t>
  </si>
  <si>
    <t xml:space="preserve">ELETRODUTO DE PVC RÍGIDO ROSCÁVEL DE 1 1/4 ", SEM LUVA REF 2684</t>
  </si>
  <si>
    <t xml:space="preserve">74.01.13</t>
  </si>
  <si>
    <t xml:space="preserve">ELETRODUTO PVC FLEXÍVEL CORRUGADO, COR AMARELA, DE 20 MM (1/2") REF 2689</t>
  </si>
  <si>
    <t xml:space="preserve">74.01.14</t>
  </si>
  <si>
    <t xml:space="preserve">ELETRODUTO PVC FLEXÍVEL CORRUGADO, COR AMARELA, DE 25 MM (3/4") REF 2688</t>
  </si>
  <si>
    <t xml:space="preserve">74.01.15</t>
  </si>
  <si>
    <t xml:space="preserve">ELETRODUTO PVC FLEXÍVEL CORRUGADO, COR AMARELA, DE 32 MM (1") REF 2690</t>
  </si>
  <si>
    <t xml:space="preserve">74.01.20</t>
  </si>
  <si>
    <t xml:space="preserve">ELETRODUTO PVC FLEXÍVEL CORRUGADO, REFORÇADO, COR LARANJA, DE 20 MM (1/2") REF 39243</t>
  </si>
  <si>
    <t xml:space="preserve">74.01.21</t>
  </si>
  <si>
    <t xml:space="preserve">ELETRODUTO PVC FLEXÍVEL CORRUGADO, REFORÇADO, COR LARANJA, DE 25 MM (3/4") REF 39244</t>
  </si>
  <si>
    <t xml:space="preserve">74.01.22</t>
  </si>
  <si>
    <t xml:space="preserve">ELETRODUTO PVC FLEXÍVEL CORRUGADO, REFORÇADO, COR LARANJA, DE 32 MM (1") REF 39245</t>
  </si>
  <si>
    <t xml:space="preserve">74.01.23</t>
  </si>
  <si>
    <t xml:space="preserve">ELETRODUTO PEAD FLEXÍVEL CORRUGADO, 32 MM (1") REF 44090</t>
  </si>
  <si>
    <t xml:space="preserve">74.01.24</t>
  </si>
  <si>
    <t xml:space="preserve">ELETRODUTO PEAD FLEXÍVEL CORRUGADO, 40MM (1 1/4") REF 39247</t>
  </si>
  <si>
    <t xml:space="preserve">74.01.25</t>
  </si>
  <si>
    <t xml:space="preserve">ELETRODUTO PEAD FLEXÍVEL PAREDE SIMPLES, CORRUGAÇÃO HELICOIDAL, COR PRETA, COM SONDA, DE 1 1/2", PARA CABEAMENTO SUBTERRÂNEO REF 39246</t>
  </si>
  <si>
    <t xml:space="preserve">74.01.26</t>
  </si>
  <si>
    <t xml:space="preserve">ELETRODUTO PEAD FLEXÍVEL PAREDE SIMPLES, CORRUGAÇÃO HELICOIDAL, COR PRETA, COM SONDA, DE 2", PARA CABEAMENTO SUBTERRÂNEO REF 2446</t>
  </si>
  <si>
    <t xml:space="preserve">74.01.27</t>
  </si>
  <si>
    <t xml:space="preserve">ELETRODUTO PEAD FLEXÍVEL PAREDE SIMPLES, CORRUGAÇÃO HELICOIDAL, COR PRETA, COM SONDA, DE 3", PARA CABEAMENTO SUBTERRÂNEO REF 2442</t>
  </si>
  <si>
    <t xml:space="preserve">74.01.28</t>
  </si>
  <si>
    <t xml:space="preserve">ELETRODUTO PEAD FLEXÍVEL PAREDE SIMPLES, CORRUGAÇÃO HELICOIDAL, COR PRETA, COM SONDA, DE 4", PARA CABEAMENTO SUBTERRÂNEO REF 39248</t>
  </si>
  <si>
    <t xml:space="preserve">74.02.12</t>
  </si>
  <si>
    <t xml:space="preserve">ELETRODUTO GALVANIZADO À QUENTE, PESADO, PAREDE 2,65MM, 1"</t>
  </si>
  <si>
    <t xml:space="preserve">74.02.13</t>
  </si>
  <si>
    <t xml:space="preserve">ELETRODUTO GALVANIZADO À QUENTE, PESADO, PAREDE 2,65MM, 1 1/4"</t>
  </si>
  <si>
    <t xml:space="preserve">74.02.14</t>
  </si>
  <si>
    <t xml:space="preserve">ELETRODUTO GALVANIZADO À QUENTE, PESADO, PAREDE 3,00MM, 1 1/2"</t>
  </si>
  <si>
    <t xml:space="preserve">74.02.15</t>
  </si>
  <si>
    <t xml:space="preserve">ELETRODUTO GALVANIZADO À QUENTE, PESADO, PAREDE 3,00MM, 2"</t>
  </si>
  <si>
    <t xml:space="preserve">74.02.16</t>
  </si>
  <si>
    <t xml:space="preserve">ELETRODUTO GALVANIZADO À QUENTE, PESADO, PAREDE 3,35MM, 2 1/2"</t>
  </si>
  <si>
    <t xml:space="preserve">74.02.18</t>
  </si>
  <si>
    <t xml:space="preserve">ELETRODUTO DE PVC RÍGIDO SOLDÁVEL, CLASSE B, DE 20 MM (1/2") REF 2676</t>
  </si>
  <si>
    <t xml:space="preserve">74.02.19</t>
  </si>
  <si>
    <t xml:space="preserve">ELETRODUTO DE PVC RÍGIDO SOLDÁVEL, CLASSE B, DE 25 MM (3/4") REF 2678</t>
  </si>
  <si>
    <t xml:space="preserve">74.02.20</t>
  </si>
  <si>
    <t xml:space="preserve">ELETRODUTO DE PVC RÍGIDO SOLDÁVEL, CLASSE B, DE 32 MM (1") REF 2679</t>
  </si>
  <si>
    <t xml:space="preserve">74.02.21</t>
  </si>
  <si>
    <t xml:space="preserve">ELETRODUTO RÍGIDO EM AÇO ZINCADO OU GALVANIZADO, PESADO, DN 3/4" REF 41493</t>
  </si>
  <si>
    <t xml:space="preserve">74.02.22</t>
  </si>
  <si>
    <t xml:space="preserve">ELETRODUTO RÍGIDO EM AÇO ZINCADO OU GALVANIZADO, PESADO, DN 1" REF 41494</t>
  </si>
  <si>
    <t xml:space="preserve">74.02.23</t>
  </si>
  <si>
    <t xml:space="preserve">ELETRODUTO RÍGIDO EM AÇO ZINCADO OU GALVANIZADO, PESADO, DN 1 1/4" REF 41495</t>
  </si>
  <si>
    <t xml:space="preserve">74.02.24</t>
  </si>
  <si>
    <t xml:space="preserve">ELETRODUTO RÍGIDO EM AÇO ZINCADO OU GALVANIZADO, PESADO, DN 1 1/2"REF 41496</t>
  </si>
  <si>
    <t xml:space="preserve">74.03.01</t>
  </si>
  <si>
    <t xml:space="preserve">ELETROCALHA GALVANIZADA PERFURADA CH.24 SEM TAMPA 100X50 MM</t>
  </si>
  <si>
    <t xml:space="preserve">74.03.07</t>
  </si>
  <si>
    <t xml:space="preserve">ELETROCALHA GALVANIZADA PERFURADA CH.24 SEM TAMPA 200X50 MM</t>
  </si>
  <si>
    <t xml:space="preserve">74.03.08</t>
  </si>
  <si>
    <t xml:space="preserve">ELETROCALHA GALVANIZADA PERFURADA CH.24 SEM TAMPA 400X50 MM</t>
  </si>
  <si>
    <t xml:space="preserve">74.03.11</t>
  </si>
  <si>
    <t xml:space="preserve">PERFILADO PERFURADO DUPLO 38 X 76 MM, CHAPA 22 REF 39029</t>
  </si>
  <si>
    <t xml:space="preserve">74.04.01</t>
  </si>
  <si>
    <t xml:space="preserve">TAMPA DE ENCAIXE PARA ELETROCALHA DE 100MM</t>
  </si>
  <si>
    <t xml:space="preserve">74.04.05</t>
  </si>
  <si>
    <t xml:space="preserve">TAMPA DE ENCAIXE PARA ELETROCALHA DE 200MM</t>
  </si>
  <si>
    <t xml:space="preserve">74.04.06</t>
  </si>
  <si>
    <t xml:space="preserve">TAMPA DE ENCAIXE PARA ELETROCALHA DE 400MM</t>
  </si>
  <si>
    <t xml:space="preserve">74.04.11</t>
  </si>
  <si>
    <t xml:space="preserve">TAMPA PARA CURVA HORIZONTAL 90° PARA ELETROCALHA DE 100 MM</t>
  </si>
  <si>
    <t xml:space="preserve">74.04.15</t>
  </si>
  <si>
    <t xml:space="preserve">TAMPA PARA CURVA HORIZONTAL 90° PARA ELETROCALHA DE 200MM</t>
  </si>
  <si>
    <t xml:space="preserve">74.04.16</t>
  </si>
  <si>
    <t xml:space="preserve">TAMPA PARA CURVA HORIZONTAL 90° PARA ELETROCALHA DE 400MM</t>
  </si>
  <si>
    <t xml:space="preserve">74.04.23</t>
  </si>
  <si>
    <t xml:space="preserve">TAMPA PARA DERIVAÇÃO EM TÊ HORIZONTAL 90° PARA  ELETROCALHA DE 100MM</t>
  </si>
  <si>
    <t xml:space="preserve">74.04.27</t>
  </si>
  <si>
    <t xml:space="preserve">TAMPA PARA DERIVAÇÃO EM TÊ HORIZONTAL 90° PARA  ELETROCALHA DE 200MM</t>
  </si>
  <si>
    <t xml:space="preserve">74.04.28</t>
  </si>
  <si>
    <t xml:space="preserve">TAMPA PARA DERIVAÇÃO EM TÊ HORIZONTAL 90° PARA  ELETROCALHA DE 400MM</t>
  </si>
  <si>
    <t xml:space="preserve">74.04.30</t>
  </si>
  <si>
    <t xml:space="preserve">VERGALHÃO DE AÇO ROSCA TOTAL D=1/4" L=3000MM REF 39996</t>
  </si>
  <si>
    <t xml:space="preserve">74.04.40</t>
  </si>
  <si>
    <t xml:space="preserve">CURVA HORIZONTAL 90° GALVANIZADA PARA ELETROCALHA 100X50MM REF 43920</t>
  </si>
  <si>
    <t xml:space="preserve">74.04.46</t>
  </si>
  <si>
    <t xml:space="preserve">CURVA OU COTOVELO HORIZONTAL OU VERTICAL 90° GALVANIZADA PARA ELETROCALHA 200X50MM</t>
  </si>
  <si>
    <t xml:space="preserve">74.04.47</t>
  </si>
  <si>
    <t xml:space="preserve">CURVA OU COTOVELO HORIZONTAL OU VERTICAL 90° GALVANIZADA PARA ELETROCALHA 400X50MM</t>
  </si>
  <si>
    <t xml:space="preserve">74.04.56</t>
  </si>
  <si>
    <t xml:space="preserve">DERIVAÇÃO EM TÊ HORIZONTAL 90º GALVANIZADA PARA ELETROCALHA 100X50 MM</t>
  </si>
  <si>
    <t xml:space="preserve">74.04.62</t>
  </si>
  <si>
    <t xml:space="preserve">DERIVAÇÃO EM TÊ HORIZONTAL 90º GALVANIZADA PARA ELETROCALHA 200X50 MM</t>
  </si>
  <si>
    <t xml:space="preserve">74.04.63</t>
  </si>
  <si>
    <t xml:space="preserve">DERIVAÇÃO EM TÊ HORIZONTAL 90º GALVANIZADA PARA ELETROCALHA 400X50 MM</t>
  </si>
  <si>
    <t xml:space="preserve">74.04.85</t>
  </si>
  <si>
    <t xml:space="preserve">TALA RETA PARA EMENDA DE ELETROCALHA 50MM</t>
  </si>
  <si>
    <t xml:space="preserve">74.04.88</t>
  </si>
  <si>
    <t xml:space="preserve">EMENDA LISA PARA ELETROCALHA, 100X50MM (LXH)</t>
  </si>
  <si>
    <t xml:space="preserve">74.04.89</t>
  </si>
  <si>
    <t xml:space="preserve">EMENDA LISA PARA ELETROCALHA, 200X50MM (LXH)</t>
  </si>
  <si>
    <t xml:space="preserve">74.04.91</t>
  </si>
  <si>
    <t xml:space="preserve">EMENDA LISA PARA ELETROCALHA, 400X50MM (LXH)</t>
  </si>
  <si>
    <t xml:space="preserve">74.05.30</t>
  </si>
  <si>
    <t xml:space="preserve">PARAFUSO CABEÇA LENTILHA AUTOTRAVANTE 5/16"X1/2"</t>
  </si>
  <si>
    <t xml:space="preserve">74.05.31</t>
  </si>
  <si>
    <t xml:space="preserve">ARRUELA LISA 5/16"</t>
  </si>
  <si>
    <t xml:space="preserve">74.05.32</t>
  </si>
  <si>
    <t xml:space="preserve">PORCA SEXTAVADA 5/16"</t>
  </si>
  <si>
    <t xml:space="preserve">74.05.39</t>
  </si>
  <si>
    <t xml:space="preserve">PORCA SEXTAVADA 1/4" REF 39997</t>
  </si>
  <si>
    <t xml:space="preserve">74.05.42</t>
  </si>
  <si>
    <t xml:space="preserve">ARRUELA LISA 5/8" REF 11267</t>
  </si>
  <si>
    <t xml:space="preserve">74.08.04</t>
  </si>
  <si>
    <t xml:space="preserve">CAIXA DE LUZ 4" X 2" EM AÇO ESMALTADA</t>
  </si>
  <si>
    <t xml:space="preserve">74.08.06</t>
  </si>
  <si>
    <t xml:space="preserve">CAIXA DE LUZ 4" X 4" EM AÇO ESMALTADA</t>
  </si>
  <si>
    <t xml:space="preserve">74.08.08</t>
  </si>
  <si>
    <t xml:space="preserve">CAIXA DE PASSAGEM OCTOGONAL 4" X 4", EM AÇO ESMALTADA, COM FUNDO MÓVEL SIMPLES REF 10569</t>
  </si>
  <si>
    <t xml:space="preserve">74.08.14</t>
  </si>
  <si>
    <t xml:space="preserve">CAIXA DE PASSAGEM NÚMERO 2, DE EMBUTIR, PADRÃO TELEBRÁS, DIMENSÕES 20 X 20 X 12 CM, EM CHAPA DE AÇO GALVANIZADO</t>
  </si>
  <si>
    <t xml:space="preserve">74.08.16</t>
  </si>
  <si>
    <t xml:space="preserve">CAIXA DE PASSAGEM NÚMERO 3, DE EMBUTIR, PADRÃO TELEBRÁS, DIMENSÕES 40 X 40 X 12 CM, EM CHAPA DE AÇO GALVANIZADO</t>
  </si>
  <si>
    <t xml:space="preserve">74.08.17</t>
  </si>
  <si>
    <t xml:space="preserve">CAIXA DE PASSAGEM NÚMERO 4, DE SOBREPOR, PADRÃO TELEBRÁS, DIMENSÕES 60 X 60 X 12 CM, EM CHAPA DE AÇO GALVANIZADO</t>
  </si>
  <si>
    <t xml:space="preserve">74.08.18</t>
  </si>
  <si>
    <t xml:space="preserve">CAIXA DE PASSAGEM NÚMERO 5, DE SOBREPOR, PADRÃO TELEBRÁS, DIMENSÕES 80 X 80 X 12 CM, EM CHAPA DE AÇO GALVANIZADO</t>
  </si>
  <si>
    <t xml:space="preserve">74.08.19</t>
  </si>
  <si>
    <t xml:space="preserve">TAMPÃO FOFO SIMPLES, CLASSE A15 CARGA MÁXIMA 1,5 T, 550 X 1100MM, REDE TELEFONE REF 11299</t>
  </si>
  <si>
    <t xml:space="preserve">74.08.20</t>
  </si>
  <si>
    <t xml:space="preserve">TAMPÃO FOFO SIMPLES COM BASE, CLASSE A15 CARGA MÁXIMA 1,5 T, 400 X 600MM, REDE TELEFONE REF 14112</t>
  </si>
  <si>
    <t xml:space="preserve">74.08.21</t>
  </si>
  <si>
    <t xml:space="preserve">CAIXA OCTOGONAL FUNDO MÓVEL EM PVC 4" X 4" AMARELA PARA ELETRODUTO FLEXÍVEL CORRUGADO REF 12001</t>
  </si>
  <si>
    <t xml:space="preserve">74.08.23</t>
  </si>
  <si>
    <t xml:space="preserve">CAIXA DE PASSAGEM EM PVC 4" X 2" AMARELA PARA ELETRODUTO FLEXÍVEL CORRUGADO</t>
  </si>
  <si>
    <t xml:space="preserve">74.08.26</t>
  </si>
  <si>
    <t xml:space="preserve">CAIXA DE PASSAGEM EM PVC 4" X 4" AMARELA PARA ELETRODUTO FLEXÍVEL CORRUGADO</t>
  </si>
  <si>
    <t xml:space="preserve">74.08.29</t>
  </si>
  <si>
    <t xml:space="preserve">CAIXA ZC PRÉ-MOLDADA DE CONCRETO - CEMIG</t>
  </si>
  <si>
    <t xml:space="preserve">74.08.31</t>
  </si>
  <si>
    <t xml:space="preserve">CAIXA PADRÃO CEMIG PARA MEDIDOR POLIFÁSICO E DISJUNTOR 46 X 35 X 21 CM-2 OU EQUIVALENTE REF 39809</t>
  </si>
  <si>
    <t xml:space="preserve">74.08.33</t>
  </si>
  <si>
    <t xml:space="preserve">CAIXA P20(20X20cm) DE FERRO FUNDIDO COM TAMPA PARA TELEFONE REF 11250</t>
  </si>
  <si>
    <t xml:space="preserve">74.08.35</t>
  </si>
  <si>
    <t xml:space="preserve">CAIXA DE PASSAGEM, EMBUTIR 20X20X09CM CPE-20 OU EQUIVALENTE</t>
  </si>
  <si>
    <t xml:space="preserve">74.08.36</t>
  </si>
  <si>
    <t xml:space="preserve">CAIXA DE PASSAGEM, EMBUTIR 30X30X12CM CPE-30 OU EQUIVALENTE</t>
  </si>
  <si>
    <t xml:space="preserve">74.08.40</t>
  </si>
  <si>
    <t xml:space="preserve">CAIXA PADRÃO CEMIG PARA MEDIDOR POLIFÁSICO E DISJUNTOR 55 X 60 X 24 CM-3 OU EQUIVALENTE</t>
  </si>
  <si>
    <t xml:space="preserve">74.08.43</t>
  </si>
  <si>
    <t xml:space="preserve">CAIXA DE PASSAGEM EM ALUMÍNIO PARA PISO 200X200X100mm</t>
  </si>
  <si>
    <t xml:space="preserve">74.08.44</t>
  </si>
  <si>
    <t xml:space="preserve">CAIXA DE PASSAGEM EM ALUMÍNIO PARA PISO 300 X 300 X 120MM</t>
  </si>
  <si>
    <t xml:space="preserve">74.08.50</t>
  </si>
  <si>
    <t xml:space="preserve">TAMPA E ARO DE FERRO FUNDIDO LEVE PARA CAIXA ZA (PASSEIO) - CEMIG</t>
  </si>
  <si>
    <t xml:space="preserve">74.08.51</t>
  </si>
  <si>
    <t xml:space="preserve">TAMPA E ARO DE FERRO FUNDIDO LEVE PARA CAIXA ZB (PASSEIO) - CEMIG</t>
  </si>
  <si>
    <t xml:space="preserve">74.08.52</t>
  </si>
  <si>
    <t xml:space="preserve">TAMPA E ARO DE FERRO FUNDIDO LEVE PARA CAIXA ZC (PASSEIO) - CEMIG</t>
  </si>
  <si>
    <t xml:space="preserve">74.08.76</t>
  </si>
  <si>
    <t xml:space="preserve">CAIXA PARA TELEFONE NÚMERO 6 EM AÇO 120 X 120 X 12CM</t>
  </si>
  <si>
    <t xml:space="preserve">74.09.02</t>
  </si>
  <si>
    <t xml:space="preserve">QUADRO DE DISTRIBUIÇÃO EMBUTIR 6UL/8DIN PVC SEM BARRAMENTO REF 39800</t>
  </si>
  <si>
    <t xml:space="preserve">74.09.03</t>
  </si>
  <si>
    <t xml:space="preserve">QUADRO DE DISTRIBUIÇÃO EMBUTIR 12UL/16DIN PVC SEM BARRAMENTO REF 39796</t>
  </si>
  <si>
    <t xml:space="preserve">74.09.22</t>
  </si>
  <si>
    <t xml:space="preserve">QUADRO DE FORÇA PARA MOTOR DE 1,5CV 220V TRIFÁSICO</t>
  </si>
  <si>
    <t xml:space="preserve">74.09.23</t>
  </si>
  <si>
    <t xml:space="preserve">QUADRO DE DISTRIBUIÇÃO COM BARRAMENTO TRIFÁSICO, DE EMBUTIR, EM CHAPA DE AÇO GALVANIZADO, PARA 18 DISJUNTORES DIN, 100 A REF 13395</t>
  </si>
  <si>
    <t xml:space="preserve">74.09.51</t>
  </si>
  <si>
    <t xml:space="preserve">QUADRO DE FORÇA PARA MOTOR 3CV 220V TRIFÁSICO</t>
  </si>
  <si>
    <t xml:space="preserve">74.10.22</t>
  </si>
  <si>
    <t xml:space="preserve">DISJUNTOR TERMOMAGNÉTICO TIPO NEMA, MONOPOLAR 40A, TENSÃO MÁXIMA DE 240V REF 2386</t>
  </si>
  <si>
    <t xml:space="preserve">74.10.23</t>
  </si>
  <si>
    <t xml:space="preserve">DISJUNTOR TERMOMAGNÉTICO TIPO NEMA, MONOPOLAR 70A, TENSÃO MÁXIMA DE 240V REF 34689</t>
  </si>
  <si>
    <t xml:space="preserve">74.10.24</t>
  </si>
  <si>
    <t xml:space="preserve">DISJUNTOR TERMOMAGNÉTICO TIPO NEMA, BIPOLAR 40A, TENSÃO MÁXIMA DE 240V</t>
  </si>
  <si>
    <t xml:space="preserve">74.10.25</t>
  </si>
  <si>
    <t xml:space="preserve">DISJUNTOR TERMOMAGNÉTICO TIPO NEMA, BIPOLAR 60A, TENSÃO MÁXIMA DE 240V</t>
  </si>
  <si>
    <t xml:space="preserve">74.10.26</t>
  </si>
  <si>
    <t xml:space="preserve">DISJUNTOR TERMOMAGNÉTICO TIPO NEMA, TRIPOLAR 40A, TENSÃO MÁXIMA DE 240V</t>
  </si>
  <si>
    <t xml:space="preserve">74.10.27</t>
  </si>
  <si>
    <t xml:space="preserve">DISJUNTOR TERMOMAGNÉTICO TIPO NEMA, TRIPOLAR 60A, TENSÃO MÁXIMA DE 240V</t>
  </si>
  <si>
    <t xml:space="preserve">74.10.28</t>
  </si>
  <si>
    <t xml:space="preserve">DISJUNTOR TERMOMAGNÉTICO TIPO NEMA, TRIPOLAR 70A, TENSÃO MÁXIMA DE 240V</t>
  </si>
  <si>
    <t xml:space="preserve">74.10.29</t>
  </si>
  <si>
    <t xml:space="preserve">DISJUNTOR TERMOMAGNÉTICO TIPO NEMA, TRIPOLAR 100A, TENSÃO MÁXIMA DE 240V</t>
  </si>
  <si>
    <t xml:space="preserve">74.10.30</t>
  </si>
  <si>
    <t xml:space="preserve">DISJUNTOR TERMOMAGNÉTICO TIPO NEMA, TRIPOLAR 120A, TENSÃO MÁXIMA DE 240V</t>
  </si>
  <si>
    <t xml:space="preserve">74.10.31</t>
  </si>
  <si>
    <t xml:space="preserve">DISJUNTOR TERMOMAGNÉTICO TIPO NEMA, TRIPOLAR 150A, TENSÃO MÁXIMA DE 240V</t>
  </si>
  <si>
    <t xml:space="preserve">74.10.32</t>
  </si>
  <si>
    <t xml:space="preserve">DISJUNTOR TERMOMAGNÉTICO TIPO NEMA, TRIPOLAR 175A, TENSÃO MÁXIMA DE 240V</t>
  </si>
  <si>
    <t xml:space="preserve">74.10.33</t>
  </si>
  <si>
    <t xml:space="preserve">DISJUNTOR TERMOMAGNÉTICO TIPO NEMA, TRIPOLAR 200A, TENSÃO MÁXIMA DE 240V</t>
  </si>
  <si>
    <t xml:space="preserve">74.10.34</t>
  </si>
  <si>
    <t xml:space="preserve">DISJUNTOR TERMOMAGNÉTICO TIPO DIN, MONOPOLAR 10A, CURVA B, TENSÃO MÁXIMA DE 240V REF 34653</t>
  </si>
  <si>
    <t xml:space="preserve">74.10.35</t>
  </si>
  <si>
    <t xml:space="preserve">DISJUNTOR TERMOMAGNÉTICO TIPO DIN, MONOPOLAR 16A, CURVA B, TENSÃO MÁXIMA DE 240V REF 34653</t>
  </si>
  <si>
    <t xml:space="preserve">74.10.36</t>
  </si>
  <si>
    <t xml:space="preserve">DISJUNTOR TERMOMAGNÉTICO TIPO DIN, MONOPOLAR 20A, CURVA B, TENSÃO MÁXIMA DE 240V REF 34653</t>
  </si>
  <si>
    <t xml:space="preserve">74.10.37</t>
  </si>
  <si>
    <t xml:space="preserve">DISJUNTOR TERMOMAGNÉTICO TIPO DIN, MONOPOLAR 25A, CURVA B, TENSÃO MÁXIMA DE 240V REF 34653</t>
  </si>
  <si>
    <t xml:space="preserve">74.10.38</t>
  </si>
  <si>
    <t xml:space="preserve">DISJUNTOR TERMOMAGNÉTICO TIPO DIN, MONOPOLAR 32A, CURVA B, TENSÃO MÁXIMA DE 240V REF 34653</t>
  </si>
  <si>
    <t xml:space="preserve">74.10.39</t>
  </si>
  <si>
    <t xml:space="preserve">DISJUNTOR TERMOMAGNÉTICO TIPO DIN, MONOPOLAR 40A, CURVA B, TENSÃO MÁXIMA DE 240V REF 34686</t>
  </si>
  <si>
    <t xml:space="preserve">74.10.40</t>
  </si>
  <si>
    <t xml:space="preserve">DISJUNTOR TERMOMAGNÉTICO TIPO DIN, MONOPOLAR 50A, CURVA B, TENSÃO MÁXIMA DE 240V REF 34686</t>
  </si>
  <si>
    <t xml:space="preserve">74.10.41</t>
  </si>
  <si>
    <t xml:space="preserve">DISJUNTOR TERMOMAGNÉTICO TIPO DIN, MONOPOLAR 63A, CURVA B, TENSÃO MÁXIMA DE 240V REF 34688</t>
  </si>
  <si>
    <t xml:space="preserve">74.10.42</t>
  </si>
  <si>
    <t xml:space="preserve">DISJUNTOR TERMOMAGNÉTICO TIPO DIN, BIPOLAR 10A, CURVA B, TENSÃO MÁXIMA DE 240V REF 34616</t>
  </si>
  <si>
    <t xml:space="preserve">74.10.43</t>
  </si>
  <si>
    <t xml:space="preserve">DISJUNTOR TERMOMAGNÉTICO TIPO DIN, BIPOLAR 16A, CURVA B, TENSÃO MÁXIMA DE 240V REF 34616</t>
  </si>
  <si>
    <t xml:space="preserve">74.10.44</t>
  </si>
  <si>
    <t xml:space="preserve">DISJUNTOR TERMOMAGNÉTICO TIPO DIN, BIPOLAR 20A, CURVA B, TENSÃO MÁXIMA DE 240V REF 34616</t>
  </si>
  <si>
    <t xml:space="preserve">74.10.45</t>
  </si>
  <si>
    <t xml:space="preserve">DISJUNTOR TERMOMAGNÉTICO TIPO DIN, BIPOLAR 25A, CURVA B, TENSÃO MÁXIMA DE 240V REF 34616</t>
  </si>
  <si>
    <t xml:space="preserve">74.10.46</t>
  </si>
  <si>
    <t xml:space="preserve">DISJUNTOR TERMOMAGNÉTICO TIPO DIN, BIPOLAR 32A, CURVA B, TENSÃO MÁXIMA DE 240V REF 34616</t>
  </si>
  <si>
    <t xml:space="preserve">74.10.47</t>
  </si>
  <si>
    <t xml:space="preserve">DISJUNTOR TERMOMAGNÉTICO TIPO DIN, BIPOLAR 40A, CURVA B, TENSÃO MÁXIMA DE 240V REF 34623</t>
  </si>
  <si>
    <t xml:space="preserve">74.10.48</t>
  </si>
  <si>
    <t xml:space="preserve">DISJUNTOR TERMOMAGNÉTICO TIPO DIN, BIPOLAR 50A, CURVA B, TENSÃO MÁXIMA DE 240V REF 34623</t>
  </si>
  <si>
    <t xml:space="preserve">74.10.49</t>
  </si>
  <si>
    <t xml:space="preserve">DISJUNTOR TERMOMAGNÉTICO TIPO DIN, BIPOLAR 63A, CURVA B, TENSÃO MÁXIMA DE 240V REF 34628</t>
  </si>
  <si>
    <t xml:space="preserve">74.10.54</t>
  </si>
  <si>
    <t xml:space="preserve">INTERRUPTOR DIFERENCIAL RESIDUAL 25A-30mA, BIPOLAR</t>
  </si>
  <si>
    <t xml:space="preserve">74.10.55</t>
  </si>
  <si>
    <t xml:space="preserve">INTERRUPTOR DIFERENCIAL RESIDUAL 40A-30mA, BIPOLAR</t>
  </si>
  <si>
    <t xml:space="preserve">74.10.56</t>
  </si>
  <si>
    <t xml:space="preserve">DISJUNTOR TERMOMAGNÉTICO TIPO DIN, TRIPOLAR 10A, CURVA B, TENSÃO MÁXIMA DE 240V  REF 34709</t>
  </si>
  <si>
    <t xml:space="preserve">74.10.57</t>
  </si>
  <si>
    <t xml:space="preserve">DISJUNTOR TERMOMAGNÉTICO TIPO DIN, TRIPOLAR 16A, CURVA B, TENSÃO MÁXIMA DE 240V  REF 34709</t>
  </si>
  <si>
    <t xml:space="preserve">74.10.58</t>
  </si>
  <si>
    <t xml:space="preserve">DISJUNTOR TERMOMAGNÉTICO TIPO DIN, TRIPOLAR 20A, CURVA B, TENSÃO MÁXIMA DE 240V  REF 34709</t>
  </si>
  <si>
    <t xml:space="preserve">74.10.59</t>
  </si>
  <si>
    <t xml:space="preserve">DISJUNTOR TERMOMAGNÉTICO TIPO DIN, TRIPOLAR 25A, CURVA B, TENSÃO MÁXIMA DE 240V  REF 34709</t>
  </si>
  <si>
    <t xml:space="preserve">74.10.60</t>
  </si>
  <si>
    <t xml:space="preserve">DISJUNTOR TERMOMAGNÉTICO TIPO DIN, TRIPOLAR 32A, CURVA B, TENSÃO MÁXIMA DE 240V  REF 34709</t>
  </si>
  <si>
    <t xml:space="preserve">74.10.61</t>
  </si>
  <si>
    <t xml:space="preserve">DISJUNTOR TERMOMAGNÉTICO TIPO DIN, TRIPOLAR 40A, CURVA B, TENSÃO MÁXIMA DE 240V  REF 34709</t>
  </si>
  <si>
    <t xml:space="preserve">74.10.62</t>
  </si>
  <si>
    <t xml:space="preserve">DISJUNTOR TERMOMAGNÉTICO TIPO DIN, TRIPOLAR 50A, CURVA B, TENSÃO MÁXIMA DE 240V  REF 34709</t>
  </si>
  <si>
    <t xml:space="preserve">74.10.63</t>
  </si>
  <si>
    <t xml:space="preserve">DISJUNTOR TERMOMAGNÉTICO TIPO DIN, TRIPOLAR 63A, CURVA B, TENSÃO MÁXIMA DE 240V  REF 34714</t>
  </si>
  <si>
    <t xml:space="preserve">74.12.39</t>
  </si>
  <si>
    <t xml:space="preserve">CHAVE MAGNÉTICA EXTERNA 1 X 30 A MODELO6904 TECNOWATT/EQUIVALENTE</t>
  </si>
  <si>
    <t xml:space="preserve">74.12.40</t>
  </si>
  <si>
    <t xml:space="preserve">CHAVE MAGNÉTICA EXTERNA 1 X 50A MODELO6905 TECNOWATT/EQUIVALENTE</t>
  </si>
  <si>
    <t xml:space="preserve">74.12.41</t>
  </si>
  <si>
    <t xml:space="preserve">CHAVE MAGNÉTICA EXTERNA 2 X 30A MODELO6906 TECNOWATT/EQUIVALENTE</t>
  </si>
  <si>
    <t xml:space="preserve">74.13.26</t>
  </si>
  <si>
    <t xml:space="preserve">RELÉ FOTOELÉTRICO INTERNO E EXTERNO BIVOLT 1000 W, DE CONECTOR, SEM BASE</t>
  </si>
  <si>
    <t xml:space="preserve">74.13.27</t>
  </si>
  <si>
    <t xml:space="preserve">RELÉ FOTOELÉTRICO 1800VA RM-10 220V</t>
  </si>
  <si>
    <t xml:space="preserve">74.13.28</t>
  </si>
  <si>
    <t xml:space="preserve">BASE PARA RELÉ COM SUPORTE METÁLICO</t>
  </si>
  <si>
    <t xml:space="preserve">74.13.49</t>
  </si>
  <si>
    <t xml:space="preserve">CABO DE COBRE, RÍGIDO, CLASSE 2, ISOLAÇÃO EM PVC/A, ANTICHAMA BWF-B, 1 CONDUTOR, 450/750V, SEÇÃO NOMINAL 150MM2 REF 990</t>
  </si>
  <si>
    <t xml:space="preserve">74.13.50</t>
  </si>
  <si>
    <t xml:space="preserve">CABO DE COBRE, RÍGIDO, CLASSE 2, ISOLAÇÃO EM PVC/A, ANTICHAMA BWF-B, 1 CONDUTOR, 450/750V, SEÇÃO NOMINAL 185MM2</t>
  </si>
  <si>
    <t xml:space="preserve">74.13.51</t>
  </si>
  <si>
    <t xml:space="preserve">CABO DE COBRE, RÍGIDO, CLASSE 2, ISOLAÇÃO EM PVC/A, ANTICHAMA BWF-B, 1 CONDUTOR, 450/750V, SEÇÃO NOMINAL 240MM2 REF 991</t>
  </si>
  <si>
    <t xml:space="preserve">74.14.04</t>
  </si>
  <si>
    <t xml:space="preserve">FIO DE COBRE, SÓLIDO, CLASSE 1, ISOLAÇÃO EM PVC/A, ANTICHAMA BWF-B, 450/750V, SEÇÃO NOMINAL 1,5MM2 REF 938</t>
  </si>
  <si>
    <t xml:space="preserve">74.14.05</t>
  </si>
  <si>
    <t xml:space="preserve">FIO DE COBRE, SÓLIDO, CLASSE 1, ISOLAÇÃO EM PVC/A, ANTICHAMA BWF-B, 450/750V, SEÇÃO NOMINAL 2,5MM2 REF 939</t>
  </si>
  <si>
    <t xml:space="preserve">74.14.06</t>
  </si>
  <si>
    <t xml:space="preserve">FIO DE COBRE, SÓLIDO, CLASSE 1, ISOLAÇÃO EM PVC/A, ANTICHAMA BWF-B, 450/750V, SEÇÃO NOMINAL 4MM2 REF 944</t>
  </si>
  <si>
    <t xml:space="preserve">74.14.07</t>
  </si>
  <si>
    <t xml:space="preserve">FIO DE COBRE, SÓLIDO, CLASSE 1, ISOLAÇÃO EM PVC/A, ANTICHAMA BWF-B, 450/750V, SEÇÃO NOMINAL 6MM2 REF 940</t>
  </si>
  <si>
    <t xml:space="preserve">74.14.08</t>
  </si>
  <si>
    <t xml:space="preserve">FIO DE COBRE, SÓLIDO, CLASSE 1, ISOLAÇÃO EM PVC/A, ANTICHAMA BWF-B, 450/750V, SEÇÃO NOMINAL 10MM2 REF 937</t>
  </si>
  <si>
    <t xml:space="preserve">74.14.11</t>
  </si>
  <si>
    <t xml:space="preserve">FIO TELEFÔNICO INTERNO (FI) EM COBRE ESTANHADO, ISOLAÇÃO EM PVC ANTICHAMA, 2 CONDUTORES DE 0,6MM</t>
  </si>
  <si>
    <t xml:space="preserve">74.16.01</t>
  </si>
  <si>
    <t xml:space="preserve">CABO DE COBRE, FLEXÍVEL, CLASSE 4 OU 5, ISOLAÇÃO EM PVC/A, ANTICHAMA BWF-B, 1 CONDUTOR, 450/750V, SEÇÃO NOMINAL 1,5MM2 REF 1013</t>
  </si>
  <si>
    <t xml:space="preserve">74.16.02</t>
  </si>
  <si>
    <t xml:space="preserve">CABO DE COBRE, FLEXÍVEL, CLASSE 4 OU 5, ISOLAÇÃO EM PVC/A, ANTICHAMA BWF-B, 1 CONDUTOR, 450/750V, SEÇÃO NOMINAL 2,5MM2 REF 1014</t>
  </si>
  <si>
    <t xml:space="preserve">74.16.03</t>
  </si>
  <si>
    <t xml:space="preserve">CABO DE COBRE, FLEXÍVEL, CLASSE 4 OU 5, ISOLAÇÃO EM PVC/A, ANTICHAMA BWF-B, 1 CONDUTOR, 450/750V, SEÇÃO NOMINAL 4MM2 REF 981</t>
  </si>
  <si>
    <t xml:space="preserve">74.16.04</t>
  </si>
  <si>
    <t xml:space="preserve">CABO DE COBRE, FLEXÍVEL, CLASSE 4 OU 5, ISOLAÇÃO EM PVC/A, ANTICHAMA BWF-B, 1 CONDUTOR, 450/750V, SEÇÃO NOMINAL 6MM2 REF 982</t>
  </si>
  <si>
    <t xml:space="preserve">74.16.05</t>
  </si>
  <si>
    <t xml:space="preserve">CABO DE COBRE, FLEXÍVEL, CLASSE 4 OU 5, ISOLAÇÃO EM PVC/A, ANTICHAMA BWF-B, 1 CONDUTOR, 450/750V, SEÇÃO NOMINAL 10MM2 REF 980</t>
  </si>
  <si>
    <t xml:space="preserve">74.16.06</t>
  </si>
  <si>
    <t xml:space="preserve">CABO DE COBRE, FLEXÍVEL, CLASSE 4 OU 5, ISOLAÇÃO EM PVC/A, ANTICHAMA BWF-B, 1 CONDUTOR, 450/750V, SEÇÃO NOMINAL 16MM2 REF 979</t>
  </si>
  <si>
    <t xml:space="preserve">74.16.07</t>
  </si>
  <si>
    <t xml:space="preserve">CABO DE COBRE, FLEXÍVEL, CLASSE 4 OU 5, ISOLAÇÃO EM PVC/A, ANTICHAMA BWF-B, 1 CONDUTOR, 450/750V, SEÇÃO NOMINAL 25MM2 REF 39232</t>
  </si>
  <si>
    <t xml:space="preserve">74.16.08</t>
  </si>
  <si>
    <t xml:space="preserve">CABO DE COBRE, FLEXÍVEL, CLASSE 4 OU 5, ISOLAÇÃO EM PVC/A, ANTICHAMA BWF-B, 1 CONDUTOR, 450/750V, SEÇÃO NOMINAL 35MM2 REF 39233</t>
  </si>
  <si>
    <t xml:space="preserve">74.16.09</t>
  </si>
  <si>
    <t xml:space="preserve">CABO DE COBRE, FLEXÍVEL, CLASSE 4 OU 5, ISOLAÇÃO EM PVC/A, ANTICHAMA BWF-B, 1 CONDUTOR, 450/750V, SEÇÃO NOMINAL 50MM2 REF 39234</t>
  </si>
  <si>
    <t xml:space="preserve">74.16.10</t>
  </si>
  <si>
    <t xml:space="preserve">CABO DE COBRE, FLEXÍVEL, CLASSE 4 OU 5, ISOLAÇÃO EM PVC/A, ANTICHAMA BWF-B, 1 CONDUTOR, 450/750V, SEÇÃO NOMINAL 70MM2 REF 39235</t>
  </si>
  <si>
    <t xml:space="preserve">74.16.11</t>
  </si>
  <si>
    <t xml:space="preserve">CABO DE COBRE, FLEXÍVEL, CLASSE 4 OU 5, ISOLAÇÃO EM PVC/A, ANTICHAMA BWF-B, 1 CONDUTOR, 450/750V, SEÇÃO NOMINAL 95MM2 REF 39236</t>
  </si>
  <si>
    <t xml:space="preserve">74.16.12</t>
  </si>
  <si>
    <t xml:space="preserve">CABO DE COBRE, FLEXÍVEL, CLASSE 4 OU 5, ISOLAÇÃO EM PVC/A, ANTICHAMA BWF-B, 1 CONDUTOR, 450/750V, SEÇÃO NOMINAL 120MM2 REF 39237</t>
  </si>
  <si>
    <t xml:space="preserve">74.16.37</t>
  </si>
  <si>
    <t xml:space="preserve">CABO DE COBRE, FLEXÍVEL, CLASSE 4 OU 5, ISOLAÇÃO EM PVC/A, ANTICHAMA BWF-B, COBERTURA PVC-ST1, ANTICHAMA BWF-B, 1 CONDUTOR, 0,6/1 KV, SEÇÃO NOMINAL 1,5MM2 REF 993</t>
  </si>
  <si>
    <t xml:space="preserve">74.16.38</t>
  </si>
  <si>
    <t xml:space="preserve">CABO DE COBRE, FLEXÍVEL, CLASSE 4 OU 5, ISOLAÇÃO EM PVC/A, ANTICHAMA BWF-B, COBERTURA PVC-ST1, ANTICHAMA BWF-B, 1 CONDUTOR, 0,6/1 KV, SEÇÃO NOMINAL 2,5MM2 REF 1022</t>
  </si>
  <si>
    <t xml:space="preserve">74.16.39</t>
  </si>
  <si>
    <t xml:space="preserve">CABO DE COBRE, FLEXÍVEL, CLASSE 4 OU 5, ISOLAÇÃO EM PVC/A, ANTICHAMA BWF-B, COBERTURA PVC-ST1, ANTICHAMA BWF-B, 1 CONDUTOR, 0,6/1 KV, SEÇÃO NOMINAL 4MM2 REF 1021</t>
  </si>
  <si>
    <t xml:space="preserve">74.16.40</t>
  </si>
  <si>
    <t xml:space="preserve">CABO DE COBRE, FLEXÍVEL, CLASSE 4 OU 5, ISOLAÇÃO EM PVC/A, ANTICHAMA BWF-B, COBERTURA PVC-ST1, ANTICHAMA BWF-B, 1 CONDUTOR, 0,6/1 KV, SEÇÃO NOMINAL 6MM2 REF 994</t>
  </si>
  <si>
    <t xml:space="preserve">74.16.41</t>
  </si>
  <si>
    <t xml:space="preserve">CABO DE COBRE, FLEXÍVEL, CLASSE 4 OU 5, ISOLAÇÃO EM PVC/A, ANTICHAMA BWF-B, COBERTURA PVC-ST1, ANTICHAMA BWF-B, 1 CONDUTOR, 0,6/1 KV, SEÇÃO NOMINAL 10MM2 REF 1020</t>
  </si>
  <si>
    <t xml:space="preserve">74.16.42</t>
  </si>
  <si>
    <t xml:space="preserve">CABO DE COBRE, FLEXÍVEL, CLASSE 4 OU 5, ISOLAÇÃO EM PVC/A, ANTICHAMA BWF-B, COBERTURA PVC-ST1, ANTICHAMA BWF-B, 1 CONDUTOR, 0,6/1 KV, SEÇÃO NOMINAL 16MM2 REF 995</t>
  </si>
  <si>
    <t xml:space="preserve">74.16.43</t>
  </si>
  <si>
    <t xml:space="preserve">CABO DE COBRE, FLEXÍVEL, CLASSE 4 OU 5, ISOLAÇÃO EM PVC/A, ANTICHAMA BWF-B, COBERTURA PVC-ST1, ANTICHAMA BWF-B, 1 CONDUTOR, 0,6/1 KV, SEÇÃO NOMINAL 25MM2 REF 996</t>
  </si>
  <si>
    <t xml:space="preserve">74.16.44</t>
  </si>
  <si>
    <t xml:space="preserve">CABO DE COBRE, FLEXÍVEL, CLASSE 4 OU 5, ISOLAÇÃO EM PVC/A, ANTICHAMA BWF-B, COBERTURA PVC-ST1, ANTICHAMA BWF-B, 1 CONDUTOR, 0,6/1 KV, SEÇÃO NOMINAL 35MM2 REF 1019</t>
  </si>
  <si>
    <t xml:space="preserve">74.16.45</t>
  </si>
  <si>
    <t xml:space="preserve">CABO DE COBRE, FLEXÍVEL, CLASSE 4 OU 5, ISOLAÇÃO EM PVC/A, ANTICHAMA BWF-B, COBERTURA PVC-ST1, ANTICHAMA BWF-B, 1 CONDUTOR, 0,6/1 KV, SEÇÃO NOMINAL 50MM2 REF 1018</t>
  </si>
  <si>
    <t xml:space="preserve">74.16.46</t>
  </si>
  <si>
    <t xml:space="preserve">CABO DE COBRE, FLEXÍVEL, CLASSE 4 OU 5, ISOLAÇÃO EM PVC/A, ANTICHAMA BWF-B, COBERTURA PVC-ST1, ANTICHAMA BWF-B, 1 CONDUTOR, 0,6/1 KV, SEÇÃO NOMINAL 70MM2 REF 977</t>
  </si>
  <si>
    <t xml:space="preserve">74.16.47</t>
  </si>
  <si>
    <t xml:space="preserve">CABO DE COBRE, FLEXÍVEL, CLASSE 4 OU 5, ISOLAÇÃO EM PVC/A, ANTICHAMA BWF-B, COBERTURA PVC-ST1, ANTICHAMA BWF-B, 1 CONDUTOR, 0,6/1 KV, SEÇÃO NOMINAL 95MM2 REF 998</t>
  </si>
  <si>
    <t xml:space="preserve">74.16.48</t>
  </si>
  <si>
    <t xml:space="preserve">CABO DE COBRE, FLEXÍVEL, CLASSE 4 OU 5, ISOLAÇÃO EM PVC/A, ANTICHAMA BWF-B, COBERTURA PVC-ST1, ANTICHAMA BWF-B, 1 CONDUTOR, 0,6/1 KV, SEÇÃO NOMINAL 120MM2 REF 1017</t>
  </si>
  <si>
    <t xml:space="preserve">74.17.11</t>
  </si>
  <si>
    <t xml:space="preserve">CABO DE COBRE NU (CORDOALHA) 10,0MM2 REF 862</t>
  </si>
  <si>
    <t xml:space="preserve">74.17.12</t>
  </si>
  <si>
    <t xml:space="preserve">CABO DE COBRE NU (CORDOALHA) 16,0MM2 REF 857</t>
  </si>
  <si>
    <t xml:space="preserve">74.17.13</t>
  </si>
  <si>
    <t xml:space="preserve">CABO DE COBRE NU (CORDOALHA) 25,0MM2 REF 868</t>
  </si>
  <si>
    <t xml:space="preserve">74.17.14</t>
  </si>
  <si>
    <t xml:space="preserve">CABO DE COBRE NU (CORDOALHA) 35,0MM2 REF 863</t>
  </si>
  <si>
    <t xml:space="preserve">74.17.15</t>
  </si>
  <si>
    <t xml:space="preserve">CABO DE COBRE NU (CORDOALHA) 50,0MM2 REF 867</t>
  </si>
  <si>
    <t xml:space="preserve">74.17.16</t>
  </si>
  <si>
    <t xml:space="preserve">CABO DE COBRE NU (CORDOALHA) 70,0MM2 REF 864</t>
  </si>
  <si>
    <t xml:space="preserve">74.17.54</t>
  </si>
  <si>
    <t xml:space="preserve">CONDULETE PVC UNIVERSAL 1/2" OU 3/4" TIGRE OU EQUIVALENTE REF 12010</t>
  </si>
  <si>
    <t xml:space="preserve">74.17.55</t>
  </si>
  <si>
    <t xml:space="preserve">CONDULETE PVC 1"</t>
  </si>
  <si>
    <t xml:space="preserve">74.17.64</t>
  </si>
  <si>
    <t xml:space="preserve">TAMPA CEGA PARA CONDULETE DE PVC 3/4" TIGRE OU EQUIVALENTE REF 7543</t>
  </si>
  <si>
    <t xml:space="preserve">74.17.66</t>
  </si>
  <si>
    <t xml:space="preserve">TAMPA 1 MÓDULO PARA CONDULETE 3/4" 94,5X50MM TIGRE OU EQUIVALENTE REF 39346</t>
  </si>
  <si>
    <t xml:space="preserve">74.19.02</t>
  </si>
  <si>
    <t xml:space="preserve">CABO TELEFÔNICO CI 50, 10 PARES, USO INTERNO REF 11919</t>
  </si>
  <si>
    <t xml:space="preserve">74.19.03</t>
  </si>
  <si>
    <t xml:space="preserve">CABO TELEFÔNICO CI 50, 20 PARES, USO INTERNO REF 11920</t>
  </si>
  <si>
    <t xml:space="preserve">74.19.04</t>
  </si>
  <si>
    <t xml:space="preserve">CABO TELEFÔNICO CI 50, 30 PARES, USO INTERNO REF 11921</t>
  </si>
  <si>
    <t xml:space="preserve">74.19.05</t>
  </si>
  <si>
    <t xml:space="preserve">CABO TELEFÔNICO CI 50, 50 PARES, USO INTERNO REF 11922</t>
  </si>
  <si>
    <t xml:space="preserve">74.19.06</t>
  </si>
  <si>
    <t xml:space="preserve">CABO COAXIAL PARA ANTENA OU EQUIVALENTE</t>
  </si>
  <si>
    <t xml:space="preserve">74.19.20</t>
  </si>
  <si>
    <t xml:space="preserve">CABO TELEFÔNICO CCI 50, 2 PARES, USO INTERNO, SEM BLINDAGEM REF 11902</t>
  </si>
  <si>
    <t xml:space="preserve">74.19.22</t>
  </si>
  <si>
    <t xml:space="preserve">CABO TELEFÔNICO CCI 50, 4 PARES, USO INTERNO, SEM BLINDAGEM REF 11904</t>
  </si>
  <si>
    <t xml:space="preserve">74.19.24</t>
  </si>
  <si>
    <t xml:space="preserve">CABO TELEFÔNICO CCI 50, 6 PARES, USO INTERNO, SEM BLINDAGEM REF 11906</t>
  </si>
  <si>
    <t xml:space="preserve">74.19.30</t>
  </si>
  <si>
    <t xml:space="preserve">CABO TELEFÔNICO CTP - APL - 50, 10 PARES, USO EXTERNO REF 11916</t>
  </si>
  <si>
    <t xml:space="preserve">74.19.31</t>
  </si>
  <si>
    <t xml:space="preserve">CABO TELEFÔNICO CTP - APL - 50, 20 PARES, USO EXTERNO REF 11917</t>
  </si>
  <si>
    <t xml:space="preserve">74.19.32</t>
  </si>
  <si>
    <t xml:space="preserve">CABO TELEFÔNICO CTP - APL - 50, 30 PARES, USO EXTERNO REF 11918</t>
  </si>
  <si>
    <t xml:space="preserve">74.19.33</t>
  </si>
  <si>
    <t xml:space="preserve">CABO TELEFÔNICO CTP - APL - 50, 50 PARES, USO EXTERNO</t>
  </si>
  <si>
    <t xml:space="preserve">74.19.35</t>
  </si>
  <si>
    <t xml:space="preserve">CABO DE PAR TRANCADO UTP, 4 PARES, CATEGORIA 5E REF 43972</t>
  </si>
  <si>
    <t xml:space="preserve">74.19.36</t>
  </si>
  <si>
    <t xml:space="preserve">CABO ÓPTICO CFOA 4 FIBRAS OU EQUIVALENTE</t>
  </si>
  <si>
    <t xml:space="preserve">74.21.15</t>
  </si>
  <si>
    <t xml:space="preserve">CONDULETE DE ALUMÍNIO TIPO C D= 3/4"</t>
  </si>
  <si>
    <t xml:space="preserve">74.21.53</t>
  </si>
  <si>
    <t xml:space="preserve">CONDULETE DE ALUMÍNIO TIPO C D= 1"</t>
  </si>
  <si>
    <t xml:space="preserve">74.21.55</t>
  </si>
  <si>
    <t xml:space="preserve">CONDULETE DE ALUMÍNIO TIPO C D= 1 1/4"</t>
  </si>
  <si>
    <t xml:space="preserve">74.24.01</t>
  </si>
  <si>
    <t xml:space="preserve">INTERRUPTOR SIMPLES 10A, 250V, CONJUNTO MONTADO PARA EMBUTIR 4" X 2" (PLACA + SUPORTE + MÓDULO) REF 38062</t>
  </si>
  <si>
    <t xml:space="preserve">74.24.02</t>
  </si>
  <si>
    <t xml:space="preserve">INTERRUPTOR PARALELO 10A, 250V, CONJUNTO MONTADO PARA EMBUTIR 4" X 2" (PLACA + SUPORTE + MÓDULO) REF 38063</t>
  </si>
  <si>
    <t xml:space="preserve">74.24.03</t>
  </si>
  <si>
    <t xml:space="preserve">INTERRUPTOR BIPOLAR 10A, 250V, CONJUNTO MONTADO PARA EMBUTIR 4" X 2" (PLACA + SUPORTE + MÓDULO) REF 38064</t>
  </si>
  <si>
    <t xml:space="preserve">74.24.04</t>
  </si>
  <si>
    <t xml:space="preserve">INTERRUPTOR INTERMEDIÁRIO 10A, 250V, CONJUNTO MONTADO PARA EMBUTIR 4" X 2" (PLACA + SUPORTE + MÓDULO) REF 38065</t>
  </si>
  <si>
    <t xml:space="preserve">74.24.05</t>
  </si>
  <si>
    <t xml:space="preserve">INTERRUPTOR SIMPLES 10A, 250V, SEM PLACA OU EQUIVALENTE REF 38112</t>
  </si>
  <si>
    <t xml:space="preserve">74.24.07</t>
  </si>
  <si>
    <t xml:space="preserve">INTERRUPTOR PARALELO 10A, 250V (APENAS MÓDULO) REF 38113</t>
  </si>
  <si>
    <t xml:space="preserve">74.24.12</t>
  </si>
  <si>
    <t xml:space="preserve">INTERRUPTORES SIMPLES (2 MÓDULOS) 10A, 250V, CONJUNTO MONTADO PARA EMBUTIR 4" X 2" (PLACA + SUPORTE + MÓDULOS) REF 38068</t>
  </si>
  <si>
    <t xml:space="preserve">74.24.14</t>
  </si>
  <si>
    <t xml:space="preserve">INTERRUPTOR SIMPLES + INTERRUPTOR PARALELO 10A, 250V, CONJUNTO MONTADO PARA EMBUTIR 4" X 2" (PLACA + SUPORTE + MÓDULOS) REF 38069</t>
  </si>
  <si>
    <t xml:space="preserve">74.24.18</t>
  </si>
  <si>
    <t xml:space="preserve">INTERRUPTORES PARALELOS (2 MÓDULOS) 10A, 250V, CONJUNTO MONTADO PARA EMBUTIR 4" X 2" (PLACA + SUPORTE + MÓDULOS) REF 38070</t>
  </si>
  <si>
    <t xml:space="preserve">74.24.19</t>
  </si>
  <si>
    <t xml:space="preserve">INTERRUPTORES SIMPLES (2 MÓDULOS) + 1 INTERRUPTOR PARALELO 10A, 250V, CONJUNTO MONTADO PARA EMBUTIR 4" X 2" (PLACA + SUPORTE + MÓDULOS) REF 38072</t>
  </si>
  <si>
    <t xml:space="preserve">74.24.20</t>
  </si>
  <si>
    <t xml:space="preserve">INTERRUPTOR SIMPLES + 2 INTERRUPTORES PARALELOS 10A, 250V, CONJUNTO MONTADO PARA EMBUTIR 4" X 2" (PLACA + SUPORTE + MÓDULOS) REF 38073</t>
  </si>
  <si>
    <t xml:space="preserve">74.24.26</t>
  </si>
  <si>
    <t xml:space="preserve">INTERRUPTORES SIMPLES (3 MÓDULOS) 10A, 250V, CONJUNTO MONTADO PARA EMBUTIR 4" X 2" (PLACA + SUPORTE + MÓDULOS) REF 38071</t>
  </si>
  <si>
    <t xml:space="preserve">74.24.31</t>
  </si>
  <si>
    <t xml:space="preserve">TOMADA 2P+T 10A, 250V, CONJUNTO MONTADO PARA SOBREPOR 4" X 2" (CAIXA + MÓDULO) REF 12147</t>
  </si>
  <si>
    <t xml:space="preserve">74.24.46</t>
  </si>
  <si>
    <t xml:space="preserve">TOMADA 2P+T 10A, 250V, CONJUNTO MONTADO PARA EMBUTIR 4" X 2" (PLACA + SUPORTE + MÓDULO) REF 7528</t>
  </si>
  <si>
    <t xml:space="preserve">74.24.48</t>
  </si>
  <si>
    <t xml:space="preserve">TOMADA 2P+T 20A, 250V, CONJUNTO MONTADO PARA EMBUTIR 4" X 2" (PLACA + SUPORTE + MÓDULO) REF 38075</t>
  </si>
  <si>
    <t xml:space="preserve">74.24.49</t>
  </si>
  <si>
    <t xml:space="preserve">TOMADA 2P+T 20A, 250V (APENAS MÓDULO) REF 38102</t>
  </si>
  <si>
    <t xml:space="preserve">74.24.50</t>
  </si>
  <si>
    <t xml:space="preserve">TOMADA UNIVERSAL 2P+T 10A-250V NBR 14136</t>
  </si>
  <si>
    <t xml:space="preserve">74.24.57</t>
  </si>
  <si>
    <t xml:space="preserve">TOMADA DE EMBUTIR PARA TELEFONE SEM PLACA 4 POLOS </t>
  </si>
  <si>
    <t xml:space="preserve">74.24.62</t>
  </si>
  <si>
    <t xml:space="preserve">CANALETA PARA FIXAÇÃO 5 BLOCOS BLI-10/BLI-20</t>
  </si>
  <si>
    <t xml:space="preserve">74.24.63</t>
  </si>
  <si>
    <t xml:space="preserve">ABRACADEIRA BC-1</t>
  </si>
  <si>
    <t xml:space="preserve">74.24.64</t>
  </si>
  <si>
    <t xml:space="preserve">ABRACADEIRA BC-2</t>
  </si>
  <si>
    <t xml:space="preserve">74.24.65</t>
  </si>
  <si>
    <t xml:space="preserve">ABRACADEIRA BC-3</t>
  </si>
  <si>
    <t xml:space="preserve">74.24.66</t>
  </si>
  <si>
    <t xml:space="preserve">ABRACADEIRA BC-4</t>
  </si>
  <si>
    <t xml:space="preserve">74.24.68</t>
  </si>
  <si>
    <t xml:space="preserve">BORNE FEMEA PARA PINO BANANA</t>
  </si>
  <si>
    <t xml:space="preserve">74.24.70</t>
  </si>
  <si>
    <t xml:space="preserve">BLOCO DE LIGAÇÃO INTERNA BLI-10 (PADRÃO TELEBRÁS)</t>
  </si>
  <si>
    <t xml:space="preserve">74.24.71</t>
  </si>
  <si>
    <t xml:space="preserve">ANEL GUIA COM ROSCA SOBERBA AGS-1 - 25MM</t>
  </si>
  <si>
    <t xml:space="preserve">74.24.75</t>
  </si>
  <si>
    <t xml:space="preserve">CAMPAINHA CIGARRA 127 V / 220 V, CONJUNTO MONTADO PARA EMBUTIR 4" X 2" (PLACA + SUPORTE + MÓDULO) REF 38085</t>
  </si>
  <si>
    <t xml:space="preserve">74.24.76</t>
  </si>
  <si>
    <t xml:space="preserve">MÓDULO SAÍDA DE FIO D=11mm</t>
  </si>
  <si>
    <t xml:space="preserve">74.24.77</t>
  </si>
  <si>
    <t xml:space="preserve">PULSADOR PARA CAMPAINHA SEM PLACA 10A, 250V REF 38116</t>
  </si>
  <si>
    <t xml:space="preserve">74.24.78</t>
  </si>
  <si>
    <t xml:space="preserve">SUPORTE PARA CAIXA 2X4" 1 MÓDULO DE INTERRUPTOR</t>
  </si>
  <si>
    <t xml:space="preserve">74.24.79</t>
  </si>
  <si>
    <t xml:space="preserve">SUPORTE DE FIXAÇÃO PARA ESPELHO / PLACA 4" X 2", PARA 3 MÓDULOS, PARA INSTALAÇÃO DE TOMADAS E INTERRUPTORES (SOMENTE SUPORTE) REF 38099</t>
  </si>
  <si>
    <t xml:space="preserve">74.24.80</t>
  </si>
  <si>
    <t xml:space="preserve">SUPORTE DE FIXAÇÃO PARA ESPELHO / PLACA 4" X 4", PARA 6 MÓDULOS, PARA INSTALAÇÃO DE TOMADAS E INTERRUPTORES (SOMENTE SUPORTE) REF 38100</t>
  </si>
  <si>
    <t xml:space="preserve">74.25.01</t>
  </si>
  <si>
    <t xml:space="preserve">PLACA TERMOPLÁSTICA PARA CAIXA 2" X 4" REF8501 PIAL/EQUIVALENTE</t>
  </si>
  <si>
    <t xml:space="preserve">74.25.02</t>
  </si>
  <si>
    <t xml:space="preserve">PLACA 2X4" PARA 1 TOMADA REDONDA</t>
  </si>
  <si>
    <t xml:space="preserve">74.25.03</t>
  </si>
  <si>
    <t xml:space="preserve">PLACA 2X4" PARA CABO COAXIAL (FURO PARA PINO JACK)</t>
  </si>
  <si>
    <t xml:space="preserve">74.25.04</t>
  </si>
  <si>
    <t xml:space="preserve">ESPELHO / PLACA CEGA 4" X 4", PARA INSTALAÇÃO DE TOMADAS E INTERRUPTORES REF 38095</t>
  </si>
  <si>
    <t xml:space="preserve">74.25.10</t>
  </si>
  <si>
    <t xml:space="preserve">PLACA TERMOPLÁSTICA CEGA PARA CAIXA 4X4" REF 38095</t>
  </si>
  <si>
    <t xml:space="preserve">74.25.11</t>
  </si>
  <si>
    <t xml:space="preserve">PLACA CEGA PARA CAIXA 2X4"</t>
  </si>
  <si>
    <t xml:space="preserve">74.25.12</t>
  </si>
  <si>
    <t xml:space="preserve">PLACA CEGA PARA CAIXA 4X4" REF 38095</t>
  </si>
  <si>
    <t xml:space="preserve">74.26.03</t>
  </si>
  <si>
    <t xml:space="preserve">GUIA DE CABOS PARA RACK 1U</t>
  </si>
  <si>
    <t xml:space="preserve">74.26.04</t>
  </si>
  <si>
    <t xml:space="preserve">BLOCO PARA 50 PARES K110-50 SS PARA LIGAÇÃO OU EQUIVALENTE</t>
  </si>
  <si>
    <t xml:space="preserve">74.26.05</t>
  </si>
  <si>
    <t xml:space="preserve">CALHA COM 8 TOMADAS 19"</t>
  </si>
  <si>
    <t xml:space="preserve">74.26.06</t>
  </si>
  <si>
    <t xml:space="preserve">CALHA COM 4 TOMADAS 19"</t>
  </si>
  <si>
    <t xml:space="preserve">74.26.07</t>
  </si>
  <si>
    <t xml:space="preserve">PATCH CORD, CATEGORIA 5 E, EXTENSAO DE 1,50 M</t>
  </si>
  <si>
    <t xml:space="preserve">74.26.08</t>
  </si>
  <si>
    <t xml:space="preserve">PATCH CORD, CATEGORIA 5 E, EXTENSAO DE 2,50 M</t>
  </si>
  <si>
    <t xml:space="preserve">74.26.09</t>
  </si>
  <si>
    <t xml:space="preserve">MODULO HITOP (GARRA), 19" 16U OU EQUIVALENTE</t>
  </si>
  <si>
    <t xml:space="preserve">74.26.11</t>
  </si>
  <si>
    <t xml:space="preserve">PAINEL CEGO, REFERÊNCIA KN-BLIND DA PLP OU EQUIVALENTE</t>
  </si>
  <si>
    <t xml:space="preserve">74.26.13</t>
  </si>
  <si>
    <t xml:space="preserve">ORGANIZADOR DE CABOS 1U</t>
  </si>
  <si>
    <t xml:space="preserve">74.26.15</t>
  </si>
  <si>
    <t xml:space="preserve">PATCH PANEL, 24 PORTAS, CATEGORIA 5E, COM RACKS DE 19" E 1 U DE ALTURA</t>
  </si>
  <si>
    <t xml:space="preserve">74.26.16</t>
  </si>
  <si>
    <t xml:space="preserve">PATCH PANEL, 48 PORTAS, CATEGORIA 5E, COM RACKS DE 19" E 2 U DE ALTURA</t>
  </si>
  <si>
    <t xml:space="preserve">74.26.23</t>
  </si>
  <si>
    <t xml:space="preserve">IDENTIFICAÇÃO E TESTE E CERTIFICAÇÃO DE PONTOS DE REDE LÓGICA OU EQUIVALENTE</t>
  </si>
  <si>
    <t xml:space="preserve">74.28.01</t>
  </si>
  <si>
    <t xml:space="preserve">TERMINAL DE PRESSÃO 16,0MM2 DE COBRE OU BRONZE PARA ATERRAMENTO</t>
  </si>
  <si>
    <t xml:space="preserve">74.28.02</t>
  </si>
  <si>
    <t xml:space="preserve">CONECTOR METÁLICO TIPO PARAFUSO FENDIDO (SPLIT BOLT), PARA CABOS 10MM2</t>
  </si>
  <si>
    <t xml:space="preserve">74.28.03</t>
  </si>
  <si>
    <t xml:space="preserve">CONECTOR METÁLICO TIPO PARAFUSO FENDIDO (SPLIT BOLT), PARA CABOS ATÉ 6MM2</t>
  </si>
  <si>
    <t xml:space="preserve">74.28.04</t>
  </si>
  <si>
    <t xml:space="preserve">CONECTOR METÁLICO TIPO PARAFUSO FENDIDO (SPLIT BOLT), PARA CABOS 16MM2</t>
  </si>
  <si>
    <t xml:space="preserve">74.28.05</t>
  </si>
  <si>
    <t xml:space="preserve">CONECTOR METÁLICO TIPO PARAFUSO FENDIDO (SPLIT BOLT), PARA CABOS 25MM2</t>
  </si>
  <si>
    <t xml:space="preserve">74.28.06</t>
  </si>
  <si>
    <t xml:space="preserve">CONECTOR METÁLICO TIPO PARAFUSO FENDIDO (SPLIT BOLT), PARA CABOS 35MM2</t>
  </si>
  <si>
    <t xml:space="preserve">74.28.07</t>
  </si>
  <si>
    <t xml:space="preserve">CONECTOR METÁLICO TIPO PARAFUSO FENDIDO (SPLIT BOLT), PARA CABOS 50MM2</t>
  </si>
  <si>
    <t xml:space="preserve">74.28.08</t>
  </si>
  <si>
    <t xml:space="preserve">CONECTOR METÁLICO TIPO PARAFUSO FENDIDO (SPLIT BOLT), PARA CABOS 70MM2</t>
  </si>
  <si>
    <t xml:space="preserve">74.28.09</t>
  </si>
  <si>
    <t xml:space="preserve">CONECTOR METÁLICO TIPO PARAFUSO FENDIDO (SPLIT BOLT), PARA CABOS 95MM2</t>
  </si>
  <si>
    <t xml:space="preserve">74.28.10</t>
  </si>
  <si>
    <t xml:space="preserve">TOMADA RJ11, 2 FIOS, CONJUNTO MONTADO PARA EMBUTIR 4" X 2" (PLACA + SUPORTE + MÓDULO)</t>
  </si>
  <si>
    <t xml:space="preserve">74.28.11</t>
  </si>
  <si>
    <t xml:space="preserve">TOMADA RJ45, 8 FIOS, CATEGORIA 5E (APENAS MÓDULO)</t>
  </si>
  <si>
    <t xml:space="preserve">74.30.12</t>
  </si>
  <si>
    <t xml:space="preserve">LUMINÁRIA DE EMERGÊNCIA 30 LEDS, POTÊNCIA 2W, BATERIA DE LÍTIO, AUTONOMIA DE 6 HORAS REF 38774</t>
  </si>
  <si>
    <t xml:space="preserve">74.31.10</t>
  </si>
  <si>
    <t xml:space="preserve">LUMINÁRIA SOBREPOR PARA LÂMPADA 2 X 32W REFERÊNCIA LPT-22 ITAIM/EQUIVALENTE</t>
  </si>
  <si>
    <t xml:space="preserve">74.31.15</t>
  </si>
  <si>
    <t xml:space="preserve">LUMINÁRIA SOBREP PARA 2 X 32W / 127V REFERÊNCIA OCT1369 INDELPA/EQUIVALENTE</t>
  </si>
  <si>
    <t xml:space="preserve">74.31.18</t>
  </si>
  <si>
    <t xml:space="preserve">LUMINÁRIA DE SOBREPOR EM CHAPA DE AÇO PARA 2 LÂMPADAS FLUORESCENTES DE 18 W, PERFIL COMERCIAL (NÃO INCLUI REATOR E LÂMPADAS)</t>
  </si>
  <si>
    <t xml:space="preserve">74.31.21</t>
  </si>
  <si>
    <t xml:space="preserve">LUMINÁRIA SOBREPOR 1 X 16W COM SOQUETE REF3540 ITAIM/EQUIVALENTE</t>
  </si>
  <si>
    <t xml:space="preserve">74.31.24</t>
  </si>
  <si>
    <t xml:space="preserve">LUMINÁRIA SOBREPOR 2 X 14W COM SOQUETE REF3007 ITAIM/EQUIVALENTE</t>
  </si>
  <si>
    <t xml:space="preserve">74.31.25</t>
  </si>
  <si>
    <t xml:space="preserve">LUMINÁRIA SOBREPOR 2 X 16W COM SOQUETE REF3540 ITAIM/EQUIVALENTE</t>
  </si>
  <si>
    <t xml:space="preserve">74.31.26</t>
  </si>
  <si>
    <t xml:space="preserve">LUMINÁRIA SOBREPOR 2 X 28W COM SOQUETE REF3007 ITAIM/EQUIVALENTE</t>
  </si>
  <si>
    <t xml:space="preserve">74.31.27</t>
  </si>
  <si>
    <t xml:space="preserve">LUMINÁRIA SOBREPOR 2 X 32W COM SOQUETE REF3540 ITAIM/EQUIVALENTE</t>
  </si>
  <si>
    <t xml:space="preserve">74.31.29</t>
  </si>
  <si>
    <t xml:space="preserve">LUMINÁRIA EMBUTIR 1 X 16W COM SOQUETE REF2540 ITAIM/EQUIVALENTE</t>
  </si>
  <si>
    <t xml:space="preserve">74.31.30</t>
  </si>
  <si>
    <t xml:space="preserve">LUMINÁRIA EMBUTIR 1 X 28W COM SOQUETE REF2837 ITAIM/EQUIVALENTE</t>
  </si>
  <si>
    <t xml:space="preserve">74.31.31</t>
  </si>
  <si>
    <t xml:space="preserve">LUMINÁRIA EMBUTIR 1 X 32W COM SOQUETE REF2540 ITAIM/EQUIVALENTE</t>
  </si>
  <si>
    <t xml:space="preserve">74.31.32</t>
  </si>
  <si>
    <t xml:space="preserve">LUMINÁRIA EMBUTIR 2 X 14W COM SOQUETE REF2007 ITAIM/EQUIVALENTE</t>
  </si>
  <si>
    <t xml:space="preserve">74.31.33</t>
  </si>
  <si>
    <t xml:space="preserve">LUMINÁRIA EMBUTIR 2 X 16W COM SOQUETE REF2540 ITAIM/EQUIVALENTE</t>
  </si>
  <si>
    <t xml:space="preserve">74.31.34</t>
  </si>
  <si>
    <t xml:space="preserve">LUMINÁRIA EMBUTIR 2 X 28W COM SOQUETE REF2007 ITAIM/EQUIVALENTE</t>
  </si>
  <si>
    <t xml:space="preserve">74.31.35</t>
  </si>
  <si>
    <t xml:space="preserve">LUMINÁRIA EMBUTIR 2 X 32W COM SOQUETE REF2540 ITAIM/EQUIVALENTE</t>
  </si>
  <si>
    <t xml:space="preserve">74.31.45</t>
  </si>
  <si>
    <t xml:space="preserve">GLOBO VIDRO ESFÉRICO LEITOSO 10 X 20CM</t>
  </si>
  <si>
    <t xml:space="preserve">74.32.01</t>
  </si>
  <si>
    <t xml:space="preserve">ARANDELA EXTERNA DECORATIVA COMPACTA 20W WETZEL/EQUIVALENTE</t>
  </si>
  <si>
    <t xml:space="preserve">74.32.03</t>
  </si>
  <si>
    <t xml:space="preserve">LUMINÁRIA TIPO TARTARUGA PARA ÁREA EXTERNA EM ALUMÍNIO, COM GRADE, PARA 1 LÂMPADA, BASE E27, POTÊNCIA MÁXIMA 40 / 60W (NÃO INCLUI LÂMPADA) REF 38775</t>
  </si>
  <si>
    <t xml:space="preserve">74.32.05</t>
  </si>
  <si>
    <t xml:space="preserve">LUMINÁRIA ARANDELA TIPO MEIA-LUA COM VIDRO FOSCO 30 X 15CM, PARA 1 LÂMPADA, BASE E27, POTÊNCIA MÁXIMA 40 / 60W (NÃO INCLUI LÂMPADA) REF 38769</t>
  </si>
  <si>
    <t xml:space="preserve">74.35.03</t>
  </si>
  <si>
    <t xml:space="preserve">SOQUETE DE PORCELANA BASE E27, FIXO DE TETO, PARA LÂMPADAS 12296</t>
  </si>
  <si>
    <t xml:space="preserve">74.35.04</t>
  </si>
  <si>
    <t xml:space="preserve">RECEPTÁCULO DE PORCELANA E40</t>
  </si>
  <si>
    <t xml:space="preserve">74.35.20</t>
  </si>
  <si>
    <t xml:space="preserve">SOQUETE DE PVC / TERMOPLÁSTICO BASE E27, COM RABICHO, PARA LÂMPADAS REF 13329</t>
  </si>
  <si>
    <t xml:space="preserve">74.37.04</t>
  </si>
  <si>
    <t xml:space="preserve">LÂMPADA LED 6 W BIVOLT BRANCA, FORMATO TRADICIONAL (BASE E27) REF 38193</t>
  </si>
  <si>
    <t xml:space="preserve">74.37.05</t>
  </si>
  <si>
    <t xml:space="preserve">LÂMPADA LED 10 W BIVOLT BRANCA, FORMATO TRADICIONAL (BASE E27) REF 38194</t>
  </si>
  <si>
    <t xml:space="preserve">74.37.06</t>
  </si>
  <si>
    <t xml:space="preserve">LÂMPADA TUBULAR LED 10W 1000 LUMENS SOQUETE G13 60CM T10 OU EQUIVALENTE</t>
  </si>
  <si>
    <t xml:space="preserve">74.38.01</t>
  </si>
  <si>
    <t xml:space="preserve">LÂMPADA TUBULAR LED 18W 1800 LUMENS SOQUETE G13 120CM T10 OU EQUIVALENTE</t>
  </si>
  <si>
    <t xml:space="preserve">74.38.02</t>
  </si>
  <si>
    <t xml:space="preserve">LÂMPADA TUBULAR LED 10W 1000 LUMENS SOQUETE G13 60CM T5 OU EQUIVALENTE</t>
  </si>
  <si>
    <t xml:space="preserve">74.38.03</t>
  </si>
  <si>
    <t xml:space="preserve">LÂMPADA TUBULAR LED 18W 1350 LUMENS SOQUETE G13 60CM T8 OU EQUIVALENTE</t>
  </si>
  <si>
    <t xml:space="preserve">74.38.05</t>
  </si>
  <si>
    <t xml:space="preserve">LÂMPADA TUBULAR LED 18W 2100 LUMENS SOQUETE G13 120CM T8 OU EQUIVALENTE</t>
  </si>
  <si>
    <t xml:space="preserve">74.38.06</t>
  </si>
  <si>
    <t xml:space="preserve">LÂMPADA BULBO LED 5W 400 LUMENS BASE E27 OU EQUIVALENTE</t>
  </si>
  <si>
    <t xml:space="preserve">74.38.07</t>
  </si>
  <si>
    <t xml:space="preserve">LÂMPADA BULBO LED 7W 600 LUMENS BASE E27 OU EQUIVALENTE</t>
  </si>
  <si>
    <t xml:space="preserve">74.38.08</t>
  </si>
  <si>
    <t xml:space="preserve">LÂMPADA BULBO LED 9W 800 LUMENS BASE E27 OU EQUIVALENTE</t>
  </si>
  <si>
    <t xml:space="preserve">74.38.09</t>
  </si>
  <si>
    <t xml:space="preserve">LÂMPADA BULBO LED 13W 1500 LUMENS BASE E27 OU EQUIVALENTE</t>
  </si>
  <si>
    <t xml:space="preserve">74.38.20</t>
  </si>
  <si>
    <t xml:space="preserve">LÂMPADA MILHO LED 9W 800 LUMENS BASE E27 OU EQUIVALENTE</t>
  </si>
  <si>
    <t xml:space="preserve">74.38.21</t>
  </si>
  <si>
    <t xml:space="preserve">LÂMPADA MILHO LED 12W 1000 LUMENS BASE E27 OU EQUIVALENTE</t>
  </si>
  <si>
    <t xml:space="preserve">74.38.22</t>
  </si>
  <si>
    <t xml:space="preserve">LÂMPADA MILHO LED 16W 1400 LUMENS BASE E27 OU EQUIVALENTE</t>
  </si>
  <si>
    <t xml:space="preserve">74.38.23</t>
  </si>
  <si>
    <t xml:space="preserve">LÂMPADA MILHO LED 24W 2200 LUMENS BASE E27 OU EQUIVALENTE</t>
  </si>
  <si>
    <t xml:space="preserve">74.38.27</t>
  </si>
  <si>
    <t xml:space="preserve">LÂMPADA MILHO LED 36W 3300 LUMENS BASE E27 OU EQUIVALENTE</t>
  </si>
  <si>
    <t xml:space="preserve">74.38.29</t>
  </si>
  <si>
    <t xml:space="preserve">LÂMPADA MILHO LED 50W 4800 LUMENS BASE E27 OU EQUIVALENTE</t>
  </si>
  <si>
    <t xml:space="preserve">74.44.15</t>
  </si>
  <si>
    <t xml:space="preserve">GRAMPO METÁLICO TIPO OLHAL PARA HASTE DE ATERRAMENTO DE 3/4'', CONDUTOR DE 10 A 50MM2 REF 416</t>
  </si>
  <si>
    <t xml:space="preserve">74.44.21</t>
  </si>
  <si>
    <t xml:space="preserve">ARMAÇÃO VERTICAL COM HASTE E CONTRA-PINO, EM CHAPA DE AÇO GALVANIZADO 3/16", COM 1 ESTRIBO, SEM ISOLADOR REF 1094</t>
  </si>
  <si>
    <t xml:space="preserve">74.44.25</t>
  </si>
  <si>
    <t xml:space="preserve">ISOLADOR DE PORCELANA, TIPO ROLDANA, DIMENSÕES DE 72 X 72MM, PARA USO EM BAIXA TENSÃO REF 3398</t>
  </si>
  <si>
    <t xml:space="preserve">74.44.29</t>
  </si>
  <si>
    <t xml:space="preserve">HASTE DE ATERRAMENTO EM AÇO COM 2,40M DE COMPRIMENTO E DN= 5/8", REVESTIDA COM BAIXA CAMADA DE COBRE, SEM CONECTOR REF 3379</t>
  </si>
  <si>
    <t xml:space="preserve">74.44.31</t>
  </si>
  <si>
    <t xml:space="preserve">HASTE DE ATERRAMENTO 17,00MM X 2,40 COPPERWELD(3/4)/EQUIVALENTE</t>
  </si>
  <si>
    <t xml:space="preserve">74.44.32</t>
  </si>
  <si>
    <t xml:space="preserve">HASTE DE ATERRAMENTO EM AÇO COM 3,00M DE COMPRIMENTO E DN= 3/4", REVESTIDA COM BAIXA CAMADA DE COBRE, COM CONECTOR TIPO GRAMPO</t>
  </si>
  <si>
    <t xml:space="preserve">74.44.35</t>
  </si>
  <si>
    <t xml:space="preserve">HASTE ATERRAMENTO ZINCADO 25 X 25 X 2400MM PADRÃO CEMIG</t>
  </si>
  <si>
    <t xml:space="preserve">74.44.40</t>
  </si>
  <si>
    <t xml:space="preserve">ABRAÇADEIRA, GALVANIZADA / ZINCADA, ROSCA SEM FIM, PARAFUSO INOX, LARGURA FITA 12,6 A 14 MM, D= 4" A 4 3/4" REF 11929</t>
  </si>
  <si>
    <t xml:space="preserve">74.44.41</t>
  </si>
  <si>
    <t xml:space="preserve">ABRAÇADEIRA EM AÇO PARA AMARRAÇÃO DE ELETRODUTOS, TIPO D, COM 1/2" E PARAFUSO DE FIXAÇÃO REF 392</t>
  </si>
  <si>
    <t xml:space="preserve">74.44.42</t>
  </si>
  <si>
    <t xml:space="preserve">ABRAÇADEIRA EM AÇO, TIPO U 3/4"</t>
  </si>
  <si>
    <t xml:space="preserve">74.44.85</t>
  </si>
  <si>
    <t xml:space="preserve">TAMPÃO DE ALUMÍNIO 76MM</t>
  </si>
  <si>
    <t xml:space="preserve">74.44.86</t>
  </si>
  <si>
    <t xml:space="preserve">TAMPÃO DE ALUMÍNIO 102MM</t>
  </si>
  <si>
    <t xml:space="preserve">74.44.87</t>
  </si>
  <si>
    <t xml:space="preserve">TAMPÃO DE ALUMÍNIO 127MM</t>
  </si>
  <si>
    <t xml:space="preserve">74.44.94</t>
  </si>
  <si>
    <t xml:space="preserve">CABEÇOTE DE ALUMÍNIO 1" REF 1050</t>
  </si>
  <si>
    <t xml:space="preserve">74.44.95</t>
  </si>
  <si>
    <t xml:space="preserve">CABEÇOTE DE ALUMÍNIO 1 1/4" REF 1099</t>
  </si>
  <si>
    <t xml:space="preserve">74.44.96</t>
  </si>
  <si>
    <t xml:space="preserve">CABEÇOTE DE ALUMÍNIO 1 1/2" REF 1049</t>
  </si>
  <si>
    <t xml:space="preserve">74.44.97</t>
  </si>
  <si>
    <t xml:space="preserve">CABEÇOTE DE ALUMÍNIO 2" REF 1100</t>
  </si>
  <si>
    <t xml:space="preserve">74.44.98</t>
  </si>
  <si>
    <t xml:space="preserve">CABEÇOTE DE ALUMÍNIO 2 1/2" REF 1101</t>
  </si>
  <si>
    <t xml:space="preserve">74.46.03</t>
  </si>
  <si>
    <t xml:space="preserve">POSTE ESCALONADO RETO ENGASTADO GALVANIZADO HT=4,5m HL=3,8m B=89/60,3mm</t>
  </si>
  <si>
    <t xml:space="preserve">74.46.11</t>
  </si>
  <si>
    <t xml:space="preserve">POSTE ESCALONADO RETO ENGASTADO GALVANIZADO HT=8m HL=7m,B=115/80mm</t>
  </si>
  <si>
    <t xml:space="preserve">74.46.13</t>
  </si>
  <si>
    <t xml:space="preserve">POSTE ESCALONADO RETO ENGASTADO GALVANIZADO HT=12m HL= 9,8m B=139/89mm</t>
  </si>
  <si>
    <t xml:space="preserve">74.46.66</t>
  </si>
  <si>
    <t xml:space="preserve">POSTE AÇO GALVANIZADO TIPO PA4 - D=102MM / H=7,OM  / E=2MM</t>
  </si>
  <si>
    <t xml:space="preserve">74.46.67</t>
  </si>
  <si>
    <t xml:space="preserve">POSTE AÇO GALVANIZADO TIPO PA5 - D=102MM / H=7,OM  / E=5MM</t>
  </si>
  <si>
    <t xml:space="preserve">74.46.68</t>
  </si>
  <si>
    <t xml:space="preserve">POSTE AÇO GALVANIZADO TIPO PA6 - D=127MM / H=7,OM  / E=5MM</t>
  </si>
  <si>
    <t xml:space="preserve">74.46.69</t>
  </si>
  <si>
    <t xml:space="preserve">POSTE AÇO GALVANIZADO TIPO PA1 - D=76MM / H=4,5M  / E=2MM</t>
  </si>
  <si>
    <t xml:space="preserve">74.46.70</t>
  </si>
  <si>
    <t xml:space="preserve">POSTE AÇO GALVANIZADO TIPO PA2 - D=102MM / H=4,5M  / E=2MM</t>
  </si>
  <si>
    <t xml:space="preserve">74.46.71</t>
  </si>
  <si>
    <t xml:space="preserve">POSTE AÇO GALVANIZADO TIPO PA3 - D=102MM / H=4,5M  / E=5MM</t>
  </si>
  <si>
    <t xml:space="preserve">74.51.01</t>
  </si>
  <si>
    <t xml:space="preserve">CAPTOR / TERMINAL AÉREO EM AÇO GALVANIZADO SEM BANDEIRA COM HASTE 3/8" X 250MM E FIXAÇÃO HORIZONTAL POR 1 FURO DE 3/8"</t>
  </si>
  <si>
    <t xml:space="preserve">74.51.02</t>
  </si>
  <si>
    <t xml:space="preserve">CONECTOR DE PRESSÃO EM LATÃO ESTANHADO COM FURO Ø10MM PARA CABOS DE 35 - 70MM² (SPLIT-BOLT) REF 11855</t>
  </si>
  <si>
    <t xml:space="preserve">74.51.03</t>
  </si>
  <si>
    <t xml:space="preserve">CAIXA DE EQUALIZAÇÃO EM POLIPROPILENO 180 X 145MM COM BARRAMENTO DE COBRE 6MM, 4 TERMINAIS 16MM2 E 1 TERMINAL 50MM2</t>
  </si>
  <si>
    <t xml:space="preserve">74.51.04</t>
  </si>
  <si>
    <t xml:space="preserve">MOLDE PARA SOLDA EXOTÉRMICA HCL 5/8" 50-5 CLASSE 5 OU EQUIVALENTE</t>
  </si>
  <si>
    <t xml:space="preserve">74.51.05</t>
  </si>
  <si>
    <t xml:space="preserve">ESPUMA EXPANSIVA DE POLIURETANO, APLICAÇÃO MANUAL - 500 ML REF 38124</t>
  </si>
  <si>
    <t xml:space="preserve">74.51.06</t>
  </si>
  <si>
    <t xml:space="preserve">PRESILHA DE LATÃO PARA CABO DE 35 - 50MM2 + BUCHA S6</t>
  </si>
  <si>
    <t xml:space="preserve">74.51.07</t>
  </si>
  <si>
    <t xml:space="preserve">CONECTOR MINI-GAR PARA CABOS DE 16 - 50MM2</t>
  </si>
  <si>
    <t xml:space="preserve">74.51.08</t>
  </si>
  <si>
    <t xml:space="preserve">CAIXA DE EQUALIZAÇÃO 380 X 320 X 175 MM COM BARRAMENTO DE COBRE, 8 TERMINAIS 16MM2 E 1 TERMINAL 50MM2 USO INTERNO E EXTERNO</t>
  </si>
  <si>
    <t xml:space="preserve">74.51.10</t>
  </si>
  <si>
    <t xml:space="preserve">FIXADOR OMEGA EM LATÃO PARA CABO 35MM2</t>
  </si>
  <si>
    <t xml:space="preserve">74.51.11</t>
  </si>
  <si>
    <t xml:space="preserve">GRAMPO TIPO "X" EM COBRE DE 35MM2 - 50MM2</t>
  </si>
  <si>
    <t xml:space="preserve">74.51.12</t>
  </si>
  <si>
    <t xml:space="preserve">PRESILHA DE LATÃO PARA CABO DE 16 - 25MM2 + BUCHA S6</t>
  </si>
  <si>
    <t xml:space="preserve">74.51.13</t>
  </si>
  <si>
    <t xml:space="preserve">FIXADOR OMEGA EM LATÃO PARA CABO DE 16 - 25MM2</t>
  </si>
  <si>
    <t xml:space="preserve">74.51.14</t>
  </si>
  <si>
    <t xml:space="preserve">CONECTOR DE MEDIÇÃO EM BRONZE ESTANHADO COM 1 PARAFUSO PARA CABOS DE 16 - 70MM2</t>
  </si>
  <si>
    <t xml:space="preserve">74.51.15</t>
  </si>
  <si>
    <t xml:space="preserve">TERMINAL DE COMPRESSAO 1 FURO 16MM2 REF 1575</t>
  </si>
  <si>
    <t xml:space="preserve">74.51.16</t>
  </si>
  <si>
    <t xml:space="preserve">CAIXA EQUALIZAÇÃO 210 X 210 X 90MM COM 9 TERMINAIS PARA USO INTERNO</t>
  </si>
  <si>
    <t xml:space="preserve">74.51.17</t>
  </si>
  <si>
    <t xml:space="preserve">HASTE COBREADA ALTA CAMADA Ø5/8" X 2,40M (Ø14,3MM – EFETIVO)</t>
  </si>
  <si>
    <t xml:space="preserve">74.51.18</t>
  </si>
  <si>
    <t xml:space="preserve">TERMINAL DE COMPRESSÃO 1 FURO 35MM2 REF 1577</t>
  </si>
  <si>
    <t xml:space="preserve">74.51.20</t>
  </si>
  <si>
    <t xml:space="preserve">BARRA CHATA DE ALUMÍNIO 7/8" X 1/8" X 3000MM (70MM2) COM FUROS Ø7MM</t>
  </si>
  <si>
    <t xml:space="preserve">74.51.21</t>
  </si>
  <si>
    <t xml:space="preserve">MASTRO SIMPLES GALVANIZADO DIAMETRO NOMINAL 1 1/2", COMPRIMENTO 3 M REF 41387</t>
  </si>
  <si>
    <t xml:space="preserve">74.51.22</t>
  </si>
  <si>
    <t xml:space="preserve">PARAFUSO FENDA AUTOTARRAXANTE INOX Ø4,2 X 32MM</t>
  </si>
  <si>
    <t xml:space="preserve">74.51.23</t>
  </si>
  <si>
    <t xml:space="preserve">ABRAÇADEIRA PVC TIPO COLAR 1"</t>
  </si>
  <si>
    <t xml:space="preserve">74.51.24</t>
  </si>
  <si>
    <t xml:space="preserve">TERMINAL AÉREO EM AÇO GALVANIZADO DN 5/16", COMPRIMENTO DE 350MM, COM BASE DE FIXAÇÃO HORIZONTAL</t>
  </si>
  <si>
    <t xml:space="preserve">74.51.25</t>
  </si>
  <si>
    <t xml:space="preserve">PARA RAIO FRANKLIN 4 PONTAS EM LATÃO CROMADO ROSCA 3/4" X 350MM REF 4274</t>
  </si>
  <si>
    <t xml:space="preserve">74.51.26</t>
  </si>
  <si>
    <t xml:space="preserve">SUPRESSOR DE SURTO VCL V 45KA CLAMPER/EQUIVALENTE</t>
  </si>
  <si>
    <t xml:space="preserve">74.51.27</t>
  </si>
  <si>
    <t xml:space="preserve">TERMINAL A COMPRESSÃO EM COBRE ESTANHADO PARA CABO 35MM2, 1 FURO E 1 COMPRESSÃO, PARA PARAFUSO DE FIXAÇÃO M8 REF 1577</t>
  </si>
  <si>
    <t xml:space="preserve">74.51.28</t>
  </si>
  <si>
    <t xml:space="preserve">PARAFUSO SEXTAVADO ROSCA SOBERBA EM INOX ØM6 X 45MM</t>
  </si>
  <si>
    <t xml:space="preserve">74.51.29</t>
  </si>
  <si>
    <t xml:space="preserve">PORCA SEXTAVADA EM  AÇO INOX Ø1/4" REF 39997</t>
  </si>
  <si>
    <t xml:space="preserve">74.51.30</t>
  </si>
  <si>
    <t xml:space="preserve">ARRUELA DE PRESSÃO EM AÇO INOX Ø1/4"</t>
  </si>
  <si>
    <t xml:space="preserve">74.51.32</t>
  </si>
  <si>
    <t xml:space="preserve">CONECTOR DE PRESSÃO 35MM2 (SPLIT-BOLT) REF 11854</t>
  </si>
  <si>
    <t xml:space="preserve">74.51.34</t>
  </si>
  <si>
    <t xml:space="preserve">TERMINAL TIPO CRUZ EM LATÃO PARA CABOS DE COBRE DE 16 - 50MM2</t>
  </si>
  <si>
    <t xml:space="preserve">74.51.35</t>
  </si>
  <si>
    <t xml:space="preserve">SELANTE ELÁSTICO MONOCOMPONENTE A BASE DE POLIURETANO PARA JUNTAS DIVERSAS 310ML REF 142</t>
  </si>
  <si>
    <t xml:space="preserve">74.51.37</t>
  </si>
  <si>
    <t xml:space="preserve">TERMINAL A COMPRESSÃO EM COBRE ESTANHADO PARA CABO 50MM2, 1 FURO E 1 COMPRESSÃO, PARA PARAFUSO DE FIXAÇÃO M8 REF 1578</t>
  </si>
  <si>
    <t xml:space="preserve">74.51.39</t>
  </si>
  <si>
    <t xml:space="preserve">CARTUCHO PARA SOLDA (PÓ EXOTÉRMICO) Nº115</t>
  </si>
  <si>
    <t xml:space="preserve">74.51.51</t>
  </si>
  <si>
    <t xml:space="preserve">CAIXA DE EQUALIZAÇÃO EM AÇO 4000 X 400 X 155MM COM 11 TERMINAIS, USO INTERNO</t>
  </si>
  <si>
    <t xml:space="preserve">74.51.52</t>
  </si>
  <si>
    <t xml:space="preserve">MOLDE PPS 35-2 PARA SOLDA EXOTÉRMICA CLASSE 2 OU EQUIVALENTE</t>
  </si>
  <si>
    <t xml:space="preserve">74.51.53</t>
  </si>
  <si>
    <t xml:space="preserve">CARTUCHO PARA SOLDA (PÓ EXOTÉRMICO) Nº45</t>
  </si>
  <si>
    <t xml:space="preserve">74.51.54</t>
  </si>
  <si>
    <t xml:space="preserve">ALICATE PARA MANUSEIO DE MOLDES DE SOLDA EXOTÉRMICA Nº 2</t>
  </si>
  <si>
    <t xml:space="preserve">74.51.60</t>
  </si>
  <si>
    <t xml:space="preserve">CAIXA DE INSPEÇÃO PVC Ø300 X 300MM COM TAMPA DE FERRO FUNDIDO</t>
  </si>
  <si>
    <t xml:space="preserve">74.51.67</t>
  </si>
  <si>
    <t xml:space="preserve">SUPORTE EM LATÃO Ø1/4" X 200MM COM 2 PORCAS PARA FIXAÇÃO DE PRESILHAS</t>
  </si>
  <si>
    <t xml:space="preserve">74.51.81</t>
  </si>
  <si>
    <t xml:space="preserve">RE-BAR Ø3/8" X 3,40M GALVANIZADA A FOGO (70MM2)</t>
  </si>
  <si>
    <t xml:space="preserve">74.51.85</t>
  </si>
  <si>
    <t xml:space="preserve">TRANSFORMADOR DE CORRENTE 200/5</t>
  </si>
  <si>
    <t xml:space="preserve">75.01.04</t>
  </si>
  <si>
    <t xml:space="preserve">TINTA ACRÍLICA STANDARD, COR BRANCO FOSCO</t>
  </si>
  <si>
    <t xml:space="preserve">75.01.06</t>
  </si>
  <si>
    <t xml:space="preserve">TINTA ACRÍLICA PREMIUM PARA PISO REF 7348</t>
  </si>
  <si>
    <t xml:space="preserve">75.01.11</t>
  </si>
  <si>
    <t xml:space="preserve">TINTA ACRÍLICA PREMIUM, COR BRANCO FOSCO REF 7356</t>
  </si>
  <si>
    <t xml:space="preserve">75.01.12</t>
  </si>
  <si>
    <t xml:space="preserve">TINTA ACRÍLICA PREMIUM, COR BRANCO SEMI BRILHO</t>
  </si>
  <si>
    <t xml:space="preserve">75.03.01</t>
  </si>
  <si>
    <t xml:space="preserve">TINTA ESMALTE SINTÉTICO PREMIUM FOSCO REF 7288</t>
  </si>
  <si>
    <t xml:space="preserve">75.03.04</t>
  </si>
  <si>
    <t xml:space="preserve">TINTA ESMALTE SINTÉTICO PREMIUM ALTO BRILHO REF 7292</t>
  </si>
  <si>
    <t xml:space="preserve">75.03.26</t>
  </si>
  <si>
    <t xml:space="preserve">TINTA ESMALTE SINTÉTICO PREMIUM ACETINADO REF 7311</t>
  </si>
  <si>
    <t xml:space="preserve">75.05.01</t>
  </si>
  <si>
    <t xml:space="preserve">ESMALTE SINTÉTICO 2 EM 1 (FUNDO E ACABAMENTO) PARA SUPERFÍCIES METÁLICAS REF 7293</t>
  </si>
  <si>
    <t xml:space="preserve">75.07.23</t>
  </si>
  <si>
    <t xml:space="preserve">VERNIZ SINTÉTICO BRILHANTE PARA MADEIRA, USO INTERNO E EXTERNO REF 10481</t>
  </si>
  <si>
    <t xml:space="preserve">75.07.24</t>
  </si>
  <si>
    <t xml:space="preserve">VERNIZ POLIURETANO BRILHANTE PARA MADEIRA, USO INTERNO E EXTERNO REF 10478</t>
  </si>
  <si>
    <t xml:space="preserve">75.07.26</t>
  </si>
  <si>
    <t xml:space="preserve">IMUNIZANTE PARA MADEIRA, INCOLOR REF 7340</t>
  </si>
  <si>
    <t xml:space="preserve">75.07.46</t>
  </si>
  <si>
    <t xml:space="preserve">SILICONE SUVINIL OU EQUIVALENTE</t>
  </si>
  <si>
    <t xml:space="preserve">75.13.08</t>
  </si>
  <si>
    <t xml:space="preserve">TINTA ASFÁLTICA IMPERMEABILIZANTE DILUÍDA EM SOLVENTE, PARA MATERIAIS CIMENTÍCIOS, METAL E MADEIRA</t>
  </si>
  <si>
    <t xml:space="preserve">75.14.02</t>
  </si>
  <si>
    <t xml:space="preserve">TINTA EPÓXI BRANCA REF 7304</t>
  </si>
  <si>
    <t xml:space="preserve">75.14.03</t>
  </si>
  <si>
    <t xml:space="preserve">PRIMER EPÓXI / EPOXÍDICO REF 44072</t>
  </si>
  <si>
    <t xml:space="preserve">75.14.04</t>
  </si>
  <si>
    <t xml:space="preserve">DILUENTE EPÓXI REF 5330</t>
  </si>
  <si>
    <t xml:space="preserve">75.15.06</t>
  </si>
  <si>
    <t xml:space="preserve">MASSA PLÁSTICA (LATA COM 400 GRAMAS)</t>
  </si>
  <si>
    <t xml:space="preserve">75.15.08</t>
  </si>
  <si>
    <t xml:space="preserve">MASSA LÁTEX PARA PAREDES INTERNAS REF 43626</t>
  </si>
  <si>
    <t xml:space="preserve">75.15.09</t>
  </si>
  <si>
    <t xml:space="preserve">MASSA ACRÍLICA PARA MADEIRA</t>
  </si>
  <si>
    <t xml:space="preserve">75.15.11</t>
  </si>
  <si>
    <t xml:space="preserve">MASSA ACRÍLICA PARA PAREDES EXTERNAS/INTERNAS</t>
  </si>
  <si>
    <t xml:space="preserve">75.18.09</t>
  </si>
  <si>
    <t xml:space="preserve">FUNDO PREPARADOR ACRILICO BASE AGUA</t>
  </si>
  <si>
    <t xml:space="preserve">75.18.10</t>
  </si>
  <si>
    <t xml:space="preserve">FUNDO NIVELADOR BRANCO PARA MADEIRA</t>
  </si>
  <si>
    <t xml:space="preserve">75.18.12</t>
  </si>
  <si>
    <t xml:space="preserve">SELADOR ACRÍLICO PAREDES INTERNAS/EXTERNAS REF 6085</t>
  </si>
  <si>
    <t xml:space="preserve">75.18.16</t>
  </si>
  <si>
    <t xml:space="preserve">FUNDO ANTICORROSIVO PARA MATERIAIS FERROSOS (TIPO ZARCÃO) REF 7307</t>
  </si>
  <si>
    <t xml:space="preserve">75.25.06</t>
  </si>
  <si>
    <t xml:space="preserve">DILUENTE AGUARRÁS REF 5318</t>
  </si>
  <si>
    <t xml:space="preserve">75.50.05</t>
  </si>
  <si>
    <t xml:space="preserve">LIXA D'ÁGUA EM FOLHA, GRÃO 100</t>
  </si>
  <si>
    <t xml:space="preserve">75.50.20</t>
  </si>
  <si>
    <t xml:space="preserve">LIXA EM FOLHA PARA PAREDE OU MADEIRA, NÚMERO 120 (COR VERMELHA)</t>
  </si>
  <si>
    <t xml:space="preserve">75.50.21</t>
  </si>
  <si>
    <t xml:space="preserve">LIXA EM FOLHA PARA FERRO, NÚMERO 150 REF 3768</t>
  </si>
  <si>
    <t xml:space="preserve">75.50.22</t>
  </si>
  <si>
    <t xml:space="preserve">FITA CREPE ROLO DE 25MM X 50M REF 12815</t>
  </si>
  <si>
    <t xml:space="preserve">76.08.03</t>
  </si>
  <si>
    <t xml:space="preserve">LAJE PRÉ-MOLDADA TRELIÇADA, UNIDIRECIONAL, BI-APOIADA, COM TRELIÇA METÁLICA TR08 E ENCHIMENTO EM EPS, SC=300KGF/M2, VÃO ATÉ 4 METROS, SEM COLOCAÇÃO</t>
  </si>
  <si>
    <t xml:space="preserve">76.08.13</t>
  </si>
  <si>
    <t xml:space="preserve">LAJE PRÉ-MOLDADA TRELIÇADA, UNIDIRECIONAL, BI-APOIADA, COM TRELIÇA METÁLICA TR12 E ENCHIMENTO EM EPS, SC=300KGF/M2, VÃO ATÉ 5 METROS, SEM COLOCAÇÃO</t>
  </si>
  <si>
    <t xml:space="preserve">76.08.23</t>
  </si>
  <si>
    <t xml:space="preserve">LAJE PRÉ-MOLDADA TRELIÇADA, UNIDIRECIONAL, BI-APOIADA, COM TRELIÇA METÁLICA TR16 E ENCHIMENTO EM EPS, SC=300KGF/M2, VÃO ATÉ 6 METROS, SEM COLOCAÇÃO</t>
  </si>
  <si>
    <t xml:space="preserve">76.08.33</t>
  </si>
  <si>
    <t xml:space="preserve">LAJE PRÉ-MOLDADA TRELIÇADA, UNIDIRECIONAL, BI-APOIADA, COM TRELIÇA METÁLICA TR20 E ENCHIMENTO EM EPS, SC=300KGF/M2, VÃO ATÉ 8 METROS, SEM COLOCAÇÃO</t>
  </si>
  <si>
    <t xml:space="preserve">76.10.01</t>
  </si>
  <si>
    <t xml:space="preserve">CHAPÉU DE MURO TRIANGULAR PRÉ-MOLDADO 20 X 100CM</t>
  </si>
  <si>
    <t xml:space="preserve">76.10.06</t>
  </si>
  <si>
    <t xml:space="preserve">MEIO FIO EM CONCRETO PRÉ-MOLDADO FCK&gt;=20MPA, PADRÃO SUDECAP TIPO A, 30 X 14,2/12 (H X L1/L2), COMPRIMENTO 80 CM</t>
  </si>
  <si>
    <t xml:space="preserve">76.10.08</t>
  </si>
  <si>
    <t xml:space="preserve">MEIO FIO EM CONCRETO PRÉ-MOLDADO FCK&gt;=20MPA, PADRÃO SUDECAP TIPO B, 40 X 15/12 (H X L1/L2), COMPRIMENTO 80CM REF 4061</t>
  </si>
  <si>
    <t xml:space="preserve">76.10.09</t>
  </si>
  <si>
    <t xml:space="preserve">CORDÃO DE CONCRETO BOLEADO PRÉ-FABRICADO FCK&gt;=20 MPA, PADRÃO SUDECAP, COMPRIMENTO 1M</t>
  </si>
  <si>
    <t xml:space="preserve">76.10.10</t>
  </si>
  <si>
    <t xml:space="preserve">DELIMITADOR FÍSICO DE CONCRETO FCK&gt;=20MPA, PADRÃO SUDECAP, 80CM</t>
  </si>
  <si>
    <t xml:space="preserve">76.12.05</t>
  </si>
  <si>
    <t xml:space="preserve">MOURÃO CONCRETO CURVO, SEÇÃO "T", H= 2,80 M + CURVA COM 0,45M, COM FUROS PARA FIOS</t>
  </si>
  <si>
    <t xml:space="preserve">76.12.07</t>
  </si>
  <si>
    <t xml:space="preserve">MOURÃO DE CONCRETO PONTA VIRADA SEÇÃO T, 3,2M, COM ESTICADOR</t>
  </si>
  <si>
    <t xml:space="preserve">76.12.09</t>
  </si>
  <si>
    <t xml:space="preserve">MOURÃO DE CONCRETO RETO SEÇÃO T, 2,45M</t>
  </si>
  <si>
    <t xml:space="preserve">76.14.07</t>
  </si>
  <si>
    <t xml:space="preserve">MOURÃO TIPO V, PRÉ-MOLDADO EM CONCRETO 20MPA, H= 3,0M OU EQUIVALENTE</t>
  </si>
  <si>
    <t xml:space="preserve">76.15.11</t>
  </si>
  <si>
    <t xml:space="preserve">BLOQUETE / PISO INTERTRAVADO DE CONCRETO - MODELO RETANGULAR / TIJOLINHO / PAVER / HOLANDÊS / PARALELEPÍPEDO, 20 CM X 10 CM, E= 6 CM, RESISTÊNCIA DE 35 MPA, COR NATURAL REF 36155</t>
  </si>
  <si>
    <t xml:space="preserve">76.15.12</t>
  </si>
  <si>
    <t xml:space="preserve">BLOQUETE / PISO INTERTRAVADO DE CONCRETO - MODELO ONDA / 16 FACES / RETANGULAR / TIJOLINHO / PAVER / HOLANDÊS / PARALELEPÍPEDO, 20 X 10 CM, E= 8 CM, RESISTÊNCIA DE 35 MPA, COLORIDO REF 36154</t>
  </si>
  <si>
    <t xml:space="preserve">76.15.13</t>
  </si>
  <si>
    <t xml:space="preserve">BLOQUETE / PISO INTERTRAVADO DE CONCRETO - MODELO ONDA / 16 FACES / RETANGULAR / TIJOLINHO / PAVER / HOLANDÊS / PARALELEPÍPEDO, 20 X 10 CM, E= 8 CM, RESISTÊNCIA DE 35 MPA, COR NATURAL REF 36170</t>
  </si>
  <si>
    <t xml:space="preserve">76.15.15</t>
  </si>
  <si>
    <t xml:space="preserve">BLOQUETE / PISO INTERTRAVADO DE CONCRETO - MODELO ONDA / 16 FACES / RETANGULAR / TIJOLINHO / PAVER / HOLANDÊS / PARALELEPÍPEDO, 20 X 10 CM, E= 10 CM, RESISTÊNCIA DE 35 MPA, COLORIDO</t>
  </si>
  <si>
    <t xml:space="preserve">76.15.16</t>
  </si>
  <si>
    <t xml:space="preserve">BLOQUETE / PISO INTERTRAVADO DE CONCRETO - MODELO ONDA / 16 FACES / RETANGULAR / TIJOLINHO / PAVER / HOLANDÊS / PARALELEPÍPEDO, 20 X 10 CM, E= 10 CM, RESISTÊNCIA DE 50 MPA, COR NATURAL REF 40529</t>
  </si>
  <si>
    <t xml:space="preserve">76.20.01</t>
  </si>
  <si>
    <t xml:space="preserve">BANCO PRÉ-MOLDADO DE CONCRETO 45 X 150 X 45CM</t>
  </si>
  <si>
    <t xml:space="preserve">76.20.02</t>
  </si>
  <si>
    <t xml:space="preserve">CONJUNTO MESA E BANCOS DE CONCRETO PRÉ-FABRICADO FCK&gt;=20MPA, PADRÃO SUDECAP</t>
  </si>
  <si>
    <t xml:space="preserve">76.20.03</t>
  </si>
  <si>
    <t xml:space="preserve">CONJUNTO ACESSÍVEL DE MESA E BANCOS DE CONCRETO PRÉ-FABRICADO FCK&gt;=20MPA, PADRÃO SUDECAP</t>
  </si>
  <si>
    <t xml:space="preserve">76.30.01</t>
  </si>
  <si>
    <t xml:space="preserve">CAIXA GORDURA, SIMPLES, CONCRETO PRÉ-MOLDADO, CIRCULAR, COM TAMPA, D= 40 CM REF 11881</t>
  </si>
  <si>
    <t xml:space="preserve">76.30.02</t>
  </si>
  <si>
    <t xml:space="preserve">CAIXA GORDURA DUPLA, CONCRETO PRÉ-MOLDADO, CIRCULAR, COM TAMPA, D= 60 CM</t>
  </si>
  <si>
    <t xml:space="preserve">76.31.01</t>
  </si>
  <si>
    <t xml:space="preserve">CAIXA PRÉ-FABRICADA DE CONCRETO ARMADO 0,3X0,3X0,3 (CXLXH), COM TAMPA, REF 41627</t>
  </si>
  <si>
    <t xml:space="preserve">76.31.02</t>
  </si>
  <si>
    <t xml:space="preserve">CAIXA PRÉ-FABRICADA DE CONCRETO ARMADO 0,4X0,4X0,4 (CXLXH), COM TAMPA, REF 41628</t>
  </si>
  <si>
    <t xml:space="preserve">76.31.03</t>
  </si>
  <si>
    <t xml:space="preserve">CAIXA PRÉ-FABRICADA DE CONCRETO ARMADO 0,6X0,6X0,5 (CXLXH), COM TAMPA, REF 41629</t>
  </si>
  <si>
    <t xml:space="preserve">76.31.04</t>
  </si>
  <si>
    <t xml:space="preserve">CAIXA PRÉ-FABRICADA DE CONCRETO ARMADO 0,3X0,3X0,3 (CXLXH), SEM TAMPA REF 43434</t>
  </si>
  <si>
    <t xml:space="preserve">76.31.05</t>
  </si>
  <si>
    <t xml:space="preserve">CAIXA PRÉ-FABRICADA DE CONCRETO ARMADO 0,4X0,4X0,4 (CXLXH), SEM TAMPA REF 43435</t>
  </si>
  <si>
    <t xml:space="preserve">76.31.06</t>
  </si>
  <si>
    <t xml:space="preserve">CAIXA PRÉ-FABRICADA DE CONCRETO ARMADO 0,6X0,6X0,5 (CXLXH), SEM TAMPA REF 43436</t>
  </si>
  <si>
    <t xml:space="preserve">76.31.07</t>
  </si>
  <si>
    <t xml:space="preserve">CAIXA PRÉ-FABRICADA DE CONCRETO ARMADO 0,8X0,8X0,5 (CXLXH), SEM TAMPA, REF 43437</t>
  </si>
  <si>
    <t xml:space="preserve">76.31.08</t>
  </si>
  <si>
    <t xml:space="preserve">CAIXA PRÉ-FABRICADA DE CONCRETO ARMADO 1,0X1,0X0,5 (CXLXH), SEM TAMPA, REF 44230</t>
  </si>
  <si>
    <t xml:space="preserve">76.31.09</t>
  </si>
  <si>
    <t xml:space="preserve">CAIXA PRÉ-FABRICADA DE CONCRETO ARMADO 30X30X30CM (CXLXH), SEM FUNDO, COM TAMPA</t>
  </si>
  <si>
    <t xml:space="preserve">76.31.11</t>
  </si>
  <si>
    <t xml:space="preserve">TAMPA PRÉ FABRICADA DE CONCRETO ARMADO 0,5X0,5X0,07 FCK 30MPA ADPT REF 97734</t>
  </si>
  <si>
    <t xml:space="preserve">76.31.12</t>
  </si>
  <si>
    <t xml:space="preserve">TAMPA PRÉ FABRICADA DE CONCRETO ARMADO 0,6X0,6X0,07 FCK 30MPA ADPT REF 97734</t>
  </si>
  <si>
    <t xml:space="preserve">76.31.13</t>
  </si>
  <si>
    <t xml:space="preserve">TAMPA PRÉ FABRICADA DE CONCRETO ARMADO 0,8X0,8X0,07 FCK 30MPA ADPT REF 97735</t>
  </si>
  <si>
    <t xml:space="preserve">76.31.14</t>
  </si>
  <si>
    <t xml:space="preserve">TAMPA PRÉ FABRICADA DE CONCRETO ARMADO 1,0X1,0X0,07 FCK 30MPA ADPT REF 97735</t>
  </si>
  <si>
    <t xml:space="preserve">76.31.15</t>
  </si>
  <si>
    <t xml:space="preserve">TAMPA PRÉ FABRICADA DE CONCRETO ARMADO 1,2X1,2X0,07 FCK 30MPA ADPT REF 97736</t>
  </si>
  <si>
    <t xml:space="preserve">76.35.15</t>
  </si>
  <si>
    <t xml:space="preserve">FOSSA SÉPTICA D= 1,20M H= 4,0M</t>
  </si>
  <si>
    <t xml:space="preserve">76.35.55</t>
  </si>
  <si>
    <t xml:space="preserve">SUMIDOURO CONCRETO PRÉ-MOLDADO, COMPLETO, PARA 10 CONTRIBUINTES</t>
  </si>
  <si>
    <t xml:space="preserve">76.46.01</t>
  </si>
  <si>
    <t xml:space="preserve">POSTE PARA GRADIL NYLOFOR 3D H= 1.50 M OU EQUIVALENTE</t>
  </si>
  <si>
    <t xml:space="preserve">76.46.02</t>
  </si>
  <si>
    <t xml:space="preserve">POSTE PARA GRADIL NYLOFOR 3D H= 2.00 M OU EQUIVALENTE</t>
  </si>
  <si>
    <t xml:space="preserve">76.46.03</t>
  </si>
  <si>
    <t xml:space="preserve">POSTE PARA GRADIL NYLOFOR 3D H= 2.60 M OU EQUIVALENTE</t>
  </si>
  <si>
    <t xml:space="preserve">76.46.04</t>
  </si>
  <si>
    <t xml:space="preserve">POSTE PARA GRADIL NYLOFOR 3D H= 3.20 M OU EQUIVALENTE</t>
  </si>
  <si>
    <t xml:space="preserve">77.05.51</t>
  </si>
  <si>
    <t xml:space="preserve">PREGO DE AÇO POLIDO COM CABEÇA 18 X 30 (2 3/4 X 10) REF 5075</t>
  </si>
  <si>
    <t xml:space="preserve">77.05.52</t>
  </si>
  <si>
    <t xml:space="preserve">PREGO DE AÇO POLIDO SEM CABEÇA 15 X 15 REF 39026</t>
  </si>
  <si>
    <t xml:space="preserve">77.05.53</t>
  </si>
  <si>
    <t xml:space="preserve">PREGO DE AÇO POLIDO COM CABEÇA 15 X 18 (1 1/2 X 13) REF 5074</t>
  </si>
  <si>
    <t xml:space="preserve">77.05.54</t>
  </si>
  <si>
    <t xml:space="preserve">CHUMBADOR, 1/4" COM PARAFUSO 1/4" X 40 MM REF 11976</t>
  </si>
  <si>
    <t xml:space="preserve">77.05.55</t>
  </si>
  <si>
    <t xml:space="preserve">PREGO DE AÇO POLIDO COM CABEÇA DUPLA 17 X 27 (2 1/2 X 11) REF 40304</t>
  </si>
  <si>
    <t xml:space="preserve">77.05.56</t>
  </si>
  <si>
    <t xml:space="preserve">PREGO DE AÇO POLIDO COM CABEÇA 15 X 15 (1 1/4 X 13) REF 20247</t>
  </si>
  <si>
    <t xml:space="preserve">77.05.57</t>
  </si>
  <si>
    <t xml:space="preserve">PREGO DE AÇO POLIDO COM CABEÇA 17 X 24 (2 1/4 X 11) REF 5073</t>
  </si>
  <si>
    <t xml:space="preserve">77.05.82</t>
  </si>
  <si>
    <t xml:space="preserve">PREGO PARA TACO 15X10</t>
  </si>
  <si>
    <t xml:space="preserve">77.09.10</t>
  </si>
  <si>
    <t xml:space="preserve">GRAMPO DE AÇO POLIDO 1 " X 9MM REF 5076</t>
  </si>
  <si>
    <t xml:space="preserve">77.10.01</t>
  </si>
  <si>
    <t xml:space="preserve">PARAFUSO PARABOLT DE 1/4"</t>
  </si>
  <si>
    <t xml:space="preserve">77.10.02</t>
  </si>
  <si>
    <t xml:space="preserve">PARAFUSO DE 4,20 X 38MM EM AÇO ZINCADO COM ROSCA SOBERBA, CABEÇA CHATA E FENDA PHILLIPS</t>
  </si>
  <si>
    <t xml:space="preserve">77.10.03</t>
  </si>
  <si>
    <t xml:space="preserve">BUCHA DE NYLON S6 REF 4375</t>
  </si>
  <si>
    <t xml:space="preserve">77.10.04</t>
  </si>
  <si>
    <t xml:space="preserve">BOTÃO ROSCA INTERNA CABEÇA CHATA MACIÇA, FORMATO REDONDO, METAL, 19MM, INCLUSO ARRUELA E PARAFUSO REF 44121</t>
  </si>
  <si>
    <t xml:space="preserve">77.10.05</t>
  </si>
  <si>
    <t xml:space="preserve">PARAFUSO ALLEN AUTOATARRAXANTE MA 6 X 20 INOX</t>
  </si>
  <si>
    <t xml:space="preserve">77.10.90</t>
  </si>
  <si>
    <t xml:space="preserve">PARAFUSO PARA VASO SANITÁRIO E MICTÓRIO S8 COM BUCHA E ARRUELA</t>
  </si>
  <si>
    <t xml:space="preserve">77.50.35</t>
  </si>
  <si>
    <t xml:space="preserve">ELETRODO REVESTIDO AWS - E7018, DIÂMETRO IGUAL A 4,00MM REF 10997</t>
  </si>
  <si>
    <t xml:space="preserve">77.50.36</t>
  </si>
  <si>
    <t xml:space="preserve">ELETRODO REVESTIDO AWS - E6013, DIÂMETRO IGUAL A 2,50MM REF 11002</t>
  </si>
  <si>
    <t xml:space="preserve">77.90.34</t>
  </si>
  <si>
    <t xml:space="preserve">BUCHA FISCHER S8 COM PARAFUSO OU EQUIVALENTE REF 7583</t>
  </si>
  <si>
    <t xml:space="preserve">78.05.02</t>
  </si>
  <si>
    <t xml:space="preserve">BASCULANTE EM CHAPA COM 3 BÁSCULAS 80 X 80CM</t>
  </si>
  <si>
    <t xml:space="preserve">78.05.03</t>
  </si>
  <si>
    <t xml:space="preserve">PERFIL DE ALUMÍNIO ANODIZADO REF 34360</t>
  </si>
  <si>
    <t xml:space="preserve">78.05.04</t>
  </si>
  <si>
    <t xml:space="preserve">JANELA MÁXIMO AR EM ALÚMINIO, 60X80 CM, COM VIDRO, SEM GUARNIÇÃO/ALIZAR REF 34381</t>
  </si>
  <si>
    <t xml:space="preserve">78.05.05</t>
  </si>
  <si>
    <t xml:space="preserve">JANELA DE CORRER, EM ALUMÍNIO, 100 X 120CM, 2 FOLHAS MÓVEIS, COM VIDRO, SEM GUARNIÇÃO REF 36986</t>
  </si>
  <si>
    <t xml:space="preserve">78.05.06</t>
  </si>
  <si>
    <t xml:space="preserve">JANELA DE CORRER, EM ALUMÍNIO, 100 X 120CM, 3 FOLHASS (2 VENEZIANAS E 1 VIDRO), COM VIDRO, SEM GUARNIÇÃO REF 44054</t>
  </si>
  <si>
    <t xml:space="preserve">78.05.07</t>
  </si>
  <si>
    <t xml:space="preserve">JANELA DE CORRER, EM ALUMÍNIO, 120 X 150CM, 4 FOLHASS, COM VIDRO, SEM GUARNIÇÃO REF 34364</t>
  </si>
  <si>
    <t xml:space="preserve">78.05.08</t>
  </si>
  <si>
    <t xml:space="preserve">JANELA DE CORRER, EM ALUMÍNIO, 100 X 150CM, 6 FOLHAS (2 VENEZIANAS FIXAS, 2 MÓVEIS E 2 VIDRO), COM VIDRO, SEM GUARNIÇÃO REF 44399</t>
  </si>
  <si>
    <t xml:space="preserve">78.05.20</t>
  </si>
  <si>
    <t xml:space="preserve">CONTRAMARCO DE ALUMÍNIO PERFIL 25, PARA ESQUADRIAS CONVENCIONAIS, 60MM, INCLUSO CONEXÕES, GRAPAS E TRAVAMENTOS REF 43657</t>
  </si>
  <si>
    <t xml:space="preserve">78.05.30</t>
  </si>
  <si>
    <t xml:space="preserve">PORTA DE ABRIR EM ALUMÍNIO COM LAMBRI HORIZONTAL / LAMINADA 80 X 210CM</t>
  </si>
  <si>
    <t xml:space="preserve">78.05.40</t>
  </si>
  <si>
    <t xml:space="preserve">MOLDURA DE ACABAMENTO PARA ESQUADRIA DE ALUMÍNIO REF 36888</t>
  </si>
  <si>
    <t xml:space="preserve">78.13.01</t>
  </si>
  <si>
    <t xml:space="preserve">GRADIL NYLOFOR 3D H= 2.03 M OU EQUIVALENTE</t>
  </si>
  <si>
    <t xml:space="preserve">78.13.09</t>
  </si>
  <si>
    <t xml:space="preserve">GRADIL NYLOFOR 3D H= 1.53 M OU EQUIVALENTE</t>
  </si>
  <si>
    <t xml:space="preserve">78.13.15</t>
  </si>
  <si>
    <t xml:space="preserve">GRADIL NYLOFOR 3D H= 1.03 M OU EQUIVALENTE</t>
  </si>
  <si>
    <t xml:space="preserve">78.13.53</t>
  </si>
  <si>
    <t xml:space="preserve">GRADIL NYLOFOR 3D H= 2.43 M OU EQUIVALENTE</t>
  </si>
  <si>
    <t xml:space="preserve">78.50.01</t>
  </si>
  <si>
    <t xml:space="preserve">BARRA APOIO DEFICIENTE FÍSICO TUBO D= 1 1/2" - CROMADA</t>
  </si>
  <si>
    <t xml:space="preserve">79.02.05</t>
  </si>
  <si>
    <t xml:space="preserve">TIJOLO CERÂMICO MACIÇO REQUEIMADO 20 X 10 X 5CM COM FRETE REF 7258</t>
  </si>
  <si>
    <t xml:space="preserve">79.02.08</t>
  </si>
  <si>
    <t xml:space="preserve">TIJOLO CERÂMICO FURADO 9 FUROS 29 X 19 X 14CM COM FRETE</t>
  </si>
  <si>
    <t xml:space="preserve">79.02.12</t>
  </si>
  <si>
    <t xml:space="preserve">TIJOLO CERÂMICO FURADO 8 FUROS 29 X 19 X 9CM COM FRETE REF 7268</t>
  </si>
  <si>
    <t xml:space="preserve">79.10.03</t>
  </si>
  <si>
    <t xml:space="preserve">BLOCO CONCRETO VAZADO 9 X 19 X 39CM COM FRETE 4,5MPA</t>
  </si>
  <si>
    <t xml:space="preserve">79.10.04</t>
  </si>
  <si>
    <t xml:space="preserve">BLOCO CONCRETO VAZADO 14 X 19 X 39CM COM FRETE 4,5MPA</t>
  </si>
  <si>
    <t xml:space="preserve">79.10.05</t>
  </si>
  <si>
    <t xml:space="preserve">BLOCO CONCRETO VAZADO 19 X 19 X 39CM COM FRETE 4,5MPA</t>
  </si>
  <si>
    <t xml:space="preserve">79.10.06</t>
  </si>
  <si>
    <t xml:space="preserve">BLOCO DE CONCRETO VAZADO 3,0MPA DE VEDAÇÃO 09 X 19 X 39CM COM FRETE REF 650</t>
  </si>
  <si>
    <t xml:space="preserve">79.10.07</t>
  </si>
  <si>
    <t xml:space="preserve">BLOCO DE CONCRETO VAZADO 3,0MPA DE VEDAÇÃO 14 X 19 X 39CM COM FRETE REF 651</t>
  </si>
  <si>
    <t xml:space="preserve">79.10.08</t>
  </si>
  <si>
    <t xml:space="preserve">BLOCO DE CONCRETO VAZADO 3,0MPA DE VEDAÇÃO 19 X 19 X 39CM COM FRETE REF 654</t>
  </si>
  <si>
    <t xml:space="preserve">79.22.05</t>
  </si>
  <si>
    <t xml:space="preserve">DIVISÓRIA EM MÁRMORE, COM DUAS FACES POLIDAS, BRANCO COMUM, E= 3,0CM REF 10629</t>
  </si>
  <si>
    <t xml:space="preserve">79.22.07</t>
  </si>
  <si>
    <t xml:space="preserve">DIVISÓRIA EM GRANITO, COM DUAS FACES POLIDAS, TIPO ANDORINHA / QUARTZ / CASTELO / CORUMBÁ OU OUTROS EQUIVALENTES DA REGIÃO, E= 3,0CM REF 44476</t>
  </si>
  <si>
    <t xml:space="preserve">79.22.11</t>
  </si>
  <si>
    <t xml:space="preserve">DIVISÓRIA DE ARDÓSIA E= 2CM (SEM POLIMENTO)</t>
  </si>
  <si>
    <t xml:space="preserve">79.22.20</t>
  </si>
  <si>
    <t xml:space="preserve">PRATELEIRA GRANITO CINZA CORUMBÁ E= 2CM</t>
  </si>
  <si>
    <t xml:space="preserve">80.04.53</t>
  </si>
  <si>
    <t xml:space="preserve">TUBO CONCRETO ARMADO, CLASSE PA-1, PONTA E BOLSA, DN 400MM REF 7745</t>
  </si>
  <si>
    <t xml:space="preserve">80.04.54</t>
  </si>
  <si>
    <t xml:space="preserve">TUBO CONCRETO ARMADO, CLASSE PA-1, PONTA E BOLSA, DN 500MM REF 7714</t>
  </si>
  <si>
    <t xml:space="preserve">80.04.55</t>
  </si>
  <si>
    <t xml:space="preserve">TUBO CONCRETO ARMADO, CLASSE PA-1, PONTA E BOLSA, DN 600MM REF 7725</t>
  </si>
  <si>
    <t xml:space="preserve">80.04.57</t>
  </si>
  <si>
    <t xml:space="preserve">TUBO CONCRETO ARMADO, CLASSE PA-1, PONTA E BOLSA, DN 800MM REF 7750</t>
  </si>
  <si>
    <t xml:space="preserve">80.04.59</t>
  </si>
  <si>
    <t xml:space="preserve">TUBO CONCRETO ARMADO, CLASSE PA-1, PONTA E BOLSA, DN 1000MM REF 7753</t>
  </si>
  <si>
    <t xml:space="preserve">80.04.61</t>
  </si>
  <si>
    <t xml:space="preserve">TUBO CONCRETO ARMADO, CLASSE PA-1, PONTA E BOLSA, DN 1200MM REF 7757</t>
  </si>
  <si>
    <t xml:space="preserve">80.04.64</t>
  </si>
  <si>
    <t xml:space="preserve">TUBO CONCRETO ARMADO, CLASSE PA-1, PONTA E BOLSA, DN 1500MM REF 7758</t>
  </si>
  <si>
    <t xml:space="preserve">80.04.73</t>
  </si>
  <si>
    <t xml:space="preserve">TUBO CONCRETO ARMADO, CLASSE PA-2, PONTA E BOLSA, DN 400MM REF 7761</t>
  </si>
  <si>
    <t xml:space="preserve">80.04.74</t>
  </si>
  <si>
    <t xml:space="preserve">TUBO CONCRETO ARMADO, CLASSE PA-2, PONTA E BOLSA, DN 500MM REF 7752</t>
  </si>
  <si>
    <t xml:space="preserve">80.04.75</t>
  </si>
  <si>
    <t xml:space="preserve">TUBO CONCRETO ARMADO, CLASSE PA-2, PONTA E BOLSA, DN 600MM REF 7762</t>
  </si>
  <si>
    <t xml:space="preserve">80.04.77</t>
  </si>
  <si>
    <t xml:space="preserve">TUBO CONCRETO ARMADO, CLASSE PA-2, PONTA E BOLSA, DN 800MM REF 7763</t>
  </si>
  <si>
    <t xml:space="preserve">80.04.79</t>
  </si>
  <si>
    <t xml:space="preserve">TUBO CONCRETO ARMADO, CLASSE PA-2, PONTA E BOLSA, DN 1000MM REF 7765</t>
  </si>
  <si>
    <t xml:space="preserve">80.04.81</t>
  </si>
  <si>
    <t xml:space="preserve">TUBO CONCRETO ARMADO, CLASSE PA-2, PONTA E BOLSA, DN 1200MM REF 7766</t>
  </si>
  <si>
    <t xml:space="preserve">80.04.84</t>
  </si>
  <si>
    <t xml:space="preserve">TUBO CONCRETO ARMADO, CLASSE PA-2, PONTA E BOLSA, DN 1500MM REF 7767</t>
  </si>
  <si>
    <t xml:space="preserve">80.04.91</t>
  </si>
  <si>
    <t xml:space="preserve">TUBO CONCRETO ARMADO, CLASSE PA-3, PONTA E BOLSA, DN 600MM REF 12578</t>
  </si>
  <si>
    <t xml:space="preserve">80.04.93</t>
  </si>
  <si>
    <t xml:space="preserve">TUBO CONCRETO ARMADO, CLASSE PA-3, PONTA E BOLSA, DN 800MM REF 12580</t>
  </si>
  <si>
    <t xml:space="preserve">80.04.95</t>
  </si>
  <si>
    <t xml:space="preserve">TUBO CONCRETO ARMADO, CLASSE PA-3, PONTA E BOLSA, DN 1000MM REF 12572</t>
  </si>
  <si>
    <t xml:space="preserve">80.04.97</t>
  </si>
  <si>
    <t xml:space="preserve">TUBO CONCRETO ARMADO, CLASSE PA-3, PONTA E BOLSA, DN 1200MM REF 12574</t>
  </si>
  <si>
    <t xml:space="preserve">80.04.99</t>
  </si>
  <si>
    <t xml:space="preserve">TUBO CONCRETO ARMADO, CLASSE PA-3, PONTA E BOLSA, DN 1500MM REF 12575</t>
  </si>
  <si>
    <t xml:space="preserve">80.05.14</t>
  </si>
  <si>
    <t xml:space="preserve">TUBO CONCRETO ARMADO, CLASSE EA-2, PONTA E BOLSA, JUNTA ELÁSTICA, DN 400MM REF 7740</t>
  </si>
  <si>
    <t xml:space="preserve">80.05.15</t>
  </si>
  <si>
    <t xml:space="preserve">TUBO CONCRETO ARMADO, CLASSE EA-2, PONTA E BOLSA, JUNTA ELÁSTICA, DN 500MM REF 7741</t>
  </si>
  <si>
    <t xml:space="preserve">80.05.16</t>
  </si>
  <si>
    <t xml:space="preserve">TUBO CONCRETO ARMADO, CLASSE EA-2, PONTA E BOLSA, JUNTA ELÁSTICA, DN 600MM REF 7774</t>
  </si>
  <si>
    <t xml:space="preserve">80.05.18</t>
  </si>
  <si>
    <t xml:space="preserve">TUBO CONCRETO ARMADO, CLASSE EA-2, PONTA E BOLSA, JUNTA ELÁSTICA, DN 800MM REF 7773</t>
  </si>
  <si>
    <t xml:space="preserve">80.05.20</t>
  </si>
  <si>
    <t xml:space="preserve">TUBO CONCRETO ARMADO, CLASSE EA-2, PONTA E BOLSA, JUNTA ELÁSTICA, DN 1000MM REF 7720</t>
  </si>
  <si>
    <t xml:space="preserve">80.05.25</t>
  </si>
  <si>
    <t xml:space="preserve">TUBO CONCRETO ARMADO, CLASSE EA-2, PONTA E BOLSA, JUNTA ELÁSTICA, DN 1500MM</t>
  </si>
  <si>
    <t xml:space="preserve">80.06.07</t>
  </si>
  <si>
    <t xml:space="preserve">TUBO DE CONCRETO MF CA-1 D= 800 MM</t>
  </si>
  <si>
    <t xml:space="preserve">80.10.04</t>
  </si>
  <si>
    <t xml:space="preserve">CALHA/CANALETA DE CONCRETO SIMPLES, TIPO MEIA CANA, D= 20 CM, PARA ÁGUA PLUVIAL REF 13115</t>
  </si>
  <si>
    <t xml:space="preserve">80.10.05</t>
  </si>
  <si>
    <t xml:space="preserve">CALHA/CANALETA DE CONCRETO SIMPLES, TIPO MEIA CANA, D= 30 CM, PARA ÁGUA PLUVIAL REF 10541</t>
  </si>
  <si>
    <t xml:space="preserve">80.10.06</t>
  </si>
  <si>
    <t xml:space="preserve">CALHA/CANALETA DE CONCRETO SIMPLES, TIPO MEIA CANA, D= 40 CM, PARA ÁGUA PLUVIAL REF 10542</t>
  </si>
  <si>
    <t xml:space="preserve">80.10.07</t>
  </si>
  <si>
    <t xml:space="preserve">CALHA/CANALETA DE CONCRETO SIMPLES, TIPO MEIA CANA, D= 50 CM, PARA ÁGUA PLUVIAL REF 10543</t>
  </si>
  <si>
    <t xml:space="preserve">80.10.08</t>
  </si>
  <si>
    <t xml:space="preserve">CALHA/CANALETA DE CONCRETO SIMPLES, TIPO MEIA CANA, D= 60 CM, PARA ÁGUA PLUVIAL REF 10544</t>
  </si>
  <si>
    <t xml:space="preserve">80.35.29</t>
  </si>
  <si>
    <t xml:space="preserve">TAMPÃO FOFO ARTICULADO, CLASSE D400 CARGA MÁXIMA 40 T, REDONDO TAMPA 600 MM, REDE PLUVIAL/ESGOTO REF 6240</t>
  </si>
  <si>
    <t xml:space="preserve">80.35.35</t>
  </si>
  <si>
    <t xml:space="preserve">TAMPÃO EM FERRO FUNDIDO T-19</t>
  </si>
  <si>
    <t xml:space="preserve">80.35.40</t>
  </si>
  <si>
    <t xml:space="preserve">TAMPÃO FOFO ARTICULADO PARA REGISTRO, CLASSE A15 CARGA MÁXIMA 1,5T, 200 X 200MM REF 11289</t>
  </si>
  <si>
    <t xml:space="preserve">80.35.50</t>
  </si>
  <si>
    <t xml:space="preserve">TAMPÃO DE FERRO FUNDIDO T-109 - PADRÃO COPASA</t>
  </si>
  <si>
    <t xml:space="preserve">80.37.40</t>
  </si>
  <si>
    <t xml:space="preserve">CONJUNTO QUADRO E GRELHA DE FERRO FUNDIDO P= 199KG</t>
  </si>
  <si>
    <t xml:space="preserve">80.37.41</t>
  </si>
  <si>
    <t xml:space="preserve">GRELHA FF MALHA QUADRICULADA 100X30CM COM PARAFUSO</t>
  </si>
  <si>
    <t xml:space="preserve">80.37.42</t>
  </si>
  <si>
    <t xml:space="preserve">CANTONEIRA DE FERRO FUNDIDO PESO = 69KG</t>
  </si>
  <si>
    <t xml:space="preserve">80.37.44</t>
  </si>
  <si>
    <t xml:space="preserve">GRELHA FOFO SIMPLES COM REQUADRO, CARGA MÁXIMA 1,5 T, 200 X 1000MM, E= 15MM</t>
  </si>
  <si>
    <t xml:space="preserve">80.40.20</t>
  </si>
  <si>
    <t xml:space="preserve">ANEL DE CONCRETO ARMADO, D = 0,60 M, H = 0,30 M</t>
  </si>
  <si>
    <t xml:space="preserve">80.40.22</t>
  </si>
  <si>
    <t xml:space="preserve">ANEL CA-1, D= 1000MM H= 300MM, MACHO - FÊMEA</t>
  </si>
  <si>
    <t xml:space="preserve">80.40.24</t>
  </si>
  <si>
    <t xml:space="preserve">GRELHA DE CONCRETO PRÉ-MOLDADA FCK&gt;=20MPA, 50 X 24,5 X 5 CM (C X L X H)</t>
  </si>
  <si>
    <t xml:space="preserve">80.40.25</t>
  </si>
  <si>
    <t xml:space="preserve">GRELHA DE CONCRETO 0,99 x 0,44 x 0,10M</t>
  </si>
  <si>
    <t xml:space="preserve">80.40.26</t>
  </si>
  <si>
    <t xml:space="preserve">GRELHA DE CONCRETO PRÉ-MOLDADA FCK&gt;=20MPA, 100 X 24,5 X 5 CM (C X L X H)</t>
  </si>
  <si>
    <t xml:space="preserve">80.40.27</t>
  </si>
  <si>
    <t xml:space="preserve">QUADRO DE CONCRETO 1,10 x 0,50M</t>
  </si>
  <si>
    <t xml:space="preserve">80.40.28</t>
  </si>
  <si>
    <t xml:space="preserve">CANTONEIRA DE CONCRETO</t>
  </si>
  <si>
    <t xml:space="preserve">80.90.10</t>
  </si>
  <si>
    <t xml:space="preserve">FRETE PARA ELEMENTOS DE CONCRETO</t>
  </si>
  <si>
    <t xml:space="preserve">81.01.01</t>
  </si>
  <si>
    <t xml:space="preserve">FITA DE PAPEL REFORÇADA COM LÂMINA DE METAL PARA REFORÇO DE CANTOS REF 39432</t>
  </si>
  <si>
    <t xml:space="preserve">81.02.04</t>
  </si>
  <si>
    <t xml:space="preserve">VIDRO LISO INCOLOR, E=4 MM REF 10492</t>
  </si>
  <si>
    <t xml:space="preserve">81.02.05</t>
  </si>
  <si>
    <t xml:space="preserve">VIDRO LISO INCOLOR, E=5 MM REF 10493</t>
  </si>
  <si>
    <t xml:space="preserve">81.02.06</t>
  </si>
  <si>
    <t xml:space="preserve">VIDRO LISO INCOLOR, E=6 MM REF 10491</t>
  </si>
  <si>
    <t xml:space="preserve">81.04.06</t>
  </si>
  <si>
    <t xml:space="preserve">VIDRO MARTELADO OU CANELADO, E=4 MM REF 10499</t>
  </si>
  <si>
    <t xml:space="preserve">81.06.01</t>
  </si>
  <si>
    <t xml:space="preserve">VIDRO LAMINADO LISO INCOLOR, E=8 MM (4+4) REF 34391</t>
  </si>
  <si>
    <t xml:space="preserve">81.06.02</t>
  </si>
  <si>
    <t xml:space="preserve">VIDRO LAMINADO LISO INCOLOR, E=12 MM (4+4+4) REF 10497</t>
  </si>
  <si>
    <t xml:space="preserve">81.06.03</t>
  </si>
  <si>
    <t xml:space="preserve">VIDRO LAMINADO LISO INCOLOR, E=15 MM (5+5+5) REF 10504</t>
  </si>
  <si>
    <t xml:space="preserve">81.08.04</t>
  </si>
  <si>
    <t xml:space="preserve">VIDRO PLANO ARAMADO, E=6 MM REF 34384</t>
  </si>
  <si>
    <t xml:space="preserve">81.08.06</t>
  </si>
  <si>
    <t xml:space="preserve">VIDRO ARAMADO, E=7 MM REF 11185</t>
  </si>
  <si>
    <t xml:space="preserve">81.12.01</t>
  </si>
  <si>
    <t xml:space="preserve">VIDRO TEMPERADO INCOLOR, E=6 MM REF 10505</t>
  </si>
  <si>
    <t xml:space="preserve">81.12.02</t>
  </si>
  <si>
    <t xml:space="preserve">VIDRO TEMPERADO INCOLOR, E=8 MM REF 10506</t>
  </si>
  <si>
    <t xml:space="preserve">81.12.03</t>
  </si>
  <si>
    <t xml:space="preserve">VIDRO TEMPERADO INCOLOR, E=10 MM REF 10507</t>
  </si>
  <si>
    <t xml:space="preserve">81.20.03</t>
  </si>
  <si>
    <t xml:space="preserve">ESPELHO CRISTAL E = 4 MM   </t>
  </si>
  <si>
    <t xml:space="preserve">81.50.01</t>
  </si>
  <si>
    <t xml:space="preserve">PERFIL DE BORRACHA EPDM MACICO 12 X 15 MM PARA ESQUADRIAS REF 20259</t>
  </si>
  <si>
    <t xml:space="preserve">81.50.02</t>
  </si>
  <si>
    <t xml:space="preserve">SILICONE PARA ENVIDRAÇAMENTO ESTRUTURAL, 400G, PRETO REF 44120</t>
  </si>
  <si>
    <t xml:space="preserve">81.50.03</t>
  </si>
  <si>
    <t xml:space="preserve">FITA DE ESPUMA PARA VEDAÇÃO E= 6 MM, 12 MM X 10M REF 44375</t>
  </si>
  <si>
    <t xml:space="preserve">82.05.05</t>
  </si>
  <si>
    <t xml:space="preserve">TACO DE IPÊ EXTRA 7 X 21CM</t>
  </si>
  <si>
    <t xml:space="preserve">82.07.16</t>
  </si>
  <si>
    <t xml:space="preserve">CERÂMICA ESMALTADA EXTRA, PEI MENOR OU IGUAL A 3, FORMATO MENOR OU IGUAL A 2025CM2 REF 536</t>
  </si>
  <si>
    <t xml:space="preserve">82.07.17</t>
  </si>
  <si>
    <t xml:space="preserve">CERÂMICA ESMALTADA PARA FACHADAS, FORMATO APROXIMADO 7 X 26CM, FORNECIDAS EM PLACAS REF 44955</t>
  </si>
  <si>
    <t xml:space="preserve">82.07.18</t>
  </si>
  <si>
    <t xml:space="preserve">CERÂMICA ESMALTADA EXTRA PARA PISO, PEI MAIOR OU IGUAL A 4, ÁREA ATÉ 2025CM2 REF 1287</t>
  </si>
  <si>
    <t xml:space="preserve">82.07.21</t>
  </si>
  <si>
    <t xml:space="preserve">CERÂMICA EXTRA, PEI MENOR OU IGUAL A 3, 30 X 60CM</t>
  </si>
  <si>
    <t xml:space="preserve">82.07.22</t>
  </si>
  <si>
    <t xml:space="preserve">CERÂMICA EXTRA, PEI MENOR OU IGUAL A 3, 60 X 60CM</t>
  </si>
  <si>
    <t xml:space="preserve">82.07.23</t>
  </si>
  <si>
    <t xml:space="preserve">PORCELANATO RETIFICADO EXTRA, LISO, MONOCOLOR, ACETINADO OU POLIDO, DIMENSÕES 30 X 60CM</t>
  </si>
  <si>
    <t xml:space="preserve">82.07.24</t>
  </si>
  <si>
    <t xml:space="preserve">PORCELANATO RETIFICADO EXTRA, LISO, MONOCOLOR, ACETINADO OU POLIDO, DIMENSÕES 60 X 60CM</t>
  </si>
  <si>
    <t xml:space="preserve">82.07.25</t>
  </si>
  <si>
    <t xml:space="preserve">CERAMICA PARA FACHADAS, FORMATO APROXIMADO 10 X 10CM, FORNECIDAS EM PLACAS DE 30 X 30CM</t>
  </si>
  <si>
    <t xml:space="preserve">82.11.05</t>
  </si>
  <si>
    <t xml:space="preserve">PEDRA ARDÓSIA, CINZA, 40 X 40CM, E= 1 CM REF 10731</t>
  </si>
  <si>
    <t xml:space="preserve">82.13.05</t>
  </si>
  <si>
    <t xml:space="preserve">LADRILHO HIDRÁULICO, 20 X 20CM, E= 2CM, DADOS, COR NATURAL REF 3731</t>
  </si>
  <si>
    <t xml:space="preserve">82.13.10</t>
  </si>
  <si>
    <t xml:space="preserve">LADRILHO HIDRÁULICO, 20 X 20CM, E= 2CM, DIRECIONAL, AMARELO/VERMELHO</t>
  </si>
  <si>
    <t xml:space="preserve">82.13.11</t>
  </si>
  <si>
    <t xml:space="preserve">LADRILHO HIDRÁULICO, 20 X 20CM, E= 2CM, TÁTIL, AMARELO/VERMELHO REF 38135</t>
  </si>
  <si>
    <t xml:space="preserve">82.15.05</t>
  </si>
  <si>
    <t xml:space="preserve">PISO / REVESTIMENTO EM MÁRMORE, POLIDO, BRANCO COMUM, FORMATO MAIOR OU IGUAL A 3025CM2, E= 2CM REF 4822</t>
  </si>
  <si>
    <t xml:space="preserve">82.15.07</t>
  </si>
  <si>
    <t xml:space="preserve">BANCADA / BANCA EM MÁRMORE, POLIDO, BRANCO COMUM, E= 3 CM REF 11692</t>
  </si>
  <si>
    <t xml:space="preserve">82.15.08</t>
  </si>
  <si>
    <t xml:space="preserve">GRANITO CINZA CORUMBÁ E= 2CM REF 10841</t>
  </si>
  <si>
    <t xml:space="preserve">82.15.09</t>
  </si>
  <si>
    <t xml:space="preserve">GRANITO CINZA CORUMBÁ PARA BANCADA E= 2CM REF 11795</t>
  </si>
  <si>
    <t xml:space="preserve">82.17.03</t>
  </si>
  <si>
    <t xml:space="preserve">PISO BORRACHA RECICLADO COR PRETA ANTIDERRAPANTE</t>
  </si>
  <si>
    <t xml:space="preserve">82.17.05</t>
  </si>
  <si>
    <t xml:space="preserve">PLACA VINILICA SEMIFLEXIVEL PARA REVESTIMENTO DE PISOS E PAREDES, E = 2 MM (SEM COLOCACAO)</t>
  </si>
  <si>
    <t xml:space="preserve">82.17.10</t>
  </si>
  <si>
    <t xml:space="preserve">COLA POLIURETANO - BICOMPONENTE</t>
  </si>
  <si>
    <t xml:space="preserve">82.17.11</t>
  </si>
  <si>
    <t xml:space="preserve">SILICONE ACÉTICO USO GERAL, INCOLOR, 280G REF 39961</t>
  </si>
  <si>
    <t xml:space="preserve">82.17.12</t>
  </si>
  <si>
    <t xml:space="preserve">ADESIVO DE SILICONE PARA FIXAR ESPELHO, 360 G</t>
  </si>
  <si>
    <t xml:space="preserve">82.17.60</t>
  </si>
  <si>
    <t xml:space="preserve">PISO DE BORRACHA PASTILHADO 50 X 50CM X 3MM SEM COLOCAÇÃO</t>
  </si>
  <si>
    <t xml:space="preserve">82.17.70</t>
  </si>
  <si>
    <t xml:space="preserve">FORNECIMENTO E INSTALAÇÃO DE PISO EM BORRACHA RECICLADA MONOLÍTICA, ESPESSURA 70MM, BASE COM LASCAS DE PNEU RECICLADO (60MM) E CAMADA SUPERIOR PIGMENTADA COM AGLOMERADO DE PNEU (10MM)</t>
  </si>
  <si>
    <t xml:space="preserve">82.23.69</t>
  </si>
  <si>
    <t xml:space="preserve">JUNTA PLÁSTICA DE DILATAÇÃO PARA PISOS, COR CINZA, 17 X 3MM (ALTURA X ESPESSURA)</t>
  </si>
  <si>
    <t xml:space="preserve">82.44.05</t>
  </si>
  <si>
    <t xml:space="preserve">RODAPÉ OU RODABANCADA EM GRANITO, POLIDO, TIPO ANDORINHA / QUARTZ / CASTELO / CORUMBÁ OU OUTROS EQUIVALENTES DA REGIÃO, H= 10 CM, E= 2,0CM REF 20231</t>
  </si>
  <si>
    <t xml:space="preserve">82.45.04</t>
  </si>
  <si>
    <t xml:space="preserve">RODAPÉ DE MADEIRA MACIÇA CUMARU / IPÊ CHAMPANHE OU EQUIVALENTE DA REGIÃO, 1,5 X 7CM REF 6186</t>
  </si>
  <si>
    <t xml:space="preserve">82.47.04</t>
  </si>
  <si>
    <t xml:space="preserve">RODAPÉ EM MÁRMORE, POLIDO, BRANCO COMUM, L= 7CM, E= 2CM, CORTE RETO REF 4829</t>
  </si>
  <si>
    <t xml:space="preserve">82.49.02</t>
  </si>
  <si>
    <t xml:space="preserve">RODAPÉ DE ARDÓSIA, H= 5CM / ( H= 7CM )</t>
  </si>
  <si>
    <t xml:space="preserve">82.59.05</t>
  </si>
  <si>
    <t xml:space="preserve">SOLEIRA E PEITORIL DE ARDÓSIA E= 2CM</t>
  </si>
  <si>
    <t xml:space="preserve">82.59.10</t>
  </si>
  <si>
    <t xml:space="preserve">SOLEIRA EM GRANITO, POLIDO, TIPO ANDORINHA / QUARTZ / CASTELO / CORUMBÁ OU OUTROS EQUIVALENTES DA REGIÃO, L= 15CM, E= 2,0CM REF 20232</t>
  </si>
  <si>
    <t xml:space="preserve">82.70.05</t>
  </si>
  <si>
    <t xml:space="preserve">AZULEJO BRANCO 15X15 CM, CECRISA EXTRA OU EQUIVALENTE</t>
  </si>
  <si>
    <t xml:space="preserve">83.04.01</t>
  </si>
  <si>
    <t xml:space="preserve">DISCO PARA ROÇADEIRA 80 DENTES</t>
  </si>
  <si>
    <t xml:space="preserve">83.05.05</t>
  </si>
  <si>
    <t xml:space="preserve">CONJUNTO PARA FUTSAL COM TRAVES OFICIAIS DE 3,00 X 2,00 M EM TUBO DE ACO GALVANIZADO 3" COM REQUADRO EM TUBO DE 1", PINTURA EM PRIMER COM TINTA ESMALTE SINTETICO E REDES DE POLIETILENO FIO 4 MM REF 25398</t>
  </si>
  <si>
    <t xml:space="preserve">83.05.08</t>
  </si>
  <si>
    <t xml:space="preserve">TRAVE FUTEBOL CAMPO D= 100MM REDE NYLON DUPLO</t>
  </si>
  <si>
    <t xml:space="preserve">83.05.19</t>
  </si>
  <si>
    <t xml:space="preserve">MASTROS TUBO PRETO D= 76MM SEM PEDESTAL PARA JUIZ</t>
  </si>
  <si>
    <t xml:space="preserve">83.05.20</t>
  </si>
  <si>
    <t xml:space="preserve">REDE DE VOLEY RECREAÇÃO, 1 LONA (MARCA FILÓ)</t>
  </si>
  <si>
    <t xml:space="preserve">83.05.21</t>
  </si>
  <si>
    <t xml:space="preserve">REDE DE PETECA RECREAÇÃO, 1 LONA (MARCA FILÓ)</t>
  </si>
  <si>
    <t xml:space="preserve">83.05.23</t>
  </si>
  <si>
    <t xml:space="preserve">TABELA BASQUETE OFICIAL COM ESTRUTURA SUPORTE PISO</t>
  </si>
  <si>
    <t xml:space="preserve">83.05.25</t>
  </si>
  <si>
    <t xml:space="preserve">REDE NYLON DUPLO PARA TRAVE FUTEBOL DE CAMPO</t>
  </si>
  <si>
    <t xml:space="preserve">PAR</t>
  </si>
  <si>
    <t xml:space="preserve">83.07.01</t>
  </si>
  <si>
    <t xml:space="preserve">CORDA SISAL 10 MM</t>
  </si>
  <si>
    <t xml:space="preserve">83.07.26</t>
  </si>
  <si>
    <t xml:space="preserve">SACO DE RAFIA PARA ENTULHO, NOVO, LISO (SEM CLICHÊ), 60 X 90CM REF 37526</t>
  </si>
  <si>
    <t xml:space="preserve">83.11.22</t>
  </si>
  <si>
    <t xml:space="preserve">ROTAÇÃO DIAGONAL DUPLA - APARELHO TRIPO CONJUGADO</t>
  </si>
  <si>
    <t xml:space="preserve">83.11.26</t>
  </si>
  <si>
    <t xml:space="preserve">ESQUI TRIPLO CONJUGADO</t>
  </si>
  <si>
    <t xml:space="preserve">83.11.27</t>
  </si>
  <si>
    <t xml:space="preserve">SIMULADOR DE CAMINHADA TRIPLO CONJUGADO</t>
  </si>
  <si>
    <t xml:space="preserve">83.11.28</t>
  </si>
  <si>
    <t xml:space="preserve">SIMULADOR DE CAVALGADA TRIPLO CONJUGADO</t>
  </si>
  <si>
    <t xml:space="preserve">83.11.29</t>
  </si>
  <si>
    <t xml:space="preserve">SIMULADOR DE REMO (REMADA SENTADA)</t>
  </si>
  <si>
    <t xml:space="preserve">83.17.01</t>
  </si>
  <si>
    <t xml:space="preserve">INFORME EM LONA IMPRESSÃO DIGITAL 720DPI COM ILHÓS</t>
  </si>
  <si>
    <t xml:space="preserve">83.17.05</t>
  </si>
  <si>
    <t xml:space="preserve">PLACA DE INAUGURAÇÃO METÁLICA, 40CM X 60CM</t>
  </si>
  <si>
    <t xml:space="preserve">83.17.10</t>
  </si>
  <si>
    <t xml:space="preserve">PLACA DE AÇO ESMALTADA PARA IDENTIFICAÇÃO DE RUA, 45CM X 20CM</t>
  </si>
  <si>
    <t xml:space="preserve">83.17.12</t>
  </si>
  <si>
    <t xml:space="preserve">PLACA DE ALUMÍNIO FUNDIDO 3 X 3CM (NUMERAÇÃO PORTA)</t>
  </si>
  <si>
    <t xml:space="preserve">83.17.20</t>
  </si>
  <si>
    <t xml:space="preserve">PLACA DE FERRO FUNDIDO 7 X 11CM (IDENTIFICAÇÃO CAIXA)</t>
  </si>
  <si>
    <t xml:space="preserve">83.17.22</t>
  </si>
  <si>
    <t xml:space="preserve">PLACA ALUMÍNIO ANODIZADO NATURAL 25 X 25CM E= 1,5MM (IDENTIFICAÇÃO)</t>
  </si>
  <si>
    <t xml:space="preserve">83.17.23</t>
  </si>
  <si>
    <t xml:space="preserve">PLACA CHAPA AÇO ESCOVADO 25 X 12CM E= 1,0MM (IDENTIFICAÇÃO)</t>
  </si>
  <si>
    <t xml:space="preserve">83.17.24</t>
  </si>
  <si>
    <t xml:space="preserve">PLACA ALUMÍNIO ANODIZADO 70 X 61CM COM 6 INDICADORES</t>
  </si>
  <si>
    <t xml:space="preserve">83.17.25</t>
  </si>
  <si>
    <t xml:space="preserve">PLACA 1,20 X 1,30M COM MOLDURA TUBO D= 50MM CHAPA 50CM</t>
  </si>
  <si>
    <t xml:space="preserve">83.17.26</t>
  </si>
  <si>
    <t xml:space="preserve">PLACA 1,20 X 1,30M COM MOLDURA TUBO D= 50MM CHAPA 90CM</t>
  </si>
  <si>
    <t xml:space="preserve">83.17.27</t>
  </si>
  <si>
    <t xml:space="preserve">PLACA CHAPA INOX ESCOVADO 70 X 28CM COM 2 INDICADORES FIXADO EM LAJE</t>
  </si>
  <si>
    <t xml:space="preserve">83.17.28</t>
  </si>
  <si>
    <t xml:space="preserve">PLACA CHAPA INOX ESCOVADO 70 X 44CM COM 3 INDICADORES FIXADO EM LAJE</t>
  </si>
  <si>
    <t xml:space="preserve">83.17.29</t>
  </si>
  <si>
    <t xml:space="preserve">PLACA ALUMÍNIO 15 X 15CM COM PICTOGRAMA, PELÍCULA ADESIVA</t>
  </si>
  <si>
    <t xml:space="preserve">83.17.30</t>
  </si>
  <si>
    <t xml:space="preserve">PLACA 2,40X1,20M CHAPA GALVANIZADA ADESIVADA EM ESTRUTURA METALON 20X20MM PADRÃO CEF</t>
  </si>
  <si>
    <t xml:space="preserve">83.17.31</t>
  </si>
  <si>
    <t xml:space="preserve">PLACA 3,00 X 2,00M LONA, IMPRESSÃO DIGITAL, ESTRUTURA METALON 20 X 20CM</t>
  </si>
  <si>
    <t xml:space="preserve">83.17.39</t>
  </si>
  <si>
    <t xml:space="preserve">PLACA 1,0 X 0,60M CHAPA GALVANIZADA 26, CAVALETE METALON 20 X 20CM</t>
  </si>
  <si>
    <t xml:space="preserve">83.17.40</t>
  </si>
  <si>
    <t xml:space="preserve">PLACA 1,0 X 0,60M DUPLA FACE CHAPA GALVANIZADA 26 EM CAVALETE</t>
  </si>
  <si>
    <t xml:space="preserve">83.17.41</t>
  </si>
  <si>
    <t xml:space="preserve">PLACA 0,50 X 0,50M CHAPA GALVANIZADA 22, CAVALETE METALON 20 X 20CM</t>
  </si>
  <si>
    <t xml:space="preserve">83.17.42</t>
  </si>
  <si>
    <t xml:space="preserve">PLACA 0,5 X 0,50M DUPLA FACE, CHAPA GALVANIZADA 22 EM CAVALETE</t>
  </si>
  <si>
    <t xml:space="preserve">83.17.49</t>
  </si>
  <si>
    <t xml:space="preserve">PLACA TÁTIL BRAILLE ALUMÍNIO 7X4 CM (ANDARES:T,1,2)</t>
  </si>
  <si>
    <t xml:space="preserve">83.17.50</t>
  </si>
  <si>
    <t xml:space="preserve">CHAPINHA DE ALUMÍNIO / LATÃO D= 3CM COM NÚMERO IMPRESSO</t>
  </si>
  <si>
    <t xml:space="preserve">83.17.51</t>
  </si>
  <si>
    <t xml:space="preserve">PLACA BRAILLE ALUMÍNIO 10X3 CM CORRIMÃO (INÍCIO/FIM)</t>
  </si>
  <si>
    <t xml:space="preserve">83.17.52</t>
  </si>
  <si>
    <t xml:space="preserve">PLACA TÁTIL BRAILLE EM ACRÍLICO 30X10 CM (ATÉ 3 PALAVRAS)</t>
  </si>
  <si>
    <t xml:space="preserve">83.17.53</t>
  </si>
  <si>
    <t xml:space="preserve">PLACA TÁTIL BRAILLE EM ACRÍLICO 30X10 CM (ATÉ 3 PALAVRAS COM SÍMBOLOS)</t>
  </si>
  <si>
    <t xml:space="preserve">83.17.54</t>
  </si>
  <si>
    <t xml:space="preserve">PLACA TÁTIL BRAILLE EM ACRÍLICO 30X10 CM (1 PALAVRA)</t>
  </si>
  <si>
    <t xml:space="preserve">83.17.57</t>
  </si>
  <si>
    <t xml:space="preserve">PLACA TÁTIL BRAILLE EM ALUMÍNIO 10X3 CM CORRIMÃO (EX: "ANDAR 2")</t>
  </si>
  <si>
    <t xml:space="preserve">83.17.65</t>
  </si>
  <si>
    <t xml:space="preserve">ANEL DE TEXTURA PARA CORRIMÃO D &lt;=1 1/2" PLÁSTICO, ABS PRETO OU CINZA</t>
  </si>
  <si>
    <t xml:space="preserve">83.17.66</t>
  </si>
  <si>
    <t xml:space="preserve">ANEL DE TEXTURA PARA CORRIMÃO D &lt;=1 1/2" PLÁSTICO, ABS CROMADO</t>
  </si>
  <si>
    <t xml:space="preserve">83.17.67</t>
  </si>
  <si>
    <t xml:space="preserve">ANEL DE TEXTURA PARA CORRIMÃO D &lt;=1 1/2" BORRACHA FLEXÍVEL, PRETO</t>
  </si>
  <si>
    <t xml:space="preserve">83.17.68</t>
  </si>
  <si>
    <t xml:space="preserve">FAIXA PARA DEGRAUS EM BORRACHA 3X20 CM AZUL/AMARELO/PRETO</t>
  </si>
  <si>
    <t xml:space="preserve">83.17.69</t>
  </si>
  <si>
    <t xml:space="preserve">FAIXA PARA DEGRAUS EM BORRACHA REFLETIVA 3X20 CM</t>
  </si>
  <si>
    <t xml:space="preserve">83.17.70</t>
  </si>
  <si>
    <t xml:space="preserve">FAIXA MORIM 6,00M X 0,80M EM TECIDO COMUM, EXCLUSIVE INSTALAÇÃO</t>
  </si>
  <si>
    <t xml:space="preserve">83.17.71</t>
  </si>
  <si>
    <t xml:space="preserve">PLACA DE IDENTIFICAÇÃO DE RESÍDUOS - PGRCC, CONFORME RESOLUÇÃO CONAMA-RDC Nº 275/2001, CONFECCIONADA EM LONA (TIPO BANNER) DIM. (30X30)CM</t>
  </si>
  <si>
    <t xml:space="preserve">83.18.01</t>
  </si>
  <si>
    <t xml:space="preserve">LONA PLÁSTICA PRETA - 150 MICRA</t>
  </si>
  <si>
    <t xml:space="preserve">83.18.02</t>
  </si>
  <si>
    <t xml:space="preserve">LONA PLÁSTICA PRETA - 200 MICRA</t>
  </si>
  <si>
    <t xml:space="preserve">83.18.03</t>
  </si>
  <si>
    <t xml:space="preserve">LONA REFORÇADA COM ILHÓS DE POLIETILENO PARA COBERTURA CAÇAMBA (4Mx4M), 300 MICRAS, PRETA OU LARANJA</t>
  </si>
  <si>
    <t xml:space="preserve">83.23.10</t>
  </si>
  <si>
    <t xml:space="preserve">KILOWATT/HORA B3 - DEMAIS CLASSES - INCLUSIVE ICMS</t>
  </si>
  <si>
    <t xml:space="preserve">KWH</t>
  </si>
  <si>
    <t xml:space="preserve">83.25.05</t>
  </si>
  <si>
    <t xml:space="preserve">MESA ESCRITÓRIO, 2 GAVETAS, SIMPLES, PÉS DE METALON</t>
  </si>
  <si>
    <t xml:space="preserve">83.25.10</t>
  </si>
  <si>
    <t xml:space="preserve">MESA REDONDA D= 1,20M (SIMPLES)</t>
  </si>
  <si>
    <t xml:space="preserve">83.25.15</t>
  </si>
  <si>
    <t xml:space="preserve">CADEIRA ALMOFADADA FIXA, SEM BRAÇO, ESTRUTURA DE METALON</t>
  </si>
  <si>
    <t xml:space="preserve">83.25.28</t>
  </si>
  <si>
    <t xml:space="preserve">REFRIGERADOR COMPACTO (FRIGOBAR) ELECTROLUX 122L-RE120/EQUIVALENTE</t>
  </si>
  <si>
    <t xml:space="preserve">83.25.40</t>
  </si>
  <si>
    <t xml:space="preserve">ARQUIVO DE AÇO 3 GAVETAS, MODELO OFÍCIO</t>
  </si>
  <si>
    <t xml:space="preserve">83.25.43</t>
  </si>
  <si>
    <t xml:space="preserve">ESTANTE DE AÇO REFORÇADA COM 06 PRATELEIRAS (CARGA MÁXIMA 600KG)</t>
  </si>
  <si>
    <t xml:space="preserve">83.25.45</t>
  </si>
  <si>
    <t xml:space="preserve">ARMÁRIO DE AÇO COM 2 PORTAS 170 X 72 X 40CM</t>
  </si>
  <si>
    <t xml:space="preserve">83.25.47</t>
  </si>
  <si>
    <t xml:space="preserve">ARMÁRIO PARA ROUPAS COM 4 PORTAS 200 X 72 X 40CM</t>
  </si>
  <si>
    <t xml:space="preserve">83.25.50</t>
  </si>
  <si>
    <t xml:space="preserve">AQUECEDOR PARA 25 MARMITAS 60 X 90CM - ELÉTRICO</t>
  </si>
  <si>
    <t xml:space="preserve">83.25.51</t>
  </si>
  <si>
    <t xml:space="preserve">SMARTPHONE</t>
  </si>
  <si>
    <t xml:space="preserve">83.25.52</t>
  </si>
  <si>
    <t xml:space="preserve">TRENA A LASER COM ALCANCE DE 50 METROS</t>
  </si>
  <si>
    <t xml:space="preserve">83.25.53</t>
  </si>
  <si>
    <t xml:space="preserve">TRENA DE LONA DE 20 METROS</t>
  </si>
  <si>
    <t xml:space="preserve">83.25.54</t>
  </si>
  <si>
    <t xml:space="preserve">IMPRESSORA MULTIFUNCIONAL A3</t>
  </si>
  <si>
    <t xml:space="preserve">83.25.55</t>
  </si>
  <si>
    <t xml:space="preserve">VENTILADOR DE MESA, 40CM, 3 VELOCIDADES</t>
  </si>
  <si>
    <t xml:space="preserve">83.30.01</t>
  </si>
  <si>
    <t xml:space="preserve">BÁSCULA PARA CAMINHÃO FORD CARGO 1519 OU 1319</t>
  </si>
  <si>
    <t xml:space="preserve">83.30.02</t>
  </si>
  <si>
    <t xml:space="preserve">TANQUE DE AÇO PARA TRANSPORTE DE ÁGUA COM CAPACIDADE DE 6M3 (INCLUI MONTAGEM, NÃO INCLUI CAMINHÃO)</t>
  </si>
  <si>
    <t xml:space="preserve">83.30.03</t>
  </si>
  <si>
    <t xml:space="preserve">TANQUE 10000L PARA CAMINHÃO PIPA</t>
  </si>
  <si>
    <t xml:space="preserve">83.30.04</t>
  </si>
  <si>
    <t xml:space="preserve">CARROCERIA DE MADEIRA PARA CAMINHÃO FORD CARGO 1519 OU 1319</t>
  </si>
  <si>
    <t xml:space="preserve">83.30.20</t>
  </si>
  <si>
    <t xml:space="preserve">TRANSPORTE EM CAÇAMBA (5M3)</t>
  </si>
  <si>
    <t xml:space="preserve">83.40.06</t>
  </si>
  <si>
    <t xml:space="preserve">LIXEIRA PLÁSTICA COM TAMPA VAI E VEM, CAPACIDADE 100L, PARA ORGÂNICOS</t>
  </si>
  <si>
    <t xml:space="preserve">83.40.07</t>
  </si>
  <si>
    <t xml:space="preserve">BOMBONA BOCA LARGA PARA RESÍDUOS CLASSE B - 100 LITROS</t>
  </si>
  <si>
    <t xml:space="preserve">83.40.08</t>
  </si>
  <si>
    <t xml:space="preserve">BIG BAG PARA RESÍDUOS COMUNS, CAPACIDADE APROXIMADA DE 1M3, PADRÃO CLUB FARM/EQUIVALENTE</t>
  </si>
  <si>
    <t xml:space="preserve">83.40.09</t>
  </si>
  <si>
    <t xml:space="preserve">CESTO COLETOR RESÍDUO LEVE METÁLICO CILINDRO DIÂMETRO 220 MM, PADRÃO SLU MC22</t>
  </si>
  <si>
    <t xml:space="preserve">83.40.10</t>
  </si>
  <si>
    <t xml:space="preserve">CESTO COLETOR RESÍDUO LEVE METÁLICO CILINDRO DIÂMETRO 250 MM PADRÃO SLU MC25</t>
  </si>
  <si>
    <t xml:space="preserve">83.40.11</t>
  </si>
  <si>
    <t xml:space="preserve">CESTO COLETOR DE RESÍDUO LEVE MQS</t>
  </si>
  <si>
    <t xml:space="preserve">83.40.12</t>
  </si>
  <si>
    <t xml:space="preserve">CESTO COLETOR DE RESÍDUO LEVE MQD</t>
  </si>
  <si>
    <t xml:space="preserve">83.41.01</t>
  </si>
  <si>
    <t xml:space="preserve">PAPEL HIGIÊNICO (ROLO - 300M)</t>
  </si>
  <si>
    <t xml:space="preserve">83.41.02</t>
  </si>
  <si>
    <t xml:space="preserve">SABONETE LÍQUIDO 250ML</t>
  </si>
  <si>
    <t xml:space="preserve">83.41.03</t>
  </si>
  <si>
    <t xml:space="preserve">ÁLCOOL EM GEL 420G 70° INPM</t>
  </si>
  <si>
    <t xml:space="preserve">83.41.04</t>
  </si>
  <si>
    <t xml:space="preserve">FITA DUPLA FACE TRANSFERÍVEL VHB 12MM X 20M UNITÁRIO 3M/EQUIVALENTE</t>
  </si>
  <si>
    <t xml:space="preserve">83.42.02</t>
  </si>
  <si>
    <t xml:space="preserve">TARUGO DELIMITADOR DE PROFUNDIDADE EM ESPUMA DE POLIETILENO DE BAIXA DENSIDADE 10 MM, CINZA REF 44073</t>
  </si>
  <si>
    <t xml:space="preserve">83.42.03</t>
  </si>
  <si>
    <t xml:space="preserve">PRIMER DE POLIURETANO REF 44074</t>
  </si>
  <si>
    <t xml:space="preserve">83.42.04</t>
  </si>
  <si>
    <t xml:space="preserve">PRIMER PARA MANTA ASFÁLTICA A BASE DE ASFALTO MODIFICADO DILUÍDO EM SOLVENTE, APLICAÇÃO A FRIO REF 511</t>
  </si>
  <si>
    <t xml:space="preserve">83.42.05</t>
  </si>
  <si>
    <t xml:space="preserve">SELANTE MONOCOMPONENTE A BASE DE SILICONE DE BAIXO MÓDULO, PARA JUNTAS DE PAVIMENTAÇÃO REF 43142</t>
  </si>
  <si>
    <t xml:space="preserve">83.42.06</t>
  </si>
  <si>
    <t xml:space="preserve">MEMBRANA IMPERMEABILIZANTE A BASE DE POLIURETANO REF 43148</t>
  </si>
  <si>
    <t xml:space="preserve">83.42.07</t>
  </si>
  <si>
    <t xml:space="preserve">MEMBRANA IMPERMEABILIZANTE ACRÍLICA MONOCOMPONENTE REF 43147</t>
  </si>
  <si>
    <t xml:space="preserve">83.42.08</t>
  </si>
  <si>
    <t xml:space="preserve">ARGAMASSA POLIMÉRICA IMPERMEABILIZANTE SEMIFLEXÍVEL, BICOMPONENTE (MEMBRANA IMPERMEABILIZANTE ACRÍLICA) REF 135</t>
  </si>
  <si>
    <t xml:space="preserve">83.42.09</t>
  </si>
  <si>
    <t xml:space="preserve">TELA DE POLIÉSTER PARA IMPERMEABILIZAÇÃO REF 4030</t>
  </si>
  <si>
    <t xml:space="preserve">83.42.10</t>
  </si>
  <si>
    <t xml:space="preserve">MANTA LÍQUIDA DE BASE ASFÁLTICA MODIFICADA COM A ADIÇÃO DE ELASTÔMEROS DILUÍDOS EM SOLVENTE ORGÂNICO, APLICAÇÃO A FRIO (MEMBRANA IMPERMEABILIZANTE ASFÁLTICA) REF 626</t>
  </si>
  <si>
    <t xml:space="preserve">83.42.11</t>
  </si>
  <si>
    <t xml:space="preserve">MANTA ASFÁLTICA ELASTOMÉRICA EM POLIÉSTER 3MM, TIPO III, CLASSE B, ACABAMENTO PP REF 4014</t>
  </si>
  <si>
    <t xml:space="preserve">83.42.12</t>
  </si>
  <si>
    <t xml:space="preserve">MANTA ASFÁLTICA ELASTOMÉRICA EM POLIÉSTER 4MM, TIPO III, CLASSE B, ACABAMENTO PP REF 4015</t>
  </si>
  <si>
    <t xml:space="preserve">83.42.13</t>
  </si>
  <si>
    <t xml:space="preserve">MANTA ASFÁLTICA ELASTOMÉRICA EM POLIÉSTER ALUMINIZADA 3MM, TIPO III, CLASSE B REF 11621</t>
  </si>
  <si>
    <t xml:space="preserve">84.20.01</t>
  </si>
  <si>
    <t xml:space="preserve">CONE DE SINALIZAÇÃO EM PVC FLEXÍVEL, H= 70 / 76CM</t>
  </si>
  <si>
    <t xml:space="preserve">84.20.02</t>
  </si>
  <si>
    <t xml:space="preserve">CONE DE SINALIZAÇÃO EM PVC RÍGIDO COM FAIXA REFLETIVA, H= 70 / 76CM</t>
  </si>
  <si>
    <t xml:space="preserve">84.20.03</t>
  </si>
  <si>
    <t xml:space="preserve">SINALIZADOR A LED COM TRAVA ANTI-FURTO MONOLIGHT OU EQUIVALENTE</t>
  </si>
  <si>
    <t xml:space="preserve">84.20.20</t>
  </si>
  <si>
    <t xml:space="preserve">FITA ZEBRADA PARA SINALIZAÇAO ROLO DE 200M</t>
  </si>
  <si>
    <t xml:space="preserve">89.05.01</t>
  </si>
  <si>
    <t xml:space="preserve">SERVIÇO DE BOMBEAMENTO DE CONCRETO COM CONSUMO MÍNIMO DE 40M3 REF 44535</t>
  </si>
  <si>
    <t xml:space="preserve">89.06.24</t>
  </si>
  <si>
    <t xml:space="preserve">CONCRETO USINADO FCK&gt;=15 MPA - BRITA 0 E 1 - SLUMP 10+-2</t>
  </si>
  <si>
    <t xml:space="preserve">89.06.27</t>
  </si>
  <si>
    <t xml:space="preserve">CONCRETO USINADO FCK&gt;=20 MPA - BRITA 0 E 1 - SLUMP 10+-2 REF 34492</t>
  </si>
  <si>
    <t xml:space="preserve">89.06.28</t>
  </si>
  <si>
    <t xml:space="preserve">CONCRETO USINADO FCK&gt;=25 MPA - BRITA 0 E 1 - SLUMP 10+-2 REF 34493</t>
  </si>
  <si>
    <t xml:space="preserve">89.06.30</t>
  </si>
  <si>
    <t xml:space="preserve">CONCRETO USINADO FCK&gt;=30 MPA - BRITA 0 E 1 - SLUMP 10+-2 REF 34494</t>
  </si>
  <si>
    <t xml:space="preserve">89.06.32</t>
  </si>
  <si>
    <t xml:space="preserve">CONCRETO USINADO FCK&gt;=40 MPA - BRITA 0 E 1 - SLUMP 10+-2 REF 34496</t>
  </si>
  <si>
    <t xml:space="preserve">89.06.44</t>
  </si>
  <si>
    <t xml:space="preserve">CONCRETO CONSUMO CIMENTO 120 KG/M3 FCTMK&gt;=2 MPA</t>
  </si>
  <si>
    <t xml:space="preserve">89.06.45</t>
  </si>
  <si>
    <t xml:space="preserve">CONCRETO - CONSUMO DE CIMENTO 390 KG/M3 E FCTM, K=4,5 MPA - USINADO</t>
  </si>
  <si>
    <t xml:space="preserve">89.07.52</t>
  </si>
  <si>
    <t xml:space="preserve">CONCRETO USINADO FCK&gt;=25 MPA - BRITA 0 E 1 - SLUMP 13+-3 CM CONSUMO MÍNIMO 280KG REF 38405</t>
  </si>
  <si>
    <t xml:space="preserve">89.07.63</t>
  </si>
  <si>
    <t xml:space="preserve">CONCRETO USINADO FCK&gt;=30 MPA - BRITA 0 E 1 - SLUMP 24+-2 CM CONSUMO MÍNIMO 400KG</t>
  </si>
  <si>
    <t xml:space="preserve">89.18.01</t>
  </si>
  <si>
    <t xml:space="preserve">MOBILIZAÇÃO E DESMOBILIZAÇÃO DE TRADO PARA ESTACA ESCAVAÇÃO MECÂNICA</t>
  </si>
  <si>
    <t xml:space="preserve">89.18.04</t>
  </si>
  <si>
    <t xml:space="preserve">ESTACA BROCA MECANIZADA - PERFURAÇÃO D= 40CM</t>
  </si>
  <si>
    <t xml:space="preserve">89.18.07</t>
  </si>
  <si>
    <t xml:space="preserve">ESTACA BROCA MECANIZADA - PERFURAÇÃO D= 25CM</t>
  </si>
  <si>
    <t xml:space="preserve">89.18.08</t>
  </si>
  <si>
    <t xml:space="preserve">ESTACA BROCA MECANIZADA - PERFURAÇÃO D= 60CM</t>
  </si>
  <si>
    <t xml:space="preserve">89.20.01</t>
  </si>
  <si>
    <t xml:space="preserve">MOBILIZAÇÃO E DESMOBILIZAÇÃO DE EQUIPAMENTO - ESTACA STRAUSS</t>
  </si>
  <si>
    <t xml:space="preserve">89.20.05</t>
  </si>
  <si>
    <t xml:space="preserve">CONFECCAO DE ESTACA STRAUSS D= 250MM / 320MM - 25T / 35T</t>
  </si>
  <si>
    <t xml:space="preserve">89.20.09</t>
  </si>
  <si>
    <t xml:space="preserve">CONFECÇÃO DE ESTACA STRAUSS D=380MM/420MM-55T/75T</t>
  </si>
  <si>
    <t xml:space="preserve">89.20.80</t>
  </si>
  <si>
    <t xml:space="preserve">MOBILIZAÇÃO E DESMOBILIZAÇÃO DE EQUIPAMENTO - ESTACA RAIZ</t>
  </si>
  <si>
    <t xml:space="preserve">89.20.84</t>
  </si>
  <si>
    <t xml:space="preserve">ESTACA RAIZ D=310MM EM SOLO, EXCLUSIVE ARGAMASSSA, EXCLUSIVE ARMAÇÃO</t>
  </si>
  <si>
    <t xml:space="preserve">89.20.88</t>
  </si>
  <si>
    <t xml:space="preserve">ESTACA RAIZ D=310MM EM ROCHA, EXCLUSIVE. ARGAMASSA, EXCLUSIVE ARMAÇÃO</t>
  </si>
  <si>
    <t xml:space="preserve">89.20.91</t>
  </si>
  <si>
    <t xml:space="preserve">LOCAÇÃO DE GRUPO GERADOR 80 A 125 KVA, MOTOR DIESEL, REBOCÁVEL, ACIONAMENTO MANUAL REF 3346</t>
  </si>
  <si>
    <t xml:space="preserve">89.20.94</t>
  </si>
  <si>
    <t xml:space="preserve">EXECUÇÃO DE PERFURAÇÃO ESTACA RAIZ D=20CM SOLO SEM PRESENÇA DE ROCHA</t>
  </si>
  <si>
    <t xml:space="preserve">89.20.95</t>
  </si>
  <si>
    <t xml:space="preserve">EXECUÇÃO DE PERFURAÇÃO ESTACA RAIZ D=40CM SOLO SEM PRESENÇA DE ROCHA</t>
  </si>
  <si>
    <t xml:space="preserve">89.20.96</t>
  </si>
  <si>
    <t xml:space="preserve">EXECUÇÃO DE PERFURAÇÃO ESTACA RAIZ D=45CM SOLO SEM PRESENÇA DE ROCHA</t>
  </si>
  <si>
    <t xml:space="preserve">89.20.97</t>
  </si>
  <si>
    <t xml:space="preserve">EXECUÇÃO DE PERFURAÇÃO ESTACA RAIZ D=20CM SOLO COM PRESENÇA DE ROCHA</t>
  </si>
  <si>
    <t xml:space="preserve">89.20.98</t>
  </si>
  <si>
    <t xml:space="preserve">EXECUÇÃO DE PERFURAÇÃO ESTACA RAIZ D=40CM SOLO COM PRESENÇA DE ROCHA</t>
  </si>
  <si>
    <t xml:space="preserve">89.20.99</t>
  </si>
  <si>
    <t xml:space="preserve">EXECUÇÃO DE PERFURAÇÃO ESTACA RAIZ D=45CM SOLO COM PRESENÇA DE ROCHA</t>
  </si>
  <si>
    <t xml:space="preserve">89.21.01</t>
  </si>
  <si>
    <t xml:space="preserve">MOBILIZAÇÃO E DESMOBILIZAÇÃO DE EQUIPAMENTO</t>
  </si>
  <si>
    <t xml:space="preserve">89.21.02</t>
  </si>
  <si>
    <t xml:space="preserve">EXECUÇÃO DE HELICE CONTINUA D= 30 CM</t>
  </si>
  <si>
    <t xml:space="preserve">89.21.04</t>
  </si>
  <si>
    <t xml:space="preserve">EXECUÇÃO DE HELICE CONTINUA D= 50 CM</t>
  </si>
  <si>
    <t xml:space="preserve">89.21.06</t>
  </si>
  <si>
    <t xml:space="preserve">EXECUÇÃO DE HELICE CONTINUA D= 70 CM</t>
  </si>
  <si>
    <t xml:space="preserve">89.21.07</t>
  </si>
  <si>
    <t xml:space="preserve">EXECUÇÃO DE HELICE CONTÍNUA D=80CM</t>
  </si>
  <si>
    <t xml:space="preserve">89.21.08</t>
  </si>
  <si>
    <t xml:space="preserve">EXECUÇÃO DE HELICE CONTÍNUA D=90CM</t>
  </si>
  <si>
    <t xml:space="preserve">89.33.01</t>
  </si>
  <si>
    <t xml:space="preserve">TARIFA "A" ENTRE 0 E 20M3, FORNECIMENTO DE ÁGUA REF 44480</t>
  </si>
  <si>
    <t xml:space="preserve">89.34.06</t>
  </si>
  <si>
    <t xml:space="preserve">FORNECIMENTO DE GRAMA SÃO CARLOS (AXONAPUS)</t>
  </si>
  <si>
    <t xml:space="preserve">89.34.07</t>
  </si>
  <si>
    <t xml:space="preserve">GRAMA ESMERALDA OU SÃO CARLOS OU CURITIBANA, EM PLACAS, SEM PLANTIO REF 3322</t>
  </si>
  <si>
    <t xml:space="preserve">89.34.08</t>
  </si>
  <si>
    <t xml:space="preserve">MUDA DE RASTEIRA / FORRAÇÃO, AMENDOIM RASTEIRO / ONZE HORAS / AZULZINHA / IMPATIENS OU EQUIVALENTE DA REGIÃO REF 360</t>
  </si>
  <si>
    <t xml:space="preserve">89.34.09</t>
  </si>
  <si>
    <t xml:space="preserve">FORNECIMENTO DE GRAMA ESMERALDAS (WILD ZOYSIA)</t>
  </si>
  <si>
    <t xml:space="preserve">89.34.20</t>
  </si>
  <si>
    <t xml:space="preserve">SUPERFOSFATO SIMPLES</t>
  </si>
  <si>
    <t xml:space="preserve">89.34.21</t>
  </si>
  <si>
    <t xml:space="preserve">MICRONUTRIENTES FTE</t>
  </si>
  <si>
    <t xml:space="preserve">89.34.22</t>
  </si>
  <si>
    <t xml:space="preserve">HÚMUS DE MINHOCA</t>
  </si>
  <si>
    <t xml:space="preserve">89.34.23</t>
  </si>
  <si>
    <t xml:space="preserve">COMPOSTO ORGÂNICO</t>
  </si>
  <si>
    <t xml:space="preserve">89.34.24</t>
  </si>
  <si>
    <t xml:space="preserve">SUBSTRATO AGRÍCOLA COMERCIAL</t>
  </si>
  <si>
    <t xml:space="preserve">89.34.25</t>
  </si>
  <si>
    <t xml:space="preserve">CONDICIONADORES DE SOLO</t>
  </si>
  <si>
    <t xml:space="preserve">89.34.26</t>
  </si>
  <si>
    <t xml:space="preserve">FOSFATO NATURAL</t>
  </si>
  <si>
    <t xml:space="preserve">89.34.27</t>
  </si>
  <si>
    <t xml:space="preserve">SOLUÇÃO DE GEL DE PLANTIO</t>
  </si>
  <si>
    <t xml:space="preserve">89.34.28</t>
  </si>
  <si>
    <t xml:space="preserve">CALCÁRIO DOLOMÍTICO PRNT 90 A 100%</t>
  </si>
  <si>
    <t xml:space="preserve">89.34.30</t>
  </si>
  <si>
    <t xml:space="preserve">TERRA VEGETAL (GRANEL) REF 7253</t>
  </si>
  <si>
    <t xml:space="preserve">89.34.31</t>
  </si>
  <si>
    <t xml:space="preserve">ADUBO ORGÂNICO</t>
  </si>
  <si>
    <t xml:space="preserve">89.34.32</t>
  </si>
  <si>
    <t xml:space="preserve">ADUBO MINERAL (10-10-10)</t>
  </si>
  <si>
    <t xml:space="preserve">89.34.33</t>
  </si>
  <si>
    <t xml:space="preserve">ADUBO MINERAL (4-14-8)</t>
  </si>
  <si>
    <t xml:space="preserve">89.34.34</t>
  </si>
  <si>
    <t xml:space="preserve">CALCÁRIO DOLOMÍTICO (ACIMA DE 1T)</t>
  </si>
  <si>
    <t xml:space="preserve">89.34.40</t>
  </si>
  <si>
    <t xml:space="preserve">ÁRVORE - SIBIPIRUNA - CAESLPINA PELTOHOROIDES H= 2,50M</t>
  </si>
  <si>
    <t xml:space="preserve">89.34.41</t>
  </si>
  <si>
    <t xml:space="preserve">ÁRVORE - IPÊ ROXO - HANDROANTHUS IMPETIGINOSUS H= 2,50M</t>
  </si>
  <si>
    <t xml:space="preserve">89.34.42</t>
  </si>
  <si>
    <t xml:space="preserve">ÁRVORE - IPÊ ROSA - TABEBUIA AVELLANEDAE H= 2,50M</t>
  </si>
  <si>
    <t xml:space="preserve">89.34.43</t>
  </si>
  <si>
    <t xml:space="preserve">ÁRVORE - IPÊ BRANCO - TABEBUIA ROSEOALBA - H= 2,50M</t>
  </si>
  <si>
    <t xml:space="preserve">89.34.44</t>
  </si>
  <si>
    <t xml:space="preserve">ÁRVORE - PAU FERRO - CAESALPINIA FERREA LEIOSCHYA H= 2,50M</t>
  </si>
  <si>
    <t xml:space="preserve">89.34.45</t>
  </si>
  <si>
    <t xml:space="preserve">ÁRVORE - IPÊ AMARELO - HANDROANTHUS SERRATIFOLIUS - H= 2,50M</t>
  </si>
  <si>
    <t xml:space="preserve">89.34.46</t>
  </si>
  <si>
    <t xml:space="preserve">ÁRVORE - ACÁCIA MIMOSA - ACÁCIA PODALYRIIFOLIA H= 2,50M</t>
  </si>
  <si>
    <t xml:space="preserve">89.34.47</t>
  </si>
  <si>
    <t xml:space="preserve">ÁRVORE - OITI - LICANIA TOMENTOSA - H= 2,50M</t>
  </si>
  <si>
    <t xml:space="preserve">89.34.48</t>
  </si>
  <si>
    <t xml:space="preserve">ÁRVORE - JACARANDÁ MIMOSO - CUSPIDIFOLIA H= 2,50M</t>
  </si>
  <si>
    <t xml:space="preserve">89.34.49</t>
  </si>
  <si>
    <t xml:space="preserve">ÁRVORE - ESCUMILHA AFRICANA - LAGERSTROEMIA SPECIOSA - H= 2,50M</t>
  </si>
  <si>
    <t xml:space="preserve">89.34.50</t>
  </si>
  <si>
    <t xml:space="preserve">FORRAÇÃO - ACALIPHA - ACALIPHA REPTANS</t>
  </si>
  <si>
    <t xml:space="preserve">89.34.51</t>
  </si>
  <si>
    <t xml:space="preserve">ÁRVORE - JEQUITIBÁ BRANCO - CARINIANA ESTRELLENSIS - H= 2,50M</t>
  </si>
  <si>
    <t xml:space="preserve">89.34.52</t>
  </si>
  <si>
    <t xml:space="preserve">FORRAÇÃO - WEDELIA - WEDELIA PALUDOSA</t>
  </si>
  <si>
    <t xml:space="preserve">89.34.53</t>
  </si>
  <si>
    <t xml:space="preserve">ÁRVORE FRUTÍFERA - PITANGA, ARAÇÁ, ACEROLA, AMOREIRA, GRUMIXAMA, GOIABA, JABUTICABA - H= 2,50M</t>
  </si>
  <si>
    <t xml:space="preserve">89.34.54</t>
  </si>
  <si>
    <t xml:space="preserve">FORRAÇÃO - CLOROFITO - CLOROFITUM</t>
  </si>
  <si>
    <t xml:space="preserve">89.34.60</t>
  </si>
  <si>
    <t xml:space="preserve">ARBUSTO - BELA EMILIA - PLUMBAGO CAPENSIS</t>
  </si>
  <si>
    <t xml:space="preserve">89.34.62</t>
  </si>
  <si>
    <t xml:space="preserve">ARBUSTO - CAMARA - LANTANA CAMARA</t>
  </si>
  <si>
    <t xml:space="preserve">89.34.70</t>
  </si>
  <si>
    <t xml:space="preserve">PALMEIRA - LICURI (ESTIPE &gt;= H= 2,50M)</t>
  </si>
  <si>
    <t xml:space="preserve">89.37.10</t>
  </si>
  <si>
    <t xml:space="preserve">AGENTE DE CURA PARA CONCRETO</t>
  </si>
  <si>
    <t xml:space="preserve">89.37.50</t>
  </si>
  <si>
    <t xml:space="preserve">POLIMENTO MECÂNICO DE PISO CONCRETO, NIVELAMENTO A LASER</t>
  </si>
  <si>
    <t xml:space="preserve">89.37.70</t>
  </si>
  <si>
    <t xml:space="preserve">CALÇADA PORTUGUESA ASSENTADA</t>
  </si>
  <si>
    <t xml:space="preserve">89.45.10</t>
  </si>
  <si>
    <t xml:space="preserve">IMPERMEABILIZAÇÃO, INFILTRAÇÃO CRISTALIZAÇÃO POSITIVA (RES)</t>
  </si>
  <si>
    <t xml:space="preserve">89.50.02</t>
  </si>
  <si>
    <t xml:space="preserve">LOCAÇÃO CONTAINER 6,00X2,40X2,82M COM ISOLAMENTO TÉRMICO</t>
  </si>
  <si>
    <t xml:space="preserve">89.50.03</t>
  </si>
  <si>
    <t xml:space="preserve">LOCAÇÃO CONTAINER 6,00X2,40X2,82 M COM ISOLAMENTO TÉRMICO E SANITÁRIO</t>
  </si>
  <si>
    <t xml:space="preserve">89.50.08</t>
  </si>
  <si>
    <t xml:space="preserve">LOCAÇÃO CONTAINER 6,00X2,40X2,82 M COM ISOLAMENTO TÉRMICO E LAVATÓRIO</t>
  </si>
  <si>
    <t xml:space="preserve">89.50.09</t>
  </si>
  <si>
    <t xml:space="preserve">BANHEIRO QUÍMICO, 2 MANUTENÇÕES, 2 ROLOS PAPEL HIGIÊNICO</t>
  </si>
  <si>
    <t xml:space="preserve">89.50.10</t>
  </si>
  <si>
    <t xml:space="preserve">BANHEIRO QUÍMICO COM SUPORTE SABONETE LÍQUIDO, LAVATÓRIO COM RESERVATÓRIO DE ÁGUA, CABINE DE POLIETILENO, PORTA PAPEL HIGIÊNICO, PORTA PAPEL TOALHA, ANTIDERRAPANTE, LIVRE/OCUPADO PAPEL HIGIÊNICO E LIMPEZA 2 VEZES POR SEMANA</t>
  </si>
  <si>
    <t xml:space="preserve">89.50.11</t>
  </si>
  <si>
    <t xml:space="preserve">LOCAÇÃO CONTAINER 6,00X2,40X2,82 M COM ISOLAMENTO TÉRMICO PARA VESTIÁRIO E SANITÁRIO - SIMPLES</t>
  </si>
  <si>
    <t xml:space="preserve">89.50.12</t>
  </si>
  <si>
    <t xml:space="preserve">LOCAÇÃO CONTAINER 6,00X2,40X2,82 M COM ISOLAMENTO TÉRMICO PARA VESTIÁRIO E SANITÁRIO - DUPLO</t>
  </si>
  <si>
    <t xml:space="preserve">89.50.13</t>
  </si>
  <si>
    <t xml:space="preserve">LOCAÇÃO CONTAINER 6,00X2,40X2,82 M COM ISOLAMENTO TÉRMICO PARA VESTIÁRIO E SANITÁRIO - TRIPLO</t>
  </si>
  <si>
    <t xml:space="preserve">89.50.14</t>
  </si>
  <si>
    <t xml:space="preserve">LOCAÇÃO CONTAINER 6,00X2,40X2,82 M COM ISOLAMENTO TÉRMICO PARA 2 VESTIÁRIOS E SANITÁRIOS</t>
  </si>
  <si>
    <t xml:space="preserve">89.50.20</t>
  </si>
  <si>
    <t xml:space="preserve">MOBILIZAÇÃO DE CONTAINER</t>
  </si>
  <si>
    <t xml:space="preserve">89.50.21</t>
  </si>
  <si>
    <t xml:space="preserve">DESMOBILIZAÇÃO DE CONTAINER</t>
  </si>
  <si>
    <t xml:space="preserve">89.50.50</t>
  </si>
  <si>
    <t xml:space="preserve">LOCAÇÃO AR CONDICIONADO PARA CONTAINER</t>
  </si>
  <si>
    <t xml:space="preserve">89.51.01</t>
  </si>
  <si>
    <t xml:space="preserve">LICENÇA ANUAL DE AMBIENTE COMUM DE DADOS, TRIMBLE CONNECT BUSINESS OU EQUIVALENTE</t>
  </si>
  <si>
    <t xml:space="preserve">93.20.06</t>
  </si>
  <si>
    <t xml:space="preserve">NÍVEL WILD N3 COM MICRÔMETRO (PRECISÃO +/- 0,2MM) OU EQUIVALENTE</t>
  </si>
  <si>
    <t xml:space="preserve">93.21.01</t>
  </si>
  <si>
    <t xml:space="preserve">ESTAÇÃO TOTAL PRECISÃO MÍNIMA 2MM ALCANCE &gt;= 2500M</t>
  </si>
  <si>
    <t xml:space="preserve">93.21.03</t>
  </si>
  <si>
    <t xml:space="preserve">RECEPTOR GPS PARA SISTEMA GNSS L1/L2 - PAR</t>
  </si>
  <si>
    <t xml:space="preserve">93.21.04</t>
  </si>
  <si>
    <t xml:space="preserve">TERRÔMETRO 20 KO E RESISTIVIDADE DO SOLO </t>
  </si>
  <si>
    <t xml:space="preserve">93.22.02</t>
  </si>
  <si>
    <t xml:space="preserve">COMPUTADOR COM PERIFÉRICOS - PROCESSADOR I5 (EQUIVALENTE OU SUPERIOR) 8GB, RAM, HD 1 TB, PLACA DE VÍDEO 1GB E WINDOWS 10</t>
  </si>
  <si>
    <t xml:space="preserve">93.22.09</t>
  </si>
  <si>
    <t xml:space="preserve">PACOTE OFFICE 2019 (SIMILAR OU SUPERIOR)</t>
  </si>
  <si>
    <t xml:space="preserve">ANO</t>
  </si>
  <si>
    <t xml:space="preserve">93.22.10</t>
  </si>
  <si>
    <t xml:space="preserve">AUTODESK AUTOCAD - 2016 (SIMILAR OU SUPERIOR)</t>
  </si>
  <si>
    <t xml:space="preserve">94.01.03</t>
  </si>
  <si>
    <t xml:space="preserve">CÓPIA XEROGRÁFICA PRETO/BRANCO - FORMATO A2</t>
  </si>
  <si>
    <t xml:space="preserve">94.01.04</t>
  </si>
  <si>
    <t xml:space="preserve">CÓPIA XEROGRÁFICA PRETO/BRANCO - FORMATO A1</t>
  </si>
  <si>
    <t xml:space="preserve">94.01.05</t>
  </si>
  <si>
    <t xml:space="preserve">CÓPIA XEROGRÁFICA PRETO/BRANCO - FORMATO A0</t>
  </si>
  <si>
    <t xml:space="preserve">94.07.02</t>
  </si>
  <si>
    <t xml:space="preserve">XEROX PRETO/BRANCO - FORMATO A3</t>
  </si>
  <si>
    <t xml:space="preserve">94.09.11</t>
  </si>
  <si>
    <t xml:space="preserve">XEROX COLORIDO  FORMATO A4</t>
  </si>
  <si>
    <t xml:space="preserve">94.09.12</t>
  </si>
  <si>
    <t xml:space="preserve">XEROX COLORIDO  FORMATO A3</t>
  </si>
  <si>
    <t xml:space="preserve">ENCADERNAÇÃO A4 ACETATO, PVC/CROMICOTE, COM ESPIRAL</t>
  </si>
  <si>
    <t xml:space="preserve">94.12.02</t>
  </si>
  <si>
    <t xml:space="preserve">PLOTAGEM SULFITE FORMATO A3 MÍNIMO 75G/M2</t>
  </si>
  <si>
    <t xml:space="preserve">94.12.03</t>
  </si>
  <si>
    <t xml:space="preserve">PLOTAGEM SULFITE FORMATO A2 MÍNIMO 90G/M2</t>
  </si>
  <si>
    <t xml:space="preserve">PLOTAGEM SULFITE FORMATO A1 MÍNIMO 90G/M2</t>
  </si>
  <si>
    <t xml:space="preserve">94.12.05</t>
  </si>
  <si>
    <t xml:space="preserve">PLOTAGEM SULFITE FORMATO A0 MÍNIMO 90G/M2</t>
  </si>
  <si>
    <t xml:space="preserve">94.12.07</t>
  </si>
  <si>
    <t xml:space="preserve">PLOTAGEM SULFITE FORMATO A1 EXTENDIDO MÍNIMO 90G/M2</t>
  </si>
  <si>
    <t xml:space="preserve">94.12.08</t>
  </si>
  <si>
    <t xml:space="preserve">PLOTAGEM SULFITE FORMATO A0 EXTENDIDO MÍNIMO 90G/M2</t>
  </si>
  <si>
    <t xml:space="preserve">94.15.01</t>
  </si>
  <si>
    <t xml:space="preserve">PLOTAGEM COLORIDA SULFITE FORMATO A4 MÍNIMO 75G/M2</t>
  </si>
  <si>
    <t xml:space="preserve">94.15.02</t>
  </si>
  <si>
    <t xml:space="preserve">PLOTAGEM COLORIDA SULFITE FORMATO A3 MÍNIMO 75G/M2</t>
  </si>
  <si>
    <t xml:space="preserve">94.15.03</t>
  </si>
  <si>
    <t xml:space="preserve">PLOTAGEM COLORIDA SULFITE FORMATO A2 MÍNIMO 90G/M2</t>
  </si>
  <si>
    <t xml:space="preserve">PLOTAGEM COLORIDA SULFITE FORMATO A1 MÍNIMO 90G/M2</t>
  </si>
  <si>
    <t xml:space="preserve">94.15.05</t>
  </si>
  <si>
    <t xml:space="preserve">PLOTAGEM COLORIDA SULFITE FORMATO A0 MÍNIMO 90G/M2</t>
  </si>
  <si>
    <t xml:space="preserve">94.15.07</t>
  </si>
  <si>
    <t xml:space="preserve">PLOTAGEM COLORIDA SULFITE FORMATO A1 EXTENDIDO MÍNIMO 90G/M2</t>
  </si>
  <si>
    <t xml:space="preserve">94.15.08</t>
  </si>
  <si>
    <t xml:space="preserve">PLOTAGEM COLORIDA SULFITE FORMATO A0 EXTENDIDO MÍNIMO 90G/M2</t>
  </si>
  <si>
    <t xml:space="preserve">94.18.01</t>
  </si>
  <si>
    <t xml:space="preserve">94.18.03</t>
  </si>
  <si>
    <t xml:space="preserve">94.18.04</t>
  </si>
  <si>
    <t xml:space="preserve">DIGITALIZAÇÃO DE FORMATO A4 (PDF OU EQUIVALENTE) </t>
  </si>
  <si>
    <t xml:space="preserve">94.18.05</t>
  </si>
  <si>
    <t xml:space="preserve">DVD 4,7 GB</t>
  </si>
  <si>
    <t xml:space="preserve">94.20.02</t>
  </si>
  <si>
    <t xml:space="preserve">ATOS COMUNS A REGISTRADORES E NOTÁRIOS - CERTIDÃO DE INTEIRO TEOR OU EM RESUMO, INDEPENDENTEMENTE DO NÚMERO DE FOLHAS, INCLUSIVE ISSQN DE 5% SOB OS EMOLUMENTOS</t>
  </si>
  <si>
    <t xml:space="preserve">94.20.03</t>
  </si>
  <si>
    <t xml:space="preserve">ATOS COMUNS A REGISTRADORES E NOTÁRIOS - CERTIDÃO EM RELATÓRIO CONFORME QUESITOS, INDEPENDENTEMENTE DO NÚMERO DE FOLHAS, INCLUSIVE ISSQN DE 5% SOB OS EMOLUMENTOS</t>
  </si>
  <si>
    <t xml:space="preserve">95.01.01</t>
  </si>
  <si>
    <t xml:space="preserve">MOBILIZAÇÃO, INSTALAÇÃO E DESMOBILIZAÇÃO, PARA EXECUÇÃO DE SONDAGEM À PERCUSSÃO (NBR 6484:2020)</t>
  </si>
  <si>
    <t xml:space="preserve">95.01.02</t>
  </si>
  <si>
    <t xml:space="preserve">95.01.03</t>
  </si>
  <si>
    <t xml:space="preserve">95.02.01</t>
  </si>
  <si>
    <t xml:space="preserve">95.02.02</t>
  </si>
  <si>
    <t xml:space="preserve">95.03.01</t>
  </si>
  <si>
    <t xml:space="preserve">POÇO DE INSPEÇÃO EM SOLO, SEÇÃO TRANSVERSAL MÍNIMA 100CM OU CIRCULAR 120CM (NBR 9604:2016)</t>
  </si>
  <si>
    <t xml:space="preserve">95.03.02</t>
  </si>
  <si>
    <t xml:space="preserve">SONDAGEM DE SOLO COM UTILIZAÇÃO DE PÁ E PICARETA</t>
  </si>
  <si>
    <t xml:space="preserve">95.06.01</t>
  </si>
  <si>
    <t xml:space="preserve">MOBILIZAÇÃO E DESMOBILIZAÇÃO - SONDAGEM ROTATIVA NW</t>
  </si>
  <si>
    <t xml:space="preserve">95.06.02</t>
  </si>
  <si>
    <t xml:space="preserve">INSTALAÇÃO DE SONDAGEM ROTATIVA NW, POR FURO</t>
  </si>
  <si>
    <t xml:space="preserve">95.06.03</t>
  </si>
  <si>
    <t xml:space="preserve">PERFURAÇÃO EM SOLO COM SONDAGEM ROTATIVA NW</t>
  </si>
  <si>
    <t xml:space="preserve">95.06.04</t>
  </si>
  <si>
    <t xml:space="preserve">PERFURAÇÃO DE SOLO COM COROA DE WIDIA SONDAGEM ROTATIVA NW</t>
  </si>
  <si>
    <t xml:space="preserve">95.06.05</t>
  </si>
  <si>
    <t xml:space="preserve">PERFURAÇÃO COM COROA DIAMANTADA SONDAGEM ROTATIVA NW</t>
  </si>
  <si>
    <t xml:space="preserve">95.08.21</t>
  </si>
  <si>
    <t xml:space="preserve">RETIRADA DE AMOSTRA INDEFORMADA EM BLOCOS 30X30X30CM (NBR 9604:2016), PROFUNDIDADE = 2 A 3 M</t>
  </si>
  <si>
    <t xml:space="preserve">95.08.22</t>
  </si>
  <si>
    <t xml:space="preserve">RETIRADA DE AMOSTRA INDEFORMADA EM BLOCOS 30X30X30CM (NBR 9604:2016), PROFUNDIDADE = 1 A 2 M</t>
  </si>
  <si>
    <t xml:space="preserve">95.08.23</t>
  </si>
  <si>
    <t xml:space="preserve">RETIRADA DE AMOSTRA INDEFORMADA EM BLOCOS 30X30X30CM (NBR 9604:2016), PROFUNDIDADE ATÉ 1M</t>
  </si>
  <si>
    <t xml:space="preserve">97.01.01</t>
  </si>
  <si>
    <t xml:space="preserve">DETERMINAÇÃO DO TEOR DE UMIDADE DE SOLOS EM LABORATÓRIO (NBR 6457:2016 ANEXO A)</t>
  </si>
  <si>
    <t xml:space="preserve">97.01.03</t>
  </si>
  <si>
    <t xml:space="preserve">DETERMINAÇÃO DA MASSA ESPECÍFICA, MASSA ESPECÍFICA APARENTE E ABSORÇÃO DE ÁGUA (NBR 6458:2016)</t>
  </si>
  <si>
    <t xml:space="preserve">97.01.04</t>
  </si>
  <si>
    <t xml:space="preserve">ANÁLISE GRANULOMÉTRICA DE SOLOS POR PENEIRAMENTO (NBR 7181:2016)</t>
  </si>
  <si>
    <t xml:space="preserve">97.01.05</t>
  </si>
  <si>
    <t xml:space="preserve">ANÁLISE GRANULOMÉTRICA DE SOLOS POR PENEIRAMENTO E SEDIMENTAÇÃO (NBR 7181:2016)</t>
  </si>
  <si>
    <t xml:space="preserve">97.01.06</t>
  </si>
  <si>
    <t xml:space="preserve">97.01.07</t>
  </si>
  <si>
    <t xml:space="preserve">97.01.08</t>
  </si>
  <si>
    <t xml:space="preserve">97.01.09</t>
  </si>
  <si>
    <t xml:space="preserve">VERIFICAÇÃO DA COMPACTAÇÃO DO SOLO ENERGIA PROCTOR NORMAL (NBR 7182:2020) COM 05 CORPOS DE PROVA</t>
  </si>
  <si>
    <t xml:space="preserve">97.01.10</t>
  </si>
  <si>
    <t xml:space="preserve">VERIFICAÇÃO DA COMPACTAÇÃO DO SOLO ENERGIA PROCTOR INTERMEDIÁRIO (NBR 7182:2020) COM 05 CORPOS DE PROVA</t>
  </si>
  <si>
    <t xml:space="preserve">97.01.11</t>
  </si>
  <si>
    <t xml:space="preserve">VERIFICAÇÃO DA COMPACTAÇÃO DO SOLO ENERGIA PROCTOR MODIFICADO (NBR 7182:2020) COM 05 CORPOS DE PROVA</t>
  </si>
  <si>
    <t xml:space="preserve">97.01.12</t>
  </si>
  <si>
    <t xml:space="preserve">DETERMINAÇÃO DO ÍNDICE DE SUPORTE CALIFÓRNIA DE SOLOS (ISC OU CBR) COM 1 CORPO DE PROVA (NORMA DNIT 172/016-ME / NBR 9895:2017)</t>
  </si>
  <si>
    <t xml:space="preserve">97.01.13</t>
  </si>
  <si>
    <t xml:space="preserve">DETERMINAÇÃO DO ÍNDICE DE SUPORTE CALIFÓRNIA DE SOLOS (ISC OU CBR) COM 3 CORPOS DE PROVA (NORMA DNIT 172/016-ME / NBR 9895:2017)</t>
  </si>
  <si>
    <t xml:space="preserve">97.01.14</t>
  </si>
  <si>
    <t xml:space="preserve">DETERMINAÇÃO DO ÍNDICE DE SUPORTE CALIFÓRNIA DE SOLOS (ISC OU CBR) COM 5 CORPOS DE PROVA (NORMA DNIT 172/016-ME / NBR 9895:2017)</t>
  </si>
  <si>
    <t xml:space="preserve">97.01.15</t>
  </si>
  <si>
    <t xml:space="preserve">97.01.17</t>
  </si>
  <si>
    <t xml:space="preserve">97.01.18</t>
  </si>
  <si>
    <t xml:space="preserve">97.01.20</t>
  </si>
  <si>
    <t xml:space="preserve">DETERMINAÇÃO DO COEFICIENTE DE PERMEABILIDADE DE SOLOS ARGILOSOS À CARGA VARIÁVEL (NBR 14545:2021)</t>
  </si>
  <si>
    <t xml:space="preserve">97.01.21</t>
  </si>
  <si>
    <t xml:space="preserve">DETERMINAÇÃO DO COEFICIENTE DE PERMEABILIDADE DE SOLOS GRANULARES À CARGA CONSTANTE (NBR 13292:2021)</t>
  </si>
  <si>
    <t xml:space="preserve">97.01.22</t>
  </si>
  <si>
    <t xml:space="preserve">DETERMINAÇÃO DA RESISTÊNCIA À COMPRESSÃO NÃO CONFINADA - SOLOS COESIVOS (NBR 12770:1992)</t>
  </si>
  <si>
    <t xml:space="preserve">97.01.23</t>
  </si>
  <si>
    <t xml:space="preserve">COMPRESSÃO TRIAXIAL RÁPIDO NÃO ADENSADO E NÃO DRENADO (Q/UU) MÍNIMO 3 CORPOS DE PROVA</t>
  </si>
  <si>
    <t xml:space="preserve">97.01.24</t>
  </si>
  <si>
    <t xml:space="preserve">COMPRESSÃO TRIAXIAL RÁPIDO NÃO ADENSADO E NÃO DRENADO (Q/UU) COM MEDIDAS DE PRESSÃO NEUTRA, MÍNIMO 3 CORPOS DE PROVA</t>
  </si>
  <si>
    <t xml:space="preserve">97.01.25</t>
  </si>
  <si>
    <t xml:space="preserve">COMPRESSÃO TRIAXIAL RÁPIDO PRÉ-ADENSADO E NÃO DRENADO (R/CIU), MÍNIMO 3 CORPOS DE PROVA</t>
  </si>
  <si>
    <t xml:space="preserve">97.01.26</t>
  </si>
  <si>
    <t xml:space="preserve">COMPRESSÃO TRIAXIAL RÁPIDO PRÉ-ADENSADO (R/CIU) COM MEDIDAS DE PRESSÃO NEUTRA, MÍNIMO 3 CORPOS DE PROVA</t>
  </si>
  <si>
    <t xml:space="preserve">97.01.27</t>
  </si>
  <si>
    <t xml:space="preserve">COMPRESSÃO TRIAXIAL RÁPIDO PRÉ-ADENSADO SATURADO (R-SAT/CIU-SAT), MÍNIMO 3 CORPOS DE PROVA</t>
  </si>
  <si>
    <t xml:space="preserve">97.01.28</t>
  </si>
  <si>
    <t xml:space="preserve">COMPRESSÃO TRIAXIAL RÁPIDO PRÉ-ADENSADO SATURADO (R-SAT/CIU-SAT) COM MEDIDAS PRESSÃO NEUTRA, MÍNIMO 3 CORPOS DE PROVA</t>
  </si>
  <si>
    <t xml:space="preserve">97.01.30</t>
  </si>
  <si>
    <t xml:space="preserve">COMPRESSÃO TRIAXIAL LENTO SATURADO (CD), MÍNIMO 3 CORPOS DE PROVA</t>
  </si>
  <si>
    <t xml:space="preserve">97.01.31</t>
  </si>
  <si>
    <t xml:space="preserve">ENSAIO DE CISALHAMENTO DIRETO RÁPIDO EM SOLOS (NBR ISO 12957-1:2013), MÍNIMO 3 CORPOS DE PROVA</t>
  </si>
  <si>
    <t xml:space="preserve">97.01.32</t>
  </si>
  <si>
    <t xml:space="preserve">CISALHAMENTO DIRETO RÁPIDO SATURADO, MÍNIMO 3 CORPOS DE PROVA</t>
  </si>
  <si>
    <t xml:space="preserve">97.01.33</t>
  </si>
  <si>
    <t xml:space="preserve">CISALHAMENTO DIRETO RÁPIDO PRÉ-ADENSADO, MÍNIMO 3 CORPOS DE PROVA</t>
  </si>
  <si>
    <t xml:space="preserve">97.01.34</t>
  </si>
  <si>
    <t xml:space="preserve">CISALHAMENTO DIRETO RÁPIDO SATURADO PRÉ-ADENSADO, MÍNIMO 3 CORPOS DE PROVA</t>
  </si>
  <si>
    <t xml:space="preserve">97.01.35</t>
  </si>
  <si>
    <t xml:space="preserve">CISALHAMENTO DIRETO LENTO MÍNIMO 3 CORPOS DE PROVA</t>
  </si>
  <si>
    <t xml:space="preserve">97.01.36</t>
  </si>
  <si>
    <t xml:space="preserve">CISALHAMENTO DIRETO LENTO SATURADO MÍNIMO 3 CORPOS DE PROVA</t>
  </si>
  <si>
    <t xml:space="preserve">97.02.01</t>
  </si>
  <si>
    <t xml:space="preserve">97.02.02</t>
  </si>
  <si>
    <t xml:space="preserve">97.02.03</t>
  </si>
  <si>
    <t xml:space="preserve">97.02.04</t>
  </si>
  <si>
    <t xml:space="preserve">97.02.05</t>
  </si>
  <si>
    <t xml:space="preserve">97.02.06</t>
  </si>
  <si>
    <t xml:space="preserve">DETERMINAÇÃO DA MASSA ESPECÍFICA DE AGREGADOS MIUDOS POR MEIO DO FRASCO CHAPMAN (DNER-ME 194/98)</t>
  </si>
  <si>
    <t xml:space="preserve">TABELA DE INSUMOS UTILIZADOS NAS COMPOSIÇÕES DE CONSULTORIA</t>
  </si>
  <si>
    <t xml:space="preserve">50.05.10</t>
  </si>
  <si>
    <t xml:space="preserve">CHP/BETONEIRA 320 L, SEM CARREGADOR</t>
  </si>
  <si>
    <t xml:space="preserve">50.05.11</t>
  </si>
  <si>
    <t xml:space="preserve">CHI/BETONEIRA 320 L, SEM CARREGADOR</t>
  </si>
  <si>
    <t xml:space="preserve">50.20.18</t>
  </si>
  <si>
    <t xml:space="preserve">CHP/ESCAVADEIRA HIDRAULICA SOBRE ESTEIRAS, CACAMBA 0,98M3, PESO OPERACIONAL 17T, POTENCIA BRUTA 119HP, OU EQUIVALENTE</t>
  </si>
  <si>
    <t xml:space="preserve">50.20.19</t>
  </si>
  <si>
    <t xml:space="preserve">CHI/ESCAVADEIRA HIDRAULICA SOBRE ESTEIRAS, CACAMBA 0,98M3, PESO OPERACIONAL 17T, POTENCIA BRUTA 119HP, OU EQUIVALENTE</t>
  </si>
  <si>
    <t xml:space="preserve">50.41.15</t>
  </si>
  <si>
    <t xml:space="preserve">CHP DE IMPRESSORA MULTIFUNCIONAL A3</t>
  </si>
  <si>
    <t xml:space="preserve">50.43.01</t>
  </si>
  <si>
    <t xml:space="preserve">CHP - TERRÔMETRO 20 KO E RESISTIVIDADE DO SOLO </t>
  </si>
  <si>
    <t xml:space="preserve">50.43.02</t>
  </si>
  <si>
    <t xml:space="preserve">CHI - TERRÔMETRO 20 KO E RESISTIVIDADE DO SOLO </t>
  </si>
  <si>
    <t xml:space="preserve">LOCAÇÃO VEÍCULO UTILITÁRIO 4 PORTAS E 7 LUGARES C/ SEGURO</t>
  </si>
  <si>
    <t xml:space="preserve">LOCAÇÃO VEÍCULO POPULAR MOTOR 1.0 C/ AR E SEGURO</t>
  </si>
  <si>
    <t xml:space="preserve">OPERADOR DE BETONEIRA</t>
  </si>
  <si>
    <t xml:space="preserve">MOTORISTA DE VEICULO LEVE</t>
  </si>
  <si>
    <t xml:space="preserve">ENGENHEIRO DE OBRA INTERMEDIARIO</t>
  </si>
  <si>
    <t xml:space="preserve">ENGENHEIRO SENIOR - PROJETO</t>
  </si>
  <si>
    <t xml:space="preserve">ENGENHEIRO INTERMEDIARIO - PROJETO</t>
  </si>
  <si>
    <t xml:space="preserve">ENGENHEIRO JUNIOR - PROJETO</t>
  </si>
  <si>
    <t xml:space="preserve">AUX. ARQUITETURA P/ PROJETOS</t>
  </si>
  <si>
    <t xml:space="preserve">PROJETISTA SENIOR - PROJETO</t>
  </si>
  <si>
    <t xml:space="preserve">PROJETISTA INTERMEDIARIO - PROJETO</t>
  </si>
  <si>
    <t xml:space="preserve">PROJETISTA JUNIOR - PROJETO</t>
  </si>
  <si>
    <t xml:space="preserve">TECNICO SENIOR - PROJETO</t>
  </si>
  <si>
    <t xml:space="preserve">TECNICO INTERMEDIARIO - PROJETO</t>
  </si>
  <si>
    <t xml:space="preserve">TECNICO JUNIOR - PROJETO</t>
  </si>
  <si>
    <t xml:space="preserve">DESENHISTA TECNICO / CADISTA - PROJETO</t>
  </si>
  <si>
    <t xml:space="preserve">AUXILIAR ADMINISTRATIVO SENIOR - PROJETO</t>
  </si>
  <si>
    <t xml:space="preserve">AUXILIAR ADMINISTRATIVO INTERMEDIARIO - PROJETO</t>
  </si>
  <si>
    <t xml:space="preserve">AUXILIAR ADMINISTRATIVO JUNIOR - PROJETO</t>
  </si>
  <si>
    <t xml:space="preserve">ENGENHEIRO CONSULTOR - SUPERVISAO</t>
  </si>
  <si>
    <t xml:space="preserve">ENGENHEIRO COORDENADOR - SUPERVISAO</t>
  </si>
  <si>
    <t xml:space="preserve">ENGENHEIRO SENIOR - SUPERVISAO</t>
  </si>
  <si>
    <t xml:space="preserve">ENGENHEIRO INTERMEDIARIO - SUPERVISAO</t>
  </si>
  <si>
    <t xml:space="preserve">ENGENHEIRO JUNIOR - SUPERVISAO</t>
  </si>
  <si>
    <t xml:space="preserve">AUXILIAR DE ENGENHARIA - SUPERVISAO</t>
  </si>
  <si>
    <t xml:space="preserve">AUXILIAR DE ARQUITETURA P/ OBRAS</t>
  </si>
  <si>
    <t xml:space="preserve">TECNICO SENIOR - SUPERVISAO</t>
  </si>
  <si>
    <t xml:space="preserve">TECNICO INTERMEDIARIO - SUPERVISAO</t>
  </si>
  <si>
    <t xml:space="preserve">TECNICO JUNIOR - SUPERVISAO</t>
  </si>
  <si>
    <t xml:space="preserve">DESENHISTA PROJETISTA - SUPERVISAO</t>
  </si>
  <si>
    <t xml:space="preserve">DESENHISTA TECNICO/CADISTA - SUPERVISAO</t>
  </si>
  <si>
    <t xml:space="preserve">DESENHISTA COPISTA - SUPERVISAO</t>
  </si>
  <si>
    <t xml:space="preserve">TOPOGRAFO SENIOR - SUPERVISAO</t>
  </si>
  <si>
    <t xml:space="preserve">TOPOGRAFO INTERMEDIARIO - SUPERVISAO</t>
  </si>
  <si>
    <t xml:space="preserve">TOPOGRAFO JUNIOR - SUPERVISAO</t>
  </si>
  <si>
    <t xml:space="preserve">NIVELADOR - SUPERVISAO</t>
  </si>
  <si>
    <t xml:space="preserve">BALIZA - SUPERVISAO</t>
  </si>
  <si>
    <t xml:space="preserve">AJUDANTE DE TOPOGRAFIA - SUPERVISAO</t>
  </si>
  <si>
    <t xml:space="preserve">LABORATORISTA SENIOR - SUPERVISAO</t>
  </si>
  <si>
    <t xml:space="preserve">LABORATORISTA JUNIOR - SUPERVISAO</t>
  </si>
  <si>
    <t xml:space="preserve">AUXILIAR DE LABORATORIO - SUPERVISAO</t>
  </si>
  <si>
    <t xml:space="preserve">MOTORISTA - SUPERVISAO</t>
  </si>
  <si>
    <t xml:space="preserve">APONTADOR - SUPERVISAO</t>
  </si>
  <si>
    <t xml:space="preserve">SERVENTE - SUPERVISAO</t>
  </si>
  <si>
    <t xml:space="preserve">ACO CA-50, 10,0 MM, VERGALHAO</t>
  </si>
  <si>
    <t xml:space="preserve">ESPAÇADOR / DISTANCIADOR CIRCULAR COM ENTRADA LATERAL, EM PLASTICO, PARA VERGALHAO *4,2 A 12,5* MM, COBRIMENTO 20 MM</t>
  </si>
  <si>
    <t xml:space="preserve">ARAME RECOZIDO (PG-7) 18 BWG, 1,24 MM (0,009 KG/M)          </t>
  </si>
  <si>
    <t xml:space="preserve">CIMENTO PORTLAND COMUM    ( CPIII-40 )  SC 50KG</t>
  </si>
  <si>
    <t xml:space="preserve">ARGAMASSA COLANTE AC-II</t>
  </si>
  <si>
    <t xml:space="preserve">REJUNTE BRANCO, CIMENTICIO   </t>
  </si>
  <si>
    <t xml:space="preserve">CAL VIRGEM COMUM PARA ARGAMASSAS (NBR 6453)   </t>
  </si>
  <si>
    <t xml:space="preserve">LAJE DE REDUCAO 1,30 METROS</t>
  </si>
  <si>
    <t xml:space="preserve">66.01.01</t>
  </si>
  <si>
    <t xml:space="preserve">LOCACAO DE ANDAIME METALICO TIPO FACHADEIRO, LARGURA DE 1,20 M, ALTURA POR PECA DE 2,0 M, INCLUINDO SAPATAS E ITENS NECESSARIOS A INSTALACAO</t>
  </si>
  <si>
    <t xml:space="preserve">ANDAIME FACHADEIRO INCLUSIVE FORRO METALICO</t>
  </si>
  <si>
    <t xml:space="preserve">TELHA CERAMICA TIPO FRANCESA, COMPRIMENTO DE *40* CM, RENDIMENTO DE *16* TELHAS/M2</t>
  </si>
  <si>
    <t xml:space="preserve">TELHA CERAMICA TIPO PLAN, COMPRIMENTO DE *47* CM, RENDIMENTO DE *26* TELHAS/M2</t>
  </si>
  <si>
    <t xml:space="preserve">TELHA DE FIBROCIMENTO ONDULADA E = 4 MM, DE 1,22 X 0,50 M (SEM AMIANTO)</t>
  </si>
  <si>
    <t xml:space="preserve">TELHA DE FIBROCIMENTO ONDULADA E = 6 MM, DE 1,53 X 1,10 M (SEM AMIANTO)</t>
  </si>
  <si>
    <t xml:space="preserve">71.01.07</t>
  </si>
  <si>
    <t xml:space="preserve">TABUA DE PINUS EXP.= 1" L=25 CM</t>
  </si>
  <si>
    <t xml:space="preserve">PECA DE MADEIRA DE PINUS 5,5X5,5 CM</t>
  </si>
  <si>
    <t xml:space="preserve">PREGO DE ACO POLIDO COM CABECA 18 X 30 (2 3/4 X 10)</t>
  </si>
  <si>
    <t xml:space="preserve">CHAPINHA DE ALUMINIO/LATAO D=3CM C.NUMERO IMPRESSO</t>
  </si>
  <si>
    <t xml:space="preserve">NIVEL WILD N3 C/MICROMETRO (PRECISAO +/- 0,2 MM) OU EQUIVALENTE</t>
  </si>
  <si>
    <t xml:space="preserve">ESTACAO TOTAL PRECISAO MINIMA 2MM ALCANCE &gt;=2500M</t>
  </si>
  <si>
    <t xml:space="preserve">RECEPTOR GPS P/ SISTEMA GNSS L1/L2 - PAR</t>
  </si>
  <si>
    <t xml:space="preserve">COMPUTADOR C/ PERIFÉRICOS - PROCESSADOR i5 (EQUIVALENTE OU SUPERIOR) 8GB, RAM, HD 1 TB, PLACA DE VIDEO 1 GB E WINDOWS 10</t>
  </si>
  <si>
    <t xml:space="preserve">COPIA XEROGRAFICA PRETO/BRANCO- FORMATO A2</t>
  </si>
  <si>
    <t xml:space="preserve">COPIA XEROGRAFICA PRETO/BRANCO- FORMATO A1</t>
  </si>
  <si>
    <t xml:space="preserve">COPIA XEROGRAFICA PRETO/BRANCO- FORMATO A0</t>
  </si>
  <si>
    <t xml:space="preserve">PLOTAGEM SULFITE - FORMATO A3</t>
  </si>
  <si>
    <t xml:space="preserve">PLOTAGEM SULFITE - FORMATO A2</t>
  </si>
  <si>
    <t xml:space="preserve">PLOTAGEM SULFITE - FORMATO A0</t>
  </si>
  <si>
    <t xml:space="preserve">PLOTAGEM SULFITE -FORMATO A1 EXTENDIDO</t>
  </si>
  <si>
    <t xml:space="preserve">PLOTAGEM SULFITE -FORMATO A0 EXTENDIDO</t>
  </si>
  <si>
    <t xml:space="preserve">PLOTAGEM COLORIDA SULFITE FORMATO A4</t>
  </si>
  <si>
    <t xml:space="preserve">PLOTAGEM COLORIDA SULFITE FORMATO A3</t>
  </si>
  <si>
    <t xml:space="preserve">PLOTAGEM COLORIDA SULFITE FORMATO A2</t>
  </si>
  <si>
    <t xml:space="preserve">PLOTAGEM COLORIDA SULFITE FORMATO A0</t>
  </si>
  <si>
    <t xml:space="preserve">PLOTAGEM  COLORIDA SULFITE FORMATO A1 EXTENDIDO</t>
  </si>
  <si>
    <t xml:space="preserve">PLOTAGEM  COLORIDA SULFITE FORMATO A0 EXTENDIDO</t>
  </si>
  <si>
    <t xml:space="preserve">PERFURACAO DE SOLO COM COROA DE WIDIA SONDAGEM ROTATIVA NW</t>
  </si>
  <si>
    <t xml:space="preserve">96.01.03</t>
  </si>
  <si>
    <t xml:space="preserve">DETERMINAÇÃO DA DENSIDADE APARENTE E MASSA ESPECÍFICA APARENTE DE MISTURAS ASFALTICAS (NBR 15573:2012)</t>
  </si>
  <si>
    <t xml:space="preserve">96.01.05</t>
  </si>
  <si>
    <t xml:space="preserve">ENSAIO  PARA VERIFICAÇÃO DA ADESIVIDADE DE AGREGADO MIUDO AO LIGANTE BETUMINOSO (NBR 12584:2017)</t>
  </si>
  <si>
    <t xml:space="preserve">96.01.06</t>
  </si>
  <si>
    <t xml:space="preserve">96.01.07</t>
  </si>
  <si>
    <t xml:space="preserve">96.01.16</t>
  </si>
  <si>
    <t xml:space="preserve">96.01.21</t>
  </si>
  <si>
    <t xml:space="preserve">DETERMINAÇÃO DO PONTO DE AMOLECIMENTO EM LIGANTES ASFÁLTICOS - MÉTODO DO ANEL E BOLA (NBR 6560:2016)</t>
  </si>
  <si>
    <t xml:space="preserve">96.01.28</t>
  </si>
  <si>
    <t xml:space="preserve">DETERMINAÇÃO DO EQUIVALENTE DE AREIA EM AGREGADOS MIUDOS (DNER-ME 054/97) (OU NBR 12052:92)</t>
  </si>
  <si>
    <t xml:space="preserve">96.01.29</t>
  </si>
  <si>
    <t xml:space="preserve">ENSAIO  PARA VERIFICAÇÃO DA ADESIVIDADE DE AGREGADO GRAUDO AO LIGANTE BETUMINOSO (NBR 12583:2017)</t>
  </si>
  <si>
    <t xml:space="preserve">DETERMINAÇÃO DA MASSA ESPECÍFICA,  MASSA ESPECÍFICA APARENTE E ABSORÇÃO DE ÁGUA (NBR 6458:2016)</t>
  </si>
  <si>
    <t xml:space="preserve">CISALHAMENTO DIRETO RAPIDO SATURADO</t>
  </si>
  <si>
    <t xml:space="preserve">CISALHAMENTO DIRETO RAPIDO PRE-ADENSADO</t>
  </si>
  <si>
    <t xml:space="preserve">CISALHAMENTO DIRETO RAPIDO SATURADO PRE-ADENSADO</t>
  </si>
  <si>
    <t xml:space="preserve">CISALHAMENTO DIRETO LENTO</t>
  </si>
  <si>
    <t xml:space="preserve">CISALHAMENTO DIRETO LENTO SATURADO</t>
  </si>
  <si>
    <t xml:space="preserve">97.02.07</t>
  </si>
  <si>
    <t xml:space="preserve">DETERMINAÇÃO DO INDICE DE DESEMPENHO DE AGREGADO MIÚDO CONTENDO IMPUREZAS ORGÂNICAS (NBR 7221:2012)</t>
  </si>
  <si>
    <t xml:space="preserve">97.02.08</t>
  </si>
  <si>
    <t xml:space="preserve">97.02.09</t>
  </si>
  <si>
    <t xml:space="preserve">DETERMINAÇÃO DA RESISTÊNCIA DE AGREGADO GRAÚDO AO DESGASTE POR ABRASÃO - LOS ANGELES (NBR 16974:2021)</t>
  </si>
  <si>
    <t xml:space="preserve">97.02.12</t>
  </si>
  <si>
    <t xml:space="preserve">97.02.13</t>
  </si>
  <si>
    <t xml:space="preserve">AVALIAÇÃO DA DURABILIDADE DE AGREGADOS PELO EMPREGO DE SOLUÇÕES DE SULFATO DE SÓDIO OU DE MAGNÉSIO (DNER-ME 089/94)</t>
  </si>
  <si>
    <t xml:space="preserve">98.01.01</t>
  </si>
  <si>
    <t xml:space="preserve">DETERMINAÇÃO DO ÍNDICE DE FINURA DE CIMENTO PORTLAND POR MEIO DA PENEIRA 0,075MM (NBR 11579:2012)</t>
  </si>
  <si>
    <t xml:space="preserve">98.01.02</t>
  </si>
  <si>
    <t xml:space="preserve">DETERMINAÇÃO DO TEMPO DE PEGA DA PASTA DE CIMENTO PORTLAND COM APARELHO VICAT (NM 65:2002)</t>
  </si>
  <si>
    <t xml:space="preserve">98.01.03</t>
  </si>
  <si>
    <t xml:space="preserve">98.01.04</t>
  </si>
  <si>
    <t xml:space="preserve">DETERMINAÇÃO DA RESISTÊNCIA À COMPRESSÃO DE CORPOS DE PROVA CILÍNDRICOS - CIMENTO PORTLAND (NBR 7215:2019)</t>
  </si>
  <si>
    <t xml:space="preserve">98.01.05</t>
  </si>
  <si>
    <t xml:space="preserve">DETERMINAÇÃO DA SUPERFÍCIE ESPECÍFICA DO CIMENTO PORTLAND PELO MÉTODO DE PERMEABILIDADE AO AR - MÉTODO DE BLAINE (NBR 16372:2015)</t>
  </si>
  <si>
    <t xml:space="preserve">98.01.06</t>
  </si>
  <si>
    <t xml:space="preserve">98.01.07</t>
  </si>
  <si>
    <t xml:space="preserve">ANÁLISE QUÍMICA DE CIMENTO PORTLAND - MÉTODO DE ARBITRAGEM PARA DETERMINAÇÃO DE DIÓXIDO DE SILÍCIO, ÓXIDO FÉRRICO, ÓXIDO DE ALUMÍNIO, ÓXIDO DE CÁLCIO E ÓXIDO DE MAGNÉSIO (NBR NM 14:2012)</t>
  </si>
  <si>
    <t xml:space="preserve">98.02.01</t>
  </si>
  <si>
    <t xml:space="preserve">98.02.02</t>
  </si>
  <si>
    <t xml:space="preserve">DETERMINAÇÃO DOS ÍNDICES DE EXSUDAÇÃO E EXPANSÃO - CALDA DE CIMENTO PARA INJEÇÃO (NBR 7681-3:2013)</t>
  </si>
  <si>
    <t xml:space="preserve">98.02.03</t>
  </si>
  <si>
    <t xml:space="preserve">98.02.04</t>
  </si>
  <si>
    <t xml:space="preserve">DETERMINAÇÃO DA RESISTÊNCIA À COMPRESSÃO - CALDA DE CIMENTO PARA INJEÇÃO (NBR 7681-4:2013)</t>
  </si>
  <si>
    <t xml:space="preserve">98.03.01</t>
  </si>
  <si>
    <t xml:space="preserve">98.03.03</t>
  </si>
  <si>
    <t xml:space="preserve">98.03.04</t>
  </si>
  <si>
    <t xml:space="preserve">DETERMINAÇÃO DA RESISTÊNCIA À TRAÇÃO POR COMPRESSÃO DIAMETRAL DE CORPOS DE PROVA CILÍNDRICOS EM ARGAMASSA (NBR 7222:2011)</t>
  </si>
  <si>
    <t xml:space="preserve">98.04.01</t>
  </si>
  <si>
    <t xml:space="preserve">98.04.02</t>
  </si>
  <si>
    <t xml:space="preserve">98.04.03</t>
  </si>
  <si>
    <t xml:space="preserve">DETERMINAÇÃO DA RESISTÊNCIA À COMPRESSÃO DE CORPOS DE PROVA CILÍNDRICOS DE CONCRETO - CURA, FACEAMENTO E ROMPIMENTO (NBR 5739:2018)</t>
  </si>
  <si>
    <t xml:space="preserve">98.04.04</t>
  </si>
  <si>
    <t xml:space="preserve">DETERMINAÇÃO DA RESISTÊNCIA À COMPRESSÃO DE CORPOS DE PROVA CILÍNDRICOS DE CONCRETO - MOLDAGEM, TRANSPORTE, CURA, FACEAMENTO E ROMPIMENTO (NBR 5739:2018)</t>
  </si>
  <si>
    <t xml:space="preserve">98.04.05</t>
  </si>
  <si>
    <t xml:space="preserve">DETERMINAÇÃO DA RESISTÊNCIA TRAÇÃO POR COMPRESSÃO DIAMETRAL DE CORPOS DE PROVA CILÍNDRICOS EM CONCRETO (NBR 7222:2011)</t>
  </si>
  <si>
    <t xml:space="preserve">98.04.07</t>
  </si>
  <si>
    <t xml:space="preserve">DETERMINAÇÃO DA CONSISTÊNCIA DO CONCRETO PELO ABATIMENTO DO TRONCO DE CONE - SLUMP TEST (NBR 16889:2020)</t>
  </si>
  <si>
    <t xml:space="preserve">98.04.08</t>
  </si>
  <si>
    <t xml:space="preserve">98.04.09</t>
  </si>
  <si>
    <t xml:space="preserve">EXTRAÇAO, PREPARO, ENSAIO E ANALISE DE TESTEMUNHO D=3" EM ESTRUTURA DE CONCRETO (NBR 7680-1:2015)</t>
  </si>
  <si>
    <t xml:space="preserve">98.04.10</t>
  </si>
  <si>
    <t xml:space="preserve">EXTRAÇAO, PREPARO, ENSAIO E ANALISE DE TESTEMUNHO D=4" EM ESTRUTURA DE CONCRETO (NBR 7680-1:2015)</t>
  </si>
  <si>
    <t xml:space="preserve">99.01.01</t>
  </si>
  <si>
    <t xml:space="preserve">ENSAIO DE TRAÇÃO E DESBITOLAMENTO EM BARRAS DE AÇO D &lt;= 16 MM - TEMPERATURA AMBIENTE (NBR 6892-1:2013)</t>
  </si>
  <si>
    <t xml:space="preserve">99.01.02</t>
  </si>
  <si>
    <t xml:space="preserve">ENSAIO DE TRAÇÃO E DESBITOLAMENTO EM BARRAS DE AÇO 16 &lt; D &lt;= 25 MM - TEMPERATURA AMBIENTE (NBR 6892-1:2013)</t>
  </si>
  <si>
    <t xml:space="preserve">99.01.03</t>
  </si>
  <si>
    <t xml:space="preserve">ENSAIO DE TRAÇÃO E DESBITOLAMENTO EM BARRAS DE AÇO D &gt; 25 MM - TEMPERATURA AMBIENTE (NBR 6892-1:2013)</t>
  </si>
  <si>
    <t xml:space="preserve">99.01.04</t>
  </si>
  <si>
    <t xml:space="preserve">ENSAIO DE DOBRAMENTO SEMI-GUIADO EM BARRAS DE AÇO (NBR 7438:2016)</t>
  </si>
  <si>
    <t xml:space="preserve">99.01.05</t>
  </si>
  <si>
    <t xml:space="preserve">ENSAIO DE TRAÇÃO EM FIOS, BARRAS E CORDOALHAS DE AÇO PARA ARMADURA DE PROTENSÃO (NBR 6349:2008)</t>
  </si>
  <si>
    <t xml:space="preserve">99.02.01</t>
  </si>
  <si>
    <t xml:space="preserve">99.02.02</t>
  </si>
  <si>
    <t xml:space="preserve">ENSAIO DE ANÁLISE DIMENSIONAL, ABSORÇÃO E  ÁREA LIQUIDA EM BLOCO DE CONCRETO (NBR 12118:2014)</t>
  </si>
  <si>
    <t xml:space="preserve">99.03.01</t>
  </si>
  <si>
    <t xml:space="preserve">DETERMINAÇÃO DA RESISTÊNCIA À COMPRESSÃO EM BLOCOS CERÂMICOS ESTRUTURAIS E DE VEDAÇÃO (NBR 15270:2017)</t>
  </si>
  <si>
    <t xml:space="preserve">99.03.02</t>
  </si>
  <si>
    <t xml:space="preserve">DETERMINAÇÃO DAS CARACTERÍSTICAS GEOMÉTRICAS E ÍNDICE DE ABSORÇÃO EM BLOCOS CERÂMICOS ESTRUTURAIS E DE VEDAÇÃO (NBR 15270:2017)</t>
  </si>
</sst>
</file>

<file path=xl/styles.xml><?xml version="1.0" encoding="utf-8"?>
<styleSheet xmlns="http://schemas.openxmlformats.org/spreadsheetml/2006/main">
  <numFmts count="36">
    <numFmt numFmtId="164" formatCode="General"/>
    <numFmt numFmtId="165" formatCode="0%"/>
    <numFmt numFmtId="166" formatCode="00"/>
    <numFmt numFmtId="167" formatCode="0.000"/>
    <numFmt numFmtId="168" formatCode="_(* #,##0.00_);_(* \(#,##0.00\);_(* \-??_);_(@_)"/>
    <numFmt numFmtId="169" formatCode="#,##0.00"/>
    <numFmt numFmtId="170" formatCode="#,##0.00\ ;\(#,##0.00\)"/>
    <numFmt numFmtId="171" formatCode="#,##0"/>
    <numFmt numFmtId="172" formatCode="* #,##0.00\ ;* \(#,##0.00\);* \-#\ ;@\ "/>
    <numFmt numFmtId="173" formatCode="0"/>
    <numFmt numFmtId="174" formatCode="[$R$-416]\ * #,##0.00\ ;\-[$R$-416]\ * #,##0.00\ ;[$R$-416]\ * \-#\ ;@\ "/>
    <numFmt numFmtId="175" formatCode="_-* #,##0.00_-;\-* #,##0.00_-;_-* \-??_-;_-@_-"/>
    <numFmt numFmtId="176" formatCode="* #,##0.00\ ;\-* #,##0.00\ ;* \-#\ ;@\ "/>
    <numFmt numFmtId="177" formatCode="* #,##0.00000\ ;\-* #,##0.00000\ ;* \-#\ ;@\ "/>
    <numFmt numFmtId="178" formatCode="0.000000"/>
    <numFmt numFmtId="179" formatCode="_-* #,##0.000_-;\-* #,##0.000_-;_-* \-??_-;_-@_-"/>
    <numFmt numFmtId="180" formatCode="General"/>
    <numFmt numFmtId="181" formatCode="[$R$-416]\ #,##0.00;[RED]\-[$R$-416]\ #,##0.00"/>
    <numFmt numFmtId="182" formatCode="mmm/yy"/>
    <numFmt numFmtId="183" formatCode="_-[$R$-416]\ * #,##0.00_-;\-[$R$-416]\ * #,##0.00_-;_-[$R$-416]\ * \-??_-;_-@_-"/>
    <numFmt numFmtId="184" formatCode="0.00%"/>
    <numFmt numFmtId="185" formatCode="&quot; R$ &quot;* #,##0.00\ ;&quot; R$ &quot;* \(#,##0.00\);&quot; R$ &quot;* \-#\ ;@\ "/>
    <numFmt numFmtId="186" formatCode="* #,##0.000\ ;\-* #,##0.000\ ;* \-#\ ;@\ "/>
    <numFmt numFmtId="187" formatCode="* #,##0.0000\ ;\-* #,##0.0000\ ;* \-#\ ;@\ "/>
    <numFmt numFmtId="188" formatCode="0.00"/>
    <numFmt numFmtId="189" formatCode="d/m/yyyy"/>
    <numFmt numFmtId="190" formatCode="0.0"/>
    <numFmt numFmtId="191" formatCode="* #,##0\ ;\-* #,##0\ ;* \-#\ ;@\ "/>
    <numFmt numFmtId="192" formatCode="#,##0.0"/>
    <numFmt numFmtId="193" formatCode="#,##0.000"/>
    <numFmt numFmtId="194" formatCode="_-[$R$-416]\ * #,##0.00_-;\-[$R$-416]\ * #,##0.00_-;_-[$R$-416]\ * \-??_-;_-@_-"/>
    <numFmt numFmtId="195" formatCode="0.00000"/>
    <numFmt numFmtId="196" formatCode="0.0000"/>
    <numFmt numFmtId="197" formatCode="dd/mm/yy"/>
    <numFmt numFmtId="198" formatCode="@"/>
    <numFmt numFmtId="199" formatCode="&quot;R$ &quot;#,##0.00"/>
  </numFmts>
  <fonts count="79">
    <font>
      <sz val="10"/>
      <name val="Arial"/>
      <family val="2"/>
      <charset val="1"/>
    </font>
    <font>
      <sz val="10"/>
      <name val="Arial"/>
      <family val="0"/>
    </font>
    <font>
      <sz val="10"/>
      <name val="Arial"/>
      <family val="0"/>
    </font>
    <font>
      <sz val="10"/>
      <name val="Arial"/>
      <family val="0"/>
    </font>
    <font>
      <u val="single"/>
      <sz val="11"/>
      <color rgb="FF0563C1"/>
      <name val="Calibri"/>
      <family val="2"/>
      <charset val="1"/>
    </font>
    <font>
      <sz val="11"/>
      <color theme="1"/>
      <name val="Calibri"/>
      <family val="2"/>
      <charset val="1"/>
    </font>
    <font>
      <sz val="12"/>
      <name val="Arial"/>
      <family val="2"/>
      <charset val="1"/>
    </font>
    <font>
      <sz val="11"/>
      <color rgb="FF000000"/>
      <name val="Calibri"/>
      <family val="2"/>
      <charset val="1"/>
    </font>
    <font>
      <sz val="8"/>
      <name val="Calibri"/>
      <family val="2"/>
      <charset val="1"/>
    </font>
    <font>
      <sz val="12"/>
      <name val="Calibri"/>
      <family val="2"/>
      <charset val="1"/>
    </font>
    <font>
      <b val="true"/>
      <sz val="11"/>
      <color rgb="FF000000"/>
      <name val="Calibri"/>
      <family val="2"/>
      <charset val="1"/>
    </font>
    <font>
      <sz val="9"/>
      <color rgb="FF000000"/>
      <name val="Calibri"/>
      <family val="2"/>
      <charset val="1"/>
    </font>
    <font>
      <b val="true"/>
      <sz val="14"/>
      <color rgb="FF000000"/>
      <name val="Calibri"/>
      <family val="2"/>
      <charset val="1"/>
    </font>
    <font>
      <b val="true"/>
      <sz val="14"/>
      <name val="Calibri"/>
      <family val="2"/>
      <charset val="1"/>
    </font>
    <font>
      <b val="true"/>
      <sz val="12"/>
      <name val="Calibri"/>
      <family val="2"/>
      <charset val="1"/>
    </font>
    <font>
      <b val="true"/>
      <sz val="8"/>
      <name val="Calibri"/>
      <family val="2"/>
      <charset val="1"/>
    </font>
    <font>
      <b val="true"/>
      <sz val="12"/>
      <color rgb="FF000000"/>
      <name val="Calibri"/>
      <family val="2"/>
      <charset val="1"/>
    </font>
    <font>
      <b val="true"/>
      <sz val="9"/>
      <color rgb="FF000000"/>
      <name val="Calibri"/>
      <family val="2"/>
      <charset val="1"/>
    </font>
    <font>
      <b val="true"/>
      <sz val="8"/>
      <color rgb="FF000000"/>
      <name val="Calibri"/>
      <family val="2"/>
      <charset val="1"/>
    </font>
    <font>
      <b val="true"/>
      <sz val="8"/>
      <color rgb="FFFFFFFF"/>
      <name val="Calibri"/>
      <family val="2"/>
      <charset val="1"/>
    </font>
    <font>
      <sz val="8"/>
      <color rgb="FFFFFFFF"/>
      <name val="Calibri"/>
      <family val="2"/>
      <charset val="1"/>
    </font>
    <font>
      <b val="true"/>
      <sz val="8"/>
      <color rgb="FF808080"/>
      <name val="Calibri"/>
      <family val="2"/>
      <charset val="1"/>
    </font>
    <font>
      <b val="true"/>
      <sz val="9"/>
      <name val="Calibri"/>
      <family val="2"/>
      <charset val="1"/>
    </font>
    <font>
      <b val="true"/>
      <sz val="9"/>
      <color rgb="FF808080"/>
      <name val="Calibri"/>
      <family val="2"/>
      <charset val="1"/>
    </font>
    <font>
      <sz val="8"/>
      <color rgb="FFFF0000"/>
      <name val="Calibri"/>
      <family val="2"/>
      <charset val="1"/>
    </font>
    <font>
      <sz val="10"/>
      <name val="Calibri"/>
      <family val="2"/>
      <charset val="1"/>
    </font>
    <font>
      <b val="true"/>
      <sz val="10"/>
      <name val="Calibri"/>
      <family val="2"/>
      <charset val="1"/>
    </font>
    <font>
      <sz val="10"/>
      <color rgb="FFFFFFFF"/>
      <name val="Calibri"/>
      <family val="2"/>
      <charset val="1"/>
    </font>
    <font>
      <sz val="6"/>
      <name val="Arial"/>
      <family val="2"/>
      <charset val="1"/>
    </font>
    <font>
      <sz val="11"/>
      <name val="Calibri"/>
      <family val="2"/>
      <charset val="1"/>
    </font>
    <font>
      <b val="true"/>
      <sz val="10"/>
      <color rgb="FFFFFFFF"/>
      <name val="Calibri"/>
      <family val="2"/>
      <charset val="1"/>
    </font>
    <font>
      <b val="true"/>
      <sz val="16"/>
      <color rgb="FF000000"/>
      <name val="Calibri"/>
      <family val="2"/>
      <charset val="1"/>
    </font>
    <font>
      <sz val="11"/>
      <color rgb="FF808080"/>
      <name val="Calibri"/>
      <family val="2"/>
      <charset val="1"/>
    </font>
    <font>
      <b val="true"/>
      <sz val="13.5"/>
      <color rgb="FF808080"/>
      <name val="Calibri"/>
      <family val="2"/>
      <charset val="1"/>
    </font>
    <font>
      <b val="true"/>
      <sz val="11"/>
      <color rgb="FF808080"/>
      <name val="Calibri"/>
      <family val="2"/>
      <charset val="1"/>
    </font>
    <font>
      <vertAlign val="subscript"/>
      <sz val="11"/>
      <name val="Arial"/>
      <family val="2"/>
      <charset val="1"/>
    </font>
    <font>
      <i val="true"/>
      <sz val="11"/>
      <color rgb="FF000000"/>
      <name val="Calibri"/>
      <family val="2"/>
      <charset val="1"/>
    </font>
    <font>
      <b val="true"/>
      <sz val="11"/>
      <color rgb="FF000000"/>
      <name val="Calibri"/>
      <family val="0"/>
      <charset val="1"/>
    </font>
    <font>
      <sz val="11"/>
      <color rgb="FF000000"/>
      <name val="Calibri"/>
      <family val="0"/>
      <charset val="1"/>
    </font>
    <font>
      <sz val="10"/>
      <color rgb="FF000000"/>
      <name val="Calibri"/>
      <family val="0"/>
      <charset val="1"/>
    </font>
    <font>
      <b val="true"/>
      <sz val="12"/>
      <color rgb="FF000000"/>
      <name val="Calibri"/>
      <family val="0"/>
      <charset val="1"/>
    </font>
    <font>
      <sz val="12"/>
      <color rgb="FF000000"/>
      <name val="Calibri"/>
      <family val="0"/>
      <charset val="1"/>
    </font>
    <font>
      <b val="true"/>
      <sz val="10"/>
      <color rgb="FF000000"/>
      <name val="Calibri"/>
      <family val="0"/>
      <charset val="1"/>
    </font>
    <font>
      <sz val="7.5"/>
      <color rgb="FF000000"/>
      <name val="Calibri"/>
      <family val="0"/>
      <charset val="1"/>
    </font>
    <font>
      <sz val="10"/>
      <color rgb="FF000000"/>
      <name val="Arial"/>
      <family val="2"/>
      <charset val="1"/>
    </font>
    <font>
      <sz val="8"/>
      <name val="Arial"/>
      <family val="2"/>
      <charset val="1"/>
    </font>
    <font>
      <sz val="10"/>
      <color rgb="FF808080"/>
      <name val="Arial"/>
      <family val="2"/>
      <charset val="1"/>
    </font>
    <font>
      <b val="true"/>
      <sz val="11"/>
      <color rgb="FF7F7F7F"/>
      <name val="Calibri"/>
      <family val="2"/>
      <charset val="1"/>
    </font>
    <font>
      <sz val="11"/>
      <color rgb="FF7F7F7F"/>
      <name val="Calibri"/>
      <family val="2"/>
      <charset val="1"/>
    </font>
    <font>
      <b val="true"/>
      <sz val="10"/>
      <color rgb="FF000000"/>
      <name val="Arial"/>
      <family val="2"/>
      <charset val="1"/>
    </font>
    <font>
      <sz val="10"/>
      <color rgb="FF7F7F7F"/>
      <name val="Arial"/>
      <family val="2"/>
      <charset val="1"/>
    </font>
    <font>
      <b val="true"/>
      <sz val="10"/>
      <color rgb="FF808080"/>
      <name val="Arial"/>
      <family val="2"/>
      <charset val="1"/>
    </font>
    <font>
      <b val="true"/>
      <sz val="10"/>
      <color rgb="FF7F7F7F"/>
      <name val="Arial"/>
      <family val="2"/>
      <charset val="1"/>
    </font>
    <font>
      <sz val="7"/>
      <name val="Arial"/>
      <family val="2"/>
      <charset val="1"/>
    </font>
    <font>
      <b val="true"/>
      <sz val="10"/>
      <name val="Arial"/>
      <family val="2"/>
      <charset val="1"/>
    </font>
    <font>
      <b val="true"/>
      <i val="true"/>
      <sz val="10"/>
      <name val="Arial"/>
      <family val="2"/>
      <charset val="1"/>
    </font>
    <font>
      <sz val="9"/>
      <color rgb="FF000000"/>
      <name val="Calibri"/>
      <family val="0"/>
      <charset val="1"/>
    </font>
    <font>
      <sz val="8"/>
      <color rgb="FF000000"/>
      <name val="Calibri"/>
      <family val="2"/>
      <charset val="1"/>
    </font>
    <font>
      <b val="true"/>
      <sz val="10"/>
      <color rgb="FF2A6099"/>
      <name val="Arial"/>
      <family val="2"/>
      <charset val="1"/>
    </font>
    <font>
      <sz val="9"/>
      <name val="Arial"/>
      <family val="2"/>
      <charset val="1"/>
    </font>
    <font>
      <b val="true"/>
      <sz val="11"/>
      <name val="Calibri"/>
      <family val="2"/>
      <charset val="1"/>
    </font>
    <font>
      <u val="single"/>
      <sz val="11"/>
      <color rgb="FF808080"/>
      <name val="Calibri"/>
      <family val="2"/>
      <charset val="1"/>
    </font>
    <font>
      <sz val="6"/>
      <color rgb="FF000000"/>
      <name val="Arial"/>
      <family val="2"/>
      <charset val="1"/>
    </font>
    <font>
      <b val="true"/>
      <sz val="8"/>
      <name val="Arial"/>
      <family val="2"/>
      <charset val="1"/>
    </font>
    <font>
      <sz val="6"/>
      <color rgb="FFFFFFFF"/>
      <name val="Arial"/>
      <family val="2"/>
      <charset val="1"/>
    </font>
    <font>
      <b val="true"/>
      <sz val="6"/>
      <name val="Arial"/>
      <family val="2"/>
      <charset val="1"/>
    </font>
    <font>
      <sz val="8"/>
      <color rgb="FF808080"/>
      <name val="Arial"/>
      <family val="2"/>
      <charset val="1"/>
    </font>
    <font>
      <sz val="10"/>
      <color rgb="FF010000"/>
      <name val="Arial"/>
      <family val="0"/>
      <charset val="1"/>
    </font>
    <font>
      <sz val="11"/>
      <color rgb="FF000000"/>
      <name val="Calibri"/>
      <family val="0"/>
    </font>
    <font>
      <sz val="11"/>
      <color rgb="FF000000"/>
      <name val="Times New Roman"/>
      <family val="0"/>
    </font>
    <font>
      <sz val="8"/>
      <color rgb="FF000000"/>
      <name val="Arial"/>
      <family val="0"/>
      <charset val="1"/>
    </font>
    <font>
      <sz val="8"/>
      <color rgb="FF000000"/>
      <name val="Arial"/>
      <family val="2"/>
      <charset val="1"/>
    </font>
    <font>
      <b val="true"/>
      <sz val="7"/>
      <color rgb="FF000000"/>
      <name val="Arial"/>
      <family val="0"/>
      <charset val="1"/>
    </font>
    <font>
      <b val="true"/>
      <sz val="7"/>
      <color rgb="FF000000"/>
      <name val="Arial"/>
      <family val="2"/>
      <charset val="1"/>
    </font>
    <font>
      <sz val="7"/>
      <color rgb="FF000000"/>
      <name val="Arial"/>
      <family val="0"/>
      <charset val="1"/>
    </font>
    <font>
      <sz val="7"/>
      <color rgb="FF000000"/>
      <name val="Arial"/>
      <family val="2"/>
      <charset val="1"/>
    </font>
    <font>
      <sz val="6"/>
      <color rgb="FF000000"/>
      <name val="Arial"/>
      <family val="0"/>
      <charset val="1"/>
    </font>
    <font>
      <b val="true"/>
      <sz val="12"/>
      <color rgb="FF000000"/>
      <name val="Arial"/>
      <family val="2"/>
      <charset val="1"/>
    </font>
    <font>
      <sz val="12"/>
      <color rgb="FF000000"/>
      <name val="Arial"/>
      <family val="2"/>
      <charset val="1"/>
    </font>
  </fonts>
  <fills count="35">
    <fill>
      <patternFill patternType="none"/>
    </fill>
    <fill>
      <patternFill patternType="gray125"/>
    </fill>
    <fill>
      <patternFill patternType="solid">
        <fgColor rgb="FFFFFFFF"/>
        <bgColor rgb="FFF2F2F2"/>
      </patternFill>
    </fill>
    <fill>
      <patternFill patternType="solid">
        <fgColor rgb="FF993300"/>
        <bgColor rgb="FF800000"/>
      </patternFill>
    </fill>
    <fill>
      <patternFill patternType="solid">
        <fgColor rgb="FFFFCC00"/>
        <bgColor rgb="FFFFC000"/>
      </patternFill>
    </fill>
    <fill>
      <patternFill patternType="solid">
        <fgColor rgb="FFBFBFBF"/>
        <bgColor rgb="FFC0C0C0"/>
      </patternFill>
    </fill>
    <fill>
      <patternFill patternType="solid">
        <fgColor rgb="FFF2F2F2"/>
        <bgColor rgb="FFE2EFDA"/>
      </patternFill>
    </fill>
    <fill>
      <patternFill patternType="solid">
        <fgColor rgb="FFD9D9D9"/>
        <bgColor rgb="FFDEE7E5"/>
      </patternFill>
    </fill>
    <fill>
      <patternFill patternType="solid">
        <fgColor rgb="FFFF9900"/>
        <bgColor rgb="FFED7D31"/>
      </patternFill>
    </fill>
    <fill>
      <patternFill patternType="solid">
        <fgColor rgb="FFB4C7DC"/>
        <bgColor rgb="FFB8CCE4"/>
      </patternFill>
    </fill>
    <fill>
      <patternFill patternType="solid">
        <fgColor rgb="FFFFC000"/>
        <bgColor rgb="FFFFCC00"/>
      </patternFill>
    </fill>
    <fill>
      <patternFill patternType="solid">
        <fgColor rgb="FFED7D31"/>
        <bgColor rgb="FFFF9900"/>
      </patternFill>
    </fill>
    <fill>
      <patternFill patternType="solid">
        <fgColor rgb="FFCCCCFF"/>
        <bgColor rgb="FFBDD7EE"/>
      </patternFill>
    </fill>
    <fill>
      <patternFill patternType="solid">
        <fgColor rgb="FFCCFFCC"/>
        <bgColor rgb="FFE2F0D9"/>
      </patternFill>
    </fill>
    <fill>
      <patternFill patternType="solid">
        <fgColor rgb="FF003366"/>
        <bgColor rgb="FF333399"/>
      </patternFill>
    </fill>
    <fill>
      <patternFill patternType="solid">
        <fgColor rgb="FFFFCC99"/>
        <bgColor rgb="FFFCE4D6"/>
      </patternFill>
    </fill>
    <fill>
      <patternFill patternType="solid">
        <fgColor rgb="FFE2EFDA"/>
        <bgColor rgb="FFE2F0D9"/>
      </patternFill>
    </fill>
    <fill>
      <patternFill patternType="solid">
        <fgColor rgb="FFFCE4D6"/>
        <bgColor rgb="FFF2F2F2"/>
      </patternFill>
    </fill>
    <fill>
      <patternFill patternType="solid">
        <fgColor rgb="FF9DC3E6"/>
        <bgColor rgb="FFB4C7DC"/>
      </patternFill>
    </fill>
    <fill>
      <patternFill patternType="solid">
        <fgColor rgb="FF808080"/>
        <bgColor rgb="FF7F7F7F"/>
      </patternFill>
    </fill>
    <fill>
      <patternFill patternType="solid">
        <fgColor rgb="FF548DD4"/>
        <bgColor rgb="FF7BA0CD"/>
      </patternFill>
    </fill>
    <fill>
      <patternFill patternType="solid">
        <fgColor rgb="FFB8CCE4"/>
        <bgColor rgb="FFB4C7DC"/>
      </patternFill>
    </fill>
    <fill>
      <patternFill patternType="solid">
        <fgColor rgb="FFBDD7EE"/>
        <bgColor rgb="FFB8CCE4"/>
      </patternFill>
    </fill>
    <fill>
      <patternFill patternType="solid">
        <fgColor rgb="FFA9D18E"/>
        <bgColor rgb="FFB3CAC7"/>
      </patternFill>
    </fill>
    <fill>
      <patternFill patternType="solid">
        <fgColor rgb="FFB3CAC7"/>
        <bgColor rgb="FFB4C7DC"/>
      </patternFill>
    </fill>
    <fill>
      <patternFill patternType="solid">
        <fgColor rgb="FFE2F0D9"/>
        <bgColor rgb="FFE2EFDA"/>
      </patternFill>
    </fill>
    <fill>
      <patternFill patternType="solid">
        <fgColor rgb="FFC5E0B4"/>
        <bgColor rgb="FFDDE8CB"/>
      </patternFill>
    </fill>
    <fill>
      <patternFill patternType="solid">
        <fgColor rgb="FFFFFF99"/>
        <bgColor rgb="FFE2F0D9"/>
      </patternFill>
    </fill>
    <fill>
      <patternFill patternType="solid">
        <fgColor rgb="FF8EB4E3"/>
        <bgColor rgb="FF9DC3E6"/>
      </patternFill>
    </fill>
    <fill>
      <patternFill patternType="solid">
        <fgColor rgb="FFDEE7E5"/>
        <bgColor rgb="FFE2EFDA"/>
      </patternFill>
    </fill>
    <fill>
      <patternFill patternType="solid">
        <fgColor rgb="FFDDE8CB"/>
        <bgColor rgb="FFE2EFDA"/>
      </patternFill>
    </fill>
    <fill>
      <patternFill patternType="solid">
        <fgColor rgb="FFC0C0C0"/>
        <bgColor rgb="FFBFBFBF"/>
      </patternFill>
    </fill>
    <fill>
      <patternFill patternType="solid">
        <fgColor rgb="FF969696"/>
        <bgColor rgb="FFA9A9A9"/>
      </patternFill>
    </fill>
    <fill>
      <patternFill patternType="solid">
        <fgColor rgb="FFFFFF00"/>
        <bgColor rgb="FFFFCC00"/>
      </patternFill>
    </fill>
    <fill>
      <patternFill patternType="solid">
        <fgColor rgb="FFA9A9A9"/>
        <bgColor rgb="FF969696"/>
      </patternFill>
    </fill>
  </fills>
  <borders count="130">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medium"/>
      <right/>
      <top/>
      <bottom/>
      <diagonal/>
    </border>
    <border diagonalUp="false" diagonalDown="false">
      <left/>
      <right style="medium"/>
      <top/>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medium"/>
      <right style="medium"/>
      <top style="medium"/>
      <bottom style="thin"/>
      <diagonal/>
    </border>
    <border diagonalUp="false" diagonalDown="false">
      <left style="medium"/>
      <right style="thin"/>
      <top style="thin"/>
      <bottom style="thin"/>
      <diagonal/>
    </border>
    <border diagonalUp="false" diagonalDown="false">
      <left style="thin"/>
      <right style="thin"/>
      <top style="thin"/>
      <bottom style="thin"/>
      <diagonal/>
    </border>
    <border diagonalUp="false" diagonalDown="false">
      <left style="thin"/>
      <right style="medium"/>
      <top style="thin"/>
      <bottom style="thin"/>
      <diagonal/>
    </border>
    <border diagonalUp="false" diagonalDown="false">
      <left style="medium"/>
      <right style="thin"/>
      <top style="thin"/>
      <bottom style="medium"/>
      <diagonal/>
    </border>
    <border diagonalUp="false" diagonalDown="false">
      <left style="thin"/>
      <right style="medium"/>
      <top style="thin"/>
      <bottom style="medium"/>
      <diagonal/>
    </border>
    <border diagonalUp="false" diagonalDown="false">
      <left style="medium"/>
      <right style="thin"/>
      <top style="thin"/>
      <bottom/>
      <diagonal/>
    </border>
    <border diagonalUp="false" diagonalDown="false">
      <left/>
      <right style="medium"/>
      <top style="thin"/>
      <bottom style="thin"/>
      <diagonal/>
    </border>
    <border diagonalUp="false" diagonalDown="false">
      <left/>
      <right style="medium"/>
      <top style="thin"/>
      <bottom/>
      <diagonal/>
    </border>
    <border diagonalUp="false" diagonalDown="false">
      <left style="medium"/>
      <right style="thin"/>
      <top/>
      <bottom style="medium"/>
      <diagonal/>
    </border>
    <border diagonalUp="false" diagonalDown="false">
      <left/>
      <right style="medium"/>
      <top style="thin"/>
      <bottom style="mediu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thin"/>
      <top/>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style="thin"/>
      <right style="thin"/>
      <top/>
      <bottom style="thin"/>
      <diagonal/>
    </border>
    <border diagonalUp="false" diagonalDown="false">
      <left/>
      <right style="thin"/>
      <top style="medium"/>
      <bottom/>
      <diagonal/>
    </border>
    <border diagonalUp="false" diagonalDown="false">
      <left style="thin"/>
      <right style="thin"/>
      <top style="medium"/>
      <bottom/>
      <diagonal/>
    </border>
    <border diagonalUp="false" diagonalDown="false">
      <left/>
      <right style="thin"/>
      <top/>
      <bottom style="medium"/>
      <diagonal/>
    </border>
    <border diagonalUp="false" diagonalDown="false">
      <left style="medium"/>
      <right/>
      <top/>
      <bottom style="medium"/>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right style="medium"/>
      <top style="medium"/>
      <bottom style="medium"/>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thin"/>
      <right style="thin"/>
      <top style="thin"/>
      <bottom style="medium"/>
      <diagonal/>
    </border>
    <border diagonalUp="false" diagonalDown="false">
      <left style="medium"/>
      <right/>
      <top/>
      <bottom style="thin"/>
      <diagonal/>
    </border>
    <border diagonalUp="false" diagonalDown="false">
      <left style="thin"/>
      <right style="medium"/>
      <top/>
      <bottom style="thin"/>
      <diagonal/>
    </border>
    <border diagonalUp="false" diagonalDown="false">
      <left/>
      <right style="thin"/>
      <top style="thin"/>
      <bottom style="thin"/>
      <diagonal/>
    </border>
    <border diagonalUp="false" diagonalDown="false">
      <left/>
      <right style="thin"/>
      <top style="thin"/>
      <bottom style="medium"/>
      <diagonal/>
    </border>
    <border diagonalUp="false" diagonalDown="false">
      <left style="thin"/>
      <right style="thin"/>
      <top style="thin"/>
      <bottom/>
      <diagonal/>
    </border>
    <border diagonalUp="false" diagonalDown="false">
      <left style="thin"/>
      <right/>
      <top style="thin"/>
      <bottom style="thin"/>
      <diagonal/>
    </border>
    <border diagonalUp="false" diagonalDown="false">
      <left style="thin">
        <color rgb="FF7F7F7F"/>
      </left>
      <right style="thin">
        <color rgb="FF7F7F7F"/>
      </right>
      <top style="thin">
        <color rgb="FF7F7F7F"/>
      </top>
      <bottom style="thin">
        <color rgb="FF7F7F7F"/>
      </bottom>
      <diagonal/>
    </border>
    <border diagonalUp="false" diagonalDown="false">
      <left/>
      <right/>
      <top style="thin"/>
      <bottom style="thin"/>
      <diagonal/>
    </border>
    <border diagonalUp="false" diagonalDown="false">
      <left style="thin"/>
      <right style="thin"/>
      <top/>
      <bottom/>
      <diagonal/>
    </border>
    <border diagonalUp="false" diagonalDown="false">
      <left style="thin">
        <color rgb="FF7BA0CD"/>
      </left>
      <right/>
      <top style="thin">
        <color rgb="FF7BA0CD"/>
      </top>
      <bottom style="thin">
        <color rgb="FF7BA0CD"/>
      </bottom>
      <diagonal/>
    </border>
    <border diagonalUp="false" diagonalDown="false">
      <left/>
      <right/>
      <top style="thin">
        <color rgb="FF7BA0CD"/>
      </top>
      <bottom style="thin">
        <color rgb="FF7BA0CD"/>
      </bottom>
      <diagonal/>
    </border>
    <border diagonalUp="false" diagonalDown="false">
      <left/>
      <right style="thin">
        <color rgb="FF7BA0CD"/>
      </right>
      <top style="thin">
        <color rgb="FF7BA0CD"/>
      </top>
      <bottom style="thin">
        <color rgb="FF7BA0CD"/>
      </bottom>
      <diagonal/>
    </border>
    <border diagonalUp="false" diagonalDown="false">
      <left style="thin">
        <color rgb="FF7BA0CD"/>
      </left>
      <right style="thin">
        <color rgb="FF7BA0CD"/>
      </right>
      <top style="thin">
        <color rgb="FF7BA0CD"/>
      </top>
      <bottom/>
      <diagonal/>
    </border>
    <border diagonalUp="false" diagonalDown="false">
      <left style="thin">
        <color rgb="FF7BA0CD"/>
      </left>
      <right style="thin">
        <color rgb="FF7BA0CD"/>
      </right>
      <top/>
      <bottom/>
      <diagonal/>
    </border>
    <border diagonalUp="false" diagonalDown="false">
      <left style="thin">
        <color rgb="FF7BA0CD"/>
      </left>
      <right style="thin">
        <color rgb="FF7BA0CD"/>
      </right>
      <top/>
      <bottom style="thin">
        <color rgb="FF7BA0CD"/>
      </bottom>
      <diagonal/>
    </border>
    <border diagonalUp="false" diagonalDown="false">
      <left style="thin">
        <color rgb="FF7BA0CD"/>
      </left>
      <right style="thin">
        <color rgb="FF7BA0CD"/>
      </right>
      <top style="thin">
        <color rgb="FF7BA0CD"/>
      </top>
      <bottom style="thin">
        <color rgb="FF7BA0CD"/>
      </bottom>
      <diagonal/>
    </border>
    <border diagonalUp="false" diagonalDown="false">
      <left/>
      <right/>
      <top style="thin">
        <color rgb="FF7BA0CD"/>
      </top>
      <bottom/>
      <diagonal/>
    </border>
    <border diagonalUp="false" diagonalDown="false">
      <left style="thin">
        <color rgb="FF7F7F7F"/>
      </left>
      <right/>
      <top style="thin">
        <color rgb="FF7F7F7F"/>
      </top>
      <bottom/>
      <diagonal/>
    </border>
    <border diagonalUp="false" diagonalDown="false">
      <left/>
      <right/>
      <top style="thin">
        <color rgb="FF7F7F7F"/>
      </top>
      <bottom/>
      <diagonal/>
    </border>
    <border diagonalUp="false" diagonalDown="false">
      <left/>
      <right style="thin">
        <color rgb="FF7F7F7F"/>
      </right>
      <top style="thin">
        <color rgb="FF7F7F7F"/>
      </top>
      <bottom/>
      <diagonal/>
    </border>
    <border diagonalUp="false" diagonalDown="false">
      <left style="thin">
        <color rgb="FF7F7F7F"/>
      </left>
      <right/>
      <top/>
      <bottom/>
      <diagonal/>
    </border>
    <border diagonalUp="false" diagonalDown="false">
      <left/>
      <right style="thin">
        <color rgb="FF7F7F7F"/>
      </right>
      <top/>
      <bottom/>
      <diagonal/>
    </border>
    <border diagonalUp="false" diagonalDown="false">
      <left style="thin">
        <color rgb="FF7F7F7F"/>
      </left>
      <right/>
      <top/>
      <bottom style="thin">
        <color rgb="FF7F7F7F"/>
      </bottom>
      <diagonal/>
    </border>
    <border diagonalUp="false" diagonalDown="false">
      <left/>
      <right/>
      <top/>
      <bottom style="thin">
        <color rgb="FF7F7F7F"/>
      </bottom>
      <diagonal/>
    </border>
    <border diagonalUp="false" diagonalDown="false">
      <left/>
      <right style="thin">
        <color rgb="FF7F7F7F"/>
      </right>
      <top/>
      <bottom style="thin">
        <color rgb="FF7F7F7F"/>
      </bottom>
      <diagonal/>
    </border>
    <border diagonalUp="false" diagonalDown="false">
      <left style="medium"/>
      <right style="thin"/>
      <top/>
      <bottom/>
      <diagonal/>
    </border>
    <border diagonalUp="false" diagonalDown="false">
      <left style="thin"/>
      <right style="medium"/>
      <top/>
      <bottom/>
      <diagonal/>
    </border>
    <border diagonalUp="false" diagonalDown="false">
      <left style="thin">
        <color rgb="FF808080"/>
      </left>
      <right/>
      <top style="thin">
        <color rgb="FF808080"/>
      </top>
      <bottom style="thin">
        <color rgb="FF808080"/>
      </bottom>
      <diagonal/>
    </border>
    <border diagonalUp="false" diagonalDown="false">
      <left/>
      <right/>
      <top style="thin">
        <color rgb="FF808080"/>
      </top>
      <bottom style="thin">
        <color rgb="FF808080"/>
      </bottom>
      <diagonal/>
    </border>
    <border diagonalUp="false" diagonalDown="false">
      <left/>
      <right style="thin">
        <color rgb="FF808080"/>
      </right>
      <top style="thin">
        <color rgb="FF808080"/>
      </top>
      <bottom style="thin">
        <color rgb="FF808080"/>
      </bottom>
      <diagonal/>
    </border>
    <border diagonalUp="false" diagonalDown="false">
      <left style="thin">
        <color rgb="FF808080"/>
      </left>
      <right/>
      <top/>
      <bottom/>
      <diagonal/>
    </border>
    <border diagonalUp="false" diagonalDown="false">
      <left/>
      <right style="thin">
        <color rgb="FF808080"/>
      </right>
      <top/>
      <bottom/>
      <diagonal/>
    </border>
    <border diagonalUp="false" diagonalDown="false">
      <left style="thin">
        <color rgb="FF808080"/>
      </left>
      <right/>
      <top/>
      <bottom style="thin">
        <color rgb="FF808080"/>
      </bottom>
      <diagonal/>
    </border>
    <border diagonalUp="false" diagonalDown="false">
      <left/>
      <right/>
      <top/>
      <bottom style="thin">
        <color rgb="FF808080"/>
      </bottom>
      <diagonal/>
    </border>
    <border diagonalUp="false" diagonalDown="false">
      <left/>
      <right style="thin">
        <color rgb="FF808080"/>
      </right>
      <top/>
      <bottom style="thin">
        <color rgb="FF808080"/>
      </bottom>
      <diagonal/>
    </border>
    <border diagonalUp="false" diagonalDown="false">
      <left style="thin">
        <color rgb="FF7F7F7F"/>
      </left>
      <right/>
      <top style="thin">
        <color rgb="FF7F7F7F"/>
      </top>
      <bottom style="thin">
        <color rgb="FF7F7F7F"/>
      </bottom>
      <diagonal/>
    </border>
    <border diagonalUp="false" diagonalDown="false">
      <left style="thin">
        <color rgb="FF7F7F7F"/>
      </left>
      <right style="thin">
        <color rgb="FF7F7F7F"/>
      </right>
      <top/>
      <bottom/>
      <diagonal/>
    </border>
    <border diagonalUp="false" diagonalDown="false">
      <left style="thin">
        <color rgb="FF7F7F7F"/>
      </left>
      <right style="thin">
        <color rgb="FF7F7F7F"/>
      </right>
      <top/>
      <bottom style="thin">
        <color rgb="FF7F7F7F"/>
      </bottom>
      <diagonal/>
    </border>
    <border diagonalUp="false" diagonalDown="false">
      <left style="medium"/>
      <right style="medium"/>
      <top style="medium"/>
      <bottom/>
      <diagonal/>
    </border>
    <border diagonalUp="false" diagonalDown="false">
      <left/>
      <right style="thin"/>
      <top style="medium"/>
      <bottom style="thin"/>
      <diagonal/>
    </border>
    <border diagonalUp="false" diagonalDown="false">
      <left style="thin"/>
      <right/>
      <top style="medium"/>
      <bottom/>
      <diagonal/>
    </border>
    <border diagonalUp="false" diagonalDown="false">
      <left style="thin"/>
      <right style="medium"/>
      <top style="thin"/>
      <bottom/>
      <diagonal/>
    </border>
    <border diagonalUp="false" diagonalDown="false">
      <left style="medium"/>
      <right/>
      <top style="medium"/>
      <bottom style="thin"/>
      <diagonal/>
    </border>
    <border diagonalUp="false" diagonalDown="false">
      <left style="thin"/>
      <right/>
      <top style="medium"/>
      <bottom style="thin"/>
      <diagonal/>
    </border>
    <border diagonalUp="false" diagonalDown="false">
      <left style="medium"/>
      <right/>
      <top style="thin"/>
      <bottom style="thin"/>
      <diagonal/>
    </border>
    <border diagonalUp="false" diagonalDown="false">
      <left style="medium"/>
      <right/>
      <top style="thin"/>
      <bottom style="medium"/>
      <diagonal/>
    </border>
    <border diagonalUp="false" diagonalDown="false">
      <left style="thin"/>
      <right/>
      <top/>
      <bottom style="medium"/>
      <diagonal/>
    </border>
    <border diagonalUp="false" diagonalDown="false">
      <left style="thin"/>
      <right style="medium"/>
      <top/>
      <bottom style="medium"/>
      <diagonal/>
    </border>
    <border diagonalUp="false" diagonalDown="false">
      <left style="hair"/>
      <right/>
      <top style="hair"/>
      <bottom/>
      <diagonal/>
    </border>
    <border diagonalUp="false" diagonalDown="false">
      <left/>
      <right/>
      <top style="hair"/>
      <bottom/>
      <diagonal/>
    </border>
    <border diagonalUp="false" diagonalDown="false">
      <left style="dashed"/>
      <right style="hair"/>
      <top style="hair"/>
      <bottom style="hair"/>
      <diagonal/>
    </border>
    <border diagonalUp="false" diagonalDown="false">
      <left style="hair"/>
      <right/>
      <top/>
      <bottom/>
      <diagonal/>
    </border>
    <border diagonalUp="false" diagonalDown="false">
      <left style="hair"/>
      <right/>
      <top/>
      <bottom style="hair"/>
      <diagonal/>
    </border>
    <border diagonalUp="false" diagonalDown="false">
      <left/>
      <right/>
      <top/>
      <bottom style="hair"/>
      <diagonal/>
    </border>
    <border diagonalUp="false" diagonalDown="false">
      <left style="hair"/>
      <right style="hair"/>
      <top style="hair"/>
      <bottom style="hair"/>
      <diagonal/>
    </border>
    <border diagonalUp="false" diagonalDown="false">
      <left style="hair"/>
      <right/>
      <top style="hair"/>
      <bottom style="hair"/>
      <diagonal/>
    </border>
    <border diagonalUp="false" diagonalDown="false">
      <left/>
      <right/>
      <top style="hair"/>
      <bottom style="hair"/>
      <diagonal/>
    </border>
    <border diagonalUp="false" diagonalDown="false">
      <left style="medium"/>
      <right style="medium"/>
      <top/>
      <bottom/>
      <diagonal/>
    </border>
    <border diagonalUp="false" diagonalDown="false">
      <left/>
      <right style="medium"/>
      <top/>
      <bottom style="medium"/>
      <diagonal/>
    </border>
    <border diagonalUp="false" diagonalDown="false">
      <left style="medium"/>
      <right style="medium"/>
      <top/>
      <bottom style="medium"/>
      <diagonal/>
    </border>
    <border diagonalUp="false" diagonalDown="false">
      <left style="medium"/>
      <right/>
      <top style="thin"/>
      <bottom/>
      <diagonal/>
    </border>
    <border diagonalUp="false" diagonalDown="false">
      <left/>
      <right/>
      <top style="thin"/>
      <bottom style="medium"/>
      <diagonal/>
    </border>
    <border diagonalUp="false" diagonalDown="false">
      <left style="thin"/>
      <right style="thin"/>
      <top style="double"/>
      <bottom/>
      <diagonal/>
    </border>
    <border diagonalUp="false" diagonalDown="false">
      <left/>
      <right/>
      <top style="double"/>
      <bottom/>
      <diagonal/>
    </border>
    <border diagonalUp="false" diagonalDown="false">
      <left/>
      <right style="thin"/>
      <top style="double"/>
      <bottom style="double"/>
      <diagonal/>
    </border>
    <border diagonalUp="false" diagonalDown="false">
      <left/>
      <right style="thin"/>
      <top style="double"/>
      <bottom/>
      <diagonal/>
    </border>
    <border diagonalUp="false" diagonalDown="false">
      <left style="thin"/>
      <right style="thin"/>
      <top/>
      <bottom style="double"/>
      <diagonal/>
    </border>
    <border diagonalUp="false" diagonalDown="false">
      <left/>
      <right/>
      <top/>
      <bottom style="double"/>
      <diagonal/>
    </border>
    <border diagonalUp="false" diagonalDown="false">
      <left/>
      <right style="thin"/>
      <top/>
      <bottom style="double"/>
      <diagonal/>
    </border>
    <border diagonalUp="false" diagonalDown="false">
      <left style="thin"/>
      <right style="thin"/>
      <top style="double"/>
      <bottom style="thin"/>
      <diagonal/>
    </border>
    <border diagonalUp="false" diagonalDown="false">
      <left style="thin"/>
      <right style="thin"/>
      <top style="thin"/>
      <bottom style="hair"/>
      <diagonal/>
    </border>
    <border diagonalUp="false" diagonalDown="false">
      <left style="thin"/>
      <right style="thin"/>
      <top/>
      <bottom style="hair"/>
      <diagonal/>
    </border>
    <border diagonalUp="false" diagonalDown="false">
      <left style="thin"/>
      <right style="thin"/>
      <top style="hair"/>
      <bottom style="hair"/>
      <diagonal/>
    </border>
    <border diagonalUp="false" diagonalDown="false">
      <left style="thin"/>
      <right/>
      <top style="hair"/>
      <bottom style="hair"/>
      <diagonal/>
    </border>
    <border diagonalUp="false" diagonalDown="false">
      <left style="thin"/>
      <right style="thin"/>
      <top style="hair"/>
      <bottom/>
      <diagonal/>
    </border>
    <border diagonalUp="false" diagonalDown="false">
      <left style="thin"/>
      <right style="thin"/>
      <top style="hair"/>
      <bottom style="thin"/>
      <diagonal/>
    </border>
    <border diagonalUp="false" diagonalDown="false">
      <left style="thin"/>
      <right/>
      <top/>
      <bottom style="double"/>
      <diagonal/>
    </border>
    <border diagonalUp="false" diagonalDown="false">
      <left/>
      <right style="thin"/>
      <top style="thin"/>
      <bottom style="double"/>
      <diagonal/>
    </border>
    <border diagonalUp="false" diagonalDown="false">
      <left style="thin"/>
      <right/>
      <top style="double"/>
      <bottom style="thin"/>
      <diagonal/>
    </border>
    <border diagonalUp="false" diagonalDown="false">
      <left/>
      <right style="thin"/>
      <top/>
      <bottom style="hair"/>
      <diagonal/>
    </border>
    <border diagonalUp="false" diagonalDown="false">
      <left style="thin"/>
      <right style="thin"/>
      <top style="thin"/>
      <bottom style="double"/>
      <diagonal/>
    </border>
    <border diagonalUp="false" diagonalDown="false">
      <left/>
      <right/>
      <top style="double"/>
      <bottom style="thin"/>
      <diagonal/>
    </border>
    <border diagonalUp="false" diagonalDown="false">
      <left/>
      <right style="thin"/>
      <top style="double"/>
      <bottom style="thin"/>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style="thin"/>
      <top style="hair"/>
      <bottom style="thin"/>
      <diagonal/>
    </border>
    <border diagonalUp="false" diagonalDown="false">
      <left style="thin"/>
      <right/>
      <top style="thin"/>
      <bottom style="double"/>
      <diagonal/>
    </border>
    <border diagonalUp="false" diagonalDown="false">
      <left/>
      <right/>
      <top style="thin"/>
      <bottom style="double"/>
      <diagonal/>
    </border>
    <border diagonalUp="false" diagonalDown="false">
      <left style="thin"/>
      <right/>
      <top style="thin"/>
      <bottom style="hair"/>
      <diagonal/>
    </border>
    <border diagonalUp="false" diagonalDown="false">
      <left/>
      <right style="thin"/>
      <top style="thin"/>
      <bottom style="hair"/>
      <diagonal/>
    </border>
    <border diagonalUp="false" diagonalDown="false">
      <left/>
      <right/>
      <top style="thin">
        <color rgb="FF010000"/>
      </top>
      <bottom style="thin">
        <color rgb="FF010000"/>
      </bottom>
      <diagonal/>
    </border>
  </borders>
  <cellStyleXfs count="28">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72" fontId="7" fillId="0" borderId="0" applyFont="true" applyBorder="false" applyAlignment="true" applyProtection="false">
      <alignment horizontal="general" vertical="bottom" textRotation="0" wrapText="false" indent="0" shrinkToFit="false"/>
    </xf>
    <xf numFmtId="41" fontId="1" fillId="0" borderId="0" applyFont="true" applyBorder="false" applyAlignment="false" applyProtection="false"/>
    <xf numFmtId="185" fontId="7" fillId="0" borderId="0" applyFont="true" applyBorder="false" applyAlignment="true" applyProtection="false">
      <alignment horizontal="general" vertical="bottom" textRotation="0" wrapText="false" indent="0" shrinkToFit="false"/>
    </xf>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false" applyAlignment="true" applyProtection="false">
      <alignment horizontal="general" vertical="bottom" textRotation="0" wrapText="false" indent="0" shrinkToFit="false"/>
    </xf>
    <xf numFmtId="164" fontId="0" fillId="0" borderId="0" applyFont="true" applyBorder="true" applyAlignment="true" applyProtection="true">
      <alignment horizontal="general" vertical="bottom" textRotation="0" wrapText="false" indent="0" shrinkToFit="false"/>
      <protection locked="true" hidden="false"/>
    </xf>
    <xf numFmtId="164" fontId="5"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6" fillId="0" borderId="0" applyFont="true" applyBorder="true" applyAlignment="true" applyProtection="true">
      <alignment horizontal="general" vertical="bottom" textRotation="0" wrapText="false" indent="0" shrinkToFit="false"/>
      <protection locked="true" hidden="false"/>
    </xf>
    <xf numFmtId="165" fontId="6" fillId="0" borderId="0" applyFont="true" applyBorder="false" applyAlignment="true" applyProtection="false">
      <alignment horizontal="general" vertical="bottom" textRotation="0" wrapText="false" indent="0" shrinkToFit="false"/>
    </xf>
    <xf numFmtId="165" fontId="7" fillId="0" borderId="0" applyFont="true" applyBorder="false" applyAlignment="true" applyProtection="false">
      <alignment horizontal="general" vertical="bottom" textRotation="0" wrapText="false" indent="0" shrinkToFit="false"/>
    </xf>
  </cellStyleXfs>
  <cellXfs count="696">
    <xf numFmtId="164" fontId="0" fillId="0" borderId="0" xfId="0" applyFont="false" applyBorder="false" applyAlignment="false" applyProtection="false">
      <alignment horizontal="general" vertical="bottom" textRotation="0" wrapText="false" indent="0" shrinkToFit="false"/>
      <protection locked="true" hidden="false"/>
    </xf>
    <xf numFmtId="164" fontId="8" fillId="2" borderId="0" xfId="0" applyFont="true" applyBorder="false" applyAlignment="true" applyProtection="false">
      <alignment horizontal="center" vertical="center" textRotation="0" wrapText="false" indent="0" shrinkToFit="false"/>
      <protection locked="true" hidden="false"/>
    </xf>
    <xf numFmtId="164" fontId="8" fillId="0" borderId="0" xfId="0" applyFont="true" applyBorder="false" applyAlignment="true" applyProtection="false">
      <alignment horizontal="left" vertical="center" textRotation="0" wrapText="false" indent="0" shrinkToFit="false"/>
      <protection locked="true" hidden="false"/>
    </xf>
    <xf numFmtId="164" fontId="8" fillId="0" borderId="0" xfId="0" applyFont="true" applyBorder="false" applyAlignment="true" applyProtection="false">
      <alignment horizontal="center" vertical="center" textRotation="0" wrapText="false" indent="0" shrinkToFit="false"/>
      <protection locked="true" hidden="false"/>
    </xf>
    <xf numFmtId="164" fontId="8" fillId="0" borderId="0" xfId="0" applyFont="true" applyBorder="false" applyAlignment="true" applyProtection="false">
      <alignment horizontal="general" vertical="center" textRotation="0" wrapText="false" indent="0" shrinkToFit="false"/>
      <protection locked="true" hidden="false"/>
    </xf>
    <xf numFmtId="164" fontId="8" fillId="0" borderId="0" xfId="0" applyFont="true" applyBorder="false" applyAlignment="true" applyProtection="false">
      <alignment horizontal="right" vertical="center" textRotation="0" wrapText="false" indent="0" shrinkToFit="false"/>
      <protection locked="true" hidden="false"/>
    </xf>
    <xf numFmtId="164" fontId="8" fillId="2" borderId="0" xfId="0" applyFont="true" applyBorder="false" applyAlignment="true" applyProtection="false">
      <alignment horizontal="right" vertical="center" textRotation="0" wrapText="false" indent="0" shrinkToFit="false"/>
      <protection locked="true" hidden="false"/>
    </xf>
    <xf numFmtId="164" fontId="8" fillId="2" borderId="0" xfId="0" applyFont="true" applyBorder="false" applyAlignment="true" applyProtection="false">
      <alignment horizontal="left" vertical="center" textRotation="0" wrapText="false" indent="0" shrinkToFit="false"/>
      <protection locked="true" hidden="false"/>
    </xf>
    <xf numFmtId="164" fontId="8" fillId="2" borderId="0" xfId="0" applyFont="true" applyBorder="false" applyAlignment="true" applyProtection="false">
      <alignment horizontal="general" vertical="center" textRotation="0" wrapText="false" indent="0" shrinkToFit="false"/>
      <protection locked="true" hidden="false"/>
    </xf>
    <xf numFmtId="164" fontId="9" fillId="2" borderId="1" xfId="0" applyFont="true" applyBorder="true" applyAlignment="true" applyProtection="false">
      <alignment horizontal="general" vertical="center"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2" borderId="4" xfId="0" applyFont="false" applyBorder="true" applyAlignment="false" applyProtection="false">
      <alignment horizontal="general" vertical="bottom" textRotation="0" wrapText="false" indent="0" shrinkToFit="false"/>
      <protection locked="true" hidden="false"/>
    </xf>
    <xf numFmtId="164" fontId="10" fillId="2" borderId="0" xfId="0" applyFont="true" applyBorder="false" applyAlignment="true" applyProtection="false">
      <alignment horizontal="general" vertical="center" textRotation="0" wrapText="false" indent="0" shrinkToFit="false"/>
      <protection locked="true" hidden="false"/>
    </xf>
    <xf numFmtId="164" fontId="0" fillId="2" borderId="5" xfId="0" applyFont="false" applyBorder="true" applyAlignment="false" applyProtection="false">
      <alignment horizontal="general" vertical="bottom" textRotation="0" wrapText="false" indent="0" shrinkToFit="false"/>
      <protection locked="true" hidden="false"/>
    </xf>
    <xf numFmtId="164" fontId="11" fillId="2" borderId="0" xfId="0" applyFont="true" applyBorder="false" applyAlignment="true" applyProtection="false">
      <alignment horizontal="general" vertical="center" textRotation="0" wrapText="false" indent="0" shrinkToFit="false"/>
      <protection locked="true" hidden="false"/>
    </xf>
    <xf numFmtId="164" fontId="11" fillId="2" borderId="0" xfId="0" applyFont="true" applyBorder="false" applyAlignment="true" applyProtection="false">
      <alignment horizontal="left" vertical="top" textRotation="0" wrapText="false" indent="0" shrinkToFit="false"/>
      <protection locked="true" hidden="false"/>
    </xf>
    <xf numFmtId="164" fontId="11" fillId="2" borderId="6" xfId="0" applyFont="true" applyBorder="true" applyAlignment="true" applyProtection="false">
      <alignment horizontal="left" vertical="top" textRotation="0" wrapText="false" indent="0" shrinkToFit="false"/>
      <protection locked="true" hidden="false"/>
    </xf>
    <xf numFmtId="164" fontId="12" fillId="0" borderId="7" xfId="0" applyFont="true" applyBorder="true" applyAlignment="true" applyProtection="false">
      <alignment horizontal="center" vertical="center" textRotation="0" wrapText="true" indent="0" shrinkToFit="false"/>
      <protection locked="true" hidden="false"/>
    </xf>
    <xf numFmtId="164" fontId="13" fillId="2" borderId="0" xfId="0" applyFont="true" applyBorder="false" applyAlignment="true" applyProtection="false">
      <alignment horizontal="center" vertical="center" textRotation="0" wrapText="false" indent="0" shrinkToFit="false"/>
      <protection locked="true" hidden="false"/>
    </xf>
    <xf numFmtId="164" fontId="14" fillId="2" borderId="1" xfId="0" applyFont="true" applyBorder="true" applyAlignment="true" applyProtection="false">
      <alignment horizontal="left" vertical="center" textRotation="0" wrapText="true" indent="0" shrinkToFit="false"/>
      <protection locked="true" hidden="false"/>
    </xf>
    <xf numFmtId="164" fontId="15" fillId="2" borderId="2" xfId="0" applyFont="true" applyBorder="true" applyAlignment="true" applyProtection="false">
      <alignment horizontal="center" vertical="center" textRotation="0" wrapText="false" indent="0" shrinkToFit="false"/>
      <protection locked="true" hidden="false"/>
    </xf>
    <xf numFmtId="164" fontId="15" fillId="2" borderId="3" xfId="0" applyFont="true" applyBorder="true" applyAlignment="true" applyProtection="false">
      <alignment horizontal="center" vertical="center" textRotation="0" wrapText="false" indent="0" shrinkToFit="false"/>
      <protection locked="true" hidden="false"/>
    </xf>
    <xf numFmtId="164" fontId="15" fillId="2" borderId="0" xfId="0" applyFont="true" applyBorder="false" applyAlignment="true" applyProtection="false">
      <alignment horizontal="center" vertical="center" textRotation="0" wrapText="false" indent="0" shrinkToFit="false"/>
      <protection locked="true" hidden="false"/>
    </xf>
    <xf numFmtId="164" fontId="16" fillId="2" borderId="4" xfId="0" applyFont="true" applyBorder="true" applyAlignment="true" applyProtection="false">
      <alignment horizontal="left" vertical="center" textRotation="0" wrapText="true" indent="0" shrinkToFit="false"/>
      <protection locked="true" hidden="false"/>
    </xf>
    <xf numFmtId="164" fontId="15" fillId="2" borderId="5" xfId="0" applyFont="true" applyBorder="true" applyAlignment="true" applyProtection="false">
      <alignment horizontal="center" vertical="center" textRotation="0" wrapText="false" indent="0" shrinkToFit="false"/>
      <protection locked="true" hidden="false"/>
    </xf>
    <xf numFmtId="164" fontId="17" fillId="0" borderId="8" xfId="0" applyFont="true" applyBorder="true" applyAlignment="true" applyProtection="false">
      <alignment horizontal="left" vertical="center" textRotation="0" wrapText="true" indent="0" shrinkToFit="false"/>
      <protection locked="true" hidden="false"/>
    </xf>
    <xf numFmtId="164" fontId="18" fillId="2" borderId="0" xfId="0" applyFont="true" applyBorder="false" applyAlignment="true" applyProtection="false">
      <alignment horizontal="center" vertical="center" textRotation="0" wrapText="false" indent="0" shrinkToFit="false"/>
      <protection locked="true" hidden="false"/>
    </xf>
    <xf numFmtId="166" fontId="15" fillId="0" borderId="9" xfId="0" applyFont="true" applyBorder="true" applyAlignment="true" applyProtection="false">
      <alignment horizontal="center" vertical="center" textRotation="0" wrapText="true" indent="0" shrinkToFit="false"/>
      <protection locked="true" hidden="false"/>
    </xf>
    <xf numFmtId="164" fontId="15" fillId="0" borderId="10" xfId="0" applyFont="true" applyBorder="true" applyAlignment="true" applyProtection="false">
      <alignment horizontal="center" vertical="center" textRotation="0" wrapText="true" indent="0" shrinkToFit="false"/>
      <protection locked="true" hidden="false"/>
    </xf>
    <xf numFmtId="164" fontId="15" fillId="0" borderId="11" xfId="0" applyFont="true" applyBorder="true" applyAlignment="true" applyProtection="false">
      <alignment horizontal="center" vertical="center" textRotation="0" wrapText="true" indent="0" shrinkToFit="false"/>
      <protection locked="true" hidden="false"/>
    </xf>
    <xf numFmtId="164" fontId="19" fillId="3" borderId="10" xfId="0" applyFont="true" applyBorder="true" applyAlignment="true" applyProtection="false">
      <alignment horizontal="center" vertical="center" textRotation="0" wrapText="true" indent="0" shrinkToFit="false"/>
      <protection locked="true" hidden="false"/>
    </xf>
    <xf numFmtId="167" fontId="15" fillId="4" borderId="11" xfId="0" applyFont="true" applyBorder="true" applyAlignment="true" applyProtection="false">
      <alignment horizontal="center" vertical="center" textRotation="0" wrapText="false" indent="0" shrinkToFit="false"/>
      <protection locked="true" hidden="false"/>
    </xf>
    <xf numFmtId="166" fontId="15" fillId="5" borderId="9" xfId="0" applyFont="true" applyBorder="true" applyAlignment="true" applyProtection="false">
      <alignment horizontal="left" vertical="center" textRotation="0" wrapText="false" indent="0" shrinkToFit="false"/>
      <protection locked="true" hidden="false"/>
    </xf>
    <xf numFmtId="164" fontId="15" fillId="5" borderId="10" xfId="0" applyFont="true" applyBorder="true" applyAlignment="true" applyProtection="false">
      <alignment horizontal="left" vertical="center" textRotation="0" wrapText="true" indent="0" shrinkToFit="false"/>
      <protection locked="true" hidden="false"/>
    </xf>
    <xf numFmtId="164" fontId="8" fillId="5" borderId="10" xfId="0" applyFont="true" applyBorder="true" applyAlignment="true" applyProtection="false">
      <alignment horizontal="center" vertical="center" textRotation="0" wrapText="false" indent="0" shrinkToFit="false"/>
      <protection locked="true" hidden="false"/>
    </xf>
    <xf numFmtId="164" fontId="20" fillId="5" borderId="11" xfId="0" applyFont="true" applyBorder="true" applyAlignment="true" applyProtection="false">
      <alignment horizontal="center" vertical="center" textRotation="0" wrapText="false" indent="0" shrinkToFit="false"/>
      <protection locked="true" hidden="false"/>
    </xf>
    <xf numFmtId="164" fontId="20" fillId="2" borderId="0" xfId="0" applyFont="true" applyBorder="false" applyAlignment="true" applyProtection="false">
      <alignment horizontal="center" vertical="center" textRotation="0" wrapText="false" indent="0" shrinkToFit="false"/>
      <protection locked="true" hidden="false"/>
    </xf>
    <xf numFmtId="164" fontId="21" fillId="2" borderId="0" xfId="0" applyFont="true" applyBorder="false" applyAlignment="true" applyProtection="false">
      <alignment horizontal="left" vertical="center" textRotation="0" wrapText="false" indent="0" shrinkToFit="false"/>
      <protection locked="true" hidden="false"/>
    </xf>
    <xf numFmtId="168" fontId="8" fillId="0" borderId="0" xfId="0" applyFont="true" applyBorder="false" applyAlignment="true" applyProtection="false">
      <alignment horizontal="general" vertical="center" textRotation="0" wrapText="false" indent="0" shrinkToFit="false"/>
      <protection locked="true" hidden="false"/>
    </xf>
    <xf numFmtId="164" fontId="8" fillId="5" borderId="0" xfId="0" applyFont="true" applyBorder="false" applyAlignment="true" applyProtection="false">
      <alignment horizontal="general" vertical="center" textRotation="0" wrapText="false" indent="0" shrinkToFit="false"/>
      <protection locked="true" hidden="false"/>
    </xf>
    <xf numFmtId="169" fontId="8" fillId="6" borderId="9" xfId="0" applyFont="true" applyBorder="true" applyAlignment="true" applyProtection="false">
      <alignment horizontal="left" vertical="center" textRotation="0" wrapText="true" indent="0" shrinkToFit="false"/>
      <protection locked="true" hidden="false"/>
    </xf>
    <xf numFmtId="170" fontId="8" fillId="6" borderId="10" xfId="0" applyFont="true" applyBorder="true" applyAlignment="true" applyProtection="false">
      <alignment horizontal="left" vertical="center" textRotation="0" wrapText="true" indent="0" shrinkToFit="false"/>
      <protection locked="true" hidden="false"/>
    </xf>
    <xf numFmtId="171" fontId="8" fillId="6" borderId="10" xfId="0" applyFont="true" applyBorder="true" applyAlignment="true" applyProtection="false">
      <alignment horizontal="center" vertical="center" textRotation="0" wrapText="false" indent="0" shrinkToFit="false"/>
      <protection locked="true" hidden="false"/>
    </xf>
    <xf numFmtId="173" fontId="8" fillId="6" borderId="10" xfId="15" applyFont="true" applyBorder="true" applyAlignment="true" applyProtection="true">
      <alignment horizontal="center" vertical="center" textRotation="0" wrapText="true" indent="0" shrinkToFit="false"/>
      <protection locked="true" hidden="false"/>
    </xf>
    <xf numFmtId="174" fontId="8" fillId="6" borderId="10" xfId="15" applyFont="true" applyBorder="true" applyAlignment="true" applyProtection="true">
      <alignment horizontal="general" vertical="center" textRotation="0" wrapText="false" indent="0" shrinkToFit="false"/>
      <protection locked="true" hidden="false"/>
    </xf>
    <xf numFmtId="174" fontId="8" fillId="6" borderId="11" xfId="15" applyFont="true" applyBorder="true" applyAlignment="true" applyProtection="true">
      <alignment horizontal="right" vertical="center" textRotation="0" wrapText="false" indent="0" shrinkToFit="false"/>
      <protection locked="true" hidden="false"/>
    </xf>
    <xf numFmtId="169" fontId="8" fillId="2" borderId="0" xfId="15" applyFont="true" applyBorder="true" applyAlignment="true" applyProtection="true">
      <alignment horizontal="right" vertical="center" textRotation="0" wrapText="false" indent="0" shrinkToFit="false"/>
      <protection locked="true" hidden="false"/>
    </xf>
    <xf numFmtId="175" fontId="8" fillId="2" borderId="0" xfId="0" applyFont="true" applyBorder="false" applyAlignment="true" applyProtection="false">
      <alignment horizontal="center" vertical="center" textRotation="0" wrapText="false" indent="0" shrinkToFit="false"/>
      <protection locked="true" hidden="false"/>
    </xf>
    <xf numFmtId="174" fontId="21" fillId="2" borderId="0" xfId="0" applyFont="true" applyBorder="false" applyAlignment="true" applyProtection="false">
      <alignment horizontal="center" vertical="center" textRotation="0" wrapText="false" indent="0" shrinkToFit="false"/>
      <protection locked="true" hidden="false"/>
    </xf>
    <xf numFmtId="176" fontId="8" fillId="0" borderId="0" xfId="0" applyFont="true" applyBorder="false" applyAlignment="true" applyProtection="false">
      <alignment horizontal="center" vertical="center" textRotation="0" wrapText="false" indent="0" shrinkToFit="false"/>
      <protection locked="true" hidden="false"/>
    </xf>
    <xf numFmtId="177" fontId="8" fillId="0" borderId="0" xfId="0" applyFont="true" applyBorder="false" applyAlignment="true" applyProtection="false">
      <alignment horizontal="center" vertical="center" textRotation="0" wrapText="false" indent="0" shrinkToFit="false"/>
      <protection locked="true" hidden="false"/>
    </xf>
    <xf numFmtId="164" fontId="8" fillId="7" borderId="0" xfId="0" applyFont="true" applyBorder="false" applyAlignment="true" applyProtection="false">
      <alignment horizontal="center" vertical="center" textRotation="0" wrapText="false" indent="0" shrinkToFit="false"/>
      <protection locked="true" hidden="false"/>
    </xf>
    <xf numFmtId="176" fontId="15" fillId="2" borderId="0" xfId="0" applyFont="true" applyBorder="false" applyAlignment="true" applyProtection="false">
      <alignment horizontal="center" vertical="center" textRotation="0" wrapText="false" indent="0" shrinkToFit="false"/>
      <protection locked="true" hidden="false"/>
    </xf>
    <xf numFmtId="176" fontId="15" fillId="0" borderId="0" xfId="0" applyFont="true" applyBorder="false" applyAlignment="true" applyProtection="false">
      <alignment horizontal="center" vertical="center" textRotation="0" wrapText="false" indent="0" shrinkToFit="false"/>
      <protection locked="true" hidden="false"/>
    </xf>
    <xf numFmtId="164" fontId="15" fillId="0" borderId="0" xfId="0" applyFont="true" applyBorder="false" applyAlignment="true" applyProtection="false">
      <alignment horizontal="center" vertical="center" textRotation="0" wrapText="false" indent="0" shrinkToFit="false"/>
      <protection locked="true" hidden="false"/>
    </xf>
    <xf numFmtId="178" fontId="15" fillId="0" borderId="0" xfId="0" applyFont="true" applyBorder="false" applyAlignment="true" applyProtection="false">
      <alignment horizontal="center" vertical="center" textRotation="0" wrapText="false" indent="0" shrinkToFit="false"/>
      <protection locked="true" hidden="false"/>
    </xf>
    <xf numFmtId="168" fontId="15" fillId="0" borderId="0" xfId="0" applyFont="true" applyBorder="false" applyAlignment="true" applyProtection="false">
      <alignment horizontal="center" vertical="center" textRotation="0" wrapText="false" indent="0" shrinkToFit="false"/>
      <protection locked="true" hidden="false"/>
    </xf>
    <xf numFmtId="174" fontId="8" fillId="2" borderId="0" xfId="0" applyFont="true" applyBorder="false" applyAlignment="true" applyProtection="false">
      <alignment horizontal="center" vertical="center" textRotation="0" wrapText="false" indent="0" shrinkToFit="false"/>
      <protection locked="true" hidden="false"/>
    </xf>
    <xf numFmtId="164" fontId="22" fillId="2" borderId="0" xfId="0" applyFont="true" applyBorder="false" applyAlignment="true" applyProtection="false">
      <alignment horizontal="center" vertical="center" textRotation="0" wrapText="false" indent="0" shrinkToFit="false"/>
      <protection locked="true" hidden="false"/>
    </xf>
    <xf numFmtId="166" fontId="22" fillId="8" borderId="12" xfId="0" applyFont="true" applyBorder="true" applyAlignment="true" applyProtection="false">
      <alignment horizontal="center" vertical="center" textRotation="0" wrapText="true" indent="0" shrinkToFit="false"/>
      <protection locked="true" hidden="false"/>
    </xf>
    <xf numFmtId="172" fontId="22" fillId="8" borderId="13" xfId="15" applyFont="true" applyBorder="true" applyAlignment="true" applyProtection="true">
      <alignment horizontal="right" vertical="center" textRotation="0" wrapText="false" indent="0" shrinkToFit="false"/>
      <protection locked="true" hidden="false"/>
    </xf>
    <xf numFmtId="169" fontId="8" fillId="2" borderId="0" xfId="0" applyFont="true" applyBorder="false" applyAlignment="true" applyProtection="false">
      <alignment horizontal="right" vertical="center" textRotation="0" wrapText="false" indent="0" shrinkToFit="false"/>
      <protection locked="true" hidden="false"/>
    </xf>
    <xf numFmtId="176" fontId="23" fillId="2" borderId="0" xfId="0" applyFont="true" applyBorder="false" applyAlignment="true" applyProtection="false">
      <alignment horizontal="center" vertical="center" textRotation="0" wrapText="false" indent="0" shrinkToFit="false"/>
      <protection locked="true" hidden="false"/>
    </xf>
    <xf numFmtId="176" fontId="22" fillId="0" borderId="0" xfId="0" applyFont="true" applyBorder="false" applyAlignment="true" applyProtection="false">
      <alignment horizontal="center" vertical="center" textRotation="0" wrapText="false" indent="0" shrinkToFit="false"/>
      <protection locked="true" hidden="false"/>
    </xf>
    <xf numFmtId="164" fontId="22" fillId="0" borderId="0" xfId="0" applyFont="true" applyBorder="false" applyAlignment="true" applyProtection="false">
      <alignment horizontal="center" vertical="center" textRotation="0" wrapText="false" indent="0" shrinkToFit="false"/>
      <protection locked="true" hidden="false"/>
    </xf>
    <xf numFmtId="164" fontId="8" fillId="2" borderId="1" xfId="0" applyFont="true" applyBorder="true" applyAlignment="true" applyProtection="false">
      <alignment horizontal="left" vertical="center" textRotation="0" wrapText="false" indent="0" shrinkToFit="false"/>
      <protection locked="true" hidden="false"/>
    </xf>
    <xf numFmtId="164" fontId="8" fillId="2" borderId="2" xfId="0" applyFont="true" applyBorder="true" applyAlignment="true" applyProtection="false">
      <alignment horizontal="left" vertical="center" textRotation="0" wrapText="false" indent="0" shrinkToFit="false"/>
      <protection locked="true" hidden="false"/>
    </xf>
    <xf numFmtId="164" fontId="8" fillId="2" borderId="2" xfId="0" applyFont="true" applyBorder="true" applyAlignment="true" applyProtection="false">
      <alignment horizontal="center" vertical="center" textRotation="0" wrapText="false" indent="0" shrinkToFit="false"/>
      <protection locked="true" hidden="false"/>
    </xf>
    <xf numFmtId="164" fontId="8" fillId="2" borderId="2" xfId="0" applyFont="true" applyBorder="true" applyAlignment="true" applyProtection="false">
      <alignment horizontal="general" vertical="center" textRotation="0" wrapText="false" indent="0" shrinkToFit="false"/>
      <protection locked="true" hidden="false"/>
    </xf>
    <xf numFmtId="164" fontId="8" fillId="2" borderId="2" xfId="0" applyFont="true" applyBorder="true" applyAlignment="true" applyProtection="false">
      <alignment horizontal="right" vertical="center" textRotation="0" wrapText="false" indent="0" shrinkToFit="false"/>
      <protection locked="true" hidden="false"/>
    </xf>
    <xf numFmtId="164" fontId="8" fillId="2" borderId="3" xfId="0" applyFont="true" applyBorder="true" applyAlignment="true" applyProtection="false">
      <alignment horizontal="right" vertical="center" textRotation="0" wrapText="false" indent="0" shrinkToFit="false"/>
      <protection locked="true" hidden="false"/>
    </xf>
    <xf numFmtId="164" fontId="8" fillId="0" borderId="14" xfId="0" applyFont="true" applyBorder="true" applyAlignment="true" applyProtection="false">
      <alignment horizontal="center" vertical="center" textRotation="0" wrapText="true" indent="0" shrinkToFit="false"/>
      <protection locked="true" hidden="false"/>
    </xf>
    <xf numFmtId="164" fontId="8" fillId="0" borderId="15" xfId="0" applyFont="true" applyBorder="true" applyAlignment="true" applyProtection="false">
      <alignment horizontal="left" vertical="center" textRotation="0" wrapText="true" indent="0" shrinkToFit="false"/>
      <protection locked="true" hidden="false"/>
    </xf>
    <xf numFmtId="164" fontId="8" fillId="2" borderId="14" xfId="0" applyFont="true" applyBorder="true" applyAlignment="true" applyProtection="false">
      <alignment horizontal="right" vertical="center" textRotation="0" wrapText="false" indent="0" shrinkToFit="false"/>
      <protection locked="true" hidden="false"/>
    </xf>
    <xf numFmtId="164" fontId="8" fillId="0" borderId="16" xfId="0" applyFont="true" applyBorder="true" applyAlignment="true" applyProtection="false">
      <alignment horizontal="left" vertical="center" textRotation="0" wrapText="true" indent="0" shrinkToFit="false"/>
      <protection locked="true" hidden="false"/>
    </xf>
    <xf numFmtId="164" fontId="8" fillId="2" borderId="17" xfId="0" applyFont="true" applyBorder="true" applyAlignment="true" applyProtection="false">
      <alignment horizontal="right" vertical="center" textRotation="0" wrapText="false" indent="0" shrinkToFit="false"/>
      <protection locked="true" hidden="false"/>
    </xf>
    <xf numFmtId="164" fontId="8" fillId="0" borderId="18" xfId="0" applyFont="true" applyBorder="true" applyAlignment="true" applyProtection="false">
      <alignment horizontal="left" vertical="center" textRotation="0" wrapText="true" indent="0" shrinkToFit="false"/>
      <protection locked="true" hidden="false"/>
    </xf>
    <xf numFmtId="164" fontId="9" fillId="2" borderId="19" xfId="0" applyFont="true" applyBorder="true" applyAlignment="true" applyProtection="false">
      <alignment horizontal="general" vertical="center" textRotation="0" wrapText="false" indent="0" shrinkToFit="false"/>
      <protection locked="true" hidden="false"/>
    </xf>
    <xf numFmtId="164" fontId="9" fillId="2" borderId="20" xfId="0" applyFont="true" applyBorder="true" applyAlignment="true" applyProtection="false">
      <alignment horizontal="general" vertical="center" textRotation="0" wrapText="false" indent="0" shrinkToFit="false"/>
      <protection locked="true" hidden="false"/>
    </xf>
    <xf numFmtId="164" fontId="0" fillId="2" borderId="20" xfId="0" applyFont="false" applyBorder="true" applyAlignment="false" applyProtection="false">
      <alignment horizontal="general" vertical="bottom" textRotation="0" wrapText="false" indent="0" shrinkToFit="false"/>
      <protection locked="true" hidden="false"/>
    </xf>
    <xf numFmtId="164" fontId="0" fillId="2" borderId="20" xfId="0" applyFont="false" applyBorder="true" applyAlignment="true" applyProtection="false">
      <alignment horizontal="center" vertical="bottom" textRotation="0" wrapText="false" indent="0" shrinkToFit="false"/>
      <protection locked="true" hidden="false"/>
    </xf>
    <xf numFmtId="164" fontId="0" fillId="2" borderId="21" xfId="0" applyFont="false" applyBorder="true" applyAlignment="false" applyProtection="false">
      <alignment horizontal="general" vertical="bottom" textRotation="0" wrapText="false" indent="0" shrinkToFit="false"/>
      <protection locked="true" hidden="false"/>
    </xf>
    <xf numFmtId="164" fontId="0" fillId="2" borderId="22"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center" vertical="bottom" textRotation="0" wrapText="false" indent="0" shrinkToFit="false"/>
      <protection locked="true" hidden="false"/>
    </xf>
    <xf numFmtId="164" fontId="0" fillId="2" borderId="23" xfId="0" applyFont="false" applyBorder="true" applyAlignment="false" applyProtection="false">
      <alignment horizontal="general" vertical="bottom" textRotation="0" wrapText="false" indent="0" shrinkToFit="false"/>
      <protection locked="true" hidden="false"/>
    </xf>
    <xf numFmtId="164" fontId="0" fillId="2" borderId="24" xfId="0" applyFont="false" applyBorder="true" applyAlignment="false" applyProtection="false">
      <alignment horizontal="general" vertical="bottom" textRotation="0" wrapText="false" indent="0" shrinkToFit="false"/>
      <protection locked="true" hidden="false"/>
    </xf>
    <xf numFmtId="164" fontId="0" fillId="2" borderId="25" xfId="0" applyFont="false" applyBorder="true" applyAlignment="false" applyProtection="false">
      <alignment horizontal="general" vertical="bottom" textRotation="0" wrapText="false" indent="0" shrinkToFit="false"/>
      <protection locked="true" hidden="false"/>
    </xf>
    <xf numFmtId="164" fontId="11" fillId="2" borderId="25" xfId="0" applyFont="true" applyBorder="true" applyAlignment="true" applyProtection="false">
      <alignment horizontal="left" vertical="top" textRotation="0" wrapText="false" indent="0" shrinkToFit="false"/>
      <protection locked="true" hidden="false"/>
    </xf>
    <xf numFmtId="164" fontId="0" fillId="2" borderId="25" xfId="0" applyFont="false" applyBorder="true" applyAlignment="true" applyProtection="false">
      <alignment horizontal="center" vertical="bottom" textRotation="0" wrapText="false" indent="0" shrinkToFit="false"/>
      <protection locked="true" hidden="false"/>
    </xf>
    <xf numFmtId="164" fontId="0" fillId="2" borderId="26" xfId="0" applyFont="false" applyBorder="true" applyAlignment="false" applyProtection="false">
      <alignment horizontal="general" vertical="bottom" textRotation="0" wrapText="false" indent="0" shrinkToFit="false"/>
      <protection locked="true" hidden="false"/>
    </xf>
    <xf numFmtId="164" fontId="12" fillId="0" borderId="27" xfId="0" applyFont="true" applyBorder="true" applyAlignment="true" applyProtection="false">
      <alignment horizontal="center" vertical="center" textRotation="0" wrapText="true" indent="0" shrinkToFit="false"/>
      <protection locked="true" hidden="false"/>
    </xf>
    <xf numFmtId="164" fontId="14" fillId="2" borderId="10" xfId="0" applyFont="true" applyBorder="true" applyAlignment="true" applyProtection="false">
      <alignment horizontal="left" vertical="center" textRotation="0" wrapText="true" indent="0" shrinkToFit="false"/>
      <protection locked="true" hidden="false"/>
    </xf>
    <xf numFmtId="164" fontId="15" fillId="2" borderId="10" xfId="0" applyFont="true" applyBorder="true" applyAlignment="true" applyProtection="false">
      <alignment horizontal="center" vertical="center" textRotation="0" wrapText="true" indent="0" shrinkToFit="false"/>
      <protection locked="true" hidden="false"/>
    </xf>
    <xf numFmtId="179" fontId="15" fillId="2" borderId="10" xfId="0" applyFont="true" applyBorder="true" applyAlignment="true" applyProtection="false">
      <alignment horizontal="center" vertical="center" textRotation="0" wrapText="false" indent="0" shrinkToFit="false"/>
      <protection locked="true" hidden="false"/>
    </xf>
    <xf numFmtId="164" fontId="16" fillId="2" borderId="10" xfId="0" applyFont="true" applyBorder="true" applyAlignment="true" applyProtection="false">
      <alignment horizontal="left" vertical="center" textRotation="0" wrapText="true" indent="0" shrinkToFit="false"/>
      <protection locked="true" hidden="false"/>
    </xf>
    <xf numFmtId="180" fontId="17" fillId="0" borderId="10" xfId="0" applyFont="true" applyBorder="true" applyAlignment="true" applyProtection="false">
      <alignment horizontal="left" vertical="center" textRotation="0" wrapText="false" indent="0" shrinkToFit="false"/>
      <protection locked="true" hidden="false"/>
    </xf>
    <xf numFmtId="166" fontId="8" fillId="0" borderId="10" xfId="0" applyFont="true" applyBorder="true" applyAlignment="true" applyProtection="false">
      <alignment horizontal="center" vertical="center" textRotation="0" wrapText="true" indent="0" shrinkToFit="false"/>
      <protection locked="true" hidden="false"/>
    </xf>
    <xf numFmtId="164" fontId="25" fillId="2" borderId="0" xfId="0" applyFont="true" applyBorder="false" applyAlignment="true" applyProtection="false">
      <alignment horizontal="general" vertical="center" textRotation="0" wrapText="false" indent="0" shrinkToFit="false"/>
      <protection locked="true" hidden="false"/>
    </xf>
    <xf numFmtId="166" fontId="26" fillId="5" borderId="10" xfId="0" applyFont="true" applyBorder="true" applyAlignment="true" applyProtection="false">
      <alignment horizontal="left" vertical="center" textRotation="0" wrapText="false" indent="0" shrinkToFit="false"/>
      <protection locked="true" hidden="false"/>
    </xf>
    <xf numFmtId="166" fontId="26" fillId="5" borderId="10" xfId="0" applyFont="true" applyBorder="true" applyAlignment="true" applyProtection="false">
      <alignment horizontal="left" vertical="center" textRotation="0" wrapText="true" indent="0" shrinkToFit="false"/>
      <protection locked="true" hidden="false"/>
    </xf>
    <xf numFmtId="181" fontId="26" fillId="5" borderId="10" xfId="0" applyFont="true" applyBorder="true" applyAlignment="true" applyProtection="false">
      <alignment horizontal="right" vertical="center" textRotation="0" wrapText="false" indent="0" shrinkToFit="false"/>
      <protection locked="true" hidden="false"/>
    </xf>
    <xf numFmtId="164" fontId="27" fillId="2" borderId="0" xfId="0" applyFont="true" applyBorder="false" applyAlignment="true" applyProtection="false">
      <alignment horizontal="center" vertical="center" textRotation="0" wrapText="false" indent="0" shrinkToFit="false"/>
      <protection locked="true" hidden="false"/>
    </xf>
    <xf numFmtId="164" fontId="25" fillId="0" borderId="0" xfId="0" applyFont="true" applyBorder="false" applyAlignment="true" applyProtection="false">
      <alignment horizontal="general" vertical="center" textRotation="0" wrapText="false" indent="0" shrinkToFit="false"/>
      <protection locked="true" hidden="false"/>
    </xf>
    <xf numFmtId="164" fontId="25" fillId="5" borderId="0" xfId="0" applyFont="true" applyBorder="false" applyAlignment="true" applyProtection="false">
      <alignment horizontal="general" vertical="center" textRotation="0" wrapText="false" indent="0" shrinkToFit="false"/>
      <protection locked="true" hidden="false"/>
    </xf>
    <xf numFmtId="169" fontId="15" fillId="7" borderId="10" xfId="0" applyFont="true" applyBorder="true" applyAlignment="true" applyProtection="false">
      <alignment horizontal="left" vertical="center" textRotation="0" wrapText="true" indent="0" shrinkToFit="false"/>
      <protection locked="true" hidden="false"/>
    </xf>
    <xf numFmtId="181" fontId="15" fillId="7" borderId="10" xfId="15" applyFont="true" applyBorder="true" applyAlignment="true" applyProtection="true">
      <alignment horizontal="right" vertical="center" textRotation="0" wrapText="false" indent="0" shrinkToFit="false"/>
      <protection locked="true" hidden="false"/>
    </xf>
    <xf numFmtId="164" fontId="28" fillId="0" borderId="0" xfId="0" applyFont="true" applyBorder="false" applyAlignment="false" applyProtection="false">
      <alignment horizontal="general" vertical="bottom" textRotation="0" wrapText="false" indent="0" shrinkToFit="false"/>
      <protection locked="true" hidden="false"/>
    </xf>
    <xf numFmtId="164" fontId="8" fillId="0" borderId="10" xfId="0" applyFont="true" applyBorder="true" applyAlignment="true" applyProtection="false">
      <alignment horizontal="left" vertical="center" textRotation="0" wrapText="true" indent="0" shrinkToFit="false"/>
      <protection locked="true" hidden="false"/>
    </xf>
    <xf numFmtId="164" fontId="8" fillId="0" borderId="10" xfId="0" applyFont="true" applyBorder="true" applyAlignment="true" applyProtection="false">
      <alignment horizontal="center" vertical="center" textRotation="0" wrapText="true" indent="0" shrinkToFit="false"/>
      <protection locked="true" hidden="false"/>
    </xf>
    <xf numFmtId="182" fontId="8" fillId="0" borderId="10" xfId="0" applyFont="true" applyBorder="true" applyAlignment="true" applyProtection="false">
      <alignment horizontal="center" vertical="center" textRotation="0" wrapText="false" indent="0" shrinkToFit="false"/>
      <protection locked="true" hidden="false"/>
    </xf>
    <xf numFmtId="169" fontId="8" fillId="0" borderId="10" xfId="0" applyFont="true" applyBorder="true" applyAlignment="true" applyProtection="false">
      <alignment horizontal="left" vertical="center" textRotation="0" wrapText="false" indent="0" shrinkToFit="false"/>
      <protection locked="true" hidden="false"/>
    </xf>
    <xf numFmtId="169" fontId="8" fillId="0" borderId="10" xfId="15" applyFont="true" applyBorder="true" applyAlignment="true" applyProtection="true">
      <alignment horizontal="center" vertical="center" textRotation="0" wrapText="false" indent="0" shrinkToFit="false"/>
      <protection locked="true" hidden="false"/>
    </xf>
    <xf numFmtId="173" fontId="8" fillId="0" borderId="10" xfId="15" applyFont="true" applyBorder="true" applyAlignment="true" applyProtection="true">
      <alignment horizontal="center" vertical="center" textRotation="0" wrapText="true" indent="0" shrinkToFit="false"/>
      <protection locked="true" hidden="false"/>
    </xf>
    <xf numFmtId="169" fontId="8" fillId="9" borderId="10" xfId="15" applyFont="true" applyBorder="true" applyAlignment="true" applyProtection="true">
      <alignment horizontal="general" vertical="center" textRotation="0" wrapText="false" indent="0" shrinkToFit="false"/>
      <protection locked="true" hidden="false"/>
    </xf>
    <xf numFmtId="175" fontId="8" fillId="0" borderId="10" xfId="15" applyFont="true" applyBorder="true" applyAlignment="true" applyProtection="true">
      <alignment horizontal="general" vertical="center" textRotation="0" wrapText="false" indent="0" shrinkToFit="false"/>
      <protection locked="true" hidden="false"/>
    </xf>
    <xf numFmtId="176" fontId="8" fillId="0" borderId="10" xfId="15" applyFont="true" applyBorder="true" applyAlignment="true" applyProtection="true">
      <alignment horizontal="center" vertical="center" textRotation="0" wrapText="true" indent="0" shrinkToFit="false"/>
      <protection locked="true" hidden="false"/>
    </xf>
    <xf numFmtId="176" fontId="8" fillId="0" borderId="10" xfId="15" applyFont="true" applyBorder="true" applyAlignment="true" applyProtection="true">
      <alignment horizontal="right" vertical="center" textRotation="0" wrapText="false" indent="0" shrinkToFit="false"/>
      <protection locked="true" hidden="false"/>
    </xf>
    <xf numFmtId="171" fontId="15" fillId="7" borderId="10" xfId="0" applyFont="true" applyBorder="true" applyAlignment="true" applyProtection="false">
      <alignment horizontal="center" vertical="center" textRotation="0" wrapText="false" indent="0" shrinkToFit="false"/>
      <protection locked="true" hidden="false"/>
    </xf>
    <xf numFmtId="173" fontId="15" fillId="7" borderId="10" xfId="15" applyFont="true" applyBorder="true" applyAlignment="true" applyProtection="true">
      <alignment horizontal="center" vertical="center" textRotation="0" wrapText="false" indent="0" shrinkToFit="false"/>
      <protection locked="true" hidden="false"/>
    </xf>
    <xf numFmtId="169" fontId="15" fillId="7" borderId="10" xfId="15" applyFont="true" applyBorder="true" applyAlignment="true" applyProtection="true">
      <alignment horizontal="general" vertical="center" textRotation="0" wrapText="false" indent="0" shrinkToFit="false"/>
      <protection locked="true" hidden="false"/>
    </xf>
    <xf numFmtId="169" fontId="8" fillId="0" borderId="10" xfId="0" applyFont="true" applyBorder="true" applyAlignment="true" applyProtection="false">
      <alignment horizontal="left" vertical="center" textRotation="0" wrapText="true" indent="0" shrinkToFit="false"/>
      <protection locked="true" hidden="false"/>
    </xf>
    <xf numFmtId="175" fontId="8" fillId="0" borderId="10" xfId="15" applyFont="true" applyBorder="true" applyAlignment="true" applyProtection="true">
      <alignment horizontal="right" vertical="center" textRotation="0" wrapText="false" indent="0" shrinkToFit="false"/>
      <protection locked="true" hidden="false"/>
    </xf>
    <xf numFmtId="171" fontId="8" fillId="0" borderId="10" xfId="15" applyFont="true" applyBorder="true" applyAlignment="true" applyProtection="true">
      <alignment horizontal="center" vertical="center" textRotation="0" wrapText="false" indent="0" shrinkToFit="false"/>
      <protection locked="true" hidden="false"/>
    </xf>
    <xf numFmtId="164" fontId="14" fillId="0" borderId="0" xfId="0" applyFont="true" applyBorder="false" applyAlignment="true" applyProtection="false">
      <alignment horizontal="center" vertical="center" textRotation="0" wrapText="false" indent="0" shrinkToFit="false"/>
      <protection locked="true" hidden="false"/>
    </xf>
    <xf numFmtId="164" fontId="14" fillId="10" borderId="10" xfId="0" applyFont="true" applyBorder="true" applyAlignment="true" applyProtection="false">
      <alignment horizontal="right" vertical="center" textRotation="0" wrapText="true" indent="0" shrinkToFit="false"/>
      <protection locked="true" hidden="false"/>
    </xf>
    <xf numFmtId="181" fontId="14" fillId="10" borderId="10" xfId="0" applyFont="true" applyBorder="true" applyAlignment="true" applyProtection="false">
      <alignment horizontal="right" vertical="center" textRotation="0" wrapText="false" indent="0" shrinkToFit="false"/>
      <protection locked="true" hidden="false"/>
    </xf>
    <xf numFmtId="169" fontId="9" fillId="2" borderId="0" xfId="15" applyFont="true" applyBorder="true" applyAlignment="true" applyProtection="true">
      <alignment horizontal="right" vertical="center" textRotation="0" wrapText="false" indent="0" shrinkToFit="false"/>
      <protection locked="true" hidden="false"/>
    </xf>
    <xf numFmtId="164" fontId="8" fillId="0" borderId="0" xfId="0" applyFont="true" applyBorder="false" applyAlignment="true" applyProtection="true">
      <alignment horizontal="general" vertical="bottom" textRotation="0" wrapText="false" indent="0" shrinkToFit="false"/>
      <protection locked="false" hidden="false"/>
    </xf>
    <xf numFmtId="171" fontId="8" fillId="0" borderId="0" xfId="0" applyFont="true" applyBorder="false" applyAlignment="true" applyProtection="true">
      <alignment horizontal="center" vertical="bottom" textRotation="0" wrapText="false" indent="0" shrinkToFit="false"/>
      <protection locked="false" hidden="false"/>
    </xf>
    <xf numFmtId="169" fontId="8" fillId="0" borderId="0" xfId="0" applyFont="true" applyBorder="false" applyAlignment="true" applyProtection="true">
      <alignment horizontal="right" vertical="bottom" textRotation="0" wrapText="false" indent="0" shrinkToFit="false"/>
      <protection locked="false" hidden="false"/>
    </xf>
    <xf numFmtId="164" fontId="8" fillId="0" borderId="0" xfId="0" applyFont="true" applyBorder="false" applyAlignment="true" applyProtection="true">
      <alignment horizontal="center" vertical="bottom" textRotation="0" wrapText="false" indent="0" shrinkToFit="false"/>
      <protection locked="false" hidden="false"/>
    </xf>
    <xf numFmtId="164" fontId="25" fillId="2" borderId="1" xfId="0" applyFont="true" applyBorder="true" applyAlignment="false" applyProtection="true">
      <alignment horizontal="general" vertical="bottom" textRotation="0" wrapText="false" indent="0" shrinkToFit="false"/>
      <protection locked="false" hidden="false"/>
    </xf>
    <xf numFmtId="164" fontId="10" fillId="2" borderId="28" xfId="0" applyFont="true" applyBorder="true" applyAlignment="true" applyProtection="false">
      <alignment horizontal="left" vertical="center" textRotation="0" wrapText="false" indent="7" shrinkToFit="false"/>
      <protection locked="true" hidden="false"/>
    </xf>
    <xf numFmtId="164" fontId="29" fillId="2" borderId="29" xfId="0" applyFont="true" applyBorder="true" applyAlignment="true" applyProtection="true">
      <alignment horizontal="left" vertical="center" textRotation="0" wrapText="true" indent="0" shrinkToFit="false"/>
      <protection locked="false" hidden="false"/>
    </xf>
    <xf numFmtId="164" fontId="25" fillId="2" borderId="4" xfId="0" applyFont="true" applyBorder="true" applyAlignment="false" applyProtection="true">
      <alignment horizontal="general" vertical="bottom" textRotation="0" wrapText="false" indent="0" shrinkToFit="false"/>
      <protection locked="false" hidden="false"/>
    </xf>
    <xf numFmtId="164" fontId="7" fillId="2" borderId="23" xfId="0" applyFont="true" applyBorder="true" applyAlignment="true" applyProtection="false">
      <alignment horizontal="left" vertical="center" textRotation="0" wrapText="false" indent="7" shrinkToFit="false"/>
      <protection locked="true" hidden="false"/>
    </xf>
    <xf numFmtId="164" fontId="25" fillId="2" borderId="4" xfId="0" applyFont="true" applyBorder="true" applyAlignment="true" applyProtection="true">
      <alignment horizontal="general" vertical="bottom" textRotation="0" wrapText="false" indent="0" shrinkToFit="false"/>
      <protection locked="false" hidden="false"/>
    </xf>
    <xf numFmtId="164" fontId="7" fillId="2" borderId="30" xfId="0" applyFont="true" applyBorder="true" applyAlignment="true" applyProtection="false">
      <alignment horizontal="left" vertical="center" textRotation="0" wrapText="false" indent="7" shrinkToFit="false"/>
      <protection locked="true" hidden="false"/>
    </xf>
    <xf numFmtId="164" fontId="26" fillId="0" borderId="7" xfId="0" applyFont="true" applyBorder="true" applyAlignment="true" applyProtection="true">
      <alignment horizontal="center" vertical="center" textRotation="0" wrapText="true" indent="0" shrinkToFit="false"/>
      <protection locked="false" hidden="false"/>
    </xf>
    <xf numFmtId="164" fontId="25" fillId="0" borderId="31" xfId="0" applyFont="true" applyBorder="true" applyAlignment="true" applyProtection="true">
      <alignment horizontal="general" vertical="bottom" textRotation="0" wrapText="false" indent="0" shrinkToFit="false"/>
      <protection locked="false" hidden="false"/>
    </xf>
    <xf numFmtId="164" fontId="25" fillId="0" borderId="6" xfId="0" applyFont="true" applyBorder="true" applyAlignment="true" applyProtection="true">
      <alignment horizontal="center" vertical="bottom" textRotation="0" wrapText="false" indent="0" shrinkToFit="false"/>
      <protection locked="false" hidden="false"/>
    </xf>
    <xf numFmtId="164" fontId="25" fillId="0" borderId="6" xfId="0" applyFont="true" applyBorder="true" applyAlignment="true" applyProtection="false">
      <alignment horizontal="center" vertical="center" textRotation="0" wrapText="false" indent="0" shrinkToFit="false"/>
      <protection locked="true" hidden="false"/>
    </xf>
    <xf numFmtId="164" fontId="25" fillId="0" borderId="32" xfId="0" applyFont="true" applyBorder="true" applyAlignment="true" applyProtection="true">
      <alignment horizontal="general" vertical="bottom" textRotation="0" wrapText="false" indent="0" shrinkToFit="false"/>
      <protection locked="false" hidden="false"/>
    </xf>
    <xf numFmtId="164" fontId="25" fillId="0" borderId="33" xfId="0" applyFont="true" applyBorder="true" applyAlignment="true" applyProtection="true">
      <alignment horizontal="center" vertical="bottom" textRotation="0" wrapText="false" indent="0" shrinkToFit="false"/>
      <protection locked="false" hidden="false"/>
    </xf>
    <xf numFmtId="164" fontId="25" fillId="0" borderId="34" xfId="0" applyFont="true" applyBorder="true" applyAlignment="true" applyProtection="true">
      <alignment horizontal="center" vertical="bottom" textRotation="0" wrapText="false" indent="0" shrinkToFit="false"/>
      <protection locked="false" hidden="false"/>
    </xf>
    <xf numFmtId="164" fontId="26" fillId="11" borderId="7" xfId="0" applyFont="true" applyBorder="true" applyAlignment="true" applyProtection="false">
      <alignment horizontal="center" vertical="center" textRotation="0" wrapText="true" indent="0" shrinkToFit="false"/>
      <protection locked="true" hidden="false"/>
    </xf>
    <xf numFmtId="164" fontId="26" fillId="0" borderId="35" xfId="0" applyFont="true" applyBorder="true" applyAlignment="true" applyProtection="true">
      <alignment horizontal="center" vertical="center" textRotation="0" wrapText="true" indent="0" shrinkToFit="false"/>
      <protection locked="false" hidden="false"/>
    </xf>
    <xf numFmtId="164" fontId="26" fillId="0" borderId="36" xfId="0" applyFont="true" applyBorder="true" applyAlignment="true" applyProtection="true">
      <alignment horizontal="center" vertical="center" textRotation="0" wrapText="true" indent="0" shrinkToFit="false"/>
      <protection locked="false" hidden="false"/>
    </xf>
    <xf numFmtId="164" fontId="25" fillId="0" borderId="36" xfId="0" applyFont="true" applyBorder="true" applyAlignment="true" applyProtection="true">
      <alignment horizontal="center" vertical="center" textRotation="0" wrapText="true" indent="0" shrinkToFit="false"/>
      <protection locked="false" hidden="false"/>
    </xf>
    <xf numFmtId="164" fontId="25" fillId="0" borderId="37" xfId="0" applyFont="true" applyBorder="true" applyAlignment="true" applyProtection="true">
      <alignment horizontal="right" vertical="center" textRotation="0" wrapText="true" indent="0" shrinkToFit="false"/>
      <protection locked="false" hidden="false"/>
    </xf>
    <xf numFmtId="164" fontId="26" fillId="0" borderId="26" xfId="0" applyFont="true" applyBorder="true" applyAlignment="true" applyProtection="true">
      <alignment horizontal="center" vertical="center" textRotation="0" wrapText="true" indent="0" shrinkToFit="false"/>
      <protection locked="false" hidden="false"/>
    </xf>
    <xf numFmtId="164" fontId="26" fillId="12" borderId="27" xfId="0" applyFont="true" applyBorder="true" applyAlignment="true" applyProtection="true">
      <alignment horizontal="center" vertical="center" textRotation="0" wrapText="true" indent="0" shrinkToFit="false"/>
      <protection locked="false" hidden="false"/>
    </xf>
    <xf numFmtId="164" fontId="26" fillId="0" borderId="27" xfId="0" applyFont="true" applyBorder="true" applyAlignment="true" applyProtection="true">
      <alignment horizontal="center" vertical="center" textRotation="0" wrapText="true" indent="0" shrinkToFit="false"/>
      <protection locked="false" hidden="false"/>
    </xf>
    <xf numFmtId="164" fontId="15" fillId="0" borderId="0" xfId="0" applyFont="true" applyBorder="false" applyAlignment="true" applyProtection="true">
      <alignment horizontal="general" vertical="bottom" textRotation="0" wrapText="false" indent="0" shrinkToFit="false"/>
      <protection locked="false" hidden="false"/>
    </xf>
    <xf numFmtId="164" fontId="26" fillId="13" borderId="12" xfId="0" applyFont="true" applyBorder="true" applyAlignment="true" applyProtection="true">
      <alignment horizontal="center" vertical="center" textRotation="0" wrapText="true" indent="0" shrinkToFit="false"/>
      <protection locked="false" hidden="false"/>
    </xf>
    <xf numFmtId="164" fontId="26" fillId="13" borderId="38" xfId="0" applyFont="true" applyBorder="true" applyAlignment="true" applyProtection="true">
      <alignment horizontal="center" vertical="center" textRotation="0" wrapText="true" indent="0" shrinkToFit="false"/>
      <protection locked="false" hidden="false"/>
    </xf>
    <xf numFmtId="183" fontId="8" fillId="0" borderId="0" xfId="0" applyFont="true" applyBorder="false" applyAlignment="true" applyProtection="true">
      <alignment horizontal="general" vertical="bottom" textRotation="0" wrapText="false" indent="0" shrinkToFit="false"/>
      <protection locked="false" hidden="false"/>
    </xf>
    <xf numFmtId="166" fontId="25" fillId="0" borderId="39" xfId="0" applyFont="true" applyBorder="true" applyAlignment="true" applyProtection="true">
      <alignment horizontal="center" vertical="center" textRotation="0" wrapText="false" indent="0" shrinkToFit="false"/>
      <protection locked="false" hidden="false"/>
    </xf>
    <xf numFmtId="180" fontId="25" fillId="0" borderId="27" xfId="25" applyFont="true" applyBorder="true" applyAlignment="true" applyProtection="false">
      <alignment horizontal="left" vertical="center" textRotation="0" wrapText="false" indent="0" shrinkToFit="false"/>
      <protection locked="true" hidden="false"/>
    </xf>
    <xf numFmtId="184" fontId="25" fillId="0" borderId="27" xfId="0" applyFont="true" applyBorder="true" applyAlignment="true" applyProtection="true">
      <alignment horizontal="center" vertical="center" textRotation="0" wrapText="false" indent="0" shrinkToFit="false"/>
      <protection locked="false" hidden="false"/>
    </xf>
    <xf numFmtId="172" fontId="7" fillId="0" borderId="40" xfId="15" applyFont="true" applyBorder="true" applyAlignment="true" applyProtection="true">
      <alignment horizontal="general" vertical="center" textRotation="0" wrapText="false" indent="0" shrinkToFit="false"/>
      <protection locked="false" hidden="false"/>
    </xf>
    <xf numFmtId="184" fontId="25" fillId="0" borderId="41" xfId="0" applyFont="true" applyBorder="true" applyAlignment="true" applyProtection="true">
      <alignment horizontal="center" vertical="center" textRotation="0" wrapText="false" indent="0" shrinkToFit="false"/>
      <protection locked="false" hidden="false"/>
    </xf>
    <xf numFmtId="172" fontId="7" fillId="0" borderId="10" xfId="15" applyFont="true" applyBorder="true" applyAlignment="true" applyProtection="true">
      <alignment horizontal="general" vertical="center" textRotation="0" wrapText="false" indent="0" shrinkToFit="false"/>
      <protection locked="false" hidden="false"/>
    </xf>
    <xf numFmtId="184" fontId="25" fillId="0" borderId="10" xfId="0" applyFont="true" applyBorder="true" applyAlignment="true" applyProtection="true">
      <alignment horizontal="center" vertical="center" textRotation="0" wrapText="false" indent="0" shrinkToFit="false"/>
      <protection locked="false" hidden="false"/>
    </xf>
    <xf numFmtId="180" fontId="25" fillId="0" borderId="10" xfId="25" applyFont="true" applyBorder="true" applyAlignment="true" applyProtection="false">
      <alignment horizontal="left" vertical="center" textRotation="0" wrapText="false" indent="0" shrinkToFit="false"/>
      <protection locked="true" hidden="false"/>
    </xf>
    <xf numFmtId="164" fontId="25" fillId="0" borderId="9" xfId="0" applyFont="true" applyBorder="true" applyAlignment="true" applyProtection="true">
      <alignment horizontal="left" vertical="center" textRotation="0" wrapText="true" indent="0" shrinkToFit="false"/>
      <protection locked="false" hidden="false"/>
    </xf>
    <xf numFmtId="164" fontId="25" fillId="0" borderId="10" xfId="0" applyFont="true" applyBorder="true" applyAlignment="true" applyProtection="false">
      <alignment horizontal="center" vertical="center" textRotation="0" wrapText="false" indent="0" shrinkToFit="false"/>
      <protection locked="true" hidden="false"/>
    </xf>
    <xf numFmtId="169" fontId="30" fillId="14" borderId="11" xfId="0" applyFont="true" applyBorder="true" applyAlignment="true" applyProtection="true">
      <alignment horizontal="right" vertical="center" textRotation="0" wrapText="false" indent="0" shrinkToFit="false"/>
      <protection locked="false" hidden="false"/>
    </xf>
    <xf numFmtId="184" fontId="25" fillId="15" borderId="10" xfId="0" applyFont="true" applyBorder="true" applyAlignment="true" applyProtection="true">
      <alignment horizontal="center" vertical="center" textRotation="0" wrapText="false" indent="0" shrinkToFit="false"/>
      <protection locked="false" hidden="false"/>
    </xf>
    <xf numFmtId="164" fontId="25" fillId="0" borderId="9" xfId="0" applyFont="true" applyBorder="true" applyAlignment="true" applyProtection="false">
      <alignment horizontal="left" vertical="center" textRotation="0" wrapText="true" indent="0" shrinkToFit="false"/>
      <protection locked="true" hidden="false"/>
    </xf>
    <xf numFmtId="164" fontId="25" fillId="0" borderId="11" xfId="0" applyFont="true" applyBorder="true" applyAlignment="true" applyProtection="true">
      <alignment horizontal="right" vertical="center" textRotation="0" wrapText="false" indent="0" shrinkToFit="false"/>
      <protection locked="false" hidden="false"/>
    </xf>
    <xf numFmtId="184" fontId="25" fillId="8" borderId="41" xfId="0" applyFont="true" applyBorder="true" applyAlignment="true" applyProtection="true">
      <alignment horizontal="center" vertical="center" textRotation="0" wrapText="false" indent="0" shrinkToFit="false"/>
      <protection locked="false" hidden="false"/>
    </xf>
    <xf numFmtId="184" fontId="25" fillId="8" borderId="10" xfId="0" applyFont="true" applyBorder="true" applyAlignment="true" applyProtection="true">
      <alignment horizontal="center" vertical="center" textRotation="0" wrapText="false" indent="0" shrinkToFit="false"/>
      <protection locked="false" hidden="false"/>
    </xf>
    <xf numFmtId="164" fontId="25" fillId="0" borderId="41" xfId="0" applyFont="true" applyBorder="true" applyAlignment="true" applyProtection="true">
      <alignment horizontal="center" vertical="center" textRotation="0" wrapText="false" indent="0" shrinkToFit="false"/>
      <protection locked="false" hidden="false"/>
    </xf>
    <xf numFmtId="185" fontId="7" fillId="0" borderId="10" xfId="17" applyFont="true" applyBorder="true" applyAlignment="true" applyProtection="true">
      <alignment horizontal="general" vertical="center" textRotation="0" wrapText="false" indent="0" shrinkToFit="false"/>
      <protection locked="false" hidden="false"/>
    </xf>
    <xf numFmtId="164" fontId="25" fillId="0" borderId="10" xfId="0" applyFont="true" applyBorder="true" applyAlignment="true" applyProtection="true">
      <alignment horizontal="center" vertical="center" textRotation="0" wrapText="false" indent="0" shrinkToFit="false"/>
      <protection locked="false" hidden="false"/>
    </xf>
    <xf numFmtId="164" fontId="25" fillId="0" borderId="12" xfId="0" applyFont="true" applyBorder="true" applyAlignment="true" applyProtection="false">
      <alignment horizontal="left" vertical="center" textRotation="0" wrapText="true" indent="0" shrinkToFit="false"/>
      <protection locked="true" hidden="false"/>
    </xf>
    <xf numFmtId="164" fontId="25" fillId="0" borderId="38" xfId="0" applyFont="true" applyBorder="true" applyAlignment="true" applyProtection="false">
      <alignment horizontal="center" vertical="center" textRotation="0" wrapText="false" indent="0" shrinkToFit="false"/>
      <protection locked="true" hidden="false"/>
    </xf>
    <xf numFmtId="164" fontId="25" fillId="0" borderId="13" xfId="0" applyFont="true" applyBorder="true" applyAlignment="true" applyProtection="true">
      <alignment horizontal="right" vertical="center" textRotation="0" wrapText="false" indent="0" shrinkToFit="false"/>
      <protection locked="false" hidden="false"/>
    </xf>
    <xf numFmtId="164" fontId="25" fillId="0" borderId="42" xfId="0" applyFont="true" applyBorder="true" applyAlignment="true" applyProtection="true">
      <alignment horizontal="center" vertical="center" textRotation="0" wrapText="false" indent="0" shrinkToFit="false"/>
      <protection locked="false" hidden="false"/>
    </xf>
    <xf numFmtId="185" fontId="7" fillId="0" borderId="38" xfId="17" applyFont="true" applyBorder="true" applyAlignment="true" applyProtection="true">
      <alignment horizontal="general" vertical="center" textRotation="0" wrapText="false" indent="0" shrinkToFit="false"/>
      <protection locked="false" hidden="false"/>
    </xf>
    <xf numFmtId="164" fontId="25" fillId="0" borderId="38" xfId="0" applyFont="true" applyBorder="true" applyAlignment="true" applyProtection="true">
      <alignment horizontal="center" vertical="center" textRotation="0" wrapText="false" indent="0" shrinkToFit="false"/>
      <protection locked="fals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31" fillId="16" borderId="43" xfId="0" applyFont="true" applyBorder="true" applyAlignment="false" applyProtection="false">
      <alignment horizontal="general" vertical="bottom" textRotation="0" wrapText="false" indent="0" shrinkToFit="false"/>
      <protection locked="true" hidden="false"/>
    </xf>
    <xf numFmtId="164" fontId="10" fillId="17" borderId="41" xfId="0" applyFont="true" applyBorder="true" applyAlignment="false" applyProtection="false">
      <alignment horizontal="general" vertical="bottom" textRotation="0" wrapText="false" indent="0" shrinkToFit="false"/>
      <protection locked="true" hidden="false"/>
    </xf>
    <xf numFmtId="164" fontId="10" fillId="17" borderId="44" xfId="0" applyFont="true" applyBorder="true" applyAlignment="false" applyProtection="false">
      <alignment horizontal="general" vertical="bottom" textRotation="0" wrapText="false" indent="0" shrinkToFit="false"/>
      <protection locked="true" hidden="false"/>
    </xf>
    <xf numFmtId="164" fontId="7" fillId="18" borderId="45" xfId="0" applyFont="true" applyBorder="true" applyAlignment="false" applyProtection="false">
      <alignment horizontal="general" vertical="bottom" textRotation="0" wrapText="false" indent="0" shrinkToFit="false"/>
      <protection locked="true" hidden="false"/>
    </xf>
    <xf numFmtId="164" fontId="7" fillId="2" borderId="41" xfId="0" applyFont="true" applyBorder="true" applyAlignment="false" applyProtection="false">
      <alignment horizontal="general" vertical="bottom" textRotation="0" wrapText="false" indent="0" shrinkToFit="false"/>
      <protection locked="true" hidden="false"/>
    </xf>
    <xf numFmtId="184" fontId="0" fillId="18" borderId="44" xfId="0" applyFont="false" applyBorder="true" applyAlignment="false" applyProtection="false">
      <alignment horizontal="general" vertical="bottom" textRotation="0" wrapText="false" indent="0" shrinkToFit="false"/>
      <protection locked="true" hidden="false"/>
    </xf>
    <xf numFmtId="164" fontId="32" fillId="2" borderId="0" xfId="0" applyFont="true" applyBorder="false" applyAlignment="false" applyProtection="false">
      <alignment horizontal="general" vertical="bottom" textRotation="0" wrapText="false" indent="0" shrinkToFit="false"/>
      <protection locked="true" hidden="false"/>
    </xf>
    <xf numFmtId="164" fontId="32" fillId="0" borderId="0" xfId="0" applyFont="true" applyBorder="false" applyAlignment="false" applyProtection="false">
      <alignment horizontal="general" vertical="bottom" textRotation="0" wrapText="false" indent="0" shrinkToFit="false"/>
      <protection locked="true" hidden="false"/>
    </xf>
    <xf numFmtId="184" fontId="0" fillId="2" borderId="44" xfId="0" applyFont="false" applyBorder="true" applyAlignment="false" applyProtection="false">
      <alignment horizontal="general" vertical="bottom" textRotation="0" wrapText="false" indent="0" shrinkToFit="false"/>
      <protection locked="true" hidden="false"/>
    </xf>
    <xf numFmtId="164" fontId="10" fillId="16" borderId="41" xfId="0" applyFont="true" applyBorder="true" applyAlignment="false" applyProtection="false">
      <alignment horizontal="general" vertical="bottom" textRotation="0" wrapText="false" indent="0" shrinkToFit="false"/>
      <protection locked="true" hidden="false"/>
    </xf>
    <xf numFmtId="186" fontId="10" fillId="16" borderId="44" xfId="0" applyFont="true" applyBorder="true" applyAlignment="false" applyProtection="false">
      <alignment horizontal="general" vertical="bottom" textRotation="0" wrapText="false" indent="0" shrinkToFit="false"/>
      <protection locked="true" hidden="false"/>
    </xf>
    <xf numFmtId="164" fontId="10" fillId="2" borderId="0" xfId="0" applyFont="true" applyBorder="false" applyAlignment="false" applyProtection="false">
      <alignment horizontal="general" vertical="bottom" textRotation="0" wrapText="false" indent="0" shrinkToFit="false"/>
      <protection locked="true" hidden="false"/>
    </xf>
    <xf numFmtId="164" fontId="10" fillId="17" borderId="46" xfId="0" applyFont="true" applyBorder="true" applyAlignment="false" applyProtection="false">
      <alignment horizontal="general" vertical="bottom" textRotation="0" wrapText="false" indent="0" shrinkToFit="false"/>
      <protection locked="true" hidden="false"/>
    </xf>
    <xf numFmtId="165" fontId="0" fillId="2" borderId="27" xfId="0" applyFont="false" applyBorder="true" applyAlignment="false" applyProtection="false">
      <alignment horizontal="general" vertical="bottom" textRotation="0" wrapText="false" indent="0" shrinkToFit="false"/>
      <protection locked="true" hidden="false"/>
    </xf>
    <xf numFmtId="164" fontId="7" fillId="2" borderId="46" xfId="0" applyFont="true" applyBorder="true" applyAlignment="false" applyProtection="false">
      <alignment horizontal="general" vertical="bottom" textRotation="0" wrapText="false" indent="0" shrinkToFit="false"/>
      <protection locked="true" hidden="false"/>
    </xf>
    <xf numFmtId="184" fontId="0" fillId="2" borderId="27" xfId="0" applyFont="false" applyBorder="true" applyAlignment="false" applyProtection="false">
      <alignment horizontal="general" vertical="bottom" textRotation="0" wrapText="false" indent="0" shrinkToFit="false"/>
      <protection locked="true" hidden="false"/>
    </xf>
    <xf numFmtId="184" fontId="0" fillId="18" borderId="10" xfId="0" applyFont="false" applyBorder="true" applyAlignment="false" applyProtection="false">
      <alignment horizontal="general" vertical="bottom" textRotation="0" wrapText="false" indent="0" shrinkToFit="false"/>
      <protection locked="true" hidden="false"/>
    </xf>
    <xf numFmtId="180" fontId="0" fillId="0" borderId="0" xfId="0" applyFont="false" applyBorder="false" applyAlignment="false" applyProtection="false">
      <alignment horizontal="general" vertical="bottom" textRotation="0" wrapText="false" indent="0" shrinkToFit="false"/>
      <protection locked="true" hidden="false"/>
    </xf>
    <xf numFmtId="164" fontId="0" fillId="0" borderId="44" xfId="0" applyFont="false" applyBorder="true" applyAlignment="false" applyProtection="false">
      <alignment horizontal="general" vertical="bottom" textRotation="0" wrapText="false" indent="0" shrinkToFit="false"/>
      <protection locked="true" hidden="false"/>
    </xf>
    <xf numFmtId="164" fontId="0" fillId="2" borderId="10" xfId="0" applyFont="false" applyBorder="true" applyAlignment="false" applyProtection="false">
      <alignment horizontal="general" vertical="bottom" textRotation="0" wrapText="false" indent="0" shrinkToFit="false"/>
      <protection locked="true" hidden="false"/>
    </xf>
    <xf numFmtId="164" fontId="0" fillId="2" borderId="44" xfId="0" applyFont="false" applyBorder="true" applyAlignment="false" applyProtection="false">
      <alignment horizontal="general" vertical="bottom" textRotation="0" wrapText="false" indent="0" shrinkToFit="false"/>
      <protection locked="true" hidden="false"/>
    </xf>
    <xf numFmtId="164" fontId="33" fillId="0" borderId="0" xfId="0" applyFont="true" applyBorder="false" applyAlignment="false" applyProtection="false">
      <alignment horizontal="general" vertical="bottom" textRotation="0" wrapText="false" indent="0" shrinkToFit="false"/>
      <protection locked="true" hidden="false"/>
    </xf>
    <xf numFmtId="164" fontId="10" fillId="16" borderId="46" xfId="0" applyFont="true" applyBorder="true" applyAlignment="false" applyProtection="false">
      <alignment horizontal="general" vertical="bottom" textRotation="0" wrapText="false" indent="0" shrinkToFit="false"/>
      <protection locked="true" hidden="false"/>
    </xf>
    <xf numFmtId="187" fontId="10" fillId="16" borderId="10" xfId="0" applyFont="true" applyBorder="true" applyAlignment="false" applyProtection="false">
      <alignment horizontal="general" vertical="bottom" textRotation="0" wrapText="false" indent="0" shrinkToFit="false"/>
      <protection locked="true" hidden="false"/>
    </xf>
    <xf numFmtId="164" fontId="0" fillId="16" borderId="44" xfId="0" applyFont="false" applyBorder="true" applyAlignment="false" applyProtection="false">
      <alignment horizontal="general" vertical="bottom" textRotation="0" wrapText="false" indent="0" shrinkToFit="false"/>
      <protection locked="true" hidden="false"/>
    </xf>
    <xf numFmtId="184" fontId="32" fillId="0" borderId="0" xfId="0" applyFont="true" applyBorder="false" applyAlignment="false" applyProtection="false">
      <alignment horizontal="general" vertical="bottom" textRotation="0" wrapText="false" indent="0" shrinkToFit="false"/>
      <protection locked="true" hidden="false"/>
    </xf>
    <xf numFmtId="164" fontId="7" fillId="2" borderId="43" xfId="0" applyFont="true" applyBorder="true" applyAlignment="true" applyProtection="false">
      <alignment horizontal="general" vertical="bottom" textRotation="0" wrapText="true" indent="0" shrinkToFit="false"/>
      <protection locked="true" hidden="false"/>
    </xf>
    <xf numFmtId="164" fontId="0" fillId="2" borderId="47" xfId="0" applyFont="false" applyBorder="true" applyAlignment="true" applyProtection="false">
      <alignment horizontal="general" vertical="bottom" textRotation="0" wrapText="false" indent="0" shrinkToFit="false"/>
      <protection locked="true" hidden="false"/>
    </xf>
    <xf numFmtId="164" fontId="34" fillId="0" borderId="0" xfId="0" applyFont="true" applyBorder="false" applyAlignment="false" applyProtection="false">
      <alignment horizontal="general" vertical="bottom" textRotation="0" wrapText="false" indent="0" shrinkToFit="false"/>
      <protection locked="true" hidden="false"/>
    </xf>
    <xf numFmtId="164" fontId="0" fillId="2" borderId="47" xfId="0" applyFont="true" applyBorder="true" applyAlignment="true" applyProtection="false">
      <alignment horizontal="general" vertical="bottom" textRotation="0" wrapText="true" indent="0" shrinkToFit="false"/>
      <protection locked="true" hidden="false"/>
    </xf>
    <xf numFmtId="164" fontId="7" fillId="2" borderId="47" xfId="0" applyFont="true" applyBorder="true" applyAlignment="true" applyProtection="false">
      <alignment horizontal="general" vertical="bottom" textRotation="0" wrapText="true" indent="0" shrinkToFit="false"/>
      <protection locked="true" hidden="false"/>
    </xf>
    <xf numFmtId="164" fontId="7" fillId="2" borderId="27" xfId="0" applyFont="true" applyBorder="true" applyAlignment="true" applyProtection="false">
      <alignment horizontal="general" vertical="bottom" textRotation="0" wrapText="true" indent="0" shrinkToFit="false"/>
      <protection locked="true" hidden="false"/>
    </xf>
    <xf numFmtId="164" fontId="7" fillId="2" borderId="10" xfId="0" applyFont="true" applyBorder="true" applyAlignment="true" applyProtection="false">
      <alignment horizontal="general" vertical="bottom" textRotation="0" wrapText="true" indent="0" shrinkToFit="false"/>
      <protection locked="true" hidden="false"/>
    </xf>
    <xf numFmtId="164" fontId="0" fillId="2" borderId="0" xfId="0" applyFont="false" applyBorder="false" applyAlignment="tru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39" fillId="0" borderId="0" xfId="0" applyFont="true" applyBorder="true" applyAlignment="false" applyProtection="false">
      <alignment horizontal="general" vertical="bottom" textRotation="0" wrapText="false" indent="0" shrinkToFit="false"/>
      <protection locked="true" hidden="false"/>
    </xf>
    <xf numFmtId="164" fontId="40" fillId="0" borderId="0" xfId="0" applyFont="true" applyBorder="true" applyAlignment="false" applyProtection="false">
      <alignment horizontal="general" vertical="bottom" textRotation="0" wrapText="false" indent="0" shrinkToFit="false"/>
      <protection locked="true" hidden="false"/>
    </xf>
    <xf numFmtId="164" fontId="40" fillId="19" borderId="0" xfId="0" applyFont="true" applyBorder="false" applyAlignment="false" applyProtection="false">
      <alignment horizontal="general" vertical="bottom" textRotation="0" wrapText="false" indent="0" shrinkToFit="false"/>
      <protection locked="true" hidden="false"/>
    </xf>
    <xf numFmtId="164" fontId="39" fillId="19" borderId="0" xfId="0" applyFont="true" applyBorder="true" applyAlignment="true" applyProtection="false">
      <alignment horizontal="right" vertical="bottom" textRotation="0" wrapText="false" indent="0" shrinkToFit="false"/>
      <protection locked="true" hidden="false"/>
    </xf>
    <xf numFmtId="164" fontId="40" fillId="20" borderId="48" xfId="0" applyFont="true" applyBorder="true" applyAlignment="false" applyProtection="false">
      <alignment horizontal="general" vertical="bottom" textRotation="0" wrapText="false" indent="0" shrinkToFit="false"/>
      <protection locked="true" hidden="false"/>
    </xf>
    <xf numFmtId="164" fontId="41" fillId="20" borderId="49" xfId="0" applyFont="true" applyBorder="true" applyAlignment="true" applyProtection="false">
      <alignment horizontal="center" vertical="bottom" textRotation="0" wrapText="false" indent="0" shrinkToFit="false"/>
      <protection locked="true" hidden="false"/>
    </xf>
    <xf numFmtId="164" fontId="41" fillId="20" borderId="50" xfId="0" applyFont="true" applyBorder="true" applyAlignment="true" applyProtection="false">
      <alignment horizontal="center" vertical="bottom" textRotation="0" wrapText="false" indent="0" shrinkToFit="false"/>
      <protection locked="true" hidden="false"/>
    </xf>
    <xf numFmtId="164" fontId="39" fillId="0" borderId="51" xfId="0" applyFont="true" applyBorder="true" applyAlignment="false" applyProtection="false">
      <alignment horizontal="general" vertical="bottom" textRotation="0" wrapText="false" indent="0" shrinkToFit="false"/>
      <protection locked="true" hidden="false"/>
    </xf>
    <xf numFmtId="164" fontId="42" fillId="19" borderId="51" xfId="0" applyFont="true" applyBorder="true" applyAlignment="true" applyProtection="false">
      <alignment horizontal="center" vertical="bottom" textRotation="0" wrapText="false" indent="0" shrinkToFit="false"/>
      <protection locked="true" hidden="false"/>
    </xf>
    <xf numFmtId="164" fontId="42" fillId="0" borderId="52" xfId="0" applyFont="true" applyBorder="true" applyAlignment="false" applyProtection="false">
      <alignment horizontal="general" vertical="bottom" textRotation="0" wrapText="false" indent="0" shrinkToFit="false"/>
      <protection locked="true" hidden="false"/>
    </xf>
    <xf numFmtId="164" fontId="42" fillId="0" borderId="51" xfId="0" applyFont="true" applyBorder="true" applyAlignment="true" applyProtection="false">
      <alignment horizontal="center" vertical="bottom" textRotation="0" wrapText="false" indent="0" shrinkToFit="false"/>
      <protection locked="true" hidden="false"/>
    </xf>
    <xf numFmtId="164" fontId="39" fillId="0" borderId="53" xfId="0" applyFont="true" applyBorder="true" applyAlignment="false" applyProtection="false">
      <alignment horizontal="general" vertical="bottom" textRotation="0" wrapText="false" indent="0" shrinkToFit="false"/>
      <protection locked="true" hidden="false"/>
    </xf>
    <xf numFmtId="164" fontId="42" fillId="0" borderId="53" xfId="0" applyFont="true" applyBorder="true" applyAlignment="true" applyProtection="false">
      <alignment horizontal="center" vertical="bottom" textRotation="0" wrapText="false" indent="0" shrinkToFit="false"/>
      <protection locked="true" hidden="false"/>
    </xf>
    <xf numFmtId="164" fontId="41" fillId="20" borderId="49" xfId="0" applyFont="true" applyBorder="true" applyAlignment="false" applyProtection="false">
      <alignment horizontal="general" vertical="bottom" textRotation="0" wrapText="false" indent="0" shrinkToFit="false"/>
      <protection locked="true" hidden="false"/>
    </xf>
    <xf numFmtId="164" fontId="39" fillId="0" borderId="54" xfId="0" applyFont="true" applyBorder="true" applyAlignment="false" applyProtection="false">
      <alignment horizontal="general" vertical="bottom" textRotation="0" wrapText="false" indent="0" shrinkToFit="false"/>
      <protection locked="true" hidden="false"/>
    </xf>
    <xf numFmtId="184" fontId="39" fillId="0" borderId="54" xfId="0" applyFont="true" applyBorder="true" applyAlignment="true" applyProtection="false">
      <alignment horizontal="center" vertical="bottom" textRotation="0" wrapText="false" indent="0" shrinkToFit="false"/>
      <protection locked="true" hidden="false"/>
    </xf>
    <xf numFmtId="164" fontId="39" fillId="21" borderId="54" xfId="0" applyFont="true" applyBorder="true" applyAlignment="false" applyProtection="false">
      <alignment horizontal="general" vertical="bottom" textRotation="0" wrapText="false" indent="0" shrinkToFit="false"/>
      <protection locked="true" hidden="false"/>
    </xf>
    <xf numFmtId="184" fontId="39" fillId="21" borderId="54" xfId="0" applyFont="true" applyBorder="true" applyAlignment="true" applyProtection="false">
      <alignment horizontal="center" vertical="bottom" textRotation="0" wrapText="false" indent="0" shrinkToFit="false"/>
      <protection locked="true" hidden="false"/>
    </xf>
    <xf numFmtId="164" fontId="37" fillId="21" borderId="54" xfId="0" applyFont="true" applyBorder="true" applyAlignment="false" applyProtection="false">
      <alignment horizontal="general" vertical="bottom" textRotation="0" wrapText="false" indent="0" shrinkToFit="false"/>
      <protection locked="true" hidden="false"/>
    </xf>
    <xf numFmtId="184" fontId="37" fillId="21" borderId="54" xfId="0" applyFont="true" applyBorder="true" applyAlignment="true" applyProtection="false">
      <alignment horizontal="center" vertical="bottom" textRotation="0" wrapText="false" indent="0" shrinkToFit="false"/>
      <protection locked="true" hidden="false"/>
    </xf>
    <xf numFmtId="164" fontId="39" fillId="0" borderId="54" xfId="0" applyFont="true" applyBorder="true" applyAlignment="true" applyProtection="false">
      <alignment horizontal="center" vertical="bottom" textRotation="0" wrapText="false" indent="0" shrinkToFit="false"/>
      <protection locked="true" hidden="false"/>
    </xf>
    <xf numFmtId="164" fontId="39" fillId="21" borderId="54" xfId="0" applyFont="true" applyBorder="true" applyAlignment="true" applyProtection="false">
      <alignment horizontal="center" vertical="bottom" textRotation="0" wrapText="false" indent="0" shrinkToFit="false"/>
      <protection locked="true" hidden="false"/>
    </xf>
    <xf numFmtId="164" fontId="37" fillId="0" borderId="54" xfId="0" applyFont="true" applyBorder="true" applyAlignment="false" applyProtection="false">
      <alignment horizontal="general" vertical="bottom" textRotation="0" wrapText="false" indent="0" shrinkToFit="false"/>
      <protection locked="true" hidden="false"/>
    </xf>
    <xf numFmtId="184" fontId="37" fillId="0" borderId="54" xfId="0" applyFont="true" applyBorder="true" applyAlignment="true" applyProtection="false">
      <alignment horizontal="center" vertical="bottom" textRotation="0" wrapText="false" indent="0" shrinkToFit="false"/>
      <protection locked="true" hidden="false"/>
    </xf>
    <xf numFmtId="164" fontId="39" fillId="0" borderId="54" xfId="0" applyFont="true" applyBorder="true" applyAlignment="true" applyProtection="false">
      <alignment horizontal="general" vertical="center" textRotation="0" wrapText="false" indent="0" shrinkToFit="false"/>
      <protection locked="true" hidden="false"/>
    </xf>
    <xf numFmtId="164" fontId="39" fillId="0" borderId="54" xfId="0" applyFont="true" applyBorder="true" applyAlignment="true" applyProtection="false">
      <alignment horizontal="general" vertical="center" textRotation="0" wrapText="true" indent="0" shrinkToFit="false"/>
      <protection locked="true" hidden="false"/>
    </xf>
    <xf numFmtId="184" fontId="39" fillId="0" borderId="54" xfId="0" applyFont="true" applyBorder="tru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39" fillId="21" borderId="52" xfId="0" applyFont="true" applyBorder="true" applyAlignment="true" applyProtection="false">
      <alignment horizontal="general" vertical="center" textRotation="0" wrapText="false" indent="0" shrinkToFit="false"/>
      <protection locked="true" hidden="false"/>
    </xf>
    <xf numFmtId="164" fontId="39" fillId="21" borderId="51" xfId="0" applyFont="true" applyBorder="true" applyAlignment="true" applyProtection="false">
      <alignment horizontal="general" vertical="center" textRotation="0" wrapText="true" indent="0" shrinkToFit="false"/>
      <protection locked="true" hidden="false"/>
    </xf>
    <xf numFmtId="184" fontId="39" fillId="21" borderId="52" xfId="0" applyFont="true" applyBorder="true" applyAlignment="true" applyProtection="false">
      <alignment horizontal="center" vertical="center" textRotation="0" wrapText="false" indent="0" shrinkToFit="false"/>
      <protection locked="true" hidden="false"/>
    </xf>
    <xf numFmtId="164" fontId="41" fillId="20" borderId="48" xfId="0" applyFont="true" applyBorder="true" applyAlignment="false" applyProtection="false">
      <alignment horizontal="general" vertical="bottom" textRotation="0" wrapText="false" indent="0" shrinkToFit="false"/>
      <protection locked="true" hidden="false"/>
    </xf>
    <xf numFmtId="164" fontId="40" fillId="20" borderId="50" xfId="0" applyFont="true" applyBorder="true" applyAlignment="false" applyProtection="false">
      <alignment horizontal="general" vertical="bottom" textRotation="0" wrapText="false" indent="0" shrinkToFit="false"/>
      <protection locked="true" hidden="false"/>
    </xf>
    <xf numFmtId="184" fontId="40" fillId="20" borderId="54" xfId="0" applyFont="true" applyBorder="true" applyAlignment="true" applyProtection="false">
      <alignment horizontal="center" vertical="bottom" textRotation="0" wrapText="false" indent="0" shrinkToFit="false"/>
      <protection locked="true" hidden="false"/>
    </xf>
    <xf numFmtId="164" fontId="43" fillId="0" borderId="55" xfId="0" applyFont="true" applyBorder="true" applyAlignment="false" applyProtection="false">
      <alignment horizontal="general" vertical="bottom" textRotation="0" wrapText="false" indent="0" shrinkToFit="false"/>
      <protection locked="true" hidden="false"/>
    </xf>
    <xf numFmtId="164" fontId="44" fillId="0" borderId="0" xfId="0" applyFont="true" applyBorder="false" applyAlignment="false" applyProtection="false">
      <alignment horizontal="general" vertical="bottom" textRotation="0" wrapText="false" indent="0" shrinkToFit="false"/>
      <protection locked="true" hidden="false"/>
    </xf>
    <xf numFmtId="164" fontId="45" fillId="0" borderId="0" xfId="0" applyFont="true" applyBorder="false" applyAlignment="false" applyProtection="false">
      <alignment horizontal="general" vertical="bottom" textRotation="0" wrapText="false" indent="0" shrinkToFit="false"/>
      <protection locked="true" hidden="false"/>
    </xf>
    <xf numFmtId="164" fontId="0" fillId="2" borderId="1" xfId="0" applyFont="false" applyBorder="true" applyAlignment="false" applyProtection="false">
      <alignment horizontal="general" vertical="bottom" textRotation="0" wrapText="false" indent="0" shrinkToFit="false"/>
      <protection locked="true" hidden="false"/>
    </xf>
    <xf numFmtId="164" fontId="44" fillId="2" borderId="0" xfId="0" applyFont="true" applyBorder="false" applyAlignment="false" applyProtection="false">
      <alignment horizontal="general" vertical="bottom" textRotation="0" wrapText="false" indent="0" shrinkToFit="false"/>
      <protection locked="true" hidden="false"/>
    </xf>
    <xf numFmtId="164" fontId="46" fillId="2" borderId="0" xfId="0" applyFont="true" applyBorder="false" applyAlignment="false" applyProtection="false">
      <alignment horizontal="general" vertical="bottom" textRotation="0" wrapText="false" indent="0" shrinkToFit="false"/>
      <protection locked="true" hidden="false"/>
    </xf>
    <xf numFmtId="164" fontId="47" fillId="0" borderId="56" xfId="0" applyFont="true" applyBorder="true" applyAlignment="false" applyProtection="false">
      <alignment horizontal="general" vertical="bottom" textRotation="0" wrapText="false" indent="0" shrinkToFit="false"/>
      <protection locked="true" hidden="false"/>
    </xf>
    <xf numFmtId="164" fontId="48" fillId="0" borderId="57" xfId="0" applyFont="true" applyBorder="true" applyAlignment="false" applyProtection="false">
      <alignment horizontal="general" vertical="bottom" textRotation="0" wrapText="false" indent="0" shrinkToFit="false"/>
      <protection locked="true" hidden="false"/>
    </xf>
    <xf numFmtId="164" fontId="48" fillId="0" borderId="58" xfId="0" applyFont="true" applyBorder="true" applyAlignment="false" applyProtection="false">
      <alignment horizontal="general" vertical="bottom" textRotation="0" wrapText="false" indent="0" shrinkToFit="false"/>
      <protection locked="true" hidden="false"/>
    </xf>
    <xf numFmtId="188" fontId="49" fillId="0" borderId="0" xfId="0" applyFont="true" applyBorder="false" applyAlignment="false" applyProtection="false">
      <alignment horizontal="general" vertical="bottom" textRotation="0" wrapText="false" indent="0" shrinkToFit="false"/>
      <protection locked="true" hidden="false"/>
    </xf>
    <xf numFmtId="164" fontId="49" fillId="0" borderId="0" xfId="0" applyFont="true" applyBorder="false" applyAlignment="false" applyProtection="false">
      <alignment horizontal="general" vertical="bottom" textRotation="0" wrapText="false" indent="0" shrinkToFit="false"/>
      <protection locked="true" hidden="false"/>
    </xf>
    <xf numFmtId="164" fontId="10" fillId="2" borderId="5" xfId="0" applyFont="true" applyBorder="true" applyAlignment="true" applyProtection="false">
      <alignment horizontal="center" vertical="bottom" textRotation="0" wrapText="false" indent="0" shrinkToFit="false"/>
      <protection locked="true" hidden="false"/>
    </xf>
    <xf numFmtId="164" fontId="44" fillId="22" borderId="7" xfId="0" applyFont="true" applyBorder="true" applyAlignment="false" applyProtection="false">
      <alignment horizontal="general" vertical="bottom" textRotation="0" wrapText="false" indent="0" shrinkToFit="false"/>
      <protection locked="true" hidden="false"/>
    </xf>
    <xf numFmtId="164" fontId="50" fillId="0" borderId="59" xfId="0" applyFont="true" applyBorder="true" applyAlignment="false" applyProtection="false">
      <alignment horizontal="general" vertical="bottom" textRotation="0" wrapText="false" indent="0" shrinkToFit="false"/>
      <protection locked="true" hidden="false"/>
    </xf>
    <xf numFmtId="164" fontId="50" fillId="0" borderId="0" xfId="0" applyFont="true" applyBorder="false" applyAlignment="false" applyProtection="false">
      <alignment horizontal="general" vertical="bottom" textRotation="0" wrapText="false" indent="0" shrinkToFit="false"/>
      <protection locked="true" hidden="false"/>
    </xf>
    <xf numFmtId="164" fontId="48" fillId="0" borderId="0" xfId="0" applyFont="true" applyBorder="false" applyAlignment="false" applyProtection="false">
      <alignment horizontal="general" vertical="bottom" textRotation="0" wrapText="false" indent="0" shrinkToFit="false"/>
      <protection locked="true" hidden="false"/>
    </xf>
    <xf numFmtId="164" fontId="48" fillId="0" borderId="60" xfId="0" applyFont="true" applyBorder="true" applyAlignment="false" applyProtection="false">
      <alignment horizontal="general" vertical="bottom" textRotation="0" wrapText="false" indent="0" shrinkToFit="false"/>
      <protection locked="true" hidden="false"/>
    </xf>
    <xf numFmtId="164" fontId="11" fillId="2" borderId="5" xfId="0" applyFont="true" applyBorder="true" applyAlignment="true" applyProtection="false">
      <alignment horizontal="center" vertical="bottom" textRotation="0" wrapText="false" indent="0" shrinkToFit="false"/>
      <protection locked="true" hidden="false"/>
    </xf>
    <xf numFmtId="164" fontId="51" fillId="2" borderId="0" xfId="0" applyFont="true" applyBorder="false" applyAlignment="false" applyProtection="false">
      <alignment horizontal="general" vertical="bottom" textRotation="0" wrapText="false" indent="0" shrinkToFit="false"/>
      <protection locked="true" hidden="false"/>
    </xf>
    <xf numFmtId="189" fontId="52" fillId="0" borderId="0" xfId="0" applyFont="true" applyBorder="false" applyAlignment="false" applyProtection="false">
      <alignment horizontal="general" vertical="bottom" textRotation="0" wrapText="false" indent="0" shrinkToFit="false"/>
      <protection locked="true" hidden="false"/>
    </xf>
    <xf numFmtId="184" fontId="53" fillId="0" borderId="0" xfId="0" applyFont="true" applyBorder="false" applyAlignment="false" applyProtection="false">
      <alignment horizontal="general" vertical="bottom" textRotation="0" wrapText="false" indent="0" shrinkToFit="false"/>
      <protection locked="true" hidden="false"/>
    </xf>
    <xf numFmtId="167" fontId="52" fillId="0" borderId="59" xfId="0" applyFont="true" applyBorder="true" applyAlignment="false" applyProtection="false">
      <alignment horizontal="general" vertical="bottom" textRotation="0" wrapText="false" indent="0" shrinkToFit="false"/>
      <protection locked="true" hidden="false"/>
    </xf>
    <xf numFmtId="164" fontId="52" fillId="0" borderId="0" xfId="0" applyFont="true" applyBorder="false" applyAlignment="false" applyProtection="false">
      <alignment horizontal="general" vertical="bottom" textRotation="0" wrapText="false" indent="0" shrinkToFit="false"/>
      <protection locked="true" hidden="false"/>
    </xf>
    <xf numFmtId="164" fontId="49" fillId="23" borderId="10" xfId="0" applyFont="true" applyBorder="true" applyAlignment="true" applyProtection="false">
      <alignment horizontal="center" vertical="bottom" textRotation="0" wrapText="false" indent="0" shrinkToFit="false"/>
      <protection locked="true" hidden="false"/>
    </xf>
    <xf numFmtId="164" fontId="45" fillId="24" borderId="10" xfId="0" applyFont="true" applyBorder="true" applyAlignment="true" applyProtection="false">
      <alignment horizontal="center" vertical="bottom" textRotation="0" wrapText="false" indent="0" shrinkToFit="false"/>
      <protection locked="true" hidden="false"/>
    </xf>
    <xf numFmtId="164" fontId="45" fillId="9" borderId="10" xfId="0" applyFont="true" applyBorder="true" applyAlignment="true" applyProtection="false">
      <alignment horizontal="center" vertical="bottom" textRotation="0" wrapText="false" indent="0" shrinkToFit="false"/>
      <protection locked="true" hidden="false"/>
    </xf>
    <xf numFmtId="164" fontId="49" fillId="23" borderId="24" xfId="0" applyFont="true" applyBorder="true" applyAlignment="true" applyProtection="false">
      <alignment horizontal="center" vertical="center" textRotation="0" wrapText="true" indent="0" shrinkToFit="false"/>
      <protection locked="true" hidden="false"/>
    </xf>
    <xf numFmtId="164" fontId="49" fillId="23" borderId="44" xfId="0" applyFont="true" applyBorder="true" applyAlignment="true" applyProtection="false">
      <alignment horizontal="center" vertical="center" textRotation="0" wrapText="false" indent="0" shrinkToFit="false"/>
      <protection locked="true" hidden="false"/>
    </xf>
    <xf numFmtId="164" fontId="49" fillId="23" borderId="10" xfId="0" applyFont="true" applyBorder="true" applyAlignment="true" applyProtection="false">
      <alignment horizontal="center" vertical="center" textRotation="0" wrapText="false" indent="0" shrinkToFit="false"/>
      <protection locked="true" hidden="false"/>
    </xf>
    <xf numFmtId="188" fontId="52" fillId="0" borderId="61" xfId="0" applyFont="true" applyBorder="true" applyAlignment="false" applyProtection="false">
      <alignment horizontal="general" vertical="bottom" textRotation="0" wrapText="false" indent="0" shrinkToFit="false"/>
      <protection locked="true" hidden="false"/>
    </xf>
    <xf numFmtId="164" fontId="52" fillId="0" borderId="62" xfId="0" applyFont="true" applyBorder="true" applyAlignment="false" applyProtection="false">
      <alignment horizontal="general" vertical="bottom" textRotation="0" wrapText="false" indent="0" shrinkToFit="false"/>
      <protection locked="true" hidden="false"/>
    </xf>
    <xf numFmtId="180" fontId="48" fillId="0" borderId="62" xfId="0" applyFont="true" applyBorder="true" applyAlignment="false" applyProtection="false">
      <alignment horizontal="general" vertical="bottom" textRotation="0" wrapText="false" indent="0" shrinkToFit="false"/>
      <protection locked="true" hidden="false"/>
    </xf>
    <xf numFmtId="180" fontId="48" fillId="0" borderId="63" xfId="0" applyFont="true" applyBorder="true" applyAlignment="false" applyProtection="false">
      <alignment horizontal="general" vertical="bottom" textRotation="0" wrapText="false" indent="0" shrinkToFit="false"/>
      <protection locked="true" hidden="false"/>
    </xf>
    <xf numFmtId="164" fontId="54" fillId="23" borderId="7" xfId="0" applyFont="true" applyBorder="true" applyAlignment="true" applyProtection="false">
      <alignment horizontal="center" vertical="bottom" textRotation="0" wrapText="false" indent="0" shrinkToFit="false"/>
      <protection locked="true" hidden="false"/>
    </xf>
    <xf numFmtId="164" fontId="47" fillId="2" borderId="0" xfId="0" applyFont="true" applyBorder="false" applyAlignment="true" applyProtection="false">
      <alignment horizontal="left" vertical="bottom" textRotation="0" wrapText="false" indent="0" shrinkToFit="false"/>
      <protection locked="true" hidden="false"/>
    </xf>
    <xf numFmtId="164" fontId="48" fillId="2" borderId="0" xfId="0" applyFont="true" applyBorder="false" applyAlignment="false" applyProtection="false">
      <alignment horizontal="general" vertical="bottom" textRotation="0" wrapText="false" indent="0" shrinkToFit="false"/>
      <protection locked="true" hidden="false"/>
    </xf>
    <xf numFmtId="164" fontId="54" fillId="23" borderId="64" xfId="0" applyFont="true" applyBorder="true" applyAlignment="true" applyProtection="false">
      <alignment horizontal="center" vertical="bottom" textRotation="0" wrapText="false" indent="0" shrinkToFit="false"/>
      <protection locked="true" hidden="false"/>
    </xf>
    <xf numFmtId="164" fontId="54" fillId="23" borderId="22" xfId="0" applyFont="true" applyBorder="true" applyAlignment="true" applyProtection="false">
      <alignment horizontal="center" vertical="bottom" textRotation="0" wrapText="false" indent="0" shrinkToFit="false"/>
      <protection locked="true" hidden="false"/>
    </xf>
    <xf numFmtId="164" fontId="54" fillId="23" borderId="65" xfId="0" applyFont="true" applyBorder="true" applyAlignment="false" applyProtection="false">
      <alignment horizontal="general" vertical="bottom" textRotation="0" wrapText="false" indent="0" shrinkToFit="false"/>
      <protection locked="true" hidden="false"/>
    </xf>
    <xf numFmtId="164" fontId="44" fillId="23" borderId="27" xfId="0" applyFont="true" applyBorder="true" applyAlignment="true" applyProtection="false">
      <alignment horizontal="center" vertical="center" textRotation="0" wrapText="false" indent="0" shrinkToFit="false"/>
      <protection locked="true" hidden="false"/>
    </xf>
    <xf numFmtId="176" fontId="47" fillId="0" borderId="66" xfId="0" applyFont="true" applyBorder="true" applyAlignment="true" applyProtection="false">
      <alignment horizontal="center" vertical="bottom" textRotation="0" wrapText="true" indent="0" shrinkToFit="false"/>
      <protection locked="true" hidden="false"/>
    </xf>
    <xf numFmtId="164" fontId="48" fillId="0" borderId="67" xfId="0" applyFont="true" applyBorder="true" applyAlignment="true" applyProtection="false">
      <alignment horizontal="center" vertical="bottom" textRotation="0" wrapText="false" indent="0" shrinkToFit="false"/>
      <protection locked="true" hidden="false"/>
    </xf>
    <xf numFmtId="176" fontId="47" fillId="0" borderId="67" xfId="0" applyFont="true" applyBorder="true" applyAlignment="true" applyProtection="false">
      <alignment horizontal="center" vertical="bottom" textRotation="0" wrapText="false" indent="0" shrinkToFit="false"/>
      <protection locked="true" hidden="false"/>
    </xf>
    <xf numFmtId="164" fontId="48" fillId="0" borderId="68" xfId="0" applyFont="true" applyBorder="true" applyAlignment="true" applyProtection="false">
      <alignment horizontal="center" vertical="bottom" textRotation="0" wrapText="false" indent="0" shrinkToFit="false"/>
      <protection locked="true" hidden="false"/>
    </xf>
    <xf numFmtId="169" fontId="10" fillId="2" borderId="9" xfId="0" applyFont="true" applyBorder="true" applyAlignment="true" applyProtection="false">
      <alignment horizontal="left" vertical="bottom" textRotation="0" wrapText="false" indent="0" shrinkToFit="false"/>
      <protection locked="true" hidden="false"/>
    </xf>
    <xf numFmtId="169" fontId="54" fillId="2" borderId="10" xfId="0" applyFont="true" applyBorder="true" applyAlignment="true" applyProtection="false">
      <alignment horizontal="left" vertical="bottom" textRotation="0" wrapText="false" indent="0" shrinkToFit="false"/>
      <protection locked="true" hidden="false"/>
    </xf>
    <xf numFmtId="176" fontId="49" fillId="2" borderId="11" xfId="0" applyFont="true" applyBorder="true" applyAlignment="false" applyProtection="false">
      <alignment horizontal="general" vertical="bottom" textRotation="0" wrapText="false" indent="0" shrinkToFit="false"/>
      <protection locked="true" hidden="false"/>
    </xf>
    <xf numFmtId="180" fontId="49" fillId="25" borderId="10" xfId="0" applyFont="true" applyBorder="true" applyAlignment="false" applyProtection="false">
      <alignment horizontal="general" vertical="bottom" textRotation="0" wrapText="false" indent="0" shrinkToFit="false"/>
      <protection locked="true" hidden="false"/>
    </xf>
    <xf numFmtId="190" fontId="49" fillId="25" borderId="10" xfId="0" applyFont="true" applyBorder="true" applyAlignment="false" applyProtection="false">
      <alignment horizontal="general" vertical="bottom" textRotation="0" wrapText="false" indent="0" shrinkToFit="false"/>
      <protection locked="true" hidden="false"/>
    </xf>
    <xf numFmtId="171" fontId="47" fillId="0" borderId="69" xfId="0" applyFont="true" applyBorder="true" applyAlignment="true" applyProtection="false">
      <alignment horizontal="center" vertical="center" textRotation="0" wrapText="false" indent="0" shrinkToFit="false"/>
      <protection locked="true" hidden="false"/>
    </xf>
    <xf numFmtId="164" fontId="48" fillId="0" borderId="0" xfId="0" applyFont="true" applyBorder="false" applyAlignment="true" applyProtection="false">
      <alignment horizontal="center" vertical="bottom" textRotation="0" wrapText="false" indent="0" shrinkToFit="false"/>
      <protection locked="true" hidden="false"/>
    </xf>
    <xf numFmtId="176" fontId="47" fillId="0" borderId="0" xfId="0" applyFont="true" applyBorder="false" applyAlignment="true" applyProtection="false">
      <alignment horizontal="center" vertical="center" textRotation="0" wrapText="false" indent="0" shrinkToFit="false"/>
      <protection locked="true" hidden="false"/>
    </xf>
    <xf numFmtId="176" fontId="48" fillId="0" borderId="70" xfId="0" applyFont="true" applyBorder="true" applyAlignment="true" applyProtection="false">
      <alignment horizontal="center" vertical="bottom" textRotation="0" wrapText="false" indent="0" shrinkToFit="false"/>
      <protection locked="true" hidden="false"/>
    </xf>
    <xf numFmtId="169" fontId="0" fillId="2" borderId="9" xfId="0" applyFont="true" applyBorder="true" applyAlignment="true" applyProtection="false">
      <alignment horizontal="left" vertical="bottom" textRotation="0" wrapText="false" indent="0" shrinkToFit="false"/>
      <protection locked="true" hidden="false"/>
    </xf>
    <xf numFmtId="169" fontId="0" fillId="2" borderId="10" xfId="0" applyFont="true" applyBorder="true" applyAlignment="true" applyProtection="false">
      <alignment horizontal="left" vertical="bottom" textRotation="0" wrapText="false" indent="0" shrinkToFit="false"/>
      <protection locked="true" hidden="false"/>
    </xf>
    <xf numFmtId="176" fontId="44" fillId="2" borderId="11" xfId="0" applyFont="true" applyBorder="true" applyAlignment="false" applyProtection="false">
      <alignment horizontal="general" vertical="bottom" textRotation="0" wrapText="false" indent="0" shrinkToFit="false"/>
      <protection locked="true" hidden="false"/>
    </xf>
    <xf numFmtId="164" fontId="44" fillId="22" borderId="10" xfId="0" applyFont="true" applyBorder="true" applyAlignment="false" applyProtection="false">
      <alignment horizontal="general" vertical="bottom" textRotation="0" wrapText="false" indent="0" shrinkToFit="false"/>
      <protection locked="true" hidden="false"/>
    </xf>
    <xf numFmtId="190" fontId="44" fillId="22" borderId="10" xfId="0" applyFont="true" applyBorder="true" applyAlignment="false" applyProtection="false">
      <alignment horizontal="general" vertical="bottom" textRotation="0" wrapText="false" indent="0" shrinkToFit="false"/>
      <protection locked="true" hidden="false"/>
    </xf>
    <xf numFmtId="176" fontId="48" fillId="0" borderId="0" xfId="0" applyFont="true" applyBorder="false" applyAlignment="true" applyProtection="false">
      <alignment horizontal="center" vertical="bottom" textRotation="0" wrapText="false" indent="0" shrinkToFit="false"/>
      <protection locked="true" hidden="false"/>
    </xf>
    <xf numFmtId="191" fontId="47" fillId="0" borderId="0" xfId="0" applyFont="true" applyBorder="false" applyAlignment="true" applyProtection="false">
      <alignment horizontal="center" vertical="center" textRotation="0" wrapText="false" indent="0" shrinkToFit="false"/>
      <protection locked="true" hidden="false"/>
    </xf>
    <xf numFmtId="169" fontId="47" fillId="0" borderId="0" xfId="0" applyFont="true" applyBorder="false" applyAlignment="true" applyProtection="false">
      <alignment horizontal="center" vertical="bottom" textRotation="0" wrapText="false" indent="0" shrinkToFit="false"/>
      <protection locked="true" hidden="false"/>
    </xf>
    <xf numFmtId="164" fontId="45" fillId="0" borderId="10" xfId="0" applyFont="true" applyBorder="true" applyAlignment="false" applyProtection="false">
      <alignment horizontal="general" vertical="bottom" textRotation="0" wrapText="false" indent="0" shrinkToFit="false"/>
      <protection locked="true" hidden="false"/>
    </xf>
    <xf numFmtId="169" fontId="48" fillId="0" borderId="0" xfId="0" applyFont="true" applyBorder="false" applyAlignment="true" applyProtection="false">
      <alignment horizontal="center" vertical="bottom" textRotation="0" wrapText="false" indent="0" shrinkToFit="false"/>
      <protection locked="true" hidden="false"/>
    </xf>
    <xf numFmtId="164" fontId="55" fillId="23" borderId="31" xfId="0" applyFont="true" applyBorder="true" applyAlignment="true" applyProtection="false">
      <alignment horizontal="left" vertical="bottom" textRotation="0" wrapText="false" indent="0" shrinkToFit="false"/>
      <protection locked="true" hidden="false"/>
    </xf>
    <xf numFmtId="176" fontId="49" fillId="23" borderId="18" xfId="0" applyFont="true" applyBorder="true" applyAlignment="false" applyProtection="false">
      <alignment horizontal="general" vertical="bottom" textRotation="0" wrapText="false" indent="0" shrinkToFit="false"/>
      <protection locked="true" hidden="false"/>
    </xf>
    <xf numFmtId="180" fontId="44" fillId="23" borderId="10" xfId="0" applyFont="true" applyBorder="true" applyAlignment="false" applyProtection="false">
      <alignment horizontal="general" vertical="bottom" textRotation="0" wrapText="false" indent="0" shrinkToFit="false"/>
      <protection locked="true" hidden="false"/>
    </xf>
    <xf numFmtId="188" fontId="44" fillId="23" borderId="10" xfId="0" applyFont="true" applyBorder="true" applyAlignment="false" applyProtection="false">
      <alignment horizontal="general" vertical="bottom" textRotation="0" wrapText="false" indent="0" shrinkToFit="false"/>
      <protection locked="true" hidden="false"/>
    </xf>
    <xf numFmtId="176" fontId="47" fillId="0" borderId="0" xfId="0" applyFont="true" applyBorder="false" applyAlignment="true" applyProtection="false">
      <alignment horizontal="left" vertical="bottom" textRotation="0" wrapText="false" indent="0" shrinkToFit="false"/>
      <protection locked="true" hidden="false"/>
    </xf>
    <xf numFmtId="176" fontId="50" fillId="0" borderId="0" xfId="0" applyFont="true" applyBorder="false" applyAlignment="false" applyProtection="false">
      <alignment horizontal="general" vertical="bottom" textRotation="0" wrapText="false" indent="0" shrinkToFit="false"/>
      <protection locked="true" hidden="false"/>
    </xf>
    <xf numFmtId="164" fontId="54" fillId="2" borderId="0" xfId="0" applyFont="true" applyBorder="false" applyAlignment="true" applyProtection="false">
      <alignment horizontal="left" vertical="bottom" textRotation="0" wrapText="false" indent="0" shrinkToFit="false"/>
      <protection locked="true" hidden="false"/>
    </xf>
    <xf numFmtId="176" fontId="49" fillId="2" borderId="0" xfId="0" applyFont="true" applyBorder="false" applyAlignment="false" applyProtection="false">
      <alignment horizontal="general" vertical="bottom" textRotation="0" wrapText="false" indent="0" shrinkToFit="false"/>
      <protection locked="true" hidden="false"/>
    </xf>
    <xf numFmtId="165" fontId="44" fillId="2" borderId="0" xfId="0" applyFont="true" applyBorder="false" applyAlignment="false" applyProtection="false">
      <alignment horizontal="general" vertical="bottom" textRotation="0" wrapText="false" indent="0" shrinkToFit="false"/>
      <protection locked="true" hidden="false"/>
    </xf>
    <xf numFmtId="171" fontId="47" fillId="0" borderId="71" xfId="0" applyFont="true" applyBorder="true" applyAlignment="true" applyProtection="false">
      <alignment horizontal="center" vertical="center" textRotation="0" wrapText="false" indent="0" shrinkToFit="false"/>
      <protection locked="true" hidden="false"/>
    </xf>
    <xf numFmtId="164" fontId="48" fillId="0" borderId="72" xfId="0" applyFont="true" applyBorder="true" applyAlignment="true" applyProtection="false">
      <alignment horizontal="center" vertical="bottom" textRotation="0" wrapText="false" indent="0" shrinkToFit="false"/>
      <protection locked="true" hidden="false"/>
    </xf>
    <xf numFmtId="176" fontId="47" fillId="0" borderId="72" xfId="0" applyFont="true" applyBorder="true" applyAlignment="true" applyProtection="false">
      <alignment horizontal="left" vertical="bottom" textRotation="0" wrapText="false" indent="0" shrinkToFit="false"/>
      <protection locked="true" hidden="false"/>
    </xf>
    <xf numFmtId="176" fontId="48" fillId="0" borderId="73" xfId="0" applyFont="true" applyBorder="true" applyAlignment="true" applyProtection="false">
      <alignment horizontal="center" vertical="bottom" textRotation="0" wrapText="false" indent="0" shrinkToFit="false"/>
      <protection locked="true" hidden="false"/>
    </xf>
    <xf numFmtId="176" fontId="32" fillId="2" borderId="0" xfId="0" applyFont="true" applyBorder="false" applyAlignment="true" applyProtection="false">
      <alignment horizontal="left" vertical="bottom" textRotation="0" wrapText="false" indent="0" shrinkToFit="false"/>
      <protection locked="true" hidden="false"/>
    </xf>
    <xf numFmtId="176" fontId="44" fillId="2" borderId="0" xfId="0" applyFont="true" applyBorder="false" applyAlignment="false" applyProtection="false">
      <alignment horizontal="general" vertical="bottom" textRotation="0" wrapText="false" indent="0" shrinkToFit="false"/>
      <protection locked="true" hidden="false"/>
    </xf>
    <xf numFmtId="164" fontId="0" fillId="23" borderId="19" xfId="0" applyFont="false" applyBorder="true" applyAlignment="false" applyProtection="false">
      <alignment horizontal="general" vertical="bottom" textRotation="0" wrapText="false" indent="0" shrinkToFit="false"/>
      <protection locked="true" hidden="false"/>
    </xf>
    <xf numFmtId="164" fontId="0" fillId="23" borderId="21" xfId="0" applyFont="true" applyBorder="true" applyAlignment="true" applyProtection="false">
      <alignment horizontal="left" vertical="bottom" textRotation="0" wrapText="false" indent="0" shrinkToFit="false"/>
      <protection locked="true" hidden="false"/>
    </xf>
    <xf numFmtId="164" fontId="44" fillId="23" borderId="44" xfId="0" applyFont="true" applyBorder="true" applyAlignment="false" applyProtection="false">
      <alignment horizontal="general" vertical="bottom" textRotation="0" wrapText="false" indent="0" shrinkToFit="false"/>
      <protection locked="true" hidden="false"/>
    </xf>
    <xf numFmtId="164" fontId="44" fillId="23" borderId="46" xfId="0" applyFont="true" applyBorder="true" applyAlignment="false" applyProtection="false">
      <alignment horizontal="general" vertical="bottom" textRotation="0" wrapText="false" indent="0" shrinkToFit="false"/>
      <protection locked="true" hidden="false"/>
    </xf>
    <xf numFmtId="164" fontId="44" fillId="23" borderId="41" xfId="0" applyFont="true" applyBorder="true" applyAlignment="false" applyProtection="false">
      <alignment horizontal="general" vertical="bottom" textRotation="0" wrapText="false" indent="0" shrinkToFit="false"/>
      <protection locked="true" hidden="false"/>
    </xf>
    <xf numFmtId="164" fontId="48" fillId="0" borderId="56" xfId="0" applyFont="true" applyBorder="true" applyAlignment="false" applyProtection="false">
      <alignment horizontal="general" vertical="bottom" textRotation="0" wrapText="false" indent="0" shrinkToFit="false"/>
      <protection locked="true" hidden="false"/>
    </xf>
    <xf numFmtId="164" fontId="48" fillId="0" borderId="74" xfId="0" applyFont="true" applyBorder="true" applyAlignment="false" applyProtection="false">
      <alignment horizontal="general" vertical="bottom" textRotation="0" wrapText="false" indent="0" shrinkToFit="false"/>
      <protection locked="true" hidden="false"/>
    </xf>
    <xf numFmtId="164" fontId="0" fillId="0" borderId="41" xfId="21" applyFont="true" applyBorder="true" applyAlignment="false" applyProtection="false">
      <alignment horizontal="general" vertical="bottom" textRotation="0" wrapText="false" indent="0" shrinkToFit="false"/>
      <protection locked="true" hidden="false"/>
    </xf>
    <xf numFmtId="164" fontId="44" fillId="2" borderId="22" xfId="0" applyFont="true" applyBorder="true" applyAlignment="false" applyProtection="false">
      <alignment horizontal="general" vertical="bottom" textRotation="0" wrapText="false" indent="0" shrinkToFit="false"/>
      <protection locked="true" hidden="false"/>
    </xf>
    <xf numFmtId="164" fontId="44" fillId="2" borderId="27" xfId="0" applyFont="true" applyBorder="true" applyAlignment="true" applyProtection="false">
      <alignment horizontal="center" vertical="bottom" textRotation="0" wrapText="false" indent="0" shrinkToFit="false"/>
      <protection locked="true" hidden="false"/>
    </xf>
    <xf numFmtId="164" fontId="44" fillId="2" borderId="47" xfId="0" applyFont="true" applyBorder="true" applyAlignment="true" applyProtection="false">
      <alignment horizontal="center" vertical="bottom" textRotation="0" wrapText="false" indent="0" shrinkToFit="false"/>
      <protection locked="true" hidden="false"/>
    </xf>
    <xf numFmtId="171" fontId="48" fillId="0" borderId="75" xfId="0" applyFont="true" applyBorder="true" applyAlignment="false" applyProtection="false">
      <alignment horizontal="general" vertical="bottom" textRotation="0" wrapText="false" indent="0" shrinkToFit="false"/>
      <protection locked="true" hidden="false"/>
    </xf>
    <xf numFmtId="186" fontId="48" fillId="0" borderId="56" xfId="0" applyFont="true" applyBorder="true" applyAlignment="false" applyProtection="false">
      <alignment horizontal="general" vertical="bottom" textRotation="0" wrapText="false" indent="0" shrinkToFit="false"/>
      <protection locked="true" hidden="false"/>
    </xf>
    <xf numFmtId="164" fontId="44" fillId="2" borderId="19" xfId="0" applyFont="true" applyBorder="true" applyAlignment="false" applyProtection="false">
      <alignment horizontal="general" vertical="bottom" textRotation="0" wrapText="false" indent="0" shrinkToFit="false"/>
      <protection locked="true" hidden="false"/>
    </xf>
    <xf numFmtId="164" fontId="44" fillId="2" borderId="21" xfId="0" applyFont="true" applyBorder="true" applyAlignment="false" applyProtection="false">
      <alignment horizontal="general" vertical="bottom" textRotation="0" wrapText="false" indent="0" shrinkToFit="false"/>
      <protection locked="true" hidden="false"/>
    </xf>
    <xf numFmtId="164" fontId="44" fillId="2" borderId="0" xfId="0" applyFont="true" applyBorder="false" applyAlignment="true" applyProtection="false">
      <alignment horizontal="center" vertical="bottom" textRotation="0" wrapText="false" indent="0" shrinkToFit="false"/>
      <protection locked="true" hidden="false"/>
    </xf>
    <xf numFmtId="180" fontId="44" fillId="2" borderId="43" xfId="0" applyFont="true" applyBorder="true" applyAlignment="true" applyProtection="false">
      <alignment horizontal="center" vertical="bottom" textRotation="0" wrapText="false" indent="0" shrinkToFit="false"/>
      <protection locked="true" hidden="false"/>
    </xf>
    <xf numFmtId="186" fontId="48" fillId="0" borderId="59" xfId="0" applyFont="true" applyBorder="true" applyAlignment="false" applyProtection="false">
      <alignment horizontal="general" vertical="bottom" textRotation="0" wrapText="false" indent="0" shrinkToFit="false"/>
      <protection locked="true" hidden="false"/>
    </xf>
    <xf numFmtId="164" fontId="32" fillId="2" borderId="0" xfId="0" applyFont="true" applyBorder="false" applyAlignment="true" applyProtection="false">
      <alignment horizontal="left" vertical="bottom" textRotation="0" wrapText="false" indent="0" shrinkToFit="false"/>
      <protection locked="true" hidden="false"/>
    </xf>
    <xf numFmtId="164" fontId="44" fillId="2" borderId="23" xfId="0" applyFont="true" applyBorder="true" applyAlignment="false" applyProtection="false">
      <alignment horizontal="general" vertical="bottom" textRotation="0" wrapText="false" indent="0" shrinkToFit="false"/>
      <protection locked="true" hidden="false"/>
    </xf>
    <xf numFmtId="176" fontId="48" fillId="0" borderId="76" xfId="0" applyFont="true" applyBorder="true" applyAlignment="false" applyProtection="false">
      <alignment horizontal="general" vertical="bottom" textRotation="0" wrapText="false" indent="0" shrinkToFit="false"/>
      <protection locked="true" hidden="false"/>
    </xf>
    <xf numFmtId="164" fontId="48" fillId="0" borderId="62" xfId="0" applyFont="true" applyBorder="true" applyAlignment="true" applyProtection="false">
      <alignment horizontal="right" vertical="bottom" textRotation="0" wrapText="false" indent="0" shrinkToFit="false"/>
      <protection locked="true" hidden="false"/>
    </xf>
    <xf numFmtId="186" fontId="48" fillId="0" borderId="61" xfId="0" applyFont="true" applyBorder="true" applyAlignment="false" applyProtection="false">
      <alignment horizontal="general" vertical="bottom" textRotation="0" wrapText="false" indent="0" shrinkToFit="false"/>
      <protection locked="true" hidden="false"/>
    </xf>
    <xf numFmtId="164" fontId="0" fillId="0" borderId="41" xfId="0" applyFont="true" applyBorder="true" applyAlignment="false" applyProtection="false">
      <alignment horizontal="general" vertical="bottom" textRotation="0" wrapText="false" indent="0" shrinkToFit="false"/>
      <protection locked="true" hidden="false"/>
    </xf>
    <xf numFmtId="164" fontId="44" fillId="2" borderId="0" xfId="0" applyFont="true" applyBorder="false" applyAlignment="true" applyProtection="false">
      <alignment horizontal="general" vertical="center" textRotation="0" wrapText="false" indent="0" shrinkToFit="false"/>
      <protection locked="true" hidden="false"/>
    </xf>
    <xf numFmtId="164" fontId="44" fillId="2" borderId="24" xfId="0" applyFont="true" applyBorder="true" applyAlignment="true" applyProtection="false">
      <alignment horizontal="general" vertical="center" textRotation="0" wrapText="false" indent="0" shrinkToFit="false"/>
      <protection locked="true" hidden="false"/>
    </xf>
    <xf numFmtId="164" fontId="44" fillId="2" borderId="26" xfId="0" applyFont="true" applyBorder="true" applyAlignment="true" applyProtection="false">
      <alignment horizontal="general" vertical="center" textRotation="0" wrapText="false" indent="0" shrinkToFit="false"/>
      <protection locked="true" hidden="false"/>
    </xf>
    <xf numFmtId="164" fontId="44" fillId="2" borderId="0" xfId="0" applyFont="true" applyBorder="false" applyAlignment="true" applyProtection="false">
      <alignment horizontal="center" vertical="center" textRotation="0" wrapText="false" indent="0" shrinkToFit="false"/>
      <protection locked="true" hidden="false"/>
    </xf>
    <xf numFmtId="180" fontId="44" fillId="2" borderId="27" xfId="0" applyFont="true" applyBorder="true" applyAlignment="true" applyProtection="false">
      <alignment horizontal="center" vertical="center" textRotation="0" wrapText="false" indent="0" shrinkToFit="false"/>
      <protection locked="true" hidden="false"/>
    </xf>
    <xf numFmtId="164" fontId="44" fillId="2" borderId="24" xfId="0" applyFont="true" applyBorder="true" applyAlignment="false" applyProtection="false">
      <alignment horizontal="general" vertical="bottom" textRotation="0" wrapText="false" indent="0" shrinkToFit="false"/>
      <protection locked="true" hidden="false"/>
    </xf>
    <xf numFmtId="164" fontId="44" fillId="2" borderId="25" xfId="0" applyFont="true" applyBorder="true" applyAlignment="false" applyProtection="false">
      <alignment horizontal="general" vertical="bottom" textRotation="0" wrapText="false" indent="0" shrinkToFit="false"/>
      <protection locked="true" hidden="false"/>
    </xf>
    <xf numFmtId="180" fontId="44" fillId="2" borderId="41" xfId="0" applyFont="true" applyBorder="true" applyAlignment="true" applyProtection="false">
      <alignment horizontal="center" vertical="bottom" textRotation="0" wrapText="false" indent="0" shrinkToFit="false"/>
      <protection locked="true" hidden="false"/>
    </xf>
    <xf numFmtId="188" fontId="0" fillId="2" borderId="0" xfId="0" applyFont="true" applyBorder="false" applyAlignment="true" applyProtection="false">
      <alignment horizontal="right" vertical="bottom" textRotation="0" wrapText="false" indent="0" shrinkToFit="false"/>
      <protection locked="true" hidden="false"/>
    </xf>
    <xf numFmtId="188" fontId="0" fillId="2" borderId="0" xfId="0" applyFont="false" applyBorder="false" applyAlignment="false" applyProtection="false">
      <alignment horizontal="general" vertical="bottom" textRotation="0" wrapText="false" indent="0" shrinkToFit="false"/>
      <protection locked="true" hidden="false"/>
    </xf>
    <xf numFmtId="164" fontId="44" fillId="0" borderId="10" xfId="0" applyFont="true" applyBorder="true" applyAlignment="true" applyProtection="false">
      <alignment horizontal="left" vertical="center" textRotation="0" wrapText="true" indent="0" shrinkToFit="false"/>
      <protection locked="true" hidden="false"/>
    </xf>
    <xf numFmtId="164" fontId="44" fillId="0" borderId="0" xfId="0" applyFont="true" applyBorder="false" applyAlignment="true" applyProtection="false">
      <alignment horizontal="left" vertical="center"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9" fontId="56" fillId="2" borderId="77" xfId="0" applyFont="true" applyBorder="true" applyAlignment="true" applyProtection="false">
      <alignment horizontal="left" vertical="center" textRotation="0" wrapText="false" indent="0" shrinkToFit="false"/>
      <protection locked="true" hidden="false"/>
    </xf>
    <xf numFmtId="169" fontId="15" fillId="26" borderId="1" xfId="21" applyFont="true" applyBorder="true" applyAlignment="true" applyProtection="false">
      <alignment horizontal="center" vertical="center" textRotation="0" wrapText="true" indent="0" shrinkToFit="false"/>
      <protection locked="true" hidden="false"/>
    </xf>
    <xf numFmtId="169" fontId="15" fillId="26" borderId="77" xfId="21" applyFont="true" applyBorder="true" applyAlignment="true" applyProtection="false">
      <alignment horizontal="center" vertical="center" textRotation="0" wrapText="true" indent="0" shrinkToFit="false"/>
      <protection locked="true" hidden="false"/>
    </xf>
    <xf numFmtId="169" fontId="15" fillId="26" borderId="78" xfId="21" applyFont="true" applyBorder="true" applyAlignment="true" applyProtection="false">
      <alignment horizontal="center" vertical="center" textRotation="0" wrapText="true" indent="0" shrinkToFit="false"/>
      <protection locked="true" hidden="false"/>
    </xf>
    <xf numFmtId="169" fontId="15" fillId="26" borderId="79" xfId="21" applyFont="true" applyBorder="true" applyAlignment="true" applyProtection="false">
      <alignment horizontal="center" vertical="center" textRotation="0" wrapText="true" indent="0" shrinkToFit="false"/>
      <protection locked="true" hidden="false"/>
    </xf>
    <xf numFmtId="169" fontId="15" fillId="26" borderId="8" xfId="21" applyFont="true" applyBorder="true" applyAlignment="true" applyProtection="false">
      <alignment horizontal="center" vertical="center" textRotation="0" wrapText="true" indent="0" shrinkToFit="false"/>
      <protection locked="true" hidden="false"/>
    </xf>
    <xf numFmtId="169" fontId="15" fillId="26" borderId="14" xfId="21" applyFont="true" applyBorder="true" applyAlignment="true" applyProtection="false">
      <alignment horizontal="center" vertical="center" textRotation="0" wrapText="true" indent="0" shrinkToFit="false"/>
      <protection locked="true" hidden="false"/>
    </xf>
    <xf numFmtId="169" fontId="15" fillId="26" borderId="80" xfId="21" applyFont="true" applyBorder="true" applyAlignment="true" applyProtection="false">
      <alignment horizontal="center" vertical="center" textRotation="0" wrapText="true" indent="0" shrinkToFit="false"/>
      <protection locked="true" hidden="false"/>
    </xf>
    <xf numFmtId="169" fontId="15" fillId="26" borderId="21" xfId="21" applyFont="true" applyBorder="true" applyAlignment="true" applyProtection="false">
      <alignment horizontal="center" vertical="center" textRotation="0" wrapText="true" indent="0" shrinkToFit="false"/>
      <protection locked="true" hidden="false"/>
    </xf>
    <xf numFmtId="169" fontId="15" fillId="26" borderId="43" xfId="21" applyFont="true" applyBorder="true" applyAlignment="true" applyProtection="false">
      <alignment horizontal="center" vertical="center" textRotation="0" wrapText="true" indent="0" shrinkToFit="false"/>
      <protection locked="true" hidden="false"/>
    </xf>
    <xf numFmtId="169" fontId="15" fillId="0" borderId="81" xfId="21" applyFont="true" applyBorder="true" applyAlignment="true" applyProtection="false">
      <alignment horizontal="center" vertical="center" textRotation="0" wrapText="false" indent="0" shrinkToFit="false"/>
      <protection locked="true" hidden="false"/>
    </xf>
    <xf numFmtId="169" fontId="15" fillId="0" borderId="81" xfId="25" applyFont="true" applyBorder="true" applyAlignment="true" applyProtection="false">
      <alignment horizontal="left" vertical="center" textRotation="0" wrapText="true" indent="0" shrinkToFit="false"/>
      <protection locked="true" hidden="false"/>
    </xf>
    <xf numFmtId="169" fontId="8" fillId="0" borderId="35" xfId="21" applyFont="true" applyBorder="true" applyAlignment="true" applyProtection="false">
      <alignment horizontal="center" vertical="center" textRotation="0" wrapText="false" indent="0" shrinkToFit="false"/>
      <protection locked="true" hidden="false"/>
    </xf>
    <xf numFmtId="169" fontId="8" fillId="0" borderId="36" xfId="21" applyFont="true" applyBorder="true" applyAlignment="true" applyProtection="false">
      <alignment horizontal="left" vertical="center" textRotation="0" wrapText="false" indent="0" shrinkToFit="false"/>
      <protection locked="true" hidden="false"/>
    </xf>
    <xf numFmtId="169" fontId="8" fillId="0" borderId="36" xfId="15" applyFont="true" applyBorder="true" applyAlignment="true" applyProtection="true">
      <alignment horizontal="left" vertical="center" textRotation="0" wrapText="false" indent="0" shrinkToFit="false"/>
      <protection locked="true" hidden="false"/>
    </xf>
    <xf numFmtId="169" fontId="8" fillId="0" borderId="82" xfId="15" applyFont="true" applyBorder="true" applyAlignment="true" applyProtection="true">
      <alignment horizontal="left" vertical="center" textRotation="0" wrapText="false" indent="0" shrinkToFit="false"/>
      <protection locked="true" hidden="false"/>
    </xf>
    <xf numFmtId="169" fontId="8" fillId="25" borderId="35" xfId="15" applyFont="true" applyBorder="true" applyAlignment="true" applyProtection="true">
      <alignment horizontal="center" vertical="center" textRotation="0" wrapText="false" indent="0" shrinkToFit="false"/>
      <protection locked="true" hidden="false"/>
    </xf>
    <xf numFmtId="169" fontId="8" fillId="25" borderId="37" xfId="21" applyFont="true" applyBorder="true" applyAlignment="true" applyProtection="false">
      <alignment horizontal="center" vertical="center" textRotation="0" wrapText="false" indent="0" shrinkToFit="false"/>
      <protection locked="true" hidden="false"/>
    </xf>
    <xf numFmtId="169" fontId="8" fillId="0" borderId="39" xfId="21" applyFont="true" applyBorder="true" applyAlignment="true" applyProtection="false">
      <alignment horizontal="center" vertical="center" textRotation="0" wrapText="true" indent="0" shrinkToFit="false"/>
      <protection locked="true" hidden="false"/>
    </xf>
    <xf numFmtId="169" fontId="8" fillId="0" borderId="83" xfId="25" applyFont="true" applyBorder="true" applyAlignment="true" applyProtection="false">
      <alignment horizontal="left" vertical="center" textRotation="0" wrapText="true" indent="0" shrinkToFit="false"/>
      <protection locked="true" hidden="false"/>
    </xf>
    <xf numFmtId="164" fontId="8" fillId="0" borderId="9" xfId="21" applyFont="true" applyBorder="true" applyAlignment="true" applyProtection="false">
      <alignment horizontal="center" vertical="center" textRotation="0" wrapText="false" indent="0" shrinkToFit="false"/>
      <protection locked="true" hidden="false"/>
    </xf>
    <xf numFmtId="169" fontId="8" fillId="0" borderId="10" xfId="21" applyFont="true" applyBorder="true" applyAlignment="true" applyProtection="false">
      <alignment horizontal="left" vertical="center" textRotation="0" wrapText="true" indent="0" shrinkToFit="false"/>
      <protection locked="true" hidden="false"/>
    </xf>
    <xf numFmtId="169" fontId="8" fillId="0" borderId="10" xfId="15" applyFont="true" applyBorder="true" applyAlignment="true" applyProtection="true">
      <alignment horizontal="left" vertical="center" textRotation="0" wrapText="false" indent="0" shrinkToFit="false"/>
      <protection locked="true" hidden="false"/>
    </xf>
    <xf numFmtId="169" fontId="8" fillId="0" borderId="24" xfId="15" applyFont="true" applyBorder="true" applyAlignment="true" applyProtection="true">
      <alignment horizontal="left" vertical="center" textRotation="0" wrapText="false" indent="0" shrinkToFit="false"/>
      <protection locked="true" hidden="false"/>
    </xf>
    <xf numFmtId="169" fontId="8" fillId="25" borderId="9" xfId="15" applyFont="true" applyBorder="true" applyAlignment="true" applyProtection="true">
      <alignment horizontal="center" vertical="center" textRotation="0" wrapText="false" indent="0" shrinkToFit="false"/>
      <protection locked="true" hidden="false"/>
    </xf>
    <xf numFmtId="169" fontId="8" fillId="25" borderId="40" xfId="21" applyFont="true" applyBorder="true" applyAlignment="true" applyProtection="false">
      <alignment horizontal="center" vertical="center" textRotation="0" wrapText="true" indent="0" shrinkToFit="false"/>
      <protection locked="true" hidden="false"/>
    </xf>
    <xf numFmtId="169" fontId="8" fillId="0" borderId="31" xfId="21" applyFont="true" applyBorder="true" applyAlignment="true" applyProtection="false">
      <alignment horizontal="center" vertical="center" textRotation="0" wrapText="false" indent="0" shrinkToFit="false"/>
      <protection locked="true" hidden="false"/>
    </xf>
    <xf numFmtId="169" fontId="8" fillId="0" borderId="84" xfId="25" applyFont="true" applyBorder="true" applyAlignment="true" applyProtection="false">
      <alignment horizontal="left" vertical="center" textRotation="0" wrapText="false" indent="0" shrinkToFit="false"/>
      <protection locked="true" hidden="false"/>
    </xf>
    <xf numFmtId="169" fontId="8" fillId="0" borderId="12" xfId="21" applyFont="true" applyBorder="true" applyAlignment="true" applyProtection="false">
      <alignment horizontal="center" vertical="center" textRotation="0" wrapText="false" indent="0" shrinkToFit="false"/>
      <protection locked="true" hidden="false"/>
    </xf>
    <xf numFmtId="169" fontId="8" fillId="0" borderId="38" xfId="21" applyFont="true" applyBorder="true" applyAlignment="true" applyProtection="false">
      <alignment horizontal="left" vertical="center" textRotation="0" wrapText="false" indent="0" shrinkToFit="false"/>
      <protection locked="true" hidden="false"/>
    </xf>
    <xf numFmtId="169" fontId="8" fillId="0" borderId="38" xfId="15" applyFont="true" applyBorder="true" applyAlignment="true" applyProtection="true">
      <alignment horizontal="left" vertical="center" textRotation="0" wrapText="false" indent="0" shrinkToFit="false"/>
      <protection locked="true" hidden="false"/>
    </xf>
    <xf numFmtId="169" fontId="8" fillId="0" borderId="85" xfId="15" applyFont="true" applyBorder="true" applyAlignment="true" applyProtection="true">
      <alignment horizontal="left" vertical="center" textRotation="0" wrapText="false" indent="0" shrinkToFit="false"/>
      <protection locked="true" hidden="false"/>
    </xf>
    <xf numFmtId="169" fontId="8" fillId="25" borderId="12" xfId="15" applyFont="true" applyBorder="true" applyAlignment="true" applyProtection="true">
      <alignment horizontal="center" vertical="center" textRotation="0" wrapText="false" indent="0" shrinkToFit="false"/>
      <protection locked="true" hidden="false"/>
    </xf>
    <xf numFmtId="169" fontId="8" fillId="25" borderId="86" xfId="21" applyFont="true" applyBorder="true" applyAlignment="true" applyProtection="false">
      <alignment horizontal="center" vertical="center" textRotation="0" wrapText="false" indent="0" shrinkToFit="false"/>
      <protection locked="true" hidden="false"/>
    </xf>
    <xf numFmtId="169" fontId="0" fillId="0" borderId="0" xfId="0" applyFont="false" applyBorder="false" applyAlignment="true" applyProtection="false">
      <alignment horizontal="general" vertical="center" textRotation="0" wrapText="false" indent="0" shrinkToFit="false"/>
      <protection locked="true" hidden="false"/>
    </xf>
    <xf numFmtId="164" fontId="8" fillId="2" borderId="0" xfId="0" applyFont="true" applyBorder="false" applyAlignment="false" applyProtection="true">
      <alignment horizontal="general" vertical="bottom" textRotation="0" wrapText="false" indent="0" shrinkToFit="false"/>
      <protection locked="false" hidden="false"/>
    </xf>
    <xf numFmtId="164" fontId="8" fillId="2" borderId="0" xfId="0" applyFont="true" applyBorder="false" applyAlignment="true" applyProtection="true">
      <alignment horizontal="center" vertical="bottom" textRotation="0" wrapText="false" indent="0" shrinkToFit="false"/>
      <protection locked="false" hidden="false"/>
    </xf>
    <xf numFmtId="164" fontId="11" fillId="2" borderId="0" xfId="0" applyFont="true" applyBorder="false" applyAlignment="true" applyProtection="true">
      <alignment horizontal="left" vertical="center" textRotation="0" wrapText="false" indent="0" shrinkToFit="false"/>
      <protection locked="false" hidden="false"/>
    </xf>
    <xf numFmtId="164" fontId="8" fillId="2" borderId="87" xfId="0" applyFont="true" applyBorder="true" applyAlignment="false" applyProtection="true">
      <alignment horizontal="general" vertical="bottom" textRotation="0" wrapText="false" indent="0" shrinkToFit="false"/>
      <protection locked="false" hidden="false"/>
    </xf>
    <xf numFmtId="164" fontId="8" fillId="2" borderId="88" xfId="0" applyFont="true" applyBorder="true" applyAlignment="true" applyProtection="true">
      <alignment horizontal="center" vertical="bottom" textRotation="0" wrapText="false" indent="0" shrinkToFit="false"/>
      <protection locked="false" hidden="false"/>
    </xf>
    <xf numFmtId="180" fontId="57" fillId="2" borderId="89" xfId="0" applyFont="true" applyBorder="true" applyAlignment="true" applyProtection="true">
      <alignment horizontal="center" vertical="center" textRotation="0" wrapText="false" indent="0" shrinkToFit="false"/>
      <protection locked="false" hidden="false"/>
    </xf>
    <xf numFmtId="164" fontId="8" fillId="2" borderId="90" xfId="0" applyFont="true" applyBorder="true" applyAlignment="false" applyProtection="true">
      <alignment horizontal="general" vertical="bottom" textRotation="0" wrapText="false" indent="0" shrinkToFit="false"/>
      <protection locked="false" hidden="false"/>
    </xf>
    <xf numFmtId="164" fontId="10" fillId="2" borderId="0" xfId="0" applyFont="true" applyBorder="false" applyAlignment="true" applyProtection="false">
      <alignment horizontal="center" vertical="center" textRotation="0" wrapText="false" indent="0" shrinkToFit="false"/>
      <protection locked="true" hidden="false"/>
    </xf>
    <xf numFmtId="164" fontId="0" fillId="2" borderId="0" xfId="0" applyFont="false" applyBorder="false" applyAlignment="true" applyProtection="false">
      <alignment horizontal="center" vertical="center" textRotation="0" wrapText="false" indent="0" shrinkToFit="false"/>
      <protection locked="true" hidden="false"/>
    </xf>
    <xf numFmtId="164" fontId="11" fillId="2" borderId="0" xfId="0" applyFont="true" applyBorder="false" applyAlignment="true" applyProtection="false">
      <alignment horizontal="center" vertical="center" textRotation="0" wrapText="false" indent="0" shrinkToFit="false"/>
      <protection locked="true" hidden="false"/>
    </xf>
    <xf numFmtId="164" fontId="8" fillId="2" borderId="91" xfId="0" applyFont="true" applyBorder="true" applyAlignment="true" applyProtection="true">
      <alignment horizontal="general" vertical="bottom" textRotation="0" wrapText="false" indent="0" shrinkToFit="false"/>
      <protection locked="false" hidden="false"/>
    </xf>
    <xf numFmtId="164" fontId="8" fillId="2" borderId="92" xfId="0" applyFont="true" applyBorder="true" applyAlignment="true" applyProtection="true">
      <alignment horizontal="center" vertical="bottom" textRotation="0" wrapText="false" indent="0" shrinkToFit="false"/>
      <protection locked="false" hidden="false"/>
    </xf>
    <xf numFmtId="164" fontId="11" fillId="2" borderId="92" xfId="0" applyFont="true" applyBorder="true" applyAlignment="true" applyProtection="false">
      <alignment horizontal="center" vertical="top" textRotation="0" wrapText="false" indent="0" shrinkToFit="false"/>
      <protection locked="true" hidden="false"/>
    </xf>
    <xf numFmtId="164" fontId="0" fillId="2" borderId="92" xfId="0" applyFont="false" applyBorder="true" applyAlignment="true" applyProtection="false">
      <alignment horizontal="center" vertical="center" textRotation="0" wrapText="false" indent="0" shrinkToFit="false"/>
      <protection locked="true" hidden="false"/>
    </xf>
    <xf numFmtId="164" fontId="9" fillId="0" borderId="93" xfId="0" applyFont="true" applyBorder="true" applyAlignment="true" applyProtection="true">
      <alignment horizontal="center" vertical="center" textRotation="0" wrapText="true" indent="0" shrinkToFit="false"/>
      <protection locked="false" hidden="false"/>
    </xf>
    <xf numFmtId="164" fontId="15" fillId="27" borderId="93" xfId="0" applyFont="true" applyBorder="true" applyAlignment="true" applyProtection="true">
      <alignment horizontal="center" vertical="center" textRotation="0" wrapText="true" indent="0" shrinkToFit="false"/>
      <protection locked="false" hidden="false"/>
    </xf>
    <xf numFmtId="171" fontId="15" fillId="27" borderId="93" xfId="0" applyFont="true" applyBorder="true" applyAlignment="true" applyProtection="true">
      <alignment horizontal="center" vertical="center" textRotation="0" wrapText="true" indent="0" shrinkToFit="false"/>
      <protection locked="false" hidden="false"/>
    </xf>
    <xf numFmtId="190" fontId="8" fillId="27" borderId="93" xfId="0" applyFont="true" applyBorder="true" applyAlignment="true" applyProtection="true">
      <alignment horizontal="center" vertical="center" textRotation="0" wrapText="false" indent="0" shrinkToFit="false"/>
      <protection locked="false" hidden="false"/>
    </xf>
    <xf numFmtId="164" fontId="15" fillId="27" borderId="93" xfId="0" applyFont="true" applyBorder="true" applyAlignment="true" applyProtection="true">
      <alignment horizontal="left" vertical="center" textRotation="0" wrapText="true" indent="0" shrinkToFit="false"/>
      <protection locked="false" hidden="false"/>
    </xf>
    <xf numFmtId="171" fontId="22" fillId="13" borderId="93" xfId="0" applyFont="true" applyBorder="true" applyAlignment="true" applyProtection="true">
      <alignment horizontal="center" vertical="center" textRotation="0" wrapText="false" indent="0" shrinkToFit="false"/>
      <protection locked="false" hidden="false"/>
    </xf>
    <xf numFmtId="169" fontId="8" fillId="27" borderId="93" xfId="0" applyFont="true" applyBorder="true" applyAlignment="true" applyProtection="true">
      <alignment horizontal="center" vertical="center" textRotation="0" wrapText="true" indent="0" shrinkToFit="false"/>
      <protection locked="false" hidden="false"/>
    </xf>
    <xf numFmtId="169" fontId="8" fillId="27" borderId="93" xfId="25" applyFont="true" applyBorder="true" applyAlignment="true" applyProtection="false">
      <alignment horizontal="left" vertical="center" textRotation="0" wrapText="false" indent="0" shrinkToFit="false"/>
      <protection locked="true" hidden="false"/>
    </xf>
    <xf numFmtId="171" fontId="8" fillId="28" borderId="93" xfId="0" applyFont="true" applyBorder="true" applyAlignment="true" applyProtection="true">
      <alignment horizontal="center" vertical="center" textRotation="0" wrapText="false" indent="0" shrinkToFit="false"/>
      <protection locked="false" hidden="false"/>
    </xf>
    <xf numFmtId="169" fontId="8" fillId="28" borderId="93" xfId="0" applyFont="true" applyBorder="true" applyAlignment="true" applyProtection="true">
      <alignment horizontal="center" vertical="center" textRotation="0" wrapText="false" indent="0" shrinkToFit="false"/>
      <protection locked="false" hidden="false"/>
    </xf>
    <xf numFmtId="188" fontId="8" fillId="0" borderId="93" xfId="0" applyFont="true" applyBorder="true" applyAlignment="true" applyProtection="true">
      <alignment horizontal="center" vertical="center" textRotation="0" wrapText="false" indent="0" shrinkToFit="false"/>
      <protection locked="false" hidden="false"/>
    </xf>
    <xf numFmtId="169" fontId="8" fillId="27" borderId="94" xfId="25" applyFont="true" applyBorder="true" applyAlignment="true" applyProtection="false">
      <alignment horizontal="general" vertical="center" textRotation="0" wrapText="false" indent="0" shrinkToFit="false"/>
      <protection locked="true" hidden="false"/>
    </xf>
    <xf numFmtId="169" fontId="15" fillId="27" borderId="95" xfId="25" applyFont="true" applyBorder="true" applyAlignment="true" applyProtection="false">
      <alignment horizontal="right" vertical="center" textRotation="0" wrapText="true" indent="0" shrinkToFit="false"/>
      <protection locked="true" hidden="false"/>
    </xf>
    <xf numFmtId="171" fontId="15" fillId="28" borderId="95" xfId="0" applyFont="true" applyBorder="true" applyAlignment="true" applyProtection="true">
      <alignment horizontal="center" vertical="center" textRotation="0" wrapText="false" indent="0" shrinkToFit="false"/>
      <protection locked="false" hidden="false"/>
    </xf>
    <xf numFmtId="171" fontId="15" fillId="28" borderId="95" xfId="0" applyFont="true" applyBorder="true" applyAlignment="true" applyProtection="true">
      <alignment horizontal="center" vertical="center" textRotation="0" wrapText="true" indent="0" shrinkToFit="false"/>
      <protection locked="false" hidden="false"/>
    </xf>
    <xf numFmtId="192" fontId="15" fillId="28" borderId="95" xfId="0" applyFont="true" applyBorder="true" applyAlignment="true" applyProtection="true">
      <alignment horizontal="center" vertical="center" textRotation="0" wrapText="false" indent="0" shrinkToFit="false"/>
      <protection locked="false" hidden="false"/>
    </xf>
    <xf numFmtId="193" fontId="15" fillId="28" borderId="95" xfId="0" applyFont="true" applyBorder="true" applyAlignment="true" applyProtection="true">
      <alignment horizontal="center" vertical="center" textRotation="0" wrapText="false" indent="0" shrinkToFit="false"/>
      <protection locked="false" hidden="false"/>
    </xf>
    <xf numFmtId="192" fontId="15" fillId="28" borderId="95" xfId="0" applyFont="true" applyBorder="true" applyAlignment="true" applyProtection="true">
      <alignment horizontal="center" vertical="center" textRotation="0" wrapText="true" indent="0" shrinkToFit="false"/>
      <protection locked="false" hidden="false"/>
    </xf>
    <xf numFmtId="164" fontId="58" fillId="0" borderId="0" xfId="0" applyFont="true" applyBorder="false" applyAlignment="true" applyProtection="false">
      <alignment horizontal="center" vertical="center" textRotation="0" wrapText="false" indent="0" shrinkToFit="false"/>
      <protection locked="true" hidden="false"/>
    </xf>
    <xf numFmtId="164" fontId="59" fillId="0" borderId="0" xfId="0" applyFont="true" applyBorder="false" applyAlignment="true" applyProtection="false">
      <alignment horizontal="center" vertical="center" textRotation="0" wrapText="false" indent="0" shrinkToFit="false"/>
      <protection locked="true" hidden="false"/>
    </xf>
    <xf numFmtId="164" fontId="59" fillId="0" borderId="0" xfId="0" applyFont="true" applyBorder="false" applyAlignment="true" applyProtection="false">
      <alignment horizontal="center" vertical="bottom" textRotation="0" wrapText="false" indent="0" shrinkToFit="false"/>
      <protection locked="true" hidden="false"/>
    </xf>
    <xf numFmtId="173" fontId="0" fillId="2" borderId="2" xfId="0" applyFont="false" applyBorder="true" applyAlignment="true" applyProtection="false">
      <alignment horizontal="center" vertical="bottom" textRotation="0" wrapText="false" indent="0" shrinkToFit="false"/>
      <protection locked="true" hidden="false"/>
    </xf>
    <xf numFmtId="172" fontId="7" fillId="2" borderId="2" xfId="15" applyFont="true" applyBorder="true" applyAlignment="false" applyProtection="true">
      <alignment horizontal="general" vertical="bottom" textRotation="0" wrapText="false" indent="0" shrinkToFit="false"/>
      <protection locked="true" hidden="false"/>
    </xf>
    <xf numFmtId="172" fontId="7" fillId="2" borderId="3" xfId="15" applyFont="true" applyBorder="true" applyAlignment="false" applyProtection="true">
      <alignment horizontal="general" vertical="bottom" textRotation="0" wrapText="false" indent="0" shrinkToFit="false"/>
      <protection locked="true" hidden="false"/>
    </xf>
    <xf numFmtId="164" fontId="31" fillId="2" borderId="96" xfId="0" applyFont="true" applyBorder="true" applyAlignment="true" applyProtection="false">
      <alignment horizontal="center" vertical="center" textRotation="0" wrapText="false" indent="0" shrinkToFit="false"/>
      <protection locked="true" hidden="false"/>
    </xf>
    <xf numFmtId="164" fontId="0" fillId="2" borderId="31" xfId="0" applyFont="false" applyBorder="true" applyAlignment="false" applyProtection="false">
      <alignment horizontal="general" vertical="bottom" textRotation="0" wrapText="false" indent="0" shrinkToFit="false"/>
      <protection locked="true" hidden="false"/>
    </xf>
    <xf numFmtId="164" fontId="0" fillId="2" borderId="6" xfId="0" applyFont="false" applyBorder="true" applyAlignment="false" applyProtection="false">
      <alignment horizontal="general" vertical="bottom" textRotation="0" wrapText="false" indent="0" shrinkToFit="false"/>
      <protection locked="true" hidden="false"/>
    </xf>
    <xf numFmtId="173" fontId="0" fillId="2" borderId="6" xfId="0" applyFont="false" applyBorder="true" applyAlignment="true" applyProtection="false">
      <alignment horizontal="center" vertical="bottom" textRotation="0" wrapText="false" indent="0" shrinkToFit="false"/>
      <protection locked="true" hidden="false"/>
    </xf>
    <xf numFmtId="172" fontId="7" fillId="2" borderId="6" xfId="15" applyFont="true" applyBorder="true" applyAlignment="false" applyProtection="true">
      <alignment horizontal="general" vertical="bottom" textRotation="0" wrapText="false" indent="0" shrinkToFit="false"/>
      <protection locked="true" hidden="false"/>
    </xf>
    <xf numFmtId="172" fontId="7" fillId="2" borderId="97" xfId="15" applyFont="true" applyBorder="true" applyAlignment="false" applyProtection="true">
      <alignment horizontal="general" vertical="bottom" textRotation="0" wrapText="false" indent="0" shrinkToFit="false"/>
      <protection locked="true" hidden="false"/>
    </xf>
    <xf numFmtId="164" fontId="10" fillId="6" borderId="77" xfId="0" applyFont="true" applyBorder="true" applyAlignment="true" applyProtection="false">
      <alignment horizontal="left" vertical="bottom" textRotation="0" wrapText="false" indent="0" shrinkToFit="false"/>
      <protection locked="true" hidden="false"/>
    </xf>
    <xf numFmtId="180" fontId="10" fillId="7" borderId="7" xfId="0" applyFont="true" applyBorder="true" applyAlignment="true" applyProtection="false">
      <alignment horizontal="general" vertical="center" textRotation="0" wrapText="false" indent="0" shrinkToFit="false"/>
      <protection locked="true" hidden="false"/>
    </xf>
    <xf numFmtId="164" fontId="59" fillId="29" borderId="0" xfId="0" applyFont="true" applyBorder="false" applyAlignment="true" applyProtection="false">
      <alignment horizontal="center" vertical="center" textRotation="0" wrapText="false" indent="0" shrinkToFit="false"/>
      <protection locked="true" hidden="false"/>
    </xf>
    <xf numFmtId="164" fontId="60" fillId="6" borderId="98" xfId="0" applyFont="true" applyBorder="true" applyAlignment="true" applyProtection="false">
      <alignment horizontal="left" vertical="bottom" textRotation="0" wrapText="false" indent="0" shrinkToFit="false"/>
      <protection locked="true" hidden="false"/>
    </xf>
    <xf numFmtId="164" fontId="10" fillId="6" borderId="8" xfId="0" applyFont="true" applyBorder="true" applyAlignment="true" applyProtection="false">
      <alignment horizontal="center" vertical="bottom" textRotation="0" wrapText="false" indent="0" shrinkToFit="false"/>
      <protection locked="true" hidden="false"/>
    </xf>
    <xf numFmtId="164" fontId="7" fillId="6" borderId="9" xfId="0" applyFont="true" applyBorder="true" applyAlignment="true" applyProtection="false">
      <alignment horizontal="center" vertical="bottom" textRotation="0" wrapText="false" indent="0" shrinkToFit="false"/>
      <protection locked="true" hidden="false"/>
    </xf>
    <xf numFmtId="164" fontId="7" fillId="6" borderId="41" xfId="0" applyFont="true" applyBorder="true" applyAlignment="true" applyProtection="false">
      <alignment horizontal="center" vertical="bottom" textRotation="0" wrapText="false" indent="0" shrinkToFit="false"/>
      <protection locked="true" hidden="false"/>
    </xf>
    <xf numFmtId="164" fontId="7" fillId="6" borderId="10" xfId="0" applyFont="true" applyBorder="true" applyAlignment="true" applyProtection="false">
      <alignment horizontal="center" vertical="bottom" textRotation="0" wrapText="false" indent="0" shrinkToFit="false"/>
      <protection locked="true" hidden="false"/>
    </xf>
    <xf numFmtId="173" fontId="7" fillId="6" borderId="10" xfId="0" applyFont="true" applyBorder="true" applyAlignment="true" applyProtection="false">
      <alignment horizontal="center" vertical="bottom" textRotation="0" wrapText="false" indent="0" shrinkToFit="false"/>
      <protection locked="true" hidden="false"/>
    </xf>
    <xf numFmtId="172" fontId="7" fillId="6" borderId="44" xfId="15" applyFont="true" applyBorder="true" applyAlignment="true" applyProtection="true">
      <alignment horizontal="center" vertical="bottom" textRotation="0" wrapText="false" indent="0" shrinkToFit="false"/>
      <protection locked="true" hidden="false"/>
    </xf>
    <xf numFmtId="172" fontId="7" fillId="6" borderId="11" xfId="15" applyFont="true" applyBorder="true" applyAlignment="true" applyProtection="true">
      <alignment horizontal="center" vertical="bottom" textRotation="0" wrapText="false" indent="0" shrinkToFit="false"/>
      <protection locked="true" hidden="false"/>
    </xf>
    <xf numFmtId="164" fontId="10" fillId="6" borderId="9" xfId="0" applyFont="true" applyBorder="true" applyAlignment="true" applyProtection="false">
      <alignment horizontal="center" vertical="bottom" textRotation="0" wrapText="false" indent="0" shrinkToFit="false"/>
      <protection locked="true" hidden="false"/>
    </xf>
    <xf numFmtId="164" fontId="10" fillId="6" borderId="21" xfId="0" applyFont="true" applyBorder="true" applyAlignment="true" applyProtection="false">
      <alignment horizontal="center" vertical="bottom" textRotation="0" wrapText="false" indent="0" shrinkToFit="false"/>
      <protection locked="true" hidden="false"/>
    </xf>
    <xf numFmtId="164" fontId="10" fillId="6" borderId="43" xfId="0" applyFont="true" applyBorder="true" applyAlignment="false" applyProtection="false">
      <alignment horizontal="general" vertical="bottom" textRotation="0" wrapText="false" indent="0" shrinkToFit="false"/>
      <protection locked="true" hidden="false"/>
    </xf>
    <xf numFmtId="164" fontId="0" fillId="6" borderId="10" xfId="0" applyFont="false" applyBorder="true" applyAlignment="false" applyProtection="false">
      <alignment horizontal="general" vertical="bottom" textRotation="0" wrapText="false" indent="0" shrinkToFit="false"/>
      <protection locked="true" hidden="false"/>
    </xf>
    <xf numFmtId="172" fontId="7" fillId="6" borderId="44" xfId="15" applyFont="true" applyBorder="true" applyAlignment="false" applyProtection="true">
      <alignment horizontal="general" vertical="bottom" textRotation="0" wrapText="false" indent="0" shrinkToFit="false"/>
      <protection locked="true" hidden="false"/>
    </xf>
    <xf numFmtId="172" fontId="7" fillId="6" borderId="11" xfId="15" applyFont="true" applyBorder="true" applyAlignment="false" applyProtection="true">
      <alignment horizontal="general" vertical="bottom" textRotation="0" wrapText="false" indent="0" shrinkToFit="false"/>
      <protection locked="true" hidden="false"/>
    </xf>
    <xf numFmtId="164" fontId="59" fillId="30" borderId="0" xfId="0" applyFont="true" applyBorder="false" applyAlignment="true" applyProtection="false">
      <alignment horizontal="center" vertical="center" textRotation="0" wrapText="false" indent="0" shrinkToFit="false"/>
      <protection locked="true" hidden="false"/>
    </xf>
    <xf numFmtId="164" fontId="59" fillId="30" borderId="0" xfId="0" applyFont="true" applyBorder="false" applyAlignment="true" applyProtection="false">
      <alignment horizontal="center" vertical="bottom" textRotation="0" wrapText="false" indent="0" shrinkToFit="false"/>
      <protection locked="true" hidden="false"/>
    </xf>
    <xf numFmtId="164" fontId="7" fillId="0" borderId="83" xfId="0" applyFont="true" applyBorder="true" applyAlignment="true" applyProtection="false">
      <alignment horizontal="center" vertical="bottom" textRotation="0" wrapText="false" indent="0" shrinkToFit="false"/>
      <protection locked="true" hidden="false"/>
    </xf>
    <xf numFmtId="164" fontId="7" fillId="0" borderId="43" xfId="0" applyFont="true" applyBorder="true" applyAlignment="true" applyProtection="false">
      <alignment horizontal="center" vertical="bottom" textRotation="0" wrapText="false" indent="0" shrinkToFit="false"/>
      <protection locked="true" hidden="false"/>
    </xf>
    <xf numFmtId="164" fontId="7" fillId="0" borderId="21" xfId="0" applyFont="true" applyBorder="true" applyAlignment="false" applyProtection="false">
      <alignment horizontal="general" vertical="bottom" textRotation="0" wrapText="false" indent="0" shrinkToFit="false"/>
      <protection locked="true" hidden="false"/>
    </xf>
    <xf numFmtId="164" fontId="7" fillId="0" borderId="43" xfId="0" applyFont="true" applyBorder="true" applyAlignment="false" applyProtection="false">
      <alignment horizontal="general" vertical="bottom" textRotation="0" wrapText="false" indent="0" shrinkToFit="false"/>
      <protection locked="true" hidden="false"/>
    </xf>
    <xf numFmtId="164" fontId="7" fillId="0" borderId="41" xfId="0" applyFont="true" applyBorder="true" applyAlignment="true" applyProtection="false">
      <alignment horizontal="center" vertical="bottom" textRotation="0" wrapText="false" indent="0" shrinkToFit="false"/>
      <protection locked="true" hidden="false"/>
    </xf>
    <xf numFmtId="173" fontId="0" fillId="0" borderId="10" xfId="0" applyFont="false" applyBorder="true" applyAlignment="true" applyProtection="false">
      <alignment horizontal="center" vertical="bottom" textRotation="0" wrapText="false" indent="0" shrinkToFit="false"/>
      <protection locked="true" hidden="false"/>
    </xf>
    <xf numFmtId="194" fontId="7" fillId="0" borderId="44" xfId="15" applyFont="true" applyBorder="true" applyAlignment="false" applyProtection="true">
      <alignment horizontal="general" vertical="bottom" textRotation="0" wrapText="false" indent="0" shrinkToFit="false"/>
      <protection locked="true" hidden="false"/>
    </xf>
    <xf numFmtId="194" fontId="7" fillId="0" borderId="11" xfId="15" applyFont="true" applyBorder="true" applyAlignment="false" applyProtection="true">
      <alignment horizontal="general" vertical="bottom" textRotation="0" wrapText="false" indent="0" shrinkToFit="false"/>
      <protection locked="true" hidden="false"/>
    </xf>
    <xf numFmtId="164" fontId="0" fillId="2" borderId="10" xfId="0" applyFont="true" applyBorder="true" applyAlignment="true" applyProtection="false">
      <alignment horizontal="general" vertical="center" textRotation="0" wrapText="false" indent="0" shrinkToFit="false"/>
      <protection locked="true" hidden="false"/>
    </xf>
    <xf numFmtId="164" fontId="7" fillId="0" borderId="10" xfId="0" applyFont="true" applyBorder="true" applyAlignment="false" applyProtection="false">
      <alignment horizontal="general" vertical="bottom" textRotation="0" wrapText="false" indent="0" shrinkToFit="false"/>
      <protection locked="true" hidden="false"/>
    </xf>
    <xf numFmtId="164" fontId="7" fillId="0" borderId="43" xfId="0" applyFont="true" applyBorder="true" applyAlignment="true" applyProtection="false">
      <alignment horizontal="left" vertical="bottom" textRotation="0" wrapText="false" indent="0" shrinkToFit="false"/>
      <protection locked="true" hidden="false"/>
    </xf>
    <xf numFmtId="164" fontId="10" fillId="6" borderId="83" xfId="0" applyFont="true" applyBorder="true" applyAlignment="false" applyProtection="false">
      <alignment horizontal="general" vertical="bottom" textRotation="0" wrapText="false" indent="0" shrinkToFit="false"/>
      <protection locked="true" hidden="false"/>
    </xf>
    <xf numFmtId="164" fontId="10" fillId="6" borderId="46" xfId="0" applyFont="true" applyBorder="true" applyAlignment="false" applyProtection="false">
      <alignment horizontal="general" vertical="bottom" textRotation="0" wrapText="false" indent="0" shrinkToFit="false"/>
      <protection locked="true" hidden="false"/>
    </xf>
    <xf numFmtId="194" fontId="10" fillId="6" borderId="41" xfId="0" applyFont="true" applyBorder="true" applyAlignment="false" applyProtection="false">
      <alignment horizontal="general" vertical="bottom" textRotation="0" wrapText="false" indent="0" shrinkToFit="false"/>
      <protection locked="true" hidden="false"/>
    </xf>
    <xf numFmtId="194" fontId="10" fillId="6" borderId="11" xfId="15" applyFont="true" applyBorder="true" applyAlignment="false" applyProtection="true">
      <alignment horizontal="general" vertical="bottom" textRotation="0" wrapText="false" indent="0" shrinkToFit="false"/>
      <protection locked="true" hidden="false"/>
    </xf>
    <xf numFmtId="194" fontId="7" fillId="6" borderId="44" xfId="15" applyFont="true" applyBorder="true" applyAlignment="false" applyProtection="true">
      <alignment horizontal="general" vertical="bottom" textRotation="0" wrapText="false" indent="0" shrinkToFit="false"/>
      <protection locked="true" hidden="false"/>
    </xf>
    <xf numFmtId="194" fontId="7" fillId="6" borderId="11" xfId="15" applyFont="true" applyBorder="true" applyAlignment="false" applyProtection="true">
      <alignment horizontal="general" vertical="bottom" textRotation="0" wrapText="false" indent="0" shrinkToFit="false"/>
      <protection locked="true" hidden="false"/>
    </xf>
    <xf numFmtId="164" fontId="10" fillId="6" borderId="99" xfId="0" applyFont="true" applyBorder="true" applyAlignment="false" applyProtection="false">
      <alignment horizontal="general" vertical="bottom" textRotation="0" wrapText="false" indent="0" shrinkToFit="false"/>
      <protection locked="true" hidden="false"/>
    </xf>
    <xf numFmtId="164" fontId="10" fillId="6" borderId="20" xfId="0" applyFont="true" applyBorder="true" applyAlignment="false" applyProtection="false">
      <alignment horizontal="general" vertical="bottom" textRotation="0" wrapText="false" indent="0" shrinkToFit="false"/>
      <protection locked="true" hidden="false"/>
    </xf>
    <xf numFmtId="194" fontId="10" fillId="6" borderId="21" xfId="0" applyFont="true" applyBorder="true" applyAlignment="false" applyProtection="false">
      <alignment horizontal="general" vertical="bottom" textRotation="0" wrapText="false" indent="0" shrinkToFit="false"/>
      <protection locked="true" hidden="false"/>
    </xf>
    <xf numFmtId="194" fontId="10" fillId="6" borderId="80" xfId="15" applyFont="true" applyBorder="true" applyAlignment="false" applyProtection="true">
      <alignment horizontal="general" vertical="bottom" textRotation="0" wrapText="false" indent="0" shrinkToFit="false"/>
      <protection locked="true" hidden="false"/>
    </xf>
    <xf numFmtId="164" fontId="10" fillId="0" borderId="99" xfId="0" applyFont="true" applyBorder="true" applyAlignment="true" applyProtection="false">
      <alignment horizontal="center" vertical="bottom" textRotation="0" wrapText="false" indent="0" shrinkToFit="false"/>
      <protection locked="true" hidden="false"/>
    </xf>
    <xf numFmtId="164" fontId="10" fillId="0" borderId="20" xfId="0" applyFont="true" applyBorder="true" applyAlignment="true" applyProtection="false">
      <alignment horizontal="center" vertical="bottom" textRotation="0" wrapText="false" indent="0" shrinkToFit="false"/>
      <protection locked="true" hidden="false"/>
    </xf>
    <xf numFmtId="164" fontId="10" fillId="0" borderId="20" xfId="0" applyFont="true" applyBorder="true" applyAlignment="false" applyProtection="false">
      <alignment horizontal="general" vertical="bottom"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73" fontId="7" fillId="0" borderId="20" xfId="0" applyFont="true" applyBorder="true" applyAlignment="true" applyProtection="false">
      <alignment horizontal="center" vertical="bottom" textRotation="0" wrapText="false" indent="0" shrinkToFit="false"/>
      <protection locked="true" hidden="false"/>
    </xf>
    <xf numFmtId="194" fontId="7" fillId="0" borderId="20" xfId="15" applyFont="true" applyBorder="true" applyAlignment="false" applyProtection="true">
      <alignment horizontal="general" vertical="bottom" textRotation="0" wrapText="false" indent="0" shrinkToFit="false"/>
      <protection locked="true" hidden="false"/>
    </xf>
    <xf numFmtId="194" fontId="7" fillId="0" borderId="16" xfId="15" applyFont="true" applyBorder="true" applyAlignment="false" applyProtection="true">
      <alignment horizontal="general" vertical="bottom" textRotation="0" wrapText="false" indent="0" shrinkToFit="false"/>
      <protection locked="true" hidden="false"/>
    </xf>
    <xf numFmtId="188" fontId="58" fillId="0" borderId="0" xfId="0" applyFont="true" applyBorder="false" applyAlignment="true" applyProtection="false">
      <alignment horizontal="center" vertical="center" textRotation="0" wrapText="false" indent="0" shrinkToFit="false"/>
      <protection locked="true" hidden="false"/>
    </xf>
    <xf numFmtId="164" fontId="10" fillId="6" borderId="84" xfId="0" applyFont="true" applyBorder="true" applyAlignment="false" applyProtection="false">
      <alignment horizontal="general" vertical="bottom" textRotation="0" wrapText="false" indent="0" shrinkToFit="false"/>
      <protection locked="true" hidden="false"/>
    </xf>
    <xf numFmtId="164" fontId="10" fillId="6" borderId="100" xfId="0" applyFont="true" applyBorder="true" applyAlignment="false" applyProtection="false">
      <alignment horizontal="general" vertical="bottom" textRotation="0" wrapText="false" indent="0" shrinkToFit="false"/>
      <protection locked="true" hidden="false"/>
    </xf>
    <xf numFmtId="176" fontId="10" fillId="6" borderId="42" xfId="0" applyFont="true" applyBorder="true" applyAlignment="false" applyProtection="false">
      <alignment horizontal="general" vertical="bottom" textRotation="0" wrapText="false" indent="0" shrinkToFit="false"/>
      <protection locked="true" hidden="false"/>
    </xf>
    <xf numFmtId="194" fontId="10" fillId="6" borderId="13" xfId="15" applyFont="true" applyBorder="true" applyAlignment="false" applyProtection="true">
      <alignment horizontal="general" vertical="bottom" textRotation="0" wrapText="false" indent="0" shrinkToFit="false"/>
      <protection locked="true" hidden="false"/>
    </xf>
    <xf numFmtId="164" fontId="61" fillId="0" borderId="0" xfId="0" applyFont="true" applyBorder="false" applyAlignment="false" applyProtection="false">
      <alignment horizontal="general" vertical="bottom" textRotation="0" wrapText="false" indent="0" shrinkToFit="false"/>
      <protection locked="true" hidden="false"/>
    </xf>
    <xf numFmtId="164" fontId="10" fillId="16" borderId="44" xfId="0" applyFont="true" applyBorder="true" applyAlignment="true" applyProtection="false">
      <alignment horizontal="right" vertical="bottom" textRotation="0" wrapText="false" indent="0" shrinkToFit="false"/>
      <protection locked="true" hidden="false"/>
    </xf>
    <xf numFmtId="180" fontId="0" fillId="16" borderId="41" xfId="0" applyFont="false" applyBorder="true" applyAlignment="false" applyProtection="false">
      <alignment horizontal="general" vertical="bottom" textRotation="0" wrapText="false" indent="0" shrinkToFit="false"/>
      <protection locked="true" hidden="false"/>
    </xf>
    <xf numFmtId="164" fontId="32" fillId="0" borderId="0" xfId="0" applyFont="true" applyBorder="false" applyAlignment="true" applyProtection="false">
      <alignment horizontal="left" vertical="bottom" textRotation="0" wrapText="false" indent="0" shrinkToFit="false"/>
      <protection locked="true" hidden="false"/>
    </xf>
    <xf numFmtId="165" fontId="32" fillId="0" borderId="0" xfId="0" applyFont="true" applyBorder="false" applyAlignment="true" applyProtection="false">
      <alignment horizontal="right" vertical="bottom" textRotation="0" wrapText="false" indent="0" shrinkToFit="false"/>
      <protection locked="true" hidden="false"/>
    </xf>
    <xf numFmtId="194" fontId="10" fillId="16" borderId="41" xfId="0" applyFont="true" applyBorder="true" applyAlignment="false" applyProtection="false">
      <alignment horizontal="general" vertical="bottom" textRotation="0" wrapText="false" indent="0" shrinkToFit="false"/>
      <protection locked="true" hidden="false"/>
    </xf>
    <xf numFmtId="164" fontId="0" fillId="0" borderId="0" xfId="24" applyFont="true" applyBorder="false" applyAlignment="true" applyProtection="false">
      <alignment horizontal="general" vertical="center" textRotation="0" wrapText="false" indent="0" shrinkToFit="false"/>
      <protection locked="true" hidden="false"/>
    </xf>
    <xf numFmtId="164" fontId="6" fillId="0" borderId="10" xfId="24" applyFont="true" applyBorder="true" applyAlignment="true" applyProtection="false">
      <alignment horizontal="center" vertical="center" textRotation="0" wrapText="false" indent="0" shrinkToFit="false"/>
      <protection locked="true" hidden="false"/>
    </xf>
    <xf numFmtId="164" fontId="28" fillId="0" borderId="22" xfId="24" applyFont="true" applyBorder="true" applyAlignment="true" applyProtection="false">
      <alignment horizontal="general" vertical="center" textRotation="0" wrapText="false" indent="0" shrinkToFit="false"/>
      <protection locked="true" hidden="false"/>
    </xf>
    <xf numFmtId="164" fontId="28" fillId="0" borderId="0" xfId="24" applyFont="true" applyBorder="false" applyAlignment="true" applyProtection="false">
      <alignment horizontal="general" vertical="center" textRotation="0" wrapText="false" indent="0" shrinkToFit="false"/>
      <protection locked="true" hidden="false"/>
    </xf>
    <xf numFmtId="189" fontId="62" fillId="0" borderId="23" xfId="24" applyFont="true" applyBorder="true" applyAlignment="true" applyProtection="false">
      <alignment horizontal="general" vertical="center" textRotation="0" wrapText="false" indent="0" shrinkToFit="false"/>
      <protection locked="true" hidden="false"/>
    </xf>
    <xf numFmtId="164" fontId="28" fillId="0" borderId="101" xfId="24" applyFont="true" applyBorder="true" applyAlignment="true" applyProtection="false">
      <alignment horizontal="left" vertical="center" textRotation="0" wrapText="false" indent="0" shrinkToFit="false"/>
      <protection locked="true" hidden="false"/>
    </xf>
    <xf numFmtId="164" fontId="28" fillId="0" borderId="102" xfId="24" applyFont="true" applyBorder="true" applyAlignment="true" applyProtection="false">
      <alignment horizontal="general" vertical="center" textRotation="0" wrapText="false" indent="0" shrinkToFit="false"/>
      <protection locked="true" hidden="false"/>
    </xf>
    <xf numFmtId="170" fontId="18" fillId="0" borderId="103" xfId="24" applyFont="true" applyBorder="true" applyAlignment="true" applyProtection="false">
      <alignment horizontal="left" vertical="center" textRotation="0" wrapText="true" indent="0" shrinkToFit="false"/>
      <protection locked="true" hidden="false"/>
    </xf>
    <xf numFmtId="164" fontId="28" fillId="0" borderId="104" xfId="24" applyFont="true" applyBorder="true" applyAlignment="true" applyProtection="false">
      <alignment horizontal="center" vertical="center" textRotation="0" wrapText="false" indent="0" shrinkToFit="false"/>
      <protection locked="true" hidden="false"/>
    </xf>
    <xf numFmtId="169" fontId="63" fillId="0" borderId="105" xfId="24" applyFont="true" applyBorder="true" applyAlignment="true" applyProtection="false">
      <alignment horizontal="center" vertical="center" textRotation="0" wrapText="false" indent="0" shrinkToFit="false"/>
      <protection locked="true" hidden="false"/>
    </xf>
    <xf numFmtId="164" fontId="28" fillId="0" borderId="106" xfId="24" applyFont="true" applyBorder="true" applyAlignment="true" applyProtection="false">
      <alignment horizontal="general" vertical="center" textRotation="0" wrapText="false" indent="0" shrinkToFit="false"/>
      <protection locked="true" hidden="false"/>
    </xf>
    <xf numFmtId="173" fontId="0" fillId="0" borderId="107" xfId="23" applyFont="true" applyBorder="true" applyAlignment="true" applyProtection="false">
      <alignment horizontal="center" vertical="center" textRotation="0" wrapText="false" indent="0" shrinkToFit="false"/>
      <protection locked="true" hidden="false"/>
    </xf>
    <xf numFmtId="164" fontId="28" fillId="0" borderId="108" xfId="24" applyFont="true" applyBorder="true" applyAlignment="true" applyProtection="false">
      <alignment horizontal="center" vertical="center" textRotation="0" wrapText="true" indent="0" shrinkToFit="false"/>
      <protection locked="true" hidden="false"/>
    </xf>
    <xf numFmtId="164" fontId="28" fillId="0" borderId="108" xfId="24" applyFont="true" applyBorder="true" applyAlignment="true" applyProtection="false">
      <alignment horizontal="center" vertical="center" textRotation="0" wrapText="false" indent="0" shrinkToFit="false"/>
      <protection locked="true" hidden="false"/>
    </xf>
    <xf numFmtId="164" fontId="28" fillId="0" borderId="27" xfId="24" applyFont="true" applyBorder="true" applyAlignment="true" applyProtection="false">
      <alignment horizontal="center" vertical="center" textRotation="0" wrapText="false" indent="0" shrinkToFit="false"/>
      <protection locked="true" hidden="false"/>
    </xf>
    <xf numFmtId="164" fontId="28" fillId="0" borderId="109" xfId="24" applyFont="true" applyBorder="true" applyAlignment="true" applyProtection="false">
      <alignment horizontal="general" vertical="center" textRotation="0" wrapText="false" indent="0" shrinkToFit="false"/>
      <protection locked="true" hidden="false"/>
    </xf>
    <xf numFmtId="164" fontId="28" fillId="0" borderId="110" xfId="24" applyFont="true" applyBorder="true" applyAlignment="true" applyProtection="false">
      <alignment horizontal="left" vertical="center" textRotation="0" wrapText="false" indent="0" shrinkToFit="false"/>
      <protection locked="true" hidden="false"/>
    </xf>
    <xf numFmtId="164" fontId="28" fillId="0" borderId="109" xfId="24" applyFont="true" applyBorder="true" applyAlignment="true" applyProtection="false">
      <alignment horizontal="center" vertical="center" textRotation="0" wrapText="false" indent="0" shrinkToFit="false"/>
      <protection locked="true" hidden="false"/>
    </xf>
    <xf numFmtId="195" fontId="28" fillId="0" borderId="109" xfId="24" applyFont="true" applyBorder="true" applyAlignment="true" applyProtection="false">
      <alignment horizontal="center" vertical="center" textRotation="0" wrapText="false" indent="0" shrinkToFit="false"/>
      <protection locked="true" hidden="false"/>
    </xf>
    <xf numFmtId="188" fontId="28" fillId="0" borderId="111" xfId="24" applyFont="true" applyBorder="true" applyAlignment="true" applyProtection="false">
      <alignment horizontal="center" vertical="center" textRotation="0" wrapText="false" indent="0" shrinkToFit="false"/>
      <protection locked="true" hidden="false"/>
    </xf>
    <xf numFmtId="188" fontId="28" fillId="0" borderId="112" xfId="24" applyFont="true" applyBorder="true" applyAlignment="true" applyProtection="false">
      <alignment horizontal="right" vertical="center" textRotation="0" wrapText="false" indent="0" shrinkToFit="false"/>
      <protection locked="true" hidden="false"/>
    </xf>
    <xf numFmtId="188" fontId="28" fillId="0" borderId="109" xfId="24" applyFont="true" applyBorder="true" applyAlignment="true" applyProtection="false">
      <alignment horizontal="right" vertical="center" textRotation="0" wrapText="false" indent="0" shrinkToFit="false"/>
      <protection locked="true" hidden="false"/>
    </xf>
    <xf numFmtId="164" fontId="28" fillId="0" borderId="111" xfId="24" applyFont="true" applyBorder="true" applyAlignment="true" applyProtection="false">
      <alignment horizontal="general" vertical="center" textRotation="0" wrapText="false" indent="0" shrinkToFit="false"/>
      <protection locked="true" hidden="false"/>
    </xf>
    <xf numFmtId="164" fontId="28" fillId="0" borderId="111" xfId="24" applyFont="true" applyBorder="true" applyAlignment="true" applyProtection="false">
      <alignment horizontal="center" vertical="center" textRotation="0" wrapText="false" indent="0" shrinkToFit="false"/>
      <protection locked="true" hidden="false"/>
    </xf>
    <xf numFmtId="195" fontId="28" fillId="0" borderId="111" xfId="24" applyFont="true" applyBorder="true" applyAlignment="true" applyProtection="false">
      <alignment horizontal="center" vertical="center" textRotation="0" wrapText="false" indent="0" shrinkToFit="false"/>
      <protection locked="true" hidden="false"/>
    </xf>
    <xf numFmtId="188" fontId="28" fillId="0" borderId="111" xfId="24" applyFont="true" applyBorder="true" applyAlignment="true" applyProtection="false">
      <alignment horizontal="right" vertical="center" textRotation="0" wrapText="false" indent="0" shrinkToFit="false"/>
      <protection locked="true" hidden="false"/>
    </xf>
    <xf numFmtId="164" fontId="28" fillId="0" borderId="110" xfId="24" applyFont="true" applyBorder="true" applyAlignment="true" applyProtection="false">
      <alignment horizontal="general" vertical="center" textRotation="0" wrapText="false" indent="0" shrinkToFit="false"/>
      <protection locked="true" hidden="false"/>
    </xf>
    <xf numFmtId="164" fontId="28" fillId="0" borderId="113" xfId="24" applyFont="true" applyBorder="true" applyAlignment="true" applyProtection="false">
      <alignment horizontal="general" vertical="center" textRotation="0" wrapText="false" indent="0" shrinkToFit="false"/>
      <protection locked="true" hidden="false"/>
    </xf>
    <xf numFmtId="164" fontId="28" fillId="0" borderId="111" xfId="24" applyFont="true" applyBorder="true" applyAlignment="true" applyProtection="false">
      <alignment horizontal="left" vertical="center" textRotation="0" wrapText="false" indent="0" shrinkToFit="false"/>
      <protection locked="true" hidden="false"/>
    </xf>
    <xf numFmtId="164" fontId="28" fillId="0" borderId="113" xfId="24" applyFont="true" applyBorder="true" applyAlignment="true" applyProtection="false">
      <alignment horizontal="center" vertical="center" textRotation="0" wrapText="false" indent="0" shrinkToFit="false"/>
      <protection locked="true" hidden="false"/>
    </xf>
    <xf numFmtId="196" fontId="28" fillId="0" borderId="113" xfId="24" applyFont="true" applyBorder="true" applyAlignment="true" applyProtection="false">
      <alignment horizontal="center" vertical="center" textRotation="0" wrapText="false" indent="0" shrinkToFit="false"/>
      <protection locked="true" hidden="false"/>
    </xf>
    <xf numFmtId="164" fontId="28" fillId="0" borderId="114" xfId="24" applyFont="true" applyBorder="true" applyAlignment="true" applyProtection="false">
      <alignment horizontal="general" vertical="center" textRotation="0" wrapText="false" indent="0" shrinkToFit="false"/>
      <protection locked="true" hidden="false"/>
    </xf>
    <xf numFmtId="164" fontId="28" fillId="0" borderId="114" xfId="24" applyFont="true" applyBorder="true" applyAlignment="true" applyProtection="false">
      <alignment horizontal="left" vertical="center" textRotation="0" wrapText="false" indent="0" shrinkToFit="false"/>
      <protection locked="true" hidden="false"/>
    </xf>
    <xf numFmtId="164" fontId="28" fillId="0" borderId="114" xfId="24" applyFont="true" applyBorder="true" applyAlignment="true" applyProtection="false">
      <alignment horizontal="center" vertical="center" textRotation="0" wrapText="false" indent="0" shrinkToFit="false"/>
      <protection locked="true" hidden="false"/>
    </xf>
    <xf numFmtId="196" fontId="28" fillId="0" borderId="114" xfId="24" applyFont="true" applyBorder="true" applyAlignment="true" applyProtection="false">
      <alignment horizontal="center" vertical="center" textRotation="0" wrapText="false" indent="0" shrinkToFit="false"/>
      <protection locked="true" hidden="false"/>
    </xf>
    <xf numFmtId="188" fontId="28" fillId="0" borderId="114" xfId="24" applyFont="true" applyBorder="true" applyAlignment="true" applyProtection="false">
      <alignment horizontal="right" vertical="center" textRotation="0" wrapText="false" indent="0" shrinkToFit="false"/>
      <protection locked="true" hidden="false"/>
    </xf>
    <xf numFmtId="164" fontId="64" fillId="0" borderId="115" xfId="24" applyFont="true" applyBorder="true" applyAlignment="true" applyProtection="false">
      <alignment horizontal="general" vertical="center" textRotation="0" wrapText="false" indent="0" shrinkToFit="false"/>
      <protection locked="true" hidden="false"/>
    </xf>
    <xf numFmtId="164" fontId="28" fillId="0" borderId="106" xfId="24" applyFont="true" applyBorder="true" applyAlignment="true" applyProtection="false">
      <alignment horizontal="left" vertical="center" textRotation="0" wrapText="false" indent="0" shrinkToFit="false"/>
      <protection locked="true" hidden="false"/>
    </xf>
    <xf numFmtId="164" fontId="28" fillId="0" borderId="116" xfId="24" applyFont="true" applyBorder="true" applyAlignment="true" applyProtection="false">
      <alignment horizontal="right" vertical="center" textRotation="0" wrapText="false" indent="0" shrinkToFit="false"/>
      <protection locked="true" hidden="false"/>
    </xf>
    <xf numFmtId="188" fontId="65" fillId="31" borderId="107" xfId="24" applyFont="true" applyBorder="true" applyAlignment="true" applyProtection="false">
      <alignment horizontal="general" vertical="center" textRotation="0" wrapText="false" indent="0" shrinkToFit="false"/>
      <protection locked="true" hidden="false"/>
    </xf>
    <xf numFmtId="164" fontId="28" fillId="0" borderId="0" xfId="24" applyFont="true" applyBorder="false" applyAlignment="true" applyProtection="false">
      <alignment horizontal="left" vertical="center" textRotation="0" wrapText="false" indent="0" shrinkToFit="false"/>
      <protection locked="true" hidden="false"/>
    </xf>
    <xf numFmtId="164" fontId="28" fillId="0" borderId="23" xfId="24" applyFont="true" applyBorder="true" applyAlignment="true" applyProtection="false">
      <alignment horizontal="general" vertical="center" textRotation="0" wrapText="false" indent="0" shrinkToFit="false"/>
      <protection locked="true" hidden="false"/>
    </xf>
    <xf numFmtId="164" fontId="28" fillId="0" borderId="117" xfId="24" applyFont="true" applyBorder="true" applyAlignment="true" applyProtection="false">
      <alignment horizontal="center" vertical="center" textRotation="0" wrapText="false" indent="0" shrinkToFit="false"/>
      <protection locked="true" hidden="false"/>
    </xf>
    <xf numFmtId="164" fontId="28" fillId="0" borderId="101" xfId="24" applyFont="true" applyBorder="true" applyAlignment="true" applyProtection="false">
      <alignment horizontal="center" vertical="center" textRotation="0" wrapText="false" indent="0" shrinkToFit="false"/>
      <protection locked="true" hidden="false"/>
    </xf>
    <xf numFmtId="164" fontId="28" fillId="0" borderId="26" xfId="24" applyFont="true" applyBorder="true" applyAlignment="true" applyProtection="false">
      <alignment horizontal="center" vertical="center" textRotation="0" wrapText="false" indent="0" shrinkToFit="false"/>
      <protection locked="true" hidden="false"/>
    </xf>
    <xf numFmtId="189" fontId="62" fillId="0" borderId="0" xfId="24" applyFont="true" applyBorder="false" applyAlignment="true" applyProtection="false">
      <alignment horizontal="general" vertical="center" textRotation="0" wrapText="false" indent="0" shrinkToFit="false"/>
      <protection locked="true" hidden="false"/>
    </xf>
    <xf numFmtId="164" fontId="28" fillId="0" borderId="110" xfId="24" applyFont="true" applyBorder="true" applyAlignment="true" applyProtection="false">
      <alignment horizontal="center" vertical="center" textRotation="0" wrapText="false" indent="0" shrinkToFit="false"/>
      <protection locked="true" hidden="false"/>
    </xf>
    <xf numFmtId="178" fontId="28" fillId="0" borderId="109" xfId="24" applyFont="true" applyBorder="true" applyAlignment="true" applyProtection="false">
      <alignment horizontal="right" vertical="center" textRotation="0" wrapText="false" indent="0" shrinkToFit="false"/>
      <protection locked="true" hidden="false"/>
    </xf>
    <xf numFmtId="188" fontId="28" fillId="0" borderId="118" xfId="24" applyFont="true" applyBorder="true" applyAlignment="true" applyProtection="false">
      <alignment horizontal="general" vertical="center" textRotation="0" wrapText="false" indent="0" shrinkToFit="false"/>
      <protection locked="true" hidden="false"/>
    </xf>
    <xf numFmtId="164" fontId="28" fillId="0" borderId="0" xfId="0" applyFont="true" applyBorder="false" applyAlignment="true" applyProtection="false">
      <alignment horizontal="general" vertical="center" textRotation="0" wrapText="false" indent="0" shrinkToFit="false"/>
      <protection locked="true" hidden="false"/>
    </xf>
    <xf numFmtId="164" fontId="28" fillId="0" borderId="27" xfId="24" applyFont="true" applyBorder="true" applyAlignment="true" applyProtection="false">
      <alignment horizontal="left" vertical="center" textRotation="0" wrapText="false" indent="0" shrinkToFit="false"/>
      <protection locked="true" hidden="false"/>
    </xf>
    <xf numFmtId="188" fontId="28" fillId="0" borderId="26" xfId="24" applyFont="true" applyBorder="true" applyAlignment="true" applyProtection="false">
      <alignment horizontal="general" vertical="center" textRotation="0" wrapText="false" indent="0" shrinkToFit="false"/>
      <protection locked="true" hidden="false"/>
    </xf>
    <xf numFmtId="164" fontId="28" fillId="0" borderId="10" xfId="24" applyFont="true" applyBorder="true" applyAlignment="true" applyProtection="false">
      <alignment horizontal="center" vertical="center" textRotation="0" wrapText="false" indent="0" shrinkToFit="false"/>
      <protection locked="true" hidden="false"/>
    </xf>
    <xf numFmtId="164" fontId="28" fillId="0" borderId="44" xfId="24" applyFont="true" applyBorder="true" applyAlignment="true" applyProtection="false">
      <alignment horizontal="center" vertical="center" textRotation="0" wrapText="false" indent="0" shrinkToFit="false"/>
      <protection locked="true" hidden="false"/>
    </xf>
    <xf numFmtId="184" fontId="28" fillId="0" borderId="41" xfId="26" applyFont="true" applyBorder="true" applyAlignment="true" applyProtection="true">
      <alignment horizontal="right" vertical="center" textRotation="0" wrapText="false" indent="0" shrinkToFit="false"/>
      <protection locked="true" hidden="false"/>
    </xf>
    <xf numFmtId="188" fontId="28" fillId="0" borderId="41" xfId="24" applyFont="true" applyBorder="true" applyAlignment="true" applyProtection="false">
      <alignment horizontal="general" vertical="center" textRotation="0" wrapText="false" indent="0" shrinkToFit="false"/>
      <protection locked="true" hidden="false"/>
    </xf>
    <xf numFmtId="164" fontId="28" fillId="0" borderId="115" xfId="24" applyFont="true" applyBorder="true" applyAlignment="true" applyProtection="false">
      <alignment horizontal="general" vertical="center" textRotation="0" wrapText="false" indent="0" shrinkToFit="false"/>
      <protection locked="true" hidden="false"/>
    </xf>
    <xf numFmtId="164" fontId="28" fillId="0" borderId="107" xfId="24" applyFont="true" applyBorder="true" applyAlignment="true" applyProtection="false">
      <alignment horizontal="general" vertical="center" textRotation="0" wrapText="false" indent="0" shrinkToFit="false"/>
      <protection locked="true" hidden="false"/>
    </xf>
    <xf numFmtId="164" fontId="28" fillId="0" borderId="106" xfId="24" applyFont="true" applyBorder="true" applyAlignment="true" applyProtection="false">
      <alignment horizontal="center" vertical="center" textRotation="0" wrapText="false" indent="0" shrinkToFit="false"/>
      <protection locked="true" hidden="false"/>
    </xf>
    <xf numFmtId="188" fontId="65" fillId="31" borderId="119" xfId="24" applyFont="true" applyBorder="true" applyAlignment="true" applyProtection="false">
      <alignment horizontal="general" vertical="center" textRotation="0" wrapText="false" indent="0" shrinkToFit="false"/>
      <protection locked="true" hidden="false"/>
    </xf>
    <xf numFmtId="164" fontId="28" fillId="0" borderId="117" xfId="24" applyFont="true" applyBorder="true" applyAlignment="true" applyProtection="false">
      <alignment horizontal="general" vertical="center" textRotation="0" wrapText="false" indent="0" shrinkToFit="false"/>
      <protection locked="true" hidden="false"/>
    </xf>
    <xf numFmtId="164" fontId="28" fillId="0" borderId="120" xfId="24" applyFont="true" applyBorder="true" applyAlignment="true" applyProtection="false">
      <alignment horizontal="general" vertical="center" textRotation="0" wrapText="false" indent="0" shrinkToFit="false"/>
      <protection locked="true" hidden="false"/>
    </xf>
    <xf numFmtId="164" fontId="28" fillId="0" borderId="25" xfId="24" applyFont="true" applyBorder="true" applyAlignment="true" applyProtection="false">
      <alignment horizontal="general" vertical="center" textRotation="0" wrapText="false" indent="0" shrinkToFit="false"/>
      <protection locked="true" hidden="false"/>
    </xf>
    <xf numFmtId="164" fontId="28" fillId="0" borderId="25" xfId="24" applyFont="true" applyBorder="true" applyAlignment="true" applyProtection="false">
      <alignment horizontal="left" vertical="center" textRotation="0" wrapText="false" indent="0" shrinkToFit="false"/>
      <protection locked="true" hidden="false"/>
    </xf>
    <xf numFmtId="164" fontId="28" fillId="0" borderId="121" xfId="24" applyFont="true" applyBorder="true" applyAlignment="true" applyProtection="false">
      <alignment horizontal="general" vertical="center" textRotation="0" wrapText="false" indent="0" shrinkToFit="false"/>
      <protection locked="true" hidden="false"/>
    </xf>
    <xf numFmtId="164" fontId="28" fillId="0" borderId="44" xfId="24" applyFont="true" applyBorder="true" applyAlignment="true" applyProtection="false">
      <alignment horizontal="general" vertical="center" textRotation="0" wrapText="false" indent="0" shrinkToFit="false"/>
      <protection locked="true" hidden="false"/>
    </xf>
    <xf numFmtId="164" fontId="28" fillId="0" borderId="46" xfId="24" applyFont="true" applyBorder="true" applyAlignment="true" applyProtection="false">
      <alignment horizontal="general" vertical="center" textRotation="0" wrapText="false" indent="0" shrinkToFit="false"/>
      <protection locked="true" hidden="false"/>
    </xf>
    <xf numFmtId="164" fontId="28" fillId="0" borderId="41" xfId="24" applyFont="true" applyBorder="true" applyAlignment="true" applyProtection="false">
      <alignment horizontal="general" vertical="center" textRotation="0" wrapText="false" indent="0" shrinkToFit="false"/>
      <protection locked="true" hidden="false"/>
    </xf>
    <xf numFmtId="164" fontId="28" fillId="0" borderId="41" xfId="24" applyFont="true" applyBorder="true" applyAlignment="true" applyProtection="false">
      <alignment horizontal="right" vertical="center" textRotation="0" wrapText="false" indent="0" shrinkToFit="false"/>
      <protection locked="true" hidden="false"/>
    </xf>
    <xf numFmtId="188" fontId="28" fillId="0" borderId="21" xfId="24" applyFont="true" applyBorder="true" applyAlignment="true" applyProtection="false">
      <alignment horizontal="general" vertical="center" textRotation="0" wrapText="false" indent="0" shrinkToFit="false"/>
      <protection locked="true" hidden="false"/>
    </xf>
    <xf numFmtId="164" fontId="28" fillId="0" borderId="46" xfId="24" applyFont="true" applyBorder="true" applyAlignment="true" applyProtection="false">
      <alignment horizontal="center" vertical="center" textRotation="0" wrapText="false" indent="0" shrinkToFit="false"/>
      <protection locked="true" hidden="false"/>
    </xf>
    <xf numFmtId="164" fontId="28" fillId="0" borderId="41" xfId="24" applyFont="true" applyBorder="true" applyAlignment="true" applyProtection="false">
      <alignment horizontal="center" vertical="center" textRotation="0" wrapText="false" indent="0" shrinkToFit="false"/>
      <protection locked="true" hidden="false"/>
    </xf>
    <xf numFmtId="188" fontId="65" fillId="32" borderId="10" xfId="24" applyFont="true" applyBorder="true" applyAlignment="true" applyProtection="false">
      <alignment horizontal="general" vertical="center" textRotation="0" wrapText="false" indent="0" shrinkToFit="false"/>
      <protection locked="true" hidden="false"/>
    </xf>
    <xf numFmtId="164" fontId="28" fillId="0" borderId="0" xfId="24" applyFont="true" applyBorder="false" applyAlignment="true" applyProtection="false">
      <alignment horizontal="center" vertical="center" textRotation="0" wrapText="false" indent="0" shrinkToFit="false"/>
      <protection locked="true" hidden="false"/>
    </xf>
    <xf numFmtId="164" fontId="28" fillId="0" borderId="110" xfId="24" applyFont="true" applyBorder="true" applyAlignment="true" applyProtection="false">
      <alignment horizontal="left" vertical="center" textRotation="0" wrapText="true" indent="0" shrinkToFit="false"/>
      <protection locked="true" hidden="false"/>
    </xf>
    <xf numFmtId="173" fontId="62" fillId="0" borderId="112" xfId="24" applyFont="true" applyBorder="true" applyAlignment="true" applyProtection="false">
      <alignment horizontal="center" vertical="center" textRotation="0" wrapText="false" indent="0" shrinkToFit="false"/>
      <protection locked="true" hidden="false"/>
    </xf>
    <xf numFmtId="188" fontId="28" fillId="0" borderId="122" xfId="24" applyFont="true" applyBorder="true" applyAlignment="true" applyProtection="false">
      <alignment horizontal="general" vertical="center" textRotation="0" wrapText="false" indent="0" shrinkToFit="false"/>
      <protection locked="true" hidden="false"/>
    </xf>
    <xf numFmtId="188" fontId="28" fillId="0" borderId="112" xfId="24" applyFont="true" applyBorder="true" applyAlignment="true" applyProtection="false">
      <alignment horizontal="center" vertical="center" textRotation="0" wrapText="false" indent="0" shrinkToFit="false"/>
      <protection locked="true" hidden="false"/>
    </xf>
    <xf numFmtId="188" fontId="28" fillId="0" borderId="123" xfId="24" applyFont="true" applyBorder="true" applyAlignment="true" applyProtection="false">
      <alignment horizontal="left" vertical="center" textRotation="0" wrapText="false" indent="0" shrinkToFit="false"/>
      <protection locked="true" hidden="false"/>
    </xf>
    <xf numFmtId="188" fontId="28" fillId="0" borderId="124" xfId="24" applyFont="true" applyBorder="true" applyAlignment="true" applyProtection="false">
      <alignment horizontal="general" vertical="center" textRotation="0" wrapText="false" indent="0" shrinkToFit="false"/>
      <protection locked="true" hidden="false"/>
    </xf>
    <xf numFmtId="164" fontId="28" fillId="0" borderId="125" xfId="24" applyFont="true" applyBorder="true" applyAlignment="true" applyProtection="false">
      <alignment horizontal="general" vertical="center" textRotation="0" wrapText="false" indent="0" shrinkToFit="false"/>
      <protection locked="true" hidden="false"/>
    </xf>
    <xf numFmtId="164" fontId="28" fillId="0" borderId="126" xfId="24" applyFont="true" applyBorder="true" applyAlignment="true" applyProtection="false">
      <alignment horizontal="general" vertical="center" textRotation="0" wrapText="false" indent="0" shrinkToFit="false"/>
      <protection locked="true" hidden="false"/>
    </xf>
    <xf numFmtId="164" fontId="28" fillId="0" borderId="126" xfId="24" applyFont="true" applyBorder="true" applyAlignment="true" applyProtection="false">
      <alignment horizontal="left" vertical="center" textRotation="0" wrapText="false" indent="0" shrinkToFit="false"/>
      <protection locked="true" hidden="false"/>
    </xf>
    <xf numFmtId="188" fontId="65" fillId="31" borderId="116" xfId="24" applyFont="true" applyBorder="true" applyAlignment="true" applyProtection="false">
      <alignment horizontal="general" vertical="center" textRotation="0" wrapText="false" indent="0" shrinkToFit="false"/>
      <protection locked="true" hidden="false"/>
    </xf>
    <xf numFmtId="164" fontId="66" fillId="0" borderId="10" xfId="24" applyFont="true" applyBorder="true" applyAlignment="true" applyProtection="false">
      <alignment horizontal="justify" vertical="center" textRotation="0" wrapText="true" indent="0" shrinkToFit="false"/>
      <protection locked="true" hidden="false"/>
    </xf>
    <xf numFmtId="164" fontId="28" fillId="0" borderId="127" xfId="24" applyFont="true" applyBorder="true" applyAlignment="true" applyProtection="false">
      <alignment horizontal="general" vertical="center" textRotation="0" wrapText="false" indent="0" shrinkToFit="false"/>
      <protection locked="true" hidden="false"/>
    </xf>
    <xf numFmtId="164" fontId="28" fillId="0" borderId="128" xfId="24" applyFont="true" applyBorder="true" applyAlignment="true" applyProtection="false">
      <alignment horizontal="general" vertical="center" textRotation="0" wrapText="false" indent="0" shrinkToFit="false"/>
      <protection locked="true" hidden="false"/>
    </xf>
    <xf numFmtId="188" fontId="28" fillId="0" borderId="128" xfId="24" applyFont="true" applyBorder="true" applyAlignment="true" applyProtection="false">
      <alignment horizontal="general" vertical="center" textRotation="0" wrapText="false" indent="0" shrinkToFit="false"/>
      <protection locked="true" hidden="false"/>
    </xf>
    <xf numFmtId="164" fontId="28" fillId="0" borderId="112" xfId="24" applyFont="true" applyBorder="true" applyAlignment="true" applyProtection="false">
      <alignment horizontal="general" vertical="center" textRotation="0" wrapText="false" indent="0" shrinkToFit="false"/>
      <protection locked="true" hidden="false"/>
    </xf>
    <xf numFmtId="176" fontId="28" fillId="0" borderId="122" xfId="24" applyFont="true" applyBorder="true" applyAlignment="true" applyProtection="false">
      <alignment horizontal="center" vertical="center" textRotation="0" wrapText="false" indent="0" shrinkToFit="false"/>
      <protection locked="true" hidden="false"/>
    </xf>
    <xf numFmtId="164" fontId="66" fillId="0" borderId="10" xfId="24" applyFont="true" applyBorder="true" applyAlignment="true" applyProtection="false">
      <alignment horizontal="left" vertical="center" textRotation="0" wrapText="false" indent="0" shrinkToFit="false"/>
      <protection locked="true" hidden="false"/>
    </xf>
    <xf numFmtId="164" fontId="28" fillId="0" borderId="123" xfId="24" applyFont="true" applyBorder="true" applyAlignment="true" applyProtection="false">
      <alignment horizontal="general" vertical="center" textRotation="0" wrapText="false" indent="0" shrinkToFit="false"/>
      <protection locked="true" hidden="false"/>
    </xf>
    <xf numFmtId="164" fontId="28" fillId="0" borderId="124" xfId="24" applyFont="true" applyBorder="true" applyAlignment="true" applyProtection="false">
      <alignment horizontal="general" vertical="center" textRotation="0" wrapText="false" indent="0" shrinkToFit="false"/>
      <protection locked="true" hidden="false"/>
    </xf>
    <xf numFmtId="188" fontId="65" fillId="31" borderId="10" xfId="24" applyFont="true" applyBorder="true" applyAlignment="true" applyProtection="false">
      <alignment horizontal="general" vertical="center" textRotation="0" wrapText="false" indent="0" shrinkToFit="false"/>
      <protection locked="true" hidden="false"/>
    </xf>
    <xf numFmtId="175" fontId="28" fillId="0" borderId="109" xfId="24" applyFont="true" applyBorder="true" applyAlignment="true" applyProtection="false">
      <alignment horizontal="general" vertical="center" textRotation="0" wrapText="false" indent="0" shrinkToFit="false"/>
      <protection locked="true" hidden="false"/>
    </xf>
    <xf numFmtId="174" fontId="28" fillId="0" borderId="109" xfId="24" applyFont="true" applyBorder="true" applyAlignment="true" applyProtection="false">
      <alignment horizontal="general" vertical="center" textRotation="0" wrapText="false" indent="0" shrinkToFit="false"/>
      <protection locked="true" hidden="false"/>
    </xf>
    <xf numFmtId="174" fontId="28" fillId="0" borderId="110" xfId="24" applyFont="true" applyBorder="true" applyAlignment="true" applyProtection="false">
      <alignment horizontal="general" vertical="center" textRotation="0" wrapText="false" indent="0" shrinkToFit="false"/>
      <protection locked="true" hidden="false"/>
    </xf>
    <xf numFmtId="174" fontId="65" fillId="31" borderId="107" xfId="24" applyFont="true" applyBorder="true" applyAlignment="true" applyProtection="false">
      <alignment horizontal="general" vertical="center" textRotation="0" wrapText="false" indent="0" shrinkToFit="false"/>
      <protection locked="true" hidden="false"/>
    </xf>
    <xf numFmtId="164" fontId="64" fillId="0" borderId="22" xfId="24" applyFont="true" applyBorder="true" applyAlignment="true" applyProtection="false">
      <alignment horizontal="general" vertical="center" textRotation="0" wrapText="false" indent="0" shrinkToFit="false"/>
      <protection locked="true" hidden="false"/>
    </xf>
    <xf numFmtId="164" fontId="28" fillId="0" borderId="0" xfId="24" applyFont="true" applyBorder="false" applyAlignment="true" applyProtection="false">
      <alignment horizontal="right" vertical="center" textRotation="0" wrapText="false" indent="0" shrinkToFit="false"/>
      <protection locked="true" hidden="false"/>
    </xf>
    <xf numFmtId="176" fontId="65" fillId="31" borderId="23" xfId="24" applyFont="true" applyBorder="true" applyAlignment="true" applyProtection="false">
      <alignment horizontal="general" vertical="center" textRotation="0" wrapText="false" indent="0" shrinkToFit="false"/>
      <protection locked="true" hidden="false"/>
    </xf>
    <xf numFmtId="164" fontId="64" fillId="0" borderId="24" xfId="24" applyFont="true" applyBorder="true" applyAlignment="true" applyProtection="false">
      <alignment horizontal="general" vertical="center" textRotation="0" wrapText="false" indent="0" shrinkToFit="false"/>
      <protection locked="true" hidden="false"/>
    </xf>
    <xf numFmtId="164" fontId="28" fillId="0" borderId="25" xfId="24" applyFont="true" applyBorder="true" applyAlignment="true" applyProtection="false">
      <alignment horizontal="right" vertical="center" textRotation="0" wrapText="false" indent="0" shrinkToFit="false"/>
      <protection locked="true" hidden="false"/>
    </xf>
    <xf numFmtId="174" fontId="65" fillId="31" borderId="26" xfId="24" applyFont="true" applyBorder="true" applyAlignment="true" applyProtection="false">
      <alignment horizontal="general" vertical="center" textRotation="0" wrapText="false" indent="0" shrinkToFit="false"/>
      <protection locked="true" hidden="false"/>
    </xf>
    <xf numFmtId="173" fontId="28" fillId="0" borderId="110" xfId="24" applyFont="true" applyBorder="true" applyAlignment="true" applyProtection="false">
      <alignment horizontal="general" vertical="center" textRotation="0" wrapText="false" indent="0" shrinkToFit="false"/>
      <protection locked="true" hidden="false"/>
    </xf>
    <xf numFmtId="169" fontId="28" fillId="0" borderId="110" xfId="24" applyFont="true" applyBorder="true" applyAlignment="true" applyProtection="false">
      <alignment horizontal="left" vertical="center" textRotation="0" wrapText="false" indent="0" shrinkToFit="false"/>
      <protection locked="true" hidden="false"/>
    </xf>
    <xf numFmtId="176" fontId="28" fillId="0" borderId="109" xfId="24" applyFont="true" applyBorder="true" applyAlignment="true" applyProtection="false">
      <alignment horizontal="right" vertical="center" textRotation="0" wrapText="false" indent="0" shrinkToFit="false"/>
      <protection locked="true" hidden="false"/>
    </xf>
    <xf numFmtId="174" fontId="28" fillId="0" borderId="118" xfId="24" applyFont="true" applyBorder="true" applyAlignment="true" applyProtection="false">
      <alignment horizontal="general" vertical="center" textRotation="0" wrapText="false" indent="0" shrinkToFit="false"/>
      <protection locked="true" hidden="false"/>
    </xf>
    <xf numFmtId="184" fontId="0" fillId="0" borderId="0" xfId="0" applyFont="false" applyBorder="false" applyAlignment="false" applyProtection="false">
      <alignment horizontal="general" vertical="bottom" textRotation="0" wrapText="false" indent="0" shrinkToFit="false"/>
      <protection locked="true" hidden="false"/>
    </xf>
    <xf numFmtId="194" fontId="0" fillId="0" borderId="0" xfId="0" applyFont="false" applyBorder="false" applyAlignment="false" applyProtection="false">
      <alignment horizontal="general" vertical="bottom" textRotation="0" wrapText="false" indent="0" shrinkToFit="false"/>
      <protection locked="true" hidden="false"/>
    </xf>
    <xf numFmtId="174" fontId="28" fillId="0" borderId="26" xfId="24" applyFont="true" applyBorder="true" applyAlignment="true" applyProtection="false">
      <alignment horizontal="general" vertical="center" textRotation="0" wrapText="false" indent="0" shrinkToFit="false"/>
      <protection locked="true" hidden="false"/>
    </xf>
    <xf numFmtId="164" fontId="28" fillId="0" borderId="10" xfId="24" applyFont="true" applyBorder="true" applyAlignment="true" applyProtection="false">
      <alignment horizontal="right" vertical="center" textRotation="0" wrapText="false" indent="0" shrinkToFit="false"/>
      <protection locked="true" hidden="false"/>
    </xf>
    <xf numFmtId="174" fontId="28" fillId="0" borderId="41" xfId="24" applyFont="true" applyBorder="true" applyAlignment="true" applyProtection="false">
      <alignment horizontal="general" vertical="center" textRotation="0" wrapText="false" indent="0" shrinkToFit="false"/>
      <protection locked="true" hidden="false"/>
    </xf>
    <xf numFmtId="174" fontId="65" fillId="31" borderId="119" xfId="24" applyFont="true" applyBorder="true" applyAlignment="true" applyProtection="false">
      <alignment horizontal="general" vertical="center" textRotation="0" wrapText="false" indent="0" shrinkToFit="false"/>
      <protection locked="true" hidden="false"/>
    </xf>
    <xf numFmtId="176" fontId="28" fillId="0" borderId="128" xfId="24" applyFont="true" applyBorder="true" applyAlignment="true" applyProtection="false">
      <alignment horizontal="general" vertical="center" textRotation="0" wrapText="false" indent="0" shrinkToFit="false"/>
      <protection locked="true" hidden="false"/>
    </xf>
    <xf numFmtId="176" fontId="28" fillId="0" borderId="26" xfId="24" applyFont="true" applyBorder="true" applyAlignment="true" applyProtection="false">
      <alignment horizontal="general" vertical="center" textRotation="0" wrapText="false" indent="0" shrinkToFit="false"/>
      <protection locked="true" hidden="false"/>
    </xf>
    <xf numFmtId="176" fontId="65" fillId="31" borderId="10" xfId="24" applyFont="true" applyBorder="true" applyAlignment="true" applyProtection="false">
      <alignment horizontal="general" vertical="center" textRotation="0" wrapText="false" indent="0" shrinkToFit="false"/>
      <protection locked="true" hidden="false"/>
    </xf>
    <xf numFmtId="176" fontId="0" fillId="0" borderId="0" xfId="0" applyFont="fals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7" fillId="0" borderId="2" xfId="0" applyFont="tru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true" applyProtection="false">
      <alignment horizontal="center" vertical="bottom" textRotation="0" wrapText="false" indent="0" shrinkToFit="false"/>
      <protection locked="true" hidden="false"/>
    </xf>
    <xf numFmtId="164" fontId="0" fillId="0" borderId="31" xfId="0" applyFont="false" applyBorder="true" applyAlignment="false" applyProtection="false">
      <alignment horizontal="general" vertical="bottom" textRotation="0" wrapText="false" indent="0" shrinkToFit="false"/>
      <protection locked="true" hidden="false"/>
    </xf>
    <xf numFmtId="164" fontId="0" fillId="0" borderId="6" xfId="0" applyFont="false" applyBorder="true" applyAlignment="false" applyProtection="false">
      <alignment horizontal="general" vertical="bottom" textRotation="0" wrapText="false" indent="0" shrinkToFit="false"/>
      <protection locked="true" hidden="false"/>
    </xf>
    <xf numFmtId="164" fontId="0" fillId="0" borderId="97" xfId="0" applyFont="false" applyBorder="true" applyAlignment="false" applyProtection="false">
      <alignment horizontal="general" vertical="bottom" textRotation="0" wrapText="false" indent="0" shrinkToFit="false"/>
      <protection locked="true" hidden="false"/>
    </xf>
    <xf numFmtId="176" fontId="0" fillId="0" borderId="6" xfId="0" applyFont="false" applyBorder="true" applyAlignment="false" applyProtection="false">
      <alignment horizontal="general" vertical="bottom" textRotation="0" wrapText="false" indent="0" shrinkToFit="false"/>
      <protection locked="true" hidden="false"/>
    </xf>
    <xf numFmtId="164" fontId="0" fillId="0" borderId="97" xfId="0" applyFont="false" applyBorder="true" applyAlignment="true" applyProtection="false">
      <alignment horizontal="center" vertical="bottom" textRotation="0" wrapText="false" indent="0" shrinkToFit="false"/>
      <protection locked="true" hidden="false"/>
    </xf>
    <xf numFmtId="164" fontId="0" fillId="2" borderId="44" xfId="0" applyFont="false" applyBorder="true" applyAlignment="true" applyProtection="false">
      <alignment horizontal="center" vertical="center" textRotation="0" wrapText="false" indent="0" shrinkToFit="false"/>
      <protection locked="true" hidden="false"/>
    </xf>
    <xf numFmtId="164" fontId="7" fillId="2" borderId="46" xfId="0" applyFont="true" applyBorder="true" applyAlignment="true" applyProtection="false">
      <alignment horizontal="left" vertical="center" textRotation="0" wrapText="true" indent="0" shrinkToFit="false"/>
      <protection locked="true" hidden="false"/>
    </xf>
    <xf numFmtId="164" fontId="7" fillId="2" borderId="46" xfId="0" applyFont="true" applyBorder="true" applyAlignment="true" applyProtection="false">
      <alignment horizontal="center" vertical="center" textRotation="0" wrapText="false" indent="0" shrinkToFit="false"/>
      <protection locked="true" hidden="false"/>
    </xf>
    <xf numFmtId="164" fontId="0" fillId="2" borderId="41" xfId="0" applyFont="false" applyBorder="true" applyAlignment="true" applyProtection="false">
      <alignment horizontal="center" vertical="center" textRotation="0" wrapText="false" indent="0" shrinkToFit="false"/>
      <protection locked="true" hidden="false"/>
    </xf>
    <xf numFmtId="164" fontId="7" fillId="0" borderId="27" xfId="0" applyFont="true" applyBorder="true" applyAlignment="true" applyProtection="false">
      <alignment horizontal="general" vertical="bottom" textRotation="0" wrapText="true" indent="0" shrinkToFit="false"/>
      <protection locked="true" hidden="false"/>
    </xf>
    <xf numFmtId="164" fontId="0" fillId="0" borderId="10" xfId="0" applyFont="false" applyBorder="true" applyAlignment="true" applyProtection="false">
      <alignment horizontal="center" vertical="center" textRotation="0" wrapText="false" indent="0" shrinkToFit="false"/>
      <protection locked="true" hidden="false"/>
    </xf>
    <xf numFmtId="164" fontId="7" fillId="0" borderId="10" xfId="0" applyFont="true" applyBorder="true" applyAlignment="true" applyProtection="false">
      <alignment horizontal="general" vertical="bottom" textRotation="0" wrapText="true" indent="0" shrinkToFit="false"/>
      <protection locked="true" hidden="false"/>
    </xf>
    <xf numFmtId="164" fontId="0" fillId="33" borderId="10" xfId="0" applyFont="false" applyBorder="true" applyAlignment="true" applyProtection="false">
      <alignment horizontal="center" vertical="center" textRotation="0" wrapText="false" indent="0" shrinkToFit="false"/>
      <protection locked="true" hidden="false"/>
    </xf>
    <xf numFmtId="164" fontId="7" fillId="33" borderId="10" xfId="0" applyFont="true" applyBorder="true" applyAlignment="true" applyProtection="false">
      <alignment horizontal="general" vertical="bottom" textRotation="0" wrapText="true" indent="0" shrinkToFit="false"/>
      <protection locked="true" hidden="false"/>
    </xf>
    <xf numFmtId="176" fontId="0" fillId="0" borderId="0" xfId="0" applyFont="false" applyBorder="false" applyAlignment="true" applyProtection="false">
      <alignment horizontal="general" vertical="bottom" textRotation="0" wrapText="false" indent="0" shrinkToFit="false"/>
      <protection locked="true" hidden="false"/>
    </xf>
    <xf numFmtId="164" fontId="7" fillId="0" borderId="10" xfId="0" applyFont="true" applyBorder="true" applyAlignment="true" applyProtection="false">
      <alignment horizontal="center" vertical="center" textRotation="0" wrapText="false" indent="0" shrinkToFit="false"/>
      <protection locked="true" hidden="false"/>
    </xf>
    <xf numFmtId="164" fontId="67" fillId="0" borderId="129" xfId="0" applyFont="true" applyBorder="true" applyAlignment="false" applyProtection="false">
      <alignment horizontal="general" vertical="bottom" textRotation="0" wrapText="false" indent="0" shrinkToFit="false"/>
      <protection locked="true" hidden="false"/>
    </xf>
    <xf numFmtId="169" fontId="67" fillId="0" borderId="129" xfId="0" applyFont="true" applyBorder="true" applyAlignment="false" applyProtection="false">
      <alignment horizontal="general" vertical="bottom" textRotation="0" wrapText="false" indent="0" shrinkToFit="false"/>
      <protection locked="true" hidden="false"/>
    </xf>
    <xf numFmtId="174" fontId="0" fillId="0" borderId="0" xfId="0" applyFont="false" applyBorder="false" applyAlignment="false" applyProtection="false">
      <alignment horizontal="general" vertical="bottom" textRotation="0" wrapText="false" indent="0" shrinkToFit="false"/>
      <protection locked="true" hidden="false"/>
    </xf>
    <xf numFmtId="164" fontId="67" fillId="0" borderId="129" xfId="0" applyFont="true" applyBorder="true" applyAlignment="true" applyProtection="false">
      <alignment horizontal="general" vertical="bottom" textRotation="0" wrapText="true" indent="0" shrinkToFit="false"/>
      <protection locked="true" hidden="false"/>
    </xf>
    <xf numFmtId="164" fontId="7" fillId="0" borderId="10" xfId="0" applyFont="true" applyBorder="true" applyAlignment="true" applyProtection="false">
      <alignment horizontal="left" vertical="center" textRotation="0" wrapText="true" indent="0" shrinkToFit="false"/>
      <protection locked="true" hidden="false"/>
    </xf>
    <xf numFmtId="164" fontId="0" fillId="0" borderId="0" xfId="0" applyFont="true" applyBorder="true" applyAlignment="true" applyProtection="false">
      <alignment horizontal="general" vertical="bottom" textRotation="0" wrapText="tru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97" fontId="0" fillId="0" borderId="0" xfId="0" applyFont="false" applyBorder="true" applyAlignment="tru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0" xfId="0" applyFont="false" applyBorder="true" applyAlignment="true" applyProtection="false">
      <alignment horizontal="general" vertical="bottom" textRotation="0" wrapText="false" indent="0" shrinkToFit="false"/>
      <protection locked="true" hidden="false"/>
    </xf>
    <xf numFmtId="164" fontId="70" fillId="0" borderId="10" xfId="0" applyFont="true" applyBorder="true" applyAlignment="true" applyProtection="false">
      <alignment horizontal="center" vertical="center" textRotation="0" wrapText="true" indent="0" shrinkToFit="false" readingOrder="1"/>
      <protection locked="true" hidden="false"/>
    </xf>
    <xf numFmtId="164" fontId="70" fillId="0" borderId="41" xfId="0" applyFont="true" applyBorder="true" applyAlignment="true" applyProtection="false">
      <alignment horizontal="center" vertical="center" textRotation="0" wrapText="true" indent="0" shrinkToFit="false" readingOrder="1"/>
      <protection locked="true" hidden="false"/>
    </xf>
    <xf numFmtId="164" fontId="71" fillId="0" borderId="41" xfId="0" applyFont="true" applyBorder="true" applyAlignment="true" applyProtection="false">
      <alignment horizontal="center" vertical="center" textRotation="0" wrapText="true" indent="0" shrinkToFit="false" readingOrder="1"/>
      <protection locked="true" hidden="false"/>
    </xf>
    <xf numFmtId="184" fontId="71" fillId="0" borderId="41" xfId="0" applyFont="true" applyBorder="true" applyAlignment="true" applyProtection="false">
      <alignment horizontal="center" vertical="center" textRotation="0" wrapText="true" indent="0" shrinkToFit="false" readingOrder="1"/>
      <protection locked="true" hidden="false"/>
    </xf>
    <xf numFmtId="198" fontId="72" fillId="34" borderId="47" xfId="0" applyFont="true" applyBorder="true" applyAlignment="true" applyProtection="false">
      <alignment horizontal="left" vertical="center" textRotation="0" wrapText="true" indent="0" shrinkToFit="false" readingOrder="1"/>
      <protection locked="true" hidden="false"/>
    </xf>
    <xf numFmtId="164" fontId="72" fillId="34" borderId="23" xfId="0" applyFont="true" applyBorder="true" applyAlignment="true" applyProtection="false">
      <alignment horizontal="left" vertical="center" textRotation="0" wrapText="false" indent="0" shrinkToFit="false" readingOrder="1"/>
      <protection locked="true" hidden="false"/>
    </xf>
    <xf numFmtId="198" fontId="72" fillId="34" borderId="23" xfId="0" applyFont="true" applyBorder="true" applyAlignment="true" applyProtection="false">
      <alignment horizontal="left" vertical="center" textRotation="0" wrapText="true" indent="0" shrinkToFit="false" readingOrder="1"/>
      <protection locked="true" hidden="false"/>
    </xf>
    <xf numFmtId="164" fontId="72" fillId="34" borderId="23" xfId="0" applyFont="true" applyBorder="true" applyAlignment="true" applyProtection="false">
      <alignment horizontal="left" vertical="top" textRotation="0" wrapText="false" indent="0" shrinkToFit="false" readingOrder="1"/>
      <protection locked="true" hidden="false"/>
    </xf>
    <xf numFmtId="164" fontId="73" fillId="34" borderId="23" xfId="0" applyFont="true" applyBorder="true" applyAlignment="true" applyProtection="false">
      <alignment horizontal="left" vertical="top" textRotation="0" wrapText="false" indent="0" shrinkToFit="false" readingOrder="1"/>
      <protection locked="true" hidden="false"/>
    </xf>
    <xf numFmtId="184" fontId="73" fillId="34" borderId="23" xfId="0" applyFont="true" applyBorder="true" applyAlignment="true" applyProtection="false">
      <alignment horizontal="left" vertical="top" textRotation="0" wrapText="false" indent="0" shrinkToFit="false" readingOrder="1"/>
      <protection locked="true" hidden="false"/>
    </xf>
    <xf numFmtId="198" fontId="74" fillId="31" borderId="47" xfId="0" applyFont="true" applyBorder="true" applyAlignment="true" applyProtection="false">
      <alignment horizontal="left" vertical="center" textRotation="0" wrapText="true" indent="0" shrinkToFit="false" readingOrder="1"/>
      <protection locked="true" hidden="false"/>
    </xf>
    <xf numFmtId="198" fontId="74" fillId="31" borderId="23" xfId="0" applyFont="true" applyBorder="true" applyAlignment="true" applyProtection="false">
      <alignment horizontal="left" vertical="center" textRotation="0" wrapText="true" indent="0" shrinkToFit="false" readingOrder="1"/>
      <protection locked="true" hidden="false"/>
    </xf>
    <xf numFmtId="164" fontId="74" fillId="31" borderId="23" xfId="0" applyFont="true" applyBorder="true" applyAlignment="true" applyProtection="false">
      <alignment horizontal="left" vertical="center" textRotation="0" wrapText="false" indent="0" shrinkToFit="false" readingOrder="1"/>
      <protection locked="true" hidden="false"/>
    </xf>
    <xf numFmtId="164" fontId="75" fillId="31" borderId="23" xfId="0" applyFont="true" applyBorder="true" applyAlignment="true" applyProtection="false">
      <alignment horizontal="left" vertical="center" textRotation="0" wrapText="false" indent="0" shrinkToFit="false" readingOrder="1"/>
      <protection locked="true" hidden="false"/>
    </xf>
    <xf numFmtId="184" fontId="75" fillId="31" borderId="23" xfId="0" applyFont="true" applyBorder="true" applyAlignment="true" applyProtection="false">
      <alignment horizontal="left" vertical="center" textRotation="0" wrapText="false" indent="0" shrinkToFit="false" readingOrder="1"/>
      <protection locked="true" hidden="false"/>
    </xf>
    <xf numFmtId="198" fontId="76" fillId="0" borderId="47" xfId="0" applyFont="true" applyBorder="true" applyAlignment="true" applyProtection="false">
      <alignment horizontal="left" vertical="center" textRotation="0" wrapText="true" indent="0" shrinkToFit="false" readingOrder="1"/>
      <protection locked="true" hidden="false"/>
    </xf>
    <xf numFmtId="198" fontId="76" fillId="0" borderId="23" xfId="0" applyFont="true" applyBorder="true" applyAlignment="true" applyProtection="false">
      <alignment horizontal="left" vertical="center" textRotation="0" wrapText="true" indent="0" shrinkToFit="false" readingOrder="1"/>
      <protection locked="true" hidden="false"/>
    </xf>
    <xf numFmtId="169" fontId="76" fillId="0" borderId="23" xfId="0" applyFont="true" applyBorder="true" applyAlignment="true" applyProtection="false">
      <alignment horizontal="right" vertical="center" textRotation="0" wrapText="false" indent="0" shrinkToFit="false" readingOrder="1"/>
      <protection locked="true" hidden="false"/>
    </xf>
    <xf numFmtId="169" fontId="62" fillId="0" borderId="23" xfId="0" applyFont="true" applyBorder="true" applyAlignment="true" applyProtection="false">
      <alignment horizontal="right" vertical="center" textRotation="0" wrapText="false" indent="0" shrinkToFit="false" readingOrder="1"/>
      <protection locked="true" hidden="false"/>
    </xf>
    <xf numFmtId="184" fontId="62" fillId="0" borderId="23" xfId="0" applyFont="true" applyBorder="true" applyAlignment="true" applyProtection="false">
      <alignment horizontal="right" vertical="center" textRotation="0" wrapText="false" indent="0" shrinkToFit="false" readingOrder="1"/>
      <protection locked="true" hidden="false"/>
    </xf>
    <xf numFmtId="164" fontId="5" fillId="0" borderId="0" xfId="22" applyFont="true" applyBorder="false" applyAlignment="false" applyProtection="false">
      <alignment horizontal="general" vertical="bottom" textRotation="0" wrapText="false" indent="0" shrinkToFit="false"/>
      <protection locked="true" hidden="false"/>
    </xf>
    <xf numFmtId="164" fontId="77" fillId="0" borderId="0" xfId="22" applyFont="true" applyBorder="false" applyAlignment="true" applyProtection="false">
      <alignment horizontal="center" vertical="center" textRotation="0" wrapText="true" indent="0" shrinkToFit="true" readingOrder="1"/>
      <protection locked="true" hidden="false"/>
    </xf>
    <xf numFmtId="164" fontId="78" fillId="0" borderId="0" xfId="22" applyFont="true" applyBorder="false" applyAlignment="true" applyProtection="false">
      <alignment horizontal="center" vertical="center" textRotation="0" wrapText="true" indent="0" shrinkToFit="true" readingOrder="1"/>
      <protection locked="true" hidden="false"/>
    </xf>
    <xf numFmtId="164" fontId="71" fillId="0" borderId="0" xfId="22" applyFont="true" applyBorder="false" applyAlignment="true" applyProtection="false">
      <alignment horizontal="center" vertical="center" textRotation="0" wrapText="true" indent="0" shrinkToFit="true" readingOrder="1"/>
      <protection locked="true" hidden="false"/>
    </xf>
    <xf numFmtId="164" fontId="71" fillId="0" borderId="10" xfId="22" applyFont="true" applyBorder="true" applyAlignment="true" applyProtection="false">
      <alignment horizontal="center" vertical="center" textRotation="0" wrapText="true" indent="0" shrinkToFit="true" readingOrder="1"/>
      <protection locked="true" hidden="false"/>
    </xf>
    <xf numFmtId="164" fontId="71" fillId="0" borderId="41" xfId="22" applyFont="true" applyBorder="true" applyAlignment="true" applyProtection="false">
      <alignment horizontal="center" vertical="center" textRotation="0" wrapText="true" indent="0" shrinkToFit="true" readingOrder="1"/>
      <protection locked="true" hidden="false"/>
    </xf>
    <xf numFmtId="198" fontId="62" fillId="0" borderId="27" xfId="22" applyFont="true" applyBorder="true" applyAlignment="true" applyProtection="false">
      <alignment horizontal="left" vertical="center" textRotation="0" wrapText="true" indent="0" shrinkToFit="true" readingOrder="1"/>
      <protection locked="true" hidden="false"/>
    </xf>
    <xf numFmtId="198" fontId="62" fillId="0" borderId="26" xfId="22" applyFont="true" applyBorder="true" applyAlignment="true" applyProtection="false">
      <alignment horizontal="left" vertical="center" textRotation="0" wrapText="true" indent="0" shrinkToFit="true" readingOrder="1"/>
      <protection locked="true" hidden="false"/>
    </xf>
    <xf numFmtId="169" fontId="62" fillId="0" borderId="26" xfId="22" applyFont="true" applyBorder="true" applyAlignment="true" applyProtection="false">
      <alignment horizontal="right" vertical="center" textRotation="0" wrapText="false" indent="0" shrinkToFit="true" readingOrder="1"/>
      <protection locked="true" hidden="false"/>
    </xf>
    <xf numFmtId="164" fontId="62" fillId="0" borderId="26" xfId="22" applyFont="true" applyBorder="true" applyAlignment="true" applyProtection="false">
      <alignment horizontal="left" vertical="center" textRotation="0" wrapText="false" indent="0" shrinkToFit="true" readingOrder="1"/>
      <protection locked="true" hidden="false"/>
    </xf>
    <xf numFmtId="164" fontId="71" fillId="0" borderId="20" xfId="22" applyFont="true" applyBorder="true" applyAlignment="true" applyProtection="false">
      <alignment horizontal="left" vertical="top" textRotation="0" wrapText="false" indent="0" shrinkToFit="true" readingOrder="1"/>
      <protection locked="true" hidden="false"/>
    </xf>
    <xf numFmtId="164" fontId="54" fillId="2" borderId="25" xfId="0" applyFont="true" applyBorder="true" applyAlignment="true" applyProtection="false">
      <alignment horizontal="center" vertical="center" textRotation="0" wrapText="false" indent="0" shrinkToFit="false"/>
      <protection locked="true" hidden="false"/>
    </xf>
    <xf numFmtId="164" fontId="0" fillId="2" borderId="10" xfId="0" applyFont="true" applyBorder="true" applyAlignment="true" applyProtection="false">
      <alignment horizontal="center" vertical="center" textRotation="0" wrapText="true" indent="0" shrinkToFit="false"/>
      <protection locked="true" hidden="false"/>
    </xf>
    <xf numFmtId="164" fontId="0" fillId="2" borderId="10" xfId="0" applyFont="true" applyBorder="true" applyAlignment="true" applyProtection="false">
      <alignment horizontal="center" vertical="center" textRotation="0" wrapText="false" indent="0" shrinkToFit="false"/>
      <protection locked="true" hidden="false"/>
    </xf>
    <xf numFmtId="199" fontId="0" fillId="2" borderId="10" xfId="0" applyFont="false" applyBorder="true" applyAlignment="true" applyProtection="false">
      <alignment horizontal="general" vertical="center" textRotation="0" wrapText="false" indent="0" shrinkToFit="false"/>
      <protection locked="true" hidden="false"/>
    </xf>
    <xf numFmtId="164" fontId="0" fillId="0" borderId="10" xfId="0" applyFont="true" applyBorder="true" applyAlignment="true" applyProtection="false">
      <alignment horizontal="general" vertical="center" textRotation="0" wrapText="false" indent="0" shrinkToFit="false"/>
      <protection locked="true" hidden="false"/>
    </xf>
    <xf numFmtId="164" fontId="0" fillId="0" borderId="10" xfId="0" applyFont="true" applyBorder="true" applyAlignment="true" applyProtection="false">
      <alignment horizontal="center" vertical="center" textRotation="0" wrapText="false" indent="0" shrinkToFit="false"/>
      <protection locked="true" hidden="false"/>
    </xf>
    <xf numFmtId="199" fontId="0" fillId="0" borderId="10" xfId="0" applyFont="false" applyBorder="true" applyAlignment="true" applyProtection="false">
      <alignment horizontal="general" vertical="center" textRotation="0" wrapText="false" indent="0" shrinkToFit="false"/>
      <protection locked="true" hidden="false"/>
    </xf>
  </cellXfs>
  <cellStyles count="14">
    <cellStyle name="Normal" xfId="0" builtinId="0"/>
    <cellStyle name="Comma" xfId="15" builtinId="3"/>
    <cellStyle name="Comma [0]" xfId="16" builtinId="6"/>
    <cellStyle name="Currency" xfId="17" builtinId="4"/>
    <cellStyle name="Currency [0]" xfId="18" builtinId="7"/>
    <cellStyle name="Percent" xfId="19" builtinId="5"/>
    <cellStyle name="Hyperlink 3" xfId="20"/>
    <cellStyle name="Normal 2" xfId="21"/>
    <cellStyle name="Normal 3" xfId="22"/>
    <cellStyle name="Normal 8" xfId="23"/>
    <cellStyle name="Normal_MODELO CPU DF-2008" xfId="24"/>
    <cellStyle name="Normal_planilha 04.06.03" xfId="25"/>
    <cellStyle name="Porcentagem 2" xfId="26"/>
    <cellStyle name="Porcentagem 2 2" xfId="27"/>
  </cellStyles>
  <dxfs count="2">
    <dxf>
      <fill>
        <patternFill patternType="solid">
          <bgColor rgb="FF000000"/>
        </patternFill>
      </fill>
    </dxf>
    <dxf>
      <fill>
        <patternFill patternType="solid">
          <fgColor rgb="FF000000"/>
          <bgColor rgb="FF000000"/>
        </patternFill>
      </fill>
    </dxf>
  </dxfs>
  <colors>
    <indexedColors>
      <rgbColor rgb="FF000000"/>
      <rgbColor rgb="FFFFFFFF"/>
      <rgbColor rgb="FFFF0000"/>
      <rgbColor rgb="FFDDE8CB"/>
      <rgbColor rgb="FF0000FF"/>
      <rgbColor rgb="FFFFFF00"/>
      <rgbColor rgb="FFFF00FF"/>
      <rgbColor rgb="FFBDD7EE"/>
      <rgbColor rgb="FF800000"/>
      <rgbColor rgb="FF008000"/>
      <rgbColor rgb="FF000080"/>
      <rgbColor rgb="FFB4C7DC"/>
      <rgbColor rgb="FF800080"/>
      <rgbColor rgb="FFDEE7E5"/>
      <rgbColor rgb="FFC0C0C0"/>
      <rgbColor rgb="FF808080"/>
      <rgbColor rgb="FF8EB4E3"/>
      <rgbColor rgb="FFD9D9D9"/>
      <rgbColor rgb="FFF2F2F2"/>
      <rgbColor rgb="FFE2F0D9"/>
      <rgbColor rgb="FF660066"/>
      <rgbColor rgb="FFB3CAC7"/>
      <rgbColor rgb="FF0563C1"/>
      <rgbColor rgb="FFCCCCFF"/>
      <rgbColor rgb="FF000080"/>
      <rgbColor rgb="FFFF00FF"/>
      <rgbColor rgb="FFFFC000"/>
      <rgbColor rgb="FFC5E0B4"/>
      <rgbColor rgb="FF800080"/>
      <rgbColor rgb="FF800000"/>
      <rgbColor rgb="FF008080"/>
      <rgbColor rgb="FF0000FF"/>
      <rgbColor rgb="FFB8CCE4"/>
      <rgbColor rgb="FFE2EFDA"/>
      <rgbColor rgb="FFCCFFCC"/>
      <rgbColor rgb="FFFFFF99"/>
      <rgbColor rgb="FF9DC3E6"/>
      <rgbColor rgb="FFBFBFBF"/>
      <rgbColor rgb="FFA9A9A9"/>
      <rgbColor rgb="FFFFCC99"/>
      <rgbColor rgb="FF2A6099"/>
      <rgbColor rgb="FF7BA0CD"/>
      <rgbColor rgb="FFA9D18E"/>
      <rgbColor rgb="FFFFCC00"/>
      <rgbColor rgb="FFFF9900"/>
      <rgbColor rgb="FFED7D31"/>
      <rgbColor rgb="FF7F7F7F"/>
      <rgbColor rgb="FF969696"/>
      <rgbColor rgb="FF003366"/>
      <rgbColor rgb="FF548DD4"/>
      <rgbColor rgb="FF010000"/>
      <rgbColor rgb="FF333300"/>
      <rgbColor rgb="FF993300"/>
      <rgbColor rgb="FFFCE4D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worksheet" Target="worksheets/sheet15.xml"/><Relationship Id="rId18"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
</Relationships>
</file>

<file path=xl/drawings/_rels/drawing2.xml.rels><?xml version="1.0" encoding="UTF-8"?>
<Relationships xmlns="http://schemas.openxmlformats.org/package/2006/relationships"><Relationship Id="rId1" Type="http://schemas.openxmlformats.org/officeDocument/2006/relationships/image" Target="../media/image1.png"/>
</Relationships>
</file>

<file path=xl/drawings/_rels/drawing3.xml.rels><?xml version="1.0" encoding="UTF-8"?>
<Relationships xmlns="http://schemas.openxmlformats.org/package/2006/relationships"><Relationship Id="rId1" Type="http://schemas.openxmlformats.org/officeDocument/2006/relationships/image" Target="../media/image2.jpeg"/>
</Relationships>
</file>

<file path=xl/drawings/_rels/drawing4.xml.rels><?xml version="1.0" encoding="UTF-8"?>
<Relationships xmlns="http://schemas.openxmlformats.org/package/2006/relationships"><Relationship Id="rId1" Type="http://schemas.openxmlformats.org/officeDocument/2006/relationships/image" Target="../media/image2.jpeg"/>
</Relationships>
</file>

<file path=xl/drawings/_rels/drawing5.xml.rels><?xml version="1.0" encoding="UTF-8"?>
<Relationships xmlns="http://schemas.openxmlformats.org/package/2006/relationships"><Relationship Id="rId1" Type="http://schemas.openxmlformats.org/officeDocument/2006/relationships/image" Target="../media/image2.jpeg"/>
</Relationships>
</file>

<file path=xl/drawings/_rels/drawing6.xml.rels><?xml version="1.0" encoding="UTF-8"?>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4.png"/>
</Relationships>
</file>

<file path=xl/drawings/_rels/drawing8.xml.rels><?xml version="1.0" encoding="UTF-8"?>
<Relationships xmlns="http://schemas.openxmlformats.org/package/2006/relationships"><Relationship Id="rId1" Type="http://schemas.openxmlformats.org/officeDocument/2006/relationships/image" Target="../media/image5.png"/><Relationship Id="rId2" Type="http://schemas.openxmlformats.org/officeDocument/2006/relationships/image" Target="../media/image6.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37800</xdr:colOff>
      <xdr:row>2</xdr:row>
      <xdr:rowOff>39240</xdr:rowOff>
    </xdr:from>
    <xdr:to>
      <xdr:col>2</xdr:col>
      <xdr:colOff>1707840</xdr:colOff>
      <xdr:row>5</xdr:row>
      <xdr:rowOff>140040</xdr:rowOff>
    </xdr:to>
    <xdr:pic>
      <xdr:nvPicPr>
        <xdr:cNvPr id="0" name="Imagem 2" descr=""/>
        <xdr:cNvPicPr/>
      </xdr:nvPicPr>
      <xdr:blipFill>
        <a:blip r:embed="rId1"/>
        <a:stretch/>
      </xdr:blipFill>
      <xdr:spPr>
        <a:xfrm>
          <a:off x="259560" y="277200"/>
          <a:ext cx="2243880" cy="52956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62640</xdr:colOff>
      <xdr:row>2</xdr:row>
      <xdr:rowOff>7920</xdr:rowOff>
    </xdr:from>
    <xdr:to>
      <xdr:col>5</xdr:col>
      <xdr:colOff>1355760</xdr:colOff>
      <xdr:row>6</xdr:row>
      <xdr:rowOff>14760</xdr:rowOff>
    </xdr:to>
    <xdr:pic>
      <xdr:nvPicPr>
        <xdr:cNvPr id="1" name="Imagem 4" descr=""/>
        <xdr:cNvPicPr/>
      </xdr:nvPicPr>
      <xdr:blipFill>
        <a:blip r:embed="rId1"/>
        <a:stretch/>
      </xdr:blipFill>
      <xdr:spPr>
        <a:xfrm>
          <a:off x="284400" y="227160"/>
          <a:ext cx="2269440" cy="57816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213840</xdr:colOff>
      <xdr:row>0</xdr:row>
      <xdr:rowOff>81000</xdr:rowOff>
    </xdr:from>
    <xdr:to>
      <xdr:col>1</xdr:col>
      <xdr:colOff>456840</xdr:colOff>
      <xdr:row>3</xdr:row>
      <xdr:rowOff>199440</xdr:rowOff>
    </xdr:to>
    <xdr:pic>
      <xdr:nvPicPr>
        <xdr:cNvPr id="2" name="Imagem 1" descr=""/>
        <xdr:cNvPicPr/>
      </xdr:nvPicPr>
      <xdr:blipFill>
        <a:blip r:embed="rId1"/>
        <a:srcRect l="16424" t="0" r="14761" b="0"/>
        <a:stretch/>
      </xdr:blipFill>
      <xdr:spPr>
        <a:xfrm>
          <a:off x="213840" y="81000"/>
          <a:ext cx="1008000" cy="80424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219240</xdr:colOff>
      <xdr:row>2</xdr:row>
      <xdr:rowOff>163440</xdr:rowOff>
    </xdr:from>
    <xdr:to>
      <xdr:col>1</xdr:col>
      <xdr:colOff>190080</xdr:colOff>
      <xdr:row>5</xdr:row>
      <xdr:rowOff>180360</xdr:rowOff>
    </xdr:to>
    <xdr:pic>
      <xdr:nvPicPr>
        <xdr:cNvPr id="3" name="Imagem 3" descr=""/>
        <xdr:cNvPicPr/>
      </xdr:nvPicPr>
      <xdr:blipFill>
        <a:blip r:embed="rId1"/>
        <a:srcRect l="16424" t="0" r="14761" b="0"/>
        <a:stretch/>
      </xdr:blipFill>
      <xdr:spPr>
        <a:xfrm>
          <a:off x="219240" y="514080"/>
          <a:ext cx="866880" cy="54252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266760</xdr:colOff>
      <xdr:row>1</xdr:row>
      <xdr:rowOff>171000</xdr:rowOff>
    </xdr:from>
    <xdr:to>
      <xdr:col>2</xdr:col>
      <xdr:colOff>546480</xdr:colOff>
      <xdr:row>3</xdr:row>
      <xdr:rowOff>29520</xdr:rowOff>
    </xdr:to>
    <xdr:pic>
      <xdr:nvPicPr>
        <xdr:cNvPr id="4" name="Imagem 1" descr=""/>
        <xdr:cNvPicPr/>
      </xdr:nvPicPr>
      <xdr:blipFill>
        <a:blip r:embed="rId1"/>
        <a:srcRect l="16424" t="0" r="14761" b="0"/>
        <a:stretch/>
      </xdr:blipFill>
      <xdr:spPr>
        <a:xfrm>
          <a:off x="760320" y="333000"/>
          <a:ext cx="772920" cy="448920"/>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twoCell">
    <xdr:from>
      <xdr:col>5</xdr:col>
      <xdr:colOff>607680</xdr:colOff>
      <xdr:row>45</xdr:row>
      <xdr:rowOff>121320</xdr:rowOff>
    </xdr:from>
    <xdr:to>
      <xdr:col>13</xdr:col>
      <xdr:colOff>498600</xdr:colOff>
      <xdr:row>60</xdr:row>
      <xdr:rowOff>100080</xdr:rowOff>
    </xdr:to>
    <xdr:sp>
      <xdr:nvSpPr>
        <xdr:cNvPr id="5" name="CustomShape 1"/>
        <xdr:cNvSpPr/>
      </xdr:nvSpPr>
      <xdr:spPr>
        <a:xfrm>
          <a:off x="6396480" y="7783200"/>
          <a:ext cx="5155560" cy="2562120"/>
        </a:xfrm>
        <a:prstGeom prst="rect">
          <a:avLst/>
        </a:prstGeom>
        <a:solidFill>
          <a:srgbClr val="ffffff"/>
        </a:solidFill>
        <a:ln w="9360">
          <a:solidFill>
            <a:srgbClr val="bcbcbc"/>
          </a:solidFill>
          <a:round/>
        </a:ln>
      </xdr:spPr>
      <xdr:style>
        <a:lnRef idx="0"/>
        <a:fillRef idx="0"/>
        <a:effectRef idx="0"/>
        <a:fontRef idx="minor"/>
      </xdr:style>
      <xdr:txBody>
        <a:bodyPr lIns="90000" rIns="90000" tIns="45000" bIns="45000" anchor="t">
          <a:noAutofit/>
        </a:bodyPr>
        <a:p>
          <a:pPr>
            <a:lnSpc>
              <a:spcPct val="100000"/>
            </a:lnSpc>
            <a:tabLst>
              <a:tab algn="l" pos="0"/>
            </a:tabLst>
          </a:pPr>
          <a:r>
            <a:rPr b="0" lang="en-US" sz="1100" spc="-1" strike="noStrike">
              <a:solidFill>
                <a:srgbClr val="000000"/>
              </a:solidFill>
              <a:latin typeface="Calibri"/>
            </a:rPr>
            <a:t>Premissas: A edificação em questão foi desapropriada pela Justiça Federal de Primeiro grau há alguns anos, não possuindo projetos detalhados do sistema de fachadas e cortes. Com isso, é necessário o levantamento externo de toda a edificação, além da execução de um as-built para que os projetos de fachada possam ser desenvolvidos. Dianta da dificuldade apresentada e da necessidade de um bom detalhamento, foi optado pela tecnologia do laser scan de modo a aliar velocidade com precisão para o desenvolvimento da solução.</a:t>
          </a:r>
          <a:endParaRPr b="0" lang="pt-BR" sz="1100" spc="-1" strike="noStrike">
            <a:latin typeface="Times New Roman"/>
          </a:endParaRPr>
        </a:p>
        <a:p>
          <a:pPr>
            <a:lnSpc>
              <a:spcPct val="100000"/>
            </a:lnSpc>
            <a:tabLst>
              <a:tab algn="l" pos="0"/>
            </a:tabLst>
          </a:pPr>
          <a:endParaRPr b="0" lang="pt-BR" sz="1100" spc="-1" strike="noStrike">
            <a:latin typeface="Times New Roman"/>
          </a:endParaRPr>
        </a:p>
      </xdr:txBody>
    </xdr:sp>
    <xdr:clientData/>
  </xdr:twoCellAnchor>
  <xdr:twoCellAnchor editAs="oneCell">
    <xdr:from>
      <xdr:col>0</xdr:col>
      <xdr:colOff>0</xdr:colOff>
      <xdr:row>52</xdr:row>
      <xdr:rowOff>63720</xdr:rowOff>
    </xdr:from>
    <xdr:to>
      <xdr:col>10</xdr:col>
      <xdr:colOff>386280</xdr:colOff>
      <xdr:row>84</xdr:row>
      <xdr:rowOff>21600</xdr:rowOff>
    </xdr:to>
    <xdr:pic>
      <xdr:nvPicPr>
        <xdr:cNvPr id="6" name="Imagem 1" descr=""/>
        <xdr:cNvPicPr/>
      </xdr:nvPicPr>
      <xdr:blipFill>
        <a:blip r:embed="rId1"/>
        <a:stretch/>
      </xdr:blipFill>
      <xdr:spPr>
        <a:xfrm>
          <a:off x="0" y="9013320"/>
          <a:ext cx="9245160" cy="5153040"/>
        </a:xfrm>
        <a:prstGeom prst="rect">
          <a:avLst/>
        </a:prstGeom>
        <a:ln w="0">
          <a:noFill/>
        </a:ln>
      </xdr:spPr>
    </xdr:pic>
    <xdr:clientData/>
  </xdr:twoCellAnchor>
  <xdr:twoCellAnchor editAs="oneCell">
    <xdr:from>
      <xdr:col>0</xdr:col>
      <xdr:colOff>0</xdr:colOff>
      <xdr:row>83</xdr:row>
      <xdr:rowOff>22680</xdr:rowOff>
    </xdr:from>
    <xdr:to>
      <xdr:col>10</xdr:col>
      <xdr:colOff>557640</xdr:colOff>
      <xdr:row>86</xdr:row>
      <xdr:rowOff>34200</xdr:rowOff>
    </xdr:to>
    <xdr:pic>
      <xdr:nvPicPr>
        <xdr:cNvPr id="7" name="Imagem 2" descr=""/>
        <xdr:cNvPicPr/>
      </xdr:nvPicPr>
      <xdr:blipFill>
        <a:blip r:embed="rId2"/>
        <a:stretch/>
      </xdr:blipFill>
      <xdr:spPr>
        <a:xfrm>
          <a:off x="0" y="14005440"/>
          <a:ext cx="9416520" cy="497160"/>
        </a:xfrm>
        <a:prstGeom prst="rect">
          <a:avLst/>
        </a:prstGeom>
        <a:ln w="0">
          <a:noFill/>
        </a:ln>
      </xdr:spPr>
    </xdr:pic>
    <xdr:clientData/>
  </xdr:twoCellAnchor>
  <xdr:twoCellAnchor editAs="twoCell">
    <xdr:from>
      <xdr:col>14</xdr:col>
      <xdr:colOff>442080</xdr:colOff>
      <xdr:row>44</xdr:row>
      <xdr:rowOff>124200</xdr:rowOff>
    </xdr:from>
    <xdr:to>
      <xdr:col>22</xdr:col>
      <xdr:colOff>524160</xdr:colOff>
      <xdr:row>57</xdr:row>
      <xdr:rowOff>66240</xdr:rowOff>
    </xdr:to>
    <xdr:sp>
      <xdr:nvSpPr>
        <xdr:cNvPr id="8" name="CustomShape 1"/>
        <xdr:cNvSpPr/>
      </xdr:nvSpPr>
      <xdr:spPr>
        <a:xfrm>
          <a:off x="12109680" y="7610760"/>
          <a:ext cx="5478120" cy="2214720"/>
        </a:xfrm>
        <a:prstGeom prst="rect">
          <a:avLst/>
        </a:prstGeom>
        <a:solidFill>
          <a:srgbClr val="ffffff"/>
        </a:solidFill>
        <a:ln w="9360">
          <a:solidFill>
            <a:srgbClr val="bcbcbc"/>
          </a:solidFill>
          <a:round/>
        </a:ln>
      </xdr:spPr>
      <xdr:style>
        <a:lnRef idx="0"/>
        <a:fillRef idx="0"/>
        <a:effectRef idx="0"/>
        <a:fontRef idx="minor"/>
      </xdr:style>
      <xdr:txBody>
        <a:bodyPr lIns="90000" rIns="90000" tIns="45000" bIns="45000" anchor="t">
          <a:noAutofit/>
        </a:bodyPr>
        <a:p>
          <a:pPr>
            <a:lnSpc>
              <a:spcPct val="100000"/>
            </a:lnSpc>
            <a:tabLst>
              <a:tab algn="l" pos="0"/>
            </a:tabLst>
          </a:pPr>
          <a:r>
            <a:rPr b="0" lang="en-US" sz="1100" spc="-1" strike="noStrike">
              <a:solidFill>
                <a:srgbClr val="000000"/>
              </a:solidFill>
              <a:latin typeface="Calibri"/>
            </a:rPr>
            <a:t>Premissas: A edificação em questão foi desapropriada pela Justiça Federal de Primeiro grau há alguns anos, não possuindo projetos detalhados do sistema de fachadas e cortes. Com isso, é necessário o levantamento externo de toda a edificação, além da execução de um as-built para que os projetos de fachada possam ser desenvolvidos. Dianta da dificuldade apresentada e da necessidade de um bom detalhamento, foi optado pela tecnologia do laser scan de modo a aliar velocidade com precisão para o desenvolvimento da solução.</a:t>
          </a:r>
          <a:endParaRPr b="0" lang="pt-BR" sz="1100" spc="-1" strike="noStrike">
            <a:latin typeface="Times New Roman"/>
          </a:endParaRPr>
        </a:p>
        <a:p>
          <a:pPr>
            <a:lnSpc>
              <a:spcPct val="100000"/>
            </a:lnSpc>
            <a:tabLst>
              <a:tab algn="l" pos="0"/>
            </a:tabLst>
          </a:pPr>
          <a:endParaRPr b="0" lang="pt-BR" sz="1100" spc="-1" strike="noStrike">
            <a:latin typeface="Times New Roman"/>
          </a:endParaRPr>
        </a:p>
      </xdr:txBody>
    </xdr:sp>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1</xdr:col>
      <xdr:colOff>583920</xdr:colOff>
      <xdr:row>2</xdr:row>
      <xdr:rowOff>209160</xdr:rowOff>
    </xdr:to>
    <xdr:pic>
      <xdr:nvPicPr>
        <xdr:cNvPr id="9" name="Picture1" descr=""/>
        <xdr:cNvPicPr/>
      </xdr:nvPicPr>
      <xdr:blipFill>
        <a:blip r:embed="rId1"/>
        <a:stretch/>
      </xdr:blipFill>
      <xdr:spPr>
        <a:xfrm>
          <a:off x="0" y="0"/>
          <a:ext cx="1127520" cy="628200"/>
        </a:xfrm>
        <a:prstGeom prst="rect">
          <a:avLst/>
        </a:prstGeom>
        <a:ln w="0">
          <a:noFill/>
        </a:ln>
      </xdr:spPr>
    </xdr:pic>
    <xdr:clientData/>
  </xdr:twoCellAnchor>
  <xdr:twoCellAnchor editAs="oneCell">
    <xdr:from>
      <xdr:col>3</xdr:col>
      <xdr:colOff>0</xdr:colOff>
      <xdr:row>0</xdr:row>
      <xdr:rowOff>0</xdr:rowOff>
    </xdr:from>
    <xdr:to>
      <xdr:col>4</xdr:col>
      <xdr:colOff>966240</xdr:colOff>
      <xdr:row>2</xdr:row>
      <xdr:rowOff>209160</xdr:rowOff>
    </xdr:to>
    <xdr:pic>
      <xdr:nvPicPr>
        <xdr:cNvPr id="10" name="Picture2" descr=""/>
        <xdr:cNvPicPr/>
      </xdr:nvPicPr>
      <xdr:blipFill>
        <a:blip r:embed="rId2"/>
        <a:stretch/>
      </xdr:blipFill>
      <xdr:spPr>
        <a:xfrm>
          <a:off x="5991120" y="0"/>
          <a:ext cx="1348560" cy="628200"/>
        </a:xfrm>
        <a:prstGeom prst="rect">
          <a:avLst/>
        </a:prstGeom>
        <a:ln w="0">
          <a:noFill/>
        </a:ln>
      </xdr:spPr>
    </xdr:pic>
    <xdr:clientData/>
  </xdr:twoCellAnchor>
</xdr:wsDr>
</file>

<file path=xl/theme/theme1.xml><?xml version="1.0" encoding="utf-8"?>
<a:theme xmlns:a="http://schemas.openxmlformats.org/drawingml/2006/main" xmlns:r="http://schemas.openxmlformats.org/officeDocument/2006/relationships" name="Tema do Office 2013 - 2022">
  <a:themeElements>
    <a:clrScheme name="Office 2013 - 2022">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11.xml.rels><?xml version="1.0" encoding="UTF-8"?>
<Relationships xmlns="http://schemas.openxmlformats.org/package/2006/relationships"><Relationship Id="rId1" Type="http://schemas.openxmlformats.org/officeDocument/2006/relationships/drawing" Target="../drawings/drawing6.xml"/>
</Relationships>
</file>

<file path=xl/worksheets/_rels/sheet12.xml.rels><?xml version="1.0" encoding="UTF-8"?>
<Relationships xmlns="http://schemas.openxmlformats.org/package/2006/relationships"><Relationship Id="rId1" Type="http://schemas.openxmlformats.org/officeDocument/2006/relationships/drawing" Target="../drawings/drawing7.xml"/>
</Relationships>
</file>

<file path=xl/worksheets/_rels/sheet14.xml.rels><?xml version="1.0" encoding="UTF-8"?>
<Relationships xmlns="http://schemas.openxmlformats.org/package/2006/relationships"><Relationship Id="rId1" Type="http://schemas.openxmlformats.org/officeDocument/2006/relationships/drawing" Target="../drawings/drawing8.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6.xml.rels><?xml version="1.0" encoding="UTF-8"?>
<Relationships xmlns="http://schemas.openxmlformats.org/package/2006/relationships"><Relationship Id="rId1" Type="http://schemas.openxmlformats.org/officeDocument/2006/relationships/drawing" Target="../drawings/drawing4.xml"/>
</Relationships>
</file>

<file path=xl/worksheets/_rels/sheet8.xml.rels><?xml version="1.0" encoding="UTF-8"?>
<Relationships xmlns="http://schemas.openxmlformats.org/package/2006/relationships"><Relationship Id="rId1"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A6099"/>
    <pageSetUpPr fitToPage="false"/>
  </sheetPr>
  <dimension ref="A1:BB33"/>
  <sheetViews>
    <sheetView showFormulas="false" showGridLines="true" showRowColHeaders="true" showZeros="true" rightToLeft="false" tabSelected="true" showOutlineSymbols="true" defaultGridColor="true" view="pageBreakPreview" topLeftCell="A1" colorId="64" zoomScale="100" zoomScaleNormal="100" zoomScalePageLayoutView="100" workbookViewId="0">
      <selection pane="topLeft" activeCell="B8" activeCellId="0" sqref="B8"/>
    </sheetView>
  </sheetViews>
  <sheetFormatPr defaultColWidth="9.1484375" defaultRowHeight="12.75" zeroHeight="false" outlineLevelRow="0" outlineLevelCol="0"/>
  <cols>
    <col collapsed="false" customWidth="true" hidden="false" outlineLevel="0" max="1" min="1" style="1" width="3.15"/>
    <col collapsed="false" customWidth="true" hidden="false" outlineLevel="0" max="2" min="2" style="2" width="8.15"/>
    <col collapsed="false" customWidth="true" hidden="false" outlineLevel="0" max="3" min="3" style="2" width="41.42"/>
    <col collapsed="false" customWidth="true" hidden="false" outlineLevel="0" max="4" min="4" style="3" width="12.57"/>
    <col collapsed="false" customWidth="true" hidden="false" outlineLevel="0" max="5" min="5" style="3" width="14.86"/>
    <col collapsed="false" customWidth="true" hidden="false" outlineLevel="0" max="6" min="6" style="4" width="17.57"/>
    <col collapsed="false" customWidth="true" hidden="false" outlineLevel="0" max="7" min="7" style="3" width="13.86"/>
    <col collapsed="false" customWidth="true" hidden="false" outlineLevel="0" max="9" min="8" style="5" width="11.14"/>
    <col collapsed="false" customWidth="true" hidden="false" outlineLevel="0" max="10" min="10" style="6" width="3"/>
    <col collapsed="false" customWidth="false" hidden="false" outlineLevel="0" max="11" min="11" style="1" width="9.14"/>
    <col collapsed="false" customWidth="true" hidden="false" outlineLevel="0" max="12" min="12" style="1" width="12.86"/>
    <col collapsed="false" customWidth="true" hidden="false" outlineLevel="0" max="13" min="13" style="1" width="13"/>
    <col collapsed="false" customWidth="true" hidden="false" outlineLevel="0" max="14" min="14" style="3" width="10.85"/>
    <col collapsed="false" customWidth="false" hidden="false" outlineLevel="0" max="1024" min="15" style="3" width="9.14"/>
  </cols>
  <sheetData>
    <row r="1" s="1" customFormat="true" ht="12.75" hidden="false" customHeight="false" outlineLevel="0" collapsed="false">
      <c r="B1" s="7"/>
      <c r="C1" s="7"/>
      <c r="F1" s="8"/>
      <c r="H1" s="6"/>
      <c r="I1" s="6"/>
      <c r="J1" s="6"/>
    </row>
    <row r="2" customFormat="false" ht="6" hidden="false" customHeight="true" outlineLevel="0" collapsed="false">
      <c r="B2" s="9"/>
      <c r="C2" s="10"/>
      <c r="D2" s="10"/>
      <c r="E2" s="10"/>
      <c r="F2" s="10"/>
      <c r="G2" s="10"/>
      <c r="H2" s="10"/>
      <c r="I2" s="11"/>
      <c r="J2" s="12"/>
    </row>
    <row r="3" customFormat="false" ht="11.25" hidden="false" customHeight="true" outlineLevel="0" collapsed="false">
      <c r="B3" s="13"/>
      <c r="C3" s="12"/>
      <c r="D3" s="14" t="s">
        <v>0</v>
      </c>
      <c r="E3" s="12"/>
      <c r="F3" s="12"/>
      <c r="G3" s="12"/>
      <c r="H3" s="12"/>
      <c r="I3" s="15"/>
      <c r="J3" s="12"/>
    </row>
    <row r="4" customFormat="false" ht="11.25" hidden="false" customHeight="true" outlineLevel="0" collapsed="false">
      <c r="B4" s="13"/>
      <c r="C4" s="12"/>
      <c r="D4" s="16" t="s">
        <v>1</v>
      </c>
      <c r="E4" s="12"/>
      <c r="F4" s="12"/>
      <c r="G4" s="12"/>
      <c r="H4" s="12"/>
      <c r="I4" s="15"/>
      <c r="J4" s="12"/>
    </row>
    <row r="5" customFormat="false" ht="11.25" hidden="false" customHeight="true" outlineLevel="0" collapsed="false">
      <c r="B5" s="13"/>
      <c r="C5" s="12"/>
      <c r="D5" s="16" t="s">
        <v>2</v>
      </c>
      <c r="E5" s="12"/>
      <c r="F5" s="12"/>
      <c r="G5" s="12"/>
      <c r="H5" s="12"/>
      <c r="I5" s="15"/>
      <c r="J5" s="12"/>
    </row>
    <row r="6" customFormat="false" ht="11.25" hidden="false" customHeight="true" outlineLevel="0" collapsed="false">
      <c r="B6" s="13"/>
      <c r="C6" s="12"/>
      <c r="D6" s="17" t="s">
        <v>3</v>
      </c>
      <c r="E6" s="12"/>
      <c r="F6" s="12"/>
      <c r="G6" s="12"/>
      <c r="H6" s="12"/>
      <c r="I6" s="15"/>
      <c r="J6" s="12"/>
    </row>
    <row r="7" customFormat="false" ht="6" hidden="false" customHeight="true" outlineLevel="0" collapsed="false">
      <c r="B7" s="13"/>
      <c r="C7" s="12"/>
      <c r="D7" s="18"/>
      <c r="E7" s="12"/>
      <c r="F7" s="12"/>
      <c r="G7" s="12"/>
      <c r="H7" s="12"/>
      <c r="I7" s="15"/>
      <c r="J7" s="12"/>
    </row>
    <row r="8" customFormat="false" ht="30.75" hidden="false" customHeight="true" outlineLevel="0" collapsed="false">
      <c r="B8" s="19" t="s">
        <v>4</v>
      </c>
      <c r="C8" s="19"/>
      <c r="D8" s="19"/>
      <c r="E8" s="19"/>
      <c r="F8" s="19"/>
      <c r="G8" s="19"/>
      <c r="H8" s="19"/>
      <c r="I8" s="19"/>
      <c r="J8" s="20"/>
    </row>
    <row r="9" customFormat="false" ht="24.75" hidden="false" customHeight="true" outlineLevel="0" collapsed="false">
      <c r="B9" s="21" t="s">
        <v>5</v>
      </c>
      <c r="C9" s="21"/>
      <c r="D9" s="22"/>
      <c r="E9" s="22"/>
      <c r="F9" s="22"/>
      <c r="G9" s="22"/>
      <c r="H9" s="22"/>
      <c r="I9" s="23"/>
      <c r="J9" s="24"/>
    </row>
    <row r="10" customFormat="false" ht="24.75" hidden="false" customHeight="true" outlineLevel="0" collapsed="false">
      <c r="B10" s="25" t="s">
        <v>6</v>
      </c>
      <c r="C10" s="25"/>
      <c r="D10" s="24"/>
      <c r="E10" s="24"/>
      <c r="F10" s="24"/>
      <c r="G10" s="24"/>
      <c r="H10" s="24"/>
      <c r="I10" s="26"/>
      <c r="J10" s="24"/>
    </row>
    <row r="11" customFormat="false" ht="46.5" hidden="false" customHeight="true" outlineLevel="0" collapsed="false">
      <c r="B11" s="27" t="s">
        <v>7</v>
      </c>
      <c r="C11" s="27"/>
      <c r="D11" s="27"/>
      <c r="E11" s="27"/>
      <c r="F11" s="27"/>
      <c r="G11" s="27"/>
      <c r="H11" s="27"/>
      <c r="I11" s="27"/>
      <c r="J11" s="28"/>
    </row>
    <row r="12" s="4" customFormat="true" ht="18.75" hidden="false" customHeight="true" outlineLevel="0" collapsed="false">
      <c r="A12" s="8"/>
      <c r="B12" s="29" t="s">
        <v>8</v>
      </c>
      <c r="C12" s="29"/>
      <c r="D12" s="30" t="s">
        <v>9</v>
      </c>
      <c r="E12" s="30" t="s">
        <v>10</v>
      </c>
      <c r="F12" s="30" t="s">
        <v>11</v>
      </c>
      <c r="G12" s="30" t="s">
        <v>12</v>
      </c>
      <c r="H12" s="31" t="s">
        <v>13</v>
      </c>
      <c r="I12" s="31"/>
      <c r="J12" s="24"/>
      <c r="K12" s="8"/>
      <c r="L12" s="8"/>
      <c r="M12" s="8"/>
    </row>
    <row r="13" s="4" customFormat="true" ht="18.75" hidden="false" customHeight="true" outlineLevel="0" collapsed="false">
      <c r="A13" s="8"/>
      <c r="B13" s="29"/>
      <c r="C13" s="29"/>
      <c r="D13" s="30"/>
      <c r="E13" s="30"/>
      <c r="F13" s="30"/>
      <c r="G13" s="30"/>
      <c r="H13" s="32" t="s">
        <v>14</v>
      </c>
      <c r="I13" s="33" t="n">
        <f aca="false">'FATOR K'!E10</f>
        <v>2.36766881243063</v>
      </c>
      <c r="J13" s="24"/>
      <c r="K13" s="8"/>
      <c r="L13" s="8"/>
      <c r="M13" s="8"/>
    </row>
    <row r="14" s="4" customFormat="true" ht="12.75" hidden="false" customHeight="false" outlineLevel="0" collapsed="false">
      <c r="A14" s="8"/>
      <c r="B14" s="29"/>
      <c r="C14" s="29"/>
      <c r="D14" s="30"/>
      <c r="E14" s="30"/>
      <c r="F14" s="30"/>
      <c r="G14" s="30"/>
      <c r="H14" s="32" t="s">
        <v>15</v>
      </c>
      <c r="I14" s="33" t="n">
        <f aca="false">'FATOR K'!E11</f>
        <v>1.22086570477248</v>
      </c>
      <c r="J14" s="24"/>
      <c r="K14" s="8"/>
      <c r="L14" s="8"/>
      <c r="M14" s="8"/>
    </row>
    <row r="15" s="41" customFormat="true" ht="15" hidden="false" customHeight="true" outlineLevel="0" collapsed="false">
      <c r="A15" s="8"/>
      <c r="B15" s="34" t="n">
        <v>1</v>
      </c>
      <c r="C15" s="35" t="s">
        <v>16</v>
      </c>
      <c r="D15" s="36"/>
      <c r="E15" s="36"/>
      <c r="F15" s="36"/>
      <c r="G15" s="36"/>
      <c r="H15" s="37"/>
      <c r="I15" s="37"/>
      <c r="J15" s="38"/>
      <c r="K15" s="8"/>
      <c r="L15" s="39"/>
      <c r="M15" s="8"/>
      <c r="N15" s="4"/>
      <c r="O15" s="4"/>
      <c r="P15" s="4"/>
      <c r="Q15" s="4"/>
      <c r="R15" s="40"/>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row>
    <row r="16" s="53" customFormat="true" ht="15" hidden="false" customHeight="true" outlineLevel="0" collapsed="false">
      <c r="A16" s="1"/>
      <c r="B16" s="42" t="s">
        <v>17</v>
      </c>
      <c r="C16" s="43" t="s">
        <v>18</v>
      </c>
      <c r="D16" s="44" t="n">
        <v>1</v>
      </c>
      <c r="E16" s="45" t="s">
        <v>10</v>
      </c>
      <c r="F16" s="46" t="n">
        <f aca="false">SUM('ORÇAMENTO ANALÍTICO'!J15:J17,'ORÇAMENTO ANALÍTICO'!J19:J19)</f>
        <v>554.98</v>
      </c>
      <c r="G16" s="46" t="n">
        <f aca="false">F16</f>
        <v>554.98</v>
      </c>
      <c r="H16" s="47" t="n">
        <f aca="false">'ORÇAMENTO ANALÍTICO'!K13</f>
        <v>1266.31329627525</v>
      </c>
      <c r="I16" s="47"/>
      <c r="J16" s="48"/>
      <c r="K16" s="49"/>
      <c r="L16" s="50"/>
      <c r="M16" s="1"/>
      <c r="N16" s="51"/>
      <c r="O16" s="3"/>
      <c r="P16" s="52"/>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row>
    <row r="17" s="56" customFormat="true" ht="15" hidden="false" customHeight="true" outlineLevel="0" collapsed="false">
      <c r="A17" s="24"/>
      <c r="B17" s="42" t="s">
        <v>19</v>
      </c>
      <c r="C17" s="43" t="s">
        <v>20</v>
      </c>
      <c r="D17" s="44" t="n">
        <v>1</v>
      </c>
      <c r="E17" s="45" t="s">
        <v>10</v>
      </c>
      <c r="F17" s="46" t="n">
        <f aca="false">SUM('ORÇAMENTO ANALÍTICO'!J22:J24,'ORÇAMENTO ANALÍTICO'!J26:J26)</f>
        <v>719.62</v>
      </c>
      <c r="G17" s="46" t="n">
        <f aca="false">F17</f>
        <v>719.62</v>
      </c>
      <c r="H17" s="47" t="n">
        <f aca="false">'ORÇAMENTO ANALÍTICO'!K20</f>
        <v>1656.12628955383</v>
      </c>
      <c r="I17" s="47"/>
      <c r="J17" s="48"/>
      <c r="K17" s="54"/>
      <c r="L17" s="50"/>
      <c r="M17" s="54"/>
      <c r="N17" s="55"/>
      <c r="P17" s="57"/>
      <c r="R17" s="58"/>
      <c r="S17" s="58"/>
      <c r="T17" s="58"/>
    </row>
    <row r="18" customFormat="false" ht="12.75" hidden="false" customHeight="false" outlineLevel="0" collapsed="false">
      <c r="B18" s="42" t="s">
        <v>21</v>
      </c>
      <c r="C18" s="43" t="s">
        <v>22</v>
      </c>
      <c r="D18" s="44" t="n">
        <v>1</v>
      </c>
      <c r="E18" s="45" t="s">
        <v>10</v>
      </c>
      <c r="F18" s="46" t="n">
        <f aca="false">SUM('ORÇAMENTO ANALÍTICO'!J29:J31,'ORÇAMENTO ANALÍTICO'!J33:J33)</f>
        <v>1010.23</v>
      </c>
      <c r="G18" s="46" t="n">
        <f aca="false">F18</f>
        <v>1010.23</v>
      </c>
      <c r="H18" s="47" t="n">
        <f aca="false">'ORÇAMENTO ANALÍTICO'!K27</f>
        <v>2344.1945231343</v>
      </c>
      <c r="I18" s="47"/>
      <c r="J18" s="48"/>
      <c r="L18" s="50"/>
      <c r="M18" s="59"/>
      <c r="N18" s="51"/>
    </row>
    <row r="19" customFormat="false" ht="12.75" hidden="false" customHeight="false" outlineLevel="0" collapsed="false">
      <c r="B19" s="42" t="s">
        <v>23</v>
      </c>
      <c r="C19" s="43" t="s">
        <v>24</v>
      </c>
      <c r="D19" s="44" t="n">
        <v>1</v>
      </c>
      <c r="E19" s="45" t="s">
        <v>10</v>
      </c>
      <c r="F19" s="46" t="n">
        <f aca="false">SUM('ORÇAMENTO ANALÍTICO'!J36:J39,'ORÇAMENTO ANALÍTICO'!J41:J41)</f>
        <v>1930.71</v>
      </c>
      <c r="G19" s="46" t="n">
        <f aca="false">F19</f>
        <v>1930.71</v>
      </c>
      <c r="H19" s="47" t="n">
        <f aca="false">'ORÇAMENTO ANALÍTICO'!K34</f>
        <v>5026.72948585128</v>
      </c>
      <c r="I19" s="47"/>
      <c r="J19" s="48"/>
      <c r="L19" s="50"/>
      <c r="M19" s="59"/>
      <c r="N19" s="51"/>
    </row>
    <row r="20" s="66" customFormat="true" ht="27" hidden="false" customHeight="true" outlineLevel="0" collapsed="false">
      <c r="A20" s="60"/>
      <c r="B20" s="61" t="s">
        <v>25</v>
      </c>
      <c r="C20" s="61"/>
      <c r="D20" s="61"/>
      <c r="E20" s="61"/>
      <c r="F20" s="61"/>
      <c r="G20" s="62" t="n">
        <f aca="false">H16+H17+H18+H19</f>
        <v>10293.3635948147</v>
      </c>
      <c r="H20" s="62"/>
      <c r="I20" s="62"/>
      <c r="J20" s="63"/>
      <c r="K20" s="60"/>
      <c r="L20" s="64"/>
      <c r="M20" s="60"/>
      <c r="N20" s="65"/>
      <c r="O20" s="65"/>
    </row>
    <row r="21" s="1" customFormat="true" ht="7.5" hidden="false" customHeight="true" outlineLevel="0" collapsed="false">
      <c r="B21" s="67"/>
      <c r="C21" s="68"/>
      <c r="D21" s="69"/>
      <c r="E21" s="69"/>
      <c r="F21" s="70"/>
      <c r="G21" s="69"/>
      <c r="H21" s="71"/>
      <c r="I21" s="72"/>
      <c r="J21" s="6"/>
    </row>
    <row r="22" customFormat="false" ht="34.5" hidden="false" customHeight="true" outlineLevel="0" collapsed="false">
      <c r="B22" s="73" t="s">
        <v>26</v>
      </c>
      <c r="C22" s="74" t="s">
        <v>27</v>
      </c>
      <c r="D22" s="74"/>
      <c r="E22" s="74"/>
      <c r="F22" s="74"/>
      <c r="G22" s="74"/>
      <c r="H22" s="74"/>
      <c r="I22" s="74"/>
    </row>
    <row r="23" customFormat="false" ht="57" hidden="false" customHeight="true" outlineLevel="0" collapsed="false">
      <c r="B23" s="75"/>
      <c r="C23" s="76" t="s">
        <v>28</v>
      </c>
      <c r="D23" s="76"/>
      <c r="E23" s="76"/>
      <c r="F23" s="76"/>
      <c r="G23" s="76"/>
      <c r="H23" s="76"/>
      <c r="I23" s="76"/>
    </row>
    <row r="24" customFormat="false" ht="37.5" hidden="false" customHeight="true" outlineLevel="0" collapsed="false">
      <c r="B24" s="77"/>
      <c r="C24" s="78" t="s">
        <v>29</v>
      </c>
      <c r="D24" s="78"/>
      <c r="E24" s="78"/>
      <c r="F24" s="78"/>
      <c r="G24" s="78"/>
      <c r="H24" s="78"/>
      <c r="I24" s="78"/>
    </row>
    <row r="25" s="1" customFormat="true" ht="12.75" hidden="false" customHeight="false" outlineLevel="0" collapsed="false">
      <c r="B25" s="7"/>
      <c r="C25" s="7"/>
      <c r="F25" s="8"/>
      <c r="H25" s="6"/>
      <c r="I25" s="6"/>
      <c r="J25" s="6"/>
    </row>
    <row r="26" s="1" customFormat="true" ht="12.75" hidden="false" customHeight="false" outlineLevel="0" collapsed="false">
      <c r="B26" s="7"/>
      <c r="C26" s="7"/>
      <c r="F26" s="8"/>
      <c r="H26" s="6"/>
      <c r="I26" s="6"/>
      <c r="J26" s="6"/>
    </row>
    <row r="27" s="1" customFormat="true" ht="12.75" hidden="false" customHeight="false" outlineLevel="0" collapsed="false">
      <c r="B27" s="7"/>
      <c r="C27" s="7"/>
      <c r="F27" s="8"/>
      <c r="H27" s="6"/>
      <c r="I27" s="6"/>
      <c r="J27" s="6"/>
    </row>
    <row r="28" s="1" customFormat="true" ht="12.75" hidden="false" customHeight="false" outlineLevel="0" collapsed="false">
      <c r="B28" s="7"/>
      <c r="C28" s="7"/>
      <c r="F28" s="8"/>
      <c r="H28" s="6"/>
      <c r="I28" s="6"/>
      <c r="J28" s="6"/>
    </row>
    <row r="29" s="1" customFormat="true" ht="12.75" hidden="false" customHeight="false" outlineLevel="0" collapsed="false">
      <c r="B29" s="7"/>
      <c r="C29" s="7"/>
      <c r="F29" s="8"/>
      <c r="H29" s="6"/>
      <c r="I29" s="6"/>
      <c r="J29" s="6"/>
    </row>
    <row r="30" s="1" customFormat="true" ht="12.75" hidden="false" customHeight="false" outlineLevel="0" collapsed="false">
      <c r="B30" s="7"/>
      <c r="C30" s="7"/>
      <c r="F30" s="8"/>
      <c r="H30" s="6"/>
      <c r="I30" s="6"/>
      <c r="J30" s="6"/>
    </row>
    <row r="31" s="1" customFormat="true" ht="12.75" hidden="false" customHeight="false" outlineLevel="0" collapsed="false">
      <c r="B31" s="7"/>
      <c r="C31" s="7"/>
      <c r="F31" s="8"/>
      <c r="H31" s="6"/>
      <c r="I31" s="6"/>
      <c r="J31" s="6"/>
    </row>
    <row r="32" s="1" customFormat="true" ht="12.75" hidden="false" customHeight="false" outlineLevel="0" collapsed="false">
      <c r="B32" s="7"/>
      <c r="C32" s="7"/>
      <c r="F32" s="8"/>
      <c r="H32" s="6"/>
      <c r="I32" s="6"/>
      <c r="J32" s="6"/>
    </row>
    <row r="33" s="1" customFormat="true" ht="12.75" hidden="false" customHeight="false" outlineLevel="0" collapsed="false">
      <c r="B33" s="7"/>
      <c r="C33" s="7"/>
      <c r="F33" s="8"/>
      <c r="H33" s="6"/>
      <c r="I33" s="6"/>
      <c r="J33" s="6"/>
    </row>
  </sheetData>
  <mergeCells count="20">
    <mergeCell ref="B8:I8"/>
    <mergeCell ref="B9:C9"/>
    <mergeCell ref="B10:C10"/>
    <mergeCell ref="B11:I11"/>
    <mergeCell ref="B12:C14"/>
    <mergeCell ref="D12:D14"/>
    <mergeCell ref="E12:E14"/>
    <mergeCell ref="F12:F14"/>
    <mergeCell ref="G12:G14"/>
    <mergeCell ref="H12:I12"/>
    <mergeCell ref="H15:I15"/>
    <mergeCell ref="H16:I16"/>
    <mergeCell ref="H17:I17"/>
    <mergeCell ref="H18:I18"/>
    <mergeCell ref="H19:I19"/>
    <mergeCell ref="B20:F20"/>
    <mergeCell ref="G20:I20"/>
    <mergeCell ref="C22:I22"/>
    <mergeCell ref="C23:I23"/>
    <mergeCell ref="C24:I24"/>
  </mergeCells>
  <printOptions headings="false" gridLines="false" gridLinesSet="true" horizontalCentered="true" verticalCentered="true"/>
  <pageMargins left="0.236111111111111" right="0.236111111111111" top="0.354861111111111" bottom="0.354861111111111" header="0.315277777777778" footer="0.315277777777778"/>
  <pageSetup paperSize="9" scale="94" fitToWidth="1" fitToHeight="1" pageOrder="downThenOver" orientation="landscape" blackAndWhite="false" draft="false" cellComments="none" horizontalDpi="300" verticalDpi="300" copies="1"/>
  <headerFooter differentFirst="false" differentOddEven="false">
    <oddHeader>&amp;C&amp;"Times New Roman,Normal"&amp;12&amp;A</oddHeader>
    <oddFooter>&amp;C&amp;"Times New Roman,Normal"&amp;12Página &amp;P</oddFooter>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37"/>
  <sheetViews>
    <sheetView showFormulas="false" showGridLines="true" showRowColHeaders="true" showZeros="true" rightToLeft="false" tabSelected="false" showOutlineSymbols="true" defaultGridColor="true" view="pageBreakPreview" topLeftCell="A1" colorId="64" zoomScale="110" zoomScaleNormal="120" zoomScalePageLayoutView="110" workbookViewId="0">
      <selection pane="topLeft" activeCell="S31" activeCellId="0" sqref="S31"/>
    </sheetView>
  </sheetViews>
  <sheetFormatPr defaultColWidth="9.1484375" defaultRowHeight="12.75" zeroHeight="false" outlineLevelRow="0" outlineLevelCol="0"/>
  <cols>
    <col collapsed="false" customWidth="true" hidden="false" outlineLevel="0" max="2" min="1" style="506" width="7.29"/>
    <col collapsed="false" customWidth="true" hidden="false" outlineLevel="0" max="3" min="3" style="506" width="4.42"/>
    <col collapsed="false" customWidth="true" hidden="false" outlineLevel="0" max="4" min="4" style="506" width="3.71"/>
    <col collapsed="false" customWidth="true" hidden="false" outlineLevel="0" max="5" min="5" style="506" width="8.29"/>
    <col collapsed="false" customWidth="true" hidden="false" outlineLevel="0" max="6" min="6" style="506" width="6.14"/>
    <col collapsed="false" customWidth="true" hidden="false" outlineLevel="0" max="7" min="7" style="506" width="8.42"/>
    <col collapsed="false" customWidth="true" hidden="false" outlineLevel="0" max="9" min="8" style="506" width="9.71"/>
    <col collapsed="false" customWidth="true" hidden="false" outlineLevel="0" max="10" min="10" style="506" width="8.71"/>
    <col collapsed="false" customWidth="true" hidden="false" outlineLevel="0" max="11" min="11" style="506" width="9.71"/>
    <col collapsed="false" customWidth="true" hidden="false" outlineLevel="0" max="12" min="12" style="506" width="8.29"/>
    <col collapsed="false" customWidth="true" hidden="false" outlineLevel="0" max="13" min="13" style="506" width="4.14"/>
    <col collapsed="false" customWidth="false" hidden="false" outlineLevel="0" max="1024" min="14" style="247" width="9.14"/>
  </cols>
  <sheetData>
    <row r="1" customFormat="false" ht="12.75" hidden="false" customHeight="false" outlineLevel="0" collapsed="false">
      <c r="A1" s="507" t="s">
        <v>343</v>
      </c>
      <c r="B1" s="507"/>
      <c r="C1" s="507"/>
      <c r="D1" s="507"/>
      <c r="E1" s="507"/>
      <c r="F1" s="507"/>
      <c r="G1" s="507"/>
      <c r="H1" s="507"/>
      <c r="I1" s="507"/>
      <c r="J1" s="507"/>
      <c r="K1" s="507"/>
      <c r="L1" s="507"/>
    </row>
    <row r="2" customFormat="false" ht="12.75" hidden="false" customHeight="false" outlineLevel="0" collapsed="false">
      <c r="A2" s="507"/>
      <c r="B2" s="507"/>
      <c r="C2" s="507"/>
      <c r="D2" s="507"/>
      <c r="E2" s="507"/>
      <c r="F2" s="507"/>
      <c r="G2" s="507"/>
      <c r="H2" s="507"/>
      <c r="I2" s="507"/>
      <c r="J2" s="507"/>
      <c r="K2" s="507"/>
      <c r="L2" s="507"/>
    </row>
    <row r="3" customFormat="false" ht="12.75" hidden="false" customHeight="false" outlineLevel="0" collapsed="false">
      <c r="A3" s="508"/>
      <c r="B3" s="509"/>
      <c r="C3" s="509"/>
      <c r="D3" s="509"/>
      <c r="E3" s="509"/>
      <c r="F3" s="509"/>
      <c r="G3" s="509"/>
      <c r="H3" s="509"/>
      <c r="I3" s="509"/>
      <c r="J3" s="509"/>
      <c r="K3" s="509" t="s">
        <v>344</v>
      </c>
      <c r="L3" s="510" t="s">
        <v>345</v>
      </c>
    </row>
    <row r="4" customFormat="false" ht="13.5" hidden="false" customHeight="true" outlineLevel="0" collapsed="false">
      <c r="A4" s="511" t="s">
        <v>33</v>
      </c>
      <c r="B4" s="511"/>
      <c r="C4" s="512" t="s">
        <v>346</v>
      </c>
      <c r="D4" s="512"/>
      <c r="E4" s="513" t="s">
        <v>347</v>
      </c>
      <c r="F4" s="513"/>
      <c r="G4" s="513"/>
      <c r="H4" s="513"/>
      <c r="I4" s="513"/>
      <c r="J4" s="513"/>
      <c r="K4" s="513"/>
      <c r="L4" s="514" t="s">
        <v>10</v>
      </c>
    </row>
    <row r="5" customFormat="false" ht="19.5" hidden="false" customHeight="true" outlineLevel="0" collapsed="false">
      <c r="A5" s="515" t="s">
        <v>348</v>
      </c>
      <c r="B5" s="515"/>
      <c r="C5" s="516"/>
      <c r="D5" s="516"/>
      <c r="E5" s="513"/>
      <c r="F5" s="513"/>
      <c r="G5" s="513"/>
      <c r="H5" s="513"/>
      <c r="I5" s="513"/>
      <c r="J5" s="513"/>
      <c r="K5" s="513"/>
      <c r="L5" s="517" t="s">
        <v>50</v>
      </c>
    </row>
    <row r="6" customFormat="false" ht="12.75" hidden="false" customHeight="true" outlineLevel="0" collapsed="false">
      <c r="A6" s="518" t="s">
        <v>33</v>
      </c>
      <c r="B6" s="518" t="s">
        <v>349</v>
      </c>
      <c r="C6" s="518"/>
      <c r="D6" s="518"/>
      <c r="E6" s="518"/>
      <c r="F6" s="518" t="s">
        <v>350</v>
      </c>
      <c r="G6" s="518" t="s">
        <v>79</v>
      </c>
      <c r="H6" s="518" t="s">
        <v>351</v>
      </c>
      <c r="I6" s="518" t="s">
        <v>352</v>
      </c>
      <c r="J6" s="519" t="s">
        <v>353</v>
      </c>
      <c r="K6" s="519" t="s">
        <v>354</v>
      </c>
      <c r="L6" s="514" t="s">
        <v>355</v>
      </c>
      <c r="M6" s="506" t="s">
        <v>356</v>
      </c>
    </row>
    <row r="7" customFormat="false" ht="14.25" hidden="false" customHeight="true" outlineLevel="0" collapsed="false">
      <c r="A7" s="518"/>
      <c r="B7" s="518"/>
      <c r="C7" s="518"/>
      <c r="D7" s="518"/>
      <c r="E7" s="518"/>
      <c r="F7" s="518"/>
      <c r="G7" s="518"/>
      <c r="H7" s="518"/>
      <c r="I7" s="518"/>
      <c r="J7" s="519"/>
      <c r="K7" s="519"/>
      <c r="L7" s="520" t="s">
        <v>357</v>
      </c>
      <c r="M7" s="506" t="s">
        <v>356</v>
      </c>
    </row>
    <row r="8" customFormat="false" ht="16.5" hidden="false" customHeight="true" outlineLevel="0" collapsed="false">
      <c r="A8" s="521"/>
      <c r="B8" s="522"/>
      <c r="C8" s="522"/>
      <c r="D8" s="522"/>
      <c r="E8" s="522"/>
      <c r="F8" s="523"/>
      <c r="G8" s="523"/>
      <c r="H8" s="524"/>
      <c r="I8" s="525"/>
      <c r="J8" s="526"/>
      <c r="K8" s="527"/>
      <c r="L8" s="521"/>
    </row>
    <row r="9" customFormat="false" ht="12.75" hidden="false" customHeight="false" outlineLevel="0" collapsed="false">
      <c r="A9" s="528"/>
      <c r="B9" s="522"/>
      <c r="C9" s="522"/>
      <c r="D9" s="522"/>
      <c r="E9" s="522"/>
      <c r="F9" s="529"/>
      <c r="G9" s="529"/>
      <c r="H9" s="530"/>
      <c r="I9" s="525"/>
      <c r="J9" s="526"/>
      <c r="K9" s="531"/>
      <c r="L9" s="532"/>
    </row>
    <row r="10" customFormat="false" ht="12.75" hidden="false" customHeight="false" outlineLevel="0" collapsed="false">
      <c r="A10" s="533"/>
      <c r="B10" s="534"/>
      <c r="C10" s="534"/>
      <c r="D10" s="534"/>
      <c r="E10" s="534"/>
      <c r="F10" s="529"/>
      <c r="G10" s="535"/>
      <c r="H10" s="536"/>
      <c r="I10" s="535"/>
      <c r="J10" s="526"/>
      <c r="K10" s="531"/>
      <c r="L10" s="532"/>
    </row>
    <row r="11" customFormat="false" ht="12.75" hidden="false" customHeight="false" outlineLevel="0" collapsed="false">
      <c r="A11" s="537"/>
      <c r="B11" s="538"/>
      <c r="C11" s="538"/>
      <c r="D11" s="538"/>
      <c r="E11" s="538"/>
      <c r="F11" s="539"/>
      <c r="G11" s="539"/>
      <c r="H11" s="540"/>
      <c r="I11" s="539"/>
      <c r="J11" s="541"/>
      <c r="K11" s="531"/>
      <c r="L11" s="537"/>
    </row>
    <row r="12" customFormat="false" ht="12.75" hidden="false" customHeight="false" outlineLevel="0" collapsed="false">
      <c r="A12" s="542"/>
      <c r="B12" s="516"/>
      <c r="C12" s="516"/>
      <c r="D12" s="516"/>
      <c r="E12" s="516"/>
      <c r="F12" s="516"/>
      <c r="G12" s="516"/>
      <c r="H12" s="516"/>
      <c r="I12" s="516"/>
      <c r="J12" s="543"/>
      <c r="K12" s="544" t="s">
        <v>358</v>
      </c>
      <c r="L12" s="545" t="n">
        <f aca="false">SUM(L8:L10)</f>
        <v>0</v>
      </c>
    </row>
    <row r="13" customFormat="false" ht="12.75" hidden="false" customHeight="false" outlineLevel="0" collapsed="false">
      <c r="A13" s="508"/>
      <c r="B13" s="509"/>
      <c r="C13" s="509"/>
      <c r="D13" s="509"/>
      <c r="E13" s="509"/>
      <c r="F13" s="509"/>
      <c r="G13" s="509"/>
      <c r="H13" s="509"/>
      <c r="I13" s="509"/>
      <c r="J13" s="546"/>
      <c r="K13" s="546"/>
      <c r="L13" s="547"/>
    </row>
    <row r="14" customFormat="false" ht="12.75" hidden="false" customHeight="true" outlineLevel="0" collapsed="false">
      <c r="A14" s="518" t="s">
        <v>33</v>
      </c>
      <c r="B14" s="519" t="s">
        <v>359</v>
      </c>
      <c r="C14" s="519"/>
      <c r="D14" s="519"/>
      <c r="E14" s="519"/>
      <c r="F14" s="519"/>
      <c r="G14" s="519"/>
      <c r="H14" s="519"/>
      <c r="I14" s="518" t="s">
        <v>350</v>
      </c>
      <c r="J14" s="548" t="s">
        <v>360</v>
      </c>
      <c r="K14" s="549" t="s">
        <v>361</v>
      </c>
      <c r="L14" s="514" t="s">
        <v>355</v>
      </c>
    </row>
    <row r="15" customFormat="false" ht="12.75" hidden="false" customHeight="false" outlineLevel="0" collapsed="false">
      <c r="A15" s="518"/>
      <c r="B15" s="519"/>
      <c r="C15" s="519"/>
      <c r="D15" s="519"/>
      <c r="E15" s="519"/>
      <c r="F15" s="519"/>
      <c r="G15" s="519"/>
      <c r="H15" s="519"/>
      <c r="I15" s="518"/>
      <c r="J15" s="548"/>
      <c r="K15" s="520" t="s">
        <v>309</v>
      </c>
      <c r="L15" s="550" t="s">
        <v>357</v>
      </c>
      <c r="O15" s="551"/>
    </row>
    <row r="16" s="555" customFormat="true" ht="13.5" hidden="false" customHeight="true" outlineLevel="0" collapsed="false">
      <c r="A16" s="532"/>
      <c r="B16" s="522"/>
      <c r="C16" s="522"/>
      <c r="D16" s="522"/>
      <c r="E16" s="522"/>
      <c r="F16" s="522"/>
      <c r="G16" s="522"/>
      <c r="H16" s="522"/>
      <c r="I16" s="552"/>
      <c r="J16" s="553"/>
      <c r="K16" s="531"/>
      <c r="L16" s="554"/>
      <c r="M16" s="509"/>
    </row>
    <row r="17" customFormat="false" ht="12.75" hidden="false" customHeight="true" outlineLevel="0" collapsed="false">
      <c r="A17" s="532"/>
      <c r="B17" s="522"/>
      <c r="C17" s="522"/>
      <c r="D17" s="522"/>
      <c r="E17" s="522"/>
      <c r="F17" s="522"/>
      <c r="G17" s="522"/>
      <c r="H17" s="522"/>
      <c r="I17" s="552"/>
      <c r="J17" s="531"/>
      <c r="K17" s="531"/>
      <c r="L17" s="554"/>
    </row>
    <row r="18" customFormat="false" ht="12.75" hidden="false" customHeight="true" outlineLevel="0" collapsed="false">
      <c r="A18" s="532"/>
      <c r="B18" s="522"/>
      <c r="C18" s="522"/>
      <c r="D18" s="522"/>
      <c r="E18" s="522"/>
      <c r="F18" s="522"/>
      <c r="G18" s="522"/>
      <c r="H18" s="522"/>
      <c r="I18" s="552"/>
      <c r="J18" s="531"/>
      <c r="K18" s="531"/>
      <c r="L18" s="554"/>
    </row>
    <row r="19" customFormat="false" ht="12.75" hidden="false" customHeight="true" outlineLevel="0" collapsed="false">
      <c r="A19" s="537"/>
      <c r="B19" s="556"/>
      <c r="C19" s="556"/>
      <c r="D19" s="556"/>
      <c r="E19" s="556"/>
      <c r="F19" s="556"/>
      <c r="G19" s="556"/>
      <c r="H19" s="556"/>
      <c r="I19" s="552"/>
      <c r="J19" s="541"/>
      <c r="K19" s="531"/>
      <c r="L19" s="557"/>
    </row>
    <row r="20" customFormat="false" ht="12.75" hidden="false" customHeight="false" outlineLevel="0" collapsed="false">
      <c r="A20" s="508"/>
      <c r="B20" s="509"/>
      <c r="C20" s="509"/>
      <c r="D20" s="509"/>
      <c r="E20" s="509"/>
      <c r="F20" s="509"/>
      <c r="G20" s="509"/>
      <c r="H20" s="547"/>
      <c r="I20" s="558" t="s">
        <v>362</v>
      </c>
      <c r="J20" s="558"/>
      <c r="K20" s="558"/>
      <c r="L20" s="557" t="n">
        <f aca="false">SUM(L16:L19)</f>
        <v>0</v>
      </c>
    </row>
    <row r="21" customFormat="false" ht="12.75" hidden="false" customHeight="false" outlineLevel="0" collapsed="false">
      <c r="A21" s="508"/>
      <c r="B21" s="509"/>
      <c r="C21" s="509"/>
      <c r="D21" s="509"/>
      <c r="E21" s="509"/>
      <c r="F21" s="509"/>
      <c r="G21" s="509"/>
      <c r="H21" s="547"/>
      <c r="I21" s="559" t="s">
        <v>363</v>
      </c>
      <c r="J21" s="559"/>
      <c r="K21" s="560"/>
      <c r="L21" s="561" t="n">
        <f aca="false">L20*K21</f>
        <v>0</v>
      </c>
    </row>
    <row r="22" customFormat="false" ht="12.75" hidden="false" customHeight="false" outlineLevel="0" collapsed="false">
      <c r="A22" s="562"/>
      <c r="B22" s="516"/>
      <c r="C22" s="516"/>
      <c r="D22" s="516"/>
      <c r="E22" s="516"/>
      <c r="F22" s="516"/>
      <c r="G22" s="516"/>
      <c r="H22" s="563"/>
      <c r="I22" s="564" t="s">
        <v>364</v>
      </c>
      <c r="J22" s="564"/>
      <c r="K22" s="564"/>
      <c r="L22" s="565" t="n">
        <f aca="false">ROUND(SUM(L20:L21),2)</f>
        <v>0</v>
      </c>
    </row>
    <row r="23" customFormat="false" ht="12.75" hidden="false" customHeight="false" outlineLevel="0" collapsed="false">
      <c r="A23" s="566"/>
      <c r="B23" s="567"/>
      <c r="C23" s="567"/>
      <c r="D23" s="567"/>
      <c r="E23" s="567"/>
      <c r="F23" s="567"/>
      <c r="G23" s="567"/>
      <c r="H23" s="567"/>
      <c r="I23" s="568"/>
      <c r="J23" s="569"/>
      <c r="K23" s="569"/>
      <c r="L23" s="570"/>
    </row>
    <row r="24" customFormat="false" ht="12.75" hidden="false" customHeight="false" outlineLevel="0" collapsed="false">
      <c r="A24" s="571"/>
      <c r="B24" s="572"/>
      <c r="C24" s="572"/>
      <c r="D24" s="572"/>
      <c r="E24" s="572"/>
      <c r="F24" s="572"/>
      <c r="G24" s="572"/>
      <c r="H24" s="573"/>
      <c r="K24" s="574" t="s">
        <v>365</v>
      </c>
      <c r="L24" s="575" t="n">
        <f aca="false">L22+L12</f>
        <v>0</v>
      </c>
    </row>
    <row r="25" customFormat="false" ht="12.75" hidden="false" customHeight="false" outlineLevel="0" collapsed="false">
      <c r="A25" s="571" t="s">
        <v>366</v>
      </c>
      <c r="B25" s="572"/>
      <c r="C25" s="572"/>
      <c r="D25" s="573"/>
      <c r="E25" s="558" t="n">
        <v>1</v>
      </c>
      <c r="F25" s="576"/>
      <c r="G25" s="576"/>
      <c r="H25" s="577"/>
      <c r="I25" s="572" t="s">
        <v>367</v>
      </c>
      <c r="J25" s="572"/>
      <c r="K25" s="572"/>
      <c r="L25" s="578" t="n">
        <f aca="false">ROUND((L22+L12)/E25,2)</f>
        <v>0</v>
      </c>
    </row>
    <row r="26" customFormat="false" ht="12.75" hidden="false" customHeight="false" outlineLevel="0" collapsed="false">
      <c r="A26" s="508"/>
      <c r="B26" s="509"/>
      <c r="C26" s="509"/>
      <c r="D26" s="509"/>
      <c r="E26" s="509"/>
      <c r="F26" s="509"/>
      <c r="G26" s="509"/>
      <c r="H26" s="509"/>
      <c r="I26" s="579"/>
      <c r="J26" s="579"/>
      <c r="K26" s="579"/>
      <c r="L26" s="547"/>
    </row>
    <row r="27" s="555" customFormat="true" ht="12.75" hidden="false" customHeight="true" outlineLevel="0" collapsed="false">
      <c r="A27" s="518" t="s">
        <v>33</v>
      </c>
      <c r="B27" s="518" t="s">
        <v>368</v>
      </c>
      <c r="C27" s="518"/>
      <c r="D27" s="518"/>
      <c r="E27" s="518"/>
      <c r="F27" s="518"/>
      <c r="G27" s="518"/>
      <c r="H27" s="518"/>
      <c r="I27" s="518" t="s">
        <v>350</v>
      </c>
      <c r="J27" s="548" t="s">
        <v>369</v>
      </c>
      <c r="K27" s="518" t="s">
        <v>370</v>
      </c>
      <c r="L27" s="514" t="s">
        <v>371</v>
      </c>
      <c r="M27" s="509"/>
    </row>
    <row r="28" customFormat="false" ht="13.5" hidden="false" customHeight="true" outlineLevel="0" collapsed="false">
      <c r="A28" s="518"/>
      <c r="B28" s="518"/>
      <c r="C28" s="518"/>
      <c r="D28" s="518"/>
      <c r="E28" s="518"/>
      <c r="F28" s="518"/>
      <c r="G28" s="518"/>
      <c r="H28" s="518"/>
      <c r="I28" s="518"/>
      <c r="J28" s="548"/>
      <c r="K28" s="518"/>
      <c r="L28" s="550" t="s">
        <v>73</v>
      </c>
    </row>
    <row r="29" customFormat="false" ht="12.75" hidden="false" customHeight="true" outlineLevel="0" collapsed="false">
      <c r="A29" s="528" t="s">
        <v>372</v>
      </c>
      <c r="B29" s="580" t="s">
        <v>373</v>
      </c>
      <c r="C29" s="580"/>
      <c r="D29" s="580"/>
      <c r="E29" s="580"/>
      <c r="F29" s="580"/>
      <c r="G29" s="580"/>
      <c r="H29" s="580"/>
      <c r="I29" s="552" t="s">
        <v>350</v>
      </c>
      <c r="J29" s="581" t="n">
        <v>0</v>
      </c>
      <c r="K29" s="531" t="n">
        <v>271.47</v>
      </c>
      <c r="L29" s="582" t="n">
        <f aca="false">ROUND(J29*K29,2)</f>
        <v>0</v>
      </c>
    </row>
    <row r="30" customFormat="false" ht="12.75" hidden="false" customHeight="true" outlineLevel="0" collapsed="false">
      <c r="A30" s="528" t="s">
        <v>372</v>
      </c>
      <c r="B30" s="580" t="s">
        <v>374</v>
      </c>
      <c r="C30" s="580"/>
      <c r="D30" s="580"/>
      <c r="E30" s="580"/>
      <c r="F30" s="580"/>
      <c r="G30" s="580"/>
      <c r="H30" s="580"/>
      <c r="I30" s="552" t="s">
        <v>350</v>
      </c>
      <c r="J30" s="581" t="n">
        <v>4</v>
      </c>
      <c r="K30" s="531" t="n">
        <v>103.03</v>
      </c>
      <c r="L30" s="582" t="n">
        <f aca="false">ROUND(J30*K30,2)</f>
        <v>412.12</v>
      </c>
    </row>
    <row r="31" customFormat="false" ht="12.75" hidden="false" customHeight="true" outlineLevel="0" collapsed="false">
      <c r="A31" s="528"/>
      <c r="B31" s="522"/>
      <c r="C31" s="522"/>
      <c r="D31" s="522"/>
      <c r="E31" s="522"/>
      <c r="F31" s="522"/>
      <c r="G31" s="522"/>
      <c r="H31" s="522"/>
      <c r="I31" s="552"/>
      <c r="J31" s="583"/>
      <c r="K31" s="531"/>
      <c r="L31" s="582"/>
    </row>
    <row r="32" customFormat="false" ht="12.75" hidden="false" customHeight="false" outlineLevel="0" collapsed="false">
      <c r="A32" s="537"/>
      <c r="B32" s="522"/>
      <c r="C32" s="522"/>
      <c r="D32" s="522"/>
      <c r="E32" s="522"/>
      <c r="F32" s="522"/>
      <c r="G32" s="522"/>
      <c r="H32" s="522"/>
      <c r="I32" s="552"/>
      <c r="J32" s="584"/>
      <c r="K32" s="531"/>
      <c r="L32" s="585"/>
    </row>
    <row r="33" customFormat="false" ht="12.75" hidden="false" customHeight="false" outlineLevel="0" collapsed="false">
      <c r="A33" s="586"/>
      <c r="B33" s="587"/>
      <c r="C33" s="587"/>
      <c r="D33" s="587"/>
      <c r="E33" s="587"/>
      <c r="F33" s="587"/>
      <c r="G33" s="587"/>
      <c r="H33" s="587"/>
      <c r="I33" s="587"/>
      <c r="J33" s="588"/>
      <c r="K33" s="544" t="s">
        <v>375</v>
      </c>
      <c r="L33" s="589" t="n">
        <f aca="false">SUM(L29:L32)</f>
        <v>412.12</v>
      </c>
    </row>
    <row r="34" customFormat="false" ht="12.75" hidden="false" customHeight="false" outlineLevel="0" collapsed="false">
      <c r="A34" s="508" t="s">
        <v>337</v>
      </c>
      <c r="B34" s="509"/>
      <c r="C34" s="509"/>
      <c r="D34" s="509"/>
      <c r="E34" s="509"/>
      <c r="F34" s="509"/>
      <c r="G34" s="509"/>
      <c r="H34" s="509"/>
      <c r="I34" s="509"/>
      <c r="J34" s="509"/>
      <c r="K34" s="509"/>
      <c r="L34" s="547"/>
    </row>
    <row r="35" customFormat="false" ht="15" hidden="false" customHeight="true" outlineLevel="0" collapsed="false">
      <c r="A35" s="590" t="s">
        <v>376</v>
      </c>
      <c r="B35" s="590"/>
      <c r="C35" s="590"/>
      <c r="D35" s="590"/>
      <c r="E35" s="590"/>
      <c r="F35" s="590"/>
      <c r="G35" s="590"/>
      <c r="H35" s="590"/>
      <c r="I35" s="590"/>
      <c r="J35" s="591" t="s">
        <v>377</v>
      </c>
      <c r="K35" s="592"/>
      <c r="L35" s="593" t="n">
        <f aca="false">SUM(L25+L33)</f>
        <v>412.12</v>
      </c>
    </row>
    <row r="36" customFormat="false" ht="12.75" hidden="false" customHeight="false" outlineLevel="0" collapsed="false">
      <c r="A36" s="590"/>
      <c r="B36" s="590"/>
      <c r="C36" s="590"/>
      <c r="D36" s="590"/>
      <c r="E36" s="590"/>
      <c r="F36" s="590"/>
      <c r="G36" s="590"/>
      <c r="H36" s="590"/>
      <c r="I36" s="590"/>
      <c r="J36" s="594" t="s">
        <v>15</v>
      </c>
      <c r="K36" s="595"/>
      <c r="L36" s="557"/>
    </row>
    <row r="37" customFormat="false" ht="12.75" hidden="false" customHeight="false" outlineLevel="0" collapsed="false">
      <c r="A37" s="596"/>
      <c r="B37" s="596"/>
      <c r="C37" s="596"/>
      <c r="D37" s="596"/>
      <c r="E37" s="596"/>
      <c r="F37" s="596"/>
      <c r="G37" s="596"/>
      <c r="H37" s="596"/>
      <c r="I37" s="596"/>
      <c r="J37" s="597" t="s">
        <v>378</v>
      </c>
      <c r="K37" s="598"/>
      <c r="L37" s="599" t="n">
        <f aca="false">ROUND(SUM(L35+L36),2)</f>
        <v>412.12</v>
      </c>
    </row>
  </sheetData>
  <mergeCells count="39">
    <mergeCell ref="A1:L2"/>
    <mergeCell ref="A4:B4"/>
    <mergeCell ref="E4:K5"/>
    <mergeCell ref="A5:B5"/>
    <mergeCell ref="A6:A7"/>
    <mergeCell ref="B6:E7"/>
    <mergeCell ref="F6:F7"/>
    <mergeCell ref="G6:G7"/>
    <mergeCell ref="H6:H7"/>
    <mergeCell ref="I6:I7"/>
    <mergeCell ref="J6:J7"/>
    <mergeCell ref="K6:K7"/>
    <mergeCell ref="B8:E8"/>
    <mergeCell ref="B9:E9"/>
    <mergeCell ref="B10:E10"/>
    <mergeCell ref="B11:E11"/>
    <mergeCell ref="A14:A15"/>
    <mergeCell ref="B14:H15"/>
    <mergeCell ref="I14:I15"/>
    <mergeCell ref="J14:J15"/>
    <mergeCell ref="B16:H16"/>
    <mergeCell ref="B17:H17"/>
    <mergeCell ref="B18:H18"/>
    <mergeCell ref="B19:H19"/>
    <mergeCell ref="I20:K20"/>
    <mergeCell ref="I21:J21"/>
    <mergeCell ref="I22:K22"/>
    <mergeCell ref="I25:K25"/>
    <mergeCell ref="A27:A28"/>
    <mergeCell ref="B27:H28"/>
    <mergeCell ref="I27:I28"/>
    <mergeCell ref="J27:J28"/>
    <mergeCell ref="K27:K28"/>
    <mergeCell ref="B29:H29"/>
    <mergeCell ref="B30:H30"/>
    <mergeCell ref="B31:H31"/>
    <mergeCell ref="B32:H32"/>
    <mergeCell ref="A35:I36"/>
    <mergeCell ref="A37:I37"/>
  </mergeCells>
  <printOptions headings="false" gridLines="false" gridLinesSet="true" horizontalCentered="true" verticalCentered="true"/>
  <pageMargins left="0.236111111111111" right="0.236111111111111" top="0.354861111111111" bottom="0.354861111111111" header="0.315277777777778" footer="0.315277777777778"/>
  <pageSetup paperSize="9" scale="94"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Roman,Normal"&amp;12Página &amp;P</oddFooter>
  </headerFooter>
  <colBreaks count="1" manualBreakCount="1">
    <brk id="12" man="true" max="65535" min="0"/>
  </col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147"/>
  <sheetViews>
    <sheetView showFormulas="false" showGridLines="true" showRowColHeaders="true" showZeros="true" rightToLeft="false" tabSelected="false" showOutlineSymbols="true" defaultGridColor="true" view="pageBreakPreview" topLeftCell="A106" colorId="64" zoomScale="100" zoomScaleNormal="100" zoomScalePageLayoutView="100" workbookViewId="0">
      <selection pane="topLeft" activeCell="A51" activeCellId="0" sqref="A51"/>
    </sheetView>
  </sheetViews>
  <sheetFormatPr defaultColWidth="8.71484375" defaultRowHeight="12.75" zeroHeight="false" outlineLevelRow="0" outlineLevelCol="0"/>
  <cols>
    <col collapsed="false" customWidth="true" hidden="false" outlineLevel="0" max="1" min="1" style="0" width="23.42"/>
    <col collapsed="false" customWidth="true" hidden="false" outlineLevel="0" max="2" min="2" style="0" width="29.86"/>
    <col collapsed="false" customWidth="true" hidden="false" outlineLevel="0" max="4" min="4" style="0" width="11.43"/>
    <col collapsed="false" customWidth="true" hidden="false" outlineLevel="0" max="11" min="11" style="0" width="13.71"/>
    <col collapsed="false" customWidth="true" hidden="false" outlineLevel="0" max="16" min="16" style="0" width="13.29"/>
    <col collapsed="false" customWidth="true" hidden="false" outlineLevel="0" max="19" min="19" style="0" width="11"/>
  </cols>
  <sheetData>
    <row r="1" customFormat="false" ht="12.75" hidden="false" customHeight="false" outlineLevel="0" collapsed="false">
      <c r="A1" s="507" t="s">
        <v>343</v>
      </c>
      <c r="B1" s="507"/>
      <c r="C1" s="507"/>
      <c r="D1" s="507"/>
      <c r="E1" s="507"/>
      <c r="F1" s="507"/>
      <c r="G1" s="507"/>
      <c r="H1" s="507"/>
      <c r="I1" s="507"/>
      <c r="J1" s="507"/>
      <c r="K1" s="507"/>
      <c r="L1" s="507"/>
    </row>
    <row r="2" customFormat="false" ht="12.75" hidden="false" customHeight="false" outlineLevel="0" collapsed="false">
      <c r="A2" s="507"/>
      <c r="B2" s="507"/>
      <c r="C2" s="507"/>
      <c r="D2" s="507"/>
      <c r="E2" s="507"/>
      <c r="F2" s="507"/>
      <c r="G2" s="507"/>
      <c r="H2" s="507"/>
      <c r="I2" s="507"/>
      <c r="J2" s="507"/>
      <c r="K2" s="507"/>
      <c r="L2" s="507"/>
    </row>
    <row r="3" customFormat="false" ht="12.75" hidden="false" customHeight="false" outlineLevel="0" collapsed="false">
      <c r="A3" s="508"/>
      <c r="B3" s="509"/>
      <c r="C3" s="509"/>
      <c r="D3" s="509"/>
      <c r="E3" s="509"/>
      <c r="F3" s="509"/>
      <c r="G3" s="509"/>
      <c r="H3" s="509"/>
      <c r="I3" s="509"/>
      <c r="J3" s="509"/>
      <c r="K3" s="509" t="s">
        <v>344</v>
      </c>
      <c r="L3" s="510" t="n">
        <v>45092</v>
      </c>
    </row>
    <row r="4" customFormat="false" ht="15" hidden="false" customHeight="true" outlineLevel="0" collapsed="false">
      <c r="A4" s="511" t="s">
        <v>33</v>
      </c>
      <c r="B4" s="511"/>
      <c r="C4" s="512" t="s">
        <v>346</v>
      </c>
      <c r="D4" s="512"/>
      <c r="E4" s="513" t="s">
        <v>379</v>
      </c>
      <c r="F4" s="513"/>
      <c r="G4" s="513"/>
      <c r="H4" s="513"/>
      <c r="I4" s="513"/>
      <c r="J4" s="513"/>
      <c r="K4" s="513"/>
      <c r="L4" s="514" t="s">
        <v>10</v>
      </c>
    </row>
    <row r="5" customFormat="false" ht="12.75" hidden="false" customHeight="false" outlineLevel="0" collapsed="false">
      <c r="A5" s="515" t="s">
        <v>380</v>
      </c>
      <c r="B5" s="515"/>
      <c r="C5" s="516"/>
      <c r="D5" s="516"/>
      <c r="E5" s="513"/>
      <c r="F5" s="513"/>
      <c r="G5" s="513"/>
      <c r="H5" s="513"/>
      <c r="I5" s="513"/>
      <c r="J5" s="513"/>
      <c r="K5" s="513"/>
      <c r="L5" s="517" t="s">
        <v>50</v>
      </c>
    </row>
    <row r="6" customFormat="false" ht="15" hidden="false" customHeight="true" outlineLevel="0" collapsed="false">
      <c r="A6" s="518" t="s">
        <v>33</v>
      </c>
      <c r="B6" s="518" t="s">
        <v>349</v>
      </c>
      <c r="C6" s="518"/>
      <c r="D6" s="518"/>
      <c r="E6" s="518"/>
      <c r="F6" s="518" t="s">
        <v>350</v>
      </c>
      <c r="G6" s="518" t="s">
        <v>79</v>
      </c>
      <c r="H6" s="518" t="s">
        <v>351</v>
      </c>
      <c r="I6" s="518" t="s">
        <v>352</v>
      </c>
      <c r="J6" s="519" t="s">
        <v>353</v>
      </c>
      <c r="K6" s="519" t="s">
        <v>354</v>
      </c>
      <c r="L6" s="514" t="s">
        <v>355</v>
      </c>
    </row>
    <row r="7" customFormat="false" ht="12.75" hidden="false" customHeight="false" outlineLevel="0" collapsed="false">
      <c r="A7" s="518"/>
      <c r="B7" s="518"/>
      <c r="C7" s="518"/>
      <c r="D7" s="518"/>
      <c r="E7" s="518"/>
      <c r="F7" s="518"/>
      <c r="G7" s="518"/>
      <c r="H7" s="518"/>
      <c r="I7" s="518"/>
      <c r="J7" s="519"/>
      <c r="K7" s="519"/>
      <c r="L7" s="520" t="s">
        <v>381</v>
      </c>
    </row>
    <row r="8" customFormat="false" ht="19.5" hidden="false" customHeight="true" outlineLevel="0" collapsed="false">
      <c r="A8" s="521" t="s">
        <v>382</v>
      </c>
      <c r="B8" s="580" t="s">
        <v>383</v>
      </c>
      <c r="C8" s="580"/>
      <c r="D8" s="580"/>
      <c r="E8" s="580"/>
      <c r="F8" s="523" t="s">
        <v>384</v>
      </c>
      <c r="G8" s="600" t="n">
        <f aca="false">2/30</f>
        <v>0.0666666666666667</v>
      </c>
      <c r="H8" s="524" t="n">
        <v>1</v>
      </c>
      <c r="I8" s="525" t="n">
        <v>0</v>
      </c>
      <c r="J8" s="526" t="n">
        <v>35950</v>
      </c>
      <c r="K8" s="527" t="n">
        <v>0</v>
      </c>
      <c r="L8" s="601" t="n">
        <f aca="false">TRUNC(G8*J8*H8+(G8*I8*K8),2)</f>
        <v>2396.66</v>
      </c>
    </row>
    <row r="9" customFormat="false" ht="18" hidden="false" customHeight="true" outlineLevel="0" collapsed="false">
      <c r="A9" s="528" t="s">
        <v>385</v>
      </c>
      <c r="B9" s="580" t="s">
        <v>386</v>
      </c>
      <c r="C9" s="580"/>
      <c r="D9" s="580"/>
      <c r="E9" s="580"/>
      <c r="F9" s="529" t="s">
        <v>387</v>
      </c>
      <c r="G9" s="529" t="n">
        <v>5</v>
      </c>
      <c r="H9" s="530" t="n">
        <v>1</v>
      </c>
      <c r="I9" s="525" t="n">
        <v>0</v>
      </c>
      <c r="J9" s="526" t="n">
        <v>250</v>
      </c>
      <c r="K9" s="531" t="n">
        <v>0</v>
      </c>
      <c r="L9" s="602" t="n">
        <f aca="false">TRUNC(G9*J9*H9+(G9*I9*K9),2)</f>
        <v>1250</v>
      </c>
    </row>
    <row r="10" customFormat="false" ht="18" hidden="false" customHeight="true" outlineLevel="0" collapsed="false">
      <c r="A10" s="528" t="s">
        <v>388</v>
      </c>
      <c r="B10" s="580" t="s">
        <v>389</v>
      </c>
      <c r="C10" s="580"/>
      <c r="D10" s="580"/>
      <c r="E10" s="580"/>
      <c r="F10" s="529" t="s">
        <v>387</v>
      </c>
      <c r="G10" s="535" t="n">
        <v>5</v>
      </c>
      <c r="H10" s="536" t="n">
        <v>1</v>
      </c>
      <c r="I10" s="535" t="n">
        <v>0</v>
      </c>
      <c r="J10" s="526" t="n">
        <v>933</v>
      </c>
      <c r="K10" s="531" t="n">
        <v>0</v>
      </c>
      <c r="L10" s="602" t="n">
        <f aca="false">TRUNC(G10*J10*H10+(G10*I10*K10),2)</f>
        <v>4665</v>
      </c>
    </row>
    <row r="11" customFormat="false" ht="12.75" hidden="false" customHeight="false" outlineLevel="0" collapsed="false">
      <c r="A11" s="537"/>
      <c r="B11" s="538"/>
      <c r="C11" s="538"/>
      <c r="D11" s="538"/>
      <c r="E11" s="538"/>
      <c r="F11" s="539"/>
      <c r="G11" s="539"/>
      <c r="H11" s="540"/>
      <c r="I11" s="539"/>
      <c r="J11" s="541"/>
      <c r="K11" s="531"/>
      <c r="L11" s="537"/>
    </row>
    <row r="12" customFormat="false" ht="12.75" hidden="false" customHeight="false" outlineLevel="0" collapsed="false">
      <c r="A12" s="542"/>
      <c r="B12" s="516"/>
      <c r="C12" s="516"/>
      <c r="D12" s="516"/>
      <c r="E12" s="516"/>
      <c r="F12" s="516"/>
      <c r="G12" s="516"/>
      <c r="H12" s="516"/>
      <c r="I12" s="516"/>
      <c r="J12" s="543"/>
      <c r="K12" s="544" t="s">
        <v>390</v>
      </c>
      <c r="L12" s="603" t="n">
        <f aca="false">SUM(L8:L10)</f>
        <v>8311.66</v>
      </c>
    </row>
    <row r="13" customFormat="false" ht="12.75" hidden="false" customHeight="false" outlineLevel="0" collapsed="false">
      <c r="A13" s="604"/>
      <c r="B13" s="509"/>
      <c r="C13" s="509"/>
      <c r="D13" s="509"/>
      <c r="E13" s="509"/>
      <c r="F13" s="509"/>
      <c r="G13" s="509"/>
      <c r="H13" s="509"/>
      <c r="I13" s="509"/>
      <c r="J13" s="546"/>
      <c r="K13" s="605" t="s">
        <v>15</v>
      </c>
      <c r="L13" s="606" t="e">
        <f aca="false">#VALUE!</f>
        <v>#VALUE!</v>
      </c>
    </row>
    <row r="14" customFormat="false" ht="12.75" hidden="false" customHeight="false" outlineLevel="0" collapsed="false">
      <c r="A14" s="607"/>
      <c r="B14" s="568"/>
      <c r="C14" s="568"/>
      <c r="D14" s="568"/>
      <c r="E14" s="568"/>
      <c r="F14" s="568"/>
      <c r="G14" s="568"/>
      <c r="H14" s="568"/>
      <c r="I14" s="568"/>
      <c r="J14" s="569"/>
      <c r="K14" s="608" t="s">
        <v>391</v>
      </c>
      <c r="L14" s="609" t="e">
        <f aca="false">L12*L13</f>
        <v>#VALUE!</v>
      </c>
    </row>
    <row r="15" customFormat="false" ht="12.75" hidden="false" customHeight="false" outlineLevel="0" collapsed="false">
      <c r="A15" s="508"/>
      <c r="B15" s="509"/>
      <c r="C15" s="509"/>
      <c r="D15" s="509"/>
      <c r="E15" s="509"/>
      <c r="F15" s="509"/>
      <c r="G15" s="509"/>
      <c r="H15" s="509"/>
      <c r="I15" s="509"/>
      <c r="J15" s="546"/>
      <c r="K15" s="546"/>
      <c r="L15" s="547"/>
    </row>
    <row r="16" customFormat="false" ht="15" hidden="false" customHeight="true" outlineLevel="0" collapsed="false">
      <c r="A16" s="518" t="s">
        <v>33</v>
      </c>
      <c r="B16" s="519" t="s">
        <v>359</v>
      </c>
      <c r="C16" s="519"/>
      <c r="D16" s="519"/>
      <c r="E16" s="519"/>
      <c r="F16" s="519"/>
      <c r="G16" s="519"/>
      <c r="H16" s="519"/>
      <c r="I16" s="518" t="s">
        <v>350</v>
      </c>
      <c r="J16" s="548" t="s">
        <v>360</v>
      </c>
      <c r="K16" s="549" t="s">
        <v>361</v>
      </c>
      <c r="L16" s="514" t="s">
        <v>355</v>
      </c>
    </row>
    <row r="17" customFormat="false" ht="12.75" hidden="false" customHeight="false" outlineLevel="0" collapsed="false">
      <c r="A17" s="518"/>
      <c r="B17" s="519"/>
      <c r="C17" s="519"/>
      <c r="D17" s="519"/>
      <c r="E17" s="519"/>
      <c r="F17" s="519"/>
      <c r="G17" s="519"/>
      <c r="H17" s="519"/>
      <c r="I17" s="518"/>
      <c r="J17" s="548"/>
      <c r="K17" s="520" t="s">
        <v>309</v>
      </c>
      <c r="L17" s="550" t="s">
        <v>381</v>
      </c>
      <c r="N17" s="202" t="s">
        <v>392</v>
      </c>
      <c r="O17" s="202" t="s">
        <v>91</v>
      </c>
      <c r="P17" s="202" t="s">
        <v>393</v>
      </c>
      <c r="Q17" s="202" t="s">
        <v>52</v>
      </c>
    </row>
    <row r="18" customFormat="false" ht="12.75" hidden="false" customHeight="false" outlineLevel="0" collapsed="false">
      <c r="A18" s="610" t="e">
        <f aca="false">#VALUE!</f>
        <v>#VALUE!</v>
      </c>
      <c r="B18" s="611" t="e">
        <f aca="false">#VALUE!</f>
        <v>#VALUE!</v>
      </c>
      <c r="C18" s="611"/>
      <c r="D18" s="611"/>
      <c r="E18" s="611"/>
      <c r="F18" s="611"/>
      <c r="G18" s="611"/>
      <c r="H18" s="611"/>
      <c r="I18" s="552" t="s">
        <v>392</v>
      </c>
      <c r="J18" s="612" t="n">
        <f aca="false">10*8</f>
        <v>80</v>
      </c>
      <c r="K18" s="531" t="e">
        <f aca="false">#VALUE!</f>
        <v>#VALUE!</v>
      </c>
      <c r="L18" s="613" t="e">
        <f aca="false">TRUNC(K18*J18,2)</f>
        <v>#VALUE!</v>
      </c>
      <c r="N18" s="0" t="n">
        <v>80</v>
      </c>
      <c r="O18" s="614" t="n">
        <f aca="false">N18/$N$23</f>
        <v>0.181818181818182</v>
      </c>
      <c r="P18" s="615" t="e">
        <f aca="false">O18*$L$41</f>
        <v>#VALUE!</v>
      </c>
      <c r="Q18" s="202" t="e">
        <f aca="false">P18/K18</f>
        <v>#VALUE!</v>
      </c>
    </row>
    <row r="19" customFormat="false" ht="12.75" hidden="false" customHeight="false" outlineLevel="0" collapsed="false">
      <c r="A19" s="610" t="e">
        <f aca="false">#VALUE!</f>
        <v>#VALUE!</v>
      </c>
      <c r="B19" s="611" t="e">
        <f aca="false">#VALUE!</f>
        <v>#VALUE!</v>
      </c>
      <c r="C19" s="611"/>
      <c r="D19" s="611"/>
      <c r="E19" s="611"/>
      <c r="F19" s="611"/>
      <c r="G19" s="611"/>
      <c r="H19" s="611"/>
      <c r="I19" s="552" t="s">
        <v>392</v>
      </c>
      <c r="J19" s="531" t="n">
        <f aca="false">15*8</f>
        <v>120</v>
      </c>
      <c r="K19" s="531" t="e">
        <f aca="false">#VALUE!</f>
        <v>#VALUE!</v>
      </c>
      <c r="L19" s="613" t="e">
        <f aca="false">TRUNC(K19*J19,2)</f>
        <v>#VALUE!</v>
      </c>
      <c r="N19" s="0" t="n">
        <v>120</v>
      </c>
      <c r="O19" s="614" t="n">
        <f aca="false">N19/$N$23</f>
        <v>0.272727272727273</v>
      </c>
      <c r="P19" s="615" t="e">
        <f aca="false">O19*$L$41</f>
        <v>#VALUE!</v>
      </c>
      <c r="Q19" s="202" t="e">
        <f aca="false">P19/K19</f>
        <v>#VALUE!</v>
      </c>
    </row>
    <row r="20" customFormat="false" ht="12.75" hidden="false" customHeight="false" outlineLevel="0" collapsed="false">
      <c r="A20" s="610" t="e">
        <f aca="false">#VALUE!</f>
        <v>#VALUE!</v>
      </c>
      <c r="B20" s="611" t="e">
        <f aca="false">#VALUE!</f>
        <v>#VALUE!</v>
      </c>
      <c r="C20" s="611"/>
      <c r="D20" s="611"/>
      <c r="E20" s="611"/>
      <c r="F20" s="611"/>
      <c r="G20" s="611"/>
      <c r="H20" s="611"/>
      <c r="I20" s="552" t="s">
        <v>392</v>
      </c>
      <c r="J20" s="531" t="n">
        <f aca="false">5*8</f>
        <v>40</v>
      </c>
      <c r="K20" s="531" t="e">
        <f aca="false">#VALUE!</f>
        <v>#VALUE!</v>
      </c>
      <c r="L20" s="613" t="e">
        <f aca="false">TRUNC(K20*J20,2)</f>
        <v>#VALUE!</v>
      </c>
      <c r="N20" s="0" t="n">
        <v>40</v>
      </c>
      <c r="O20" s="614" t="n">
        <f aca="false">N20/$N$23</f>
        <v>0.0909090909090909</v>
      </c>
      <c r="P20" s="615" t="e">
        <f aca="false">O20*$L$41</f>
        <v>#VALUE!</v>
      </c>
      <c r="Q20" s="202" t="e">
        <f aca="false">P20/K20</f>
        <v>#VALUE!</v>
      </c>
    </row>
    <row r="21" customFormat="false" ht="12.75" hidden="false" customHeight="false" outlineLevel="0" collapsed="false">
      <c r="A21" s="610" t="e">
        <f aca="false">#VALUE!</f>
        <v>#VALUE!</v>
      </c>
      <c r="B21" s="611" t="e">
        <f aca="false">#VALUE!</f>
        <v>#VALUE!</v>
      </c>
      <c r="C21" s="611"/>
      <c r="D21" s="611"/>
      <c r="E21" s="611"/>
      <c r="F21" s="611"/>
      <c r="G21" s="611"/>
      <c r="H21" s="611"/>
      <c r="I21" s="552" t="s">
        <v>392</v>
      </c>
      <c r="J21" s="531" t="n">
        <f aca="false">10*8</f>
        <v>80</v>
      </c>
      <c r="K21" s="531" t="e">
        <f aca="false">#VALUE!</f>
        <v>#VALUE!</v>
      </c>
      <c r="L21" s="613" t="e">
        <f aca="false">TRUNC(K21*J21,2)</f>
        <v>#VALUE!</v>
      </c>
      <c r="N21" s="0" t="n">
        <v>80</v>
      </c>
      <c r="O21" s="614" t="n">
        <f aca="false">N21/$N$23</f>
        <v>0.181818181818182</v>
      </c>
      <c r="P21" s="615" t="e">
        <f aca="false">O21*$L$41</f>
        <v>#VALUE!</v>
      </c>
      <c r="Q21" s="202" t="e">
        <f aca="false">P21/K21</f>
        <v>#VALUE!</v>
      </c>
    </row>
    <row r="22" customFormat="false" ht="12.75" hidden="false" customHeight="false" outlineLevel="0" collapsed="false">
      <c r="A22" s="610" t="e">
        <f aca="false">#VALUE!</f>
        <v>#VALUE!</v>
      </c>
      <c r="B22" s="611" t="e">
        <f aca="false">#VALUE!</f>
        <v>#VALUE!</v>
      </c>
      <c r="C22" s="611"/>
      <c r="D22" s="611"/>
      <c r="E22" s="611"/>
      <c r="F22" s="611"/>
      <c r="G22" s="611"/>
      <c r="H22" s="611"/>
      <c r="I22" s="552" t="s">
        <v>392</v>
      </c>
      <c r="J22" s="531" t="n">
        <f aca="false">15*8</f>
        <v>120</v>
      </c>
      <c r="K22" s="531" t="e">
        <f aca="false">#VALUE!</f>
        <v>#VALUE!</v>
      </c>
      <c r="L22" s="613" t="e">
        <f aca="false">TRUNC(K22*J22,2)</f>
        <v>#VALUE!</v>
      </c>
      <c r="N22" s="0" t="n">
        <v>120</v>
      </c>
      <c r="O22" s="614" t="n">
        <f aca="false">N22/$N$23</f>
        <v>0.272727272727273</v>
      </c>
      <c r="P22" s="615" t="e">
        <f aca="false">O22*$L$41</f>
        <v>#VALUE!</v>
      </c>
      <c r="Q22" s="202" t="e">
        <f aca="false">P22/K22</f>
        <v>#VALUE!</v>
      </c>
    </row>
    <row r="23" customFormat="false" ht="12.75" hidden="false" customHeight="false" outlineLevel="0" collapsed="false">
      <c r="A23" s="537"/>
      <c r="B23" s="556"/>
      <c r="C23" s="556"/>
      <c r="D23" s="556"/>
      <c r="E23" s="556"/>
      <c r="F23" s="556"/>
      <c r="G23" s="556"/>
      <c r="H23" s="556"/>
      <c r="I23" s="552"/>
      <c r="J23" s="541"/>
      <c r="K23" s="531"/>
      <c r="L23" s="616"/>
      <c r="N23" s="202" t="n">
        <f aca="false">SUM(N18:N22)</f>
        <v>440</v>
      </c>
      <c r="O23" s="614" t="n">
        <f aca="false">SUM(O18:O22)</f>
        <v>1</v>
      </c>
    </row>
    <row r="24" customFormat="false" ht="12.75" hidden="false" customHeight="false" outlineLevel="0" collapsed="false">
      <c r="A24" s="508"/>
      <c r="B24" s="509"/>
      <c r="C24" s="509"/>
      <c r="D24" s="509"/>
      <c r="E24" s="509"/>
      <c r="F24" s="509"/>
      <c r="G24" s="509"/>
      <c r="H24" s="547"/>
      <c r="I24" s="558" t="s">
        <v>362</v>
      </c>
      <c r="J24" s="558"/>
      <c r="K24" s="558"/>
      <c r="L24" s="616" t="e">
        <f aca="false">SUM(L18:L23)</f>
        <v>#VALUE!</v>
      </c>
    </row>
    <row r="25" customFormat="false" ht="12.75" hidden="false" customHeight="false" outlineLevel="0" collapsed="false">
      <c r="A25" s="508"/>
      <c r="B25" s="509"/>
      <c r="C25" s="509"/>
      <c r="D25" s="509"/>
      <c r="E25" s="509"/>
      <c r="F25" s="509"/>
      <c r="G25" s="509"/>
      <c r="H25" s="547"/>
      <c r="I25" s="617" t="s">
        <v>42</v>
      </c>
      <c r="J25" s="617"/>
      <c r="K25" s="617"/>
      <c r="L25" s="618" t="n">
        <v>2.36</v>
      </c>
    </row>
    <row r="26" customFormat="false" ht="12.75" hidden="false" customHeight="false" outlineLevel="0" collapsed="false">
      <c r="A26" s="562"/>
      <c r="B26" s="516"/>
      <c r="C26" s="516"/>
      <c r="D26" s="516"/>
      <c r="E26" s="516"/>
      <c r="F26" s="516"/>
      <c r="G26" s="516"/>
      <c r="H26" s="563"/>
      <c r="I26" s="564" t="s">
        <v>364</v>
      </c>
      <c r="J26" s="564"/>
      <c r="K26" s="564"/>
      <c r="L26" s="619" t="e">
        <f aca="false">ROUND(SUM(L24)*L25,2)</f>
        <v>#VALUE!</v>
      </c>
    </row>
    <row r="27" customFormat="false" ht="12.75" hidden="false" customHeight="false" outlineLevel="0" collapsed="false">
      <c r="A27" s="566"/>
      <c r="B27" s="567"/>
      <c r="C27" s="567"/>
      <c r="D27" s="567"/>
      <c r="E27" s="567"/>
      <c r="F27" s="567"/>
      <c r="G27" s="567"/>
      <c r="H27" s="567"/>
      <c r="I27" s="568"/>
      <c r="J27" s="569"/>
      <c r="K27" s="569"/>
      <c r="L27" s="570"/>
    </row>
    <row r="28" customFormat="false" ht="12.75" hidden="false" customHeight="false" outlineLevel="0" collapsed="false">
      <c r="A28" s="571"/>
      <c r="B28" s="572"/>
      <c r="C28" s="572"/>
      <c r="D28" s="572"/>
      <c r="E28" s="572"/>
      <c r="F28" s="572"/>
      <c r="G28" s="572"/>
      <c r="H28" s="573"/>
      <c r="I28" s="506"/>
      <c r="J28" s="506"/>
      <c r="K28" s="574" t="s">
        <v>365</v>
      </c>
      <c r="L28" s="575" t="e">
        <f aca="false">L26+L12</f>
        <v>#VALUE!</v>
      </c>
    </row>
    <row r="29" customFormat="false" ht="12.75" hidden="false" customHeight="false" outlineLevel="0" collapsed="false">
      <c r="A29" s="571" t="s">
        <v>366</v>
      </c>
      <c r="B29" s="572"/>
      <c r="C29" s="572"/>
      <c r="D29" s="573"/>
      <c r="E29" s="558" t="n">
        <v>1</v>
      </c>
      <c r="F29" s="576"/>
      <c r="G29" s="576"/>
      <c r="H29" s="577"/>
      <c r="I29" s="572" t="s">
        <v>367</v>
      </c>
      <c r="J29" s="572"/>
      <c r="K29" s="572"/>
      <c r="L29" s="578" t="e">
        <f aca="false">TRUNC((L26+L12)/E29,2)</f>
        <v>#VALUE!</v>
      </c>
    </row>
    <row r="30" customFormat="false" ht="12.75" hidden="false" customHeight="false" outlineLevel="0" collapsed="false">
      <c r="A30" s="508"/>
      <c r="B30" s="509"/>
      <c r="C30" s="509"/>
      <c r="D30" s="509"/>
      <c r="E30" s="509"/>
      <c r="F30" s="509"/>
      <c r="G30" s="509"/>
      <c r="H30" s="509"/>
      <c r="I30" s="579"/>
      <c r="J30" s="579"/>
      <c r="K30" s="579"/>
      <c r="L30" s="547"/>
    </row>
    <row r="31" customFormat="false" ht="15" hidden="false" customHeight="true" outlineLevel="0" collapsed="false">
      <c r="A31" s="518" t="s">
        <v>33</v>
      </c>
      <c r="B31" s="518" t="s">
        <v>368</v>
      </c>
      <c r="C31" s="518"/>
      <c r="D31" s="518"/>
      <c r="E31" s="518"/>
      <c r="F31" s="518"/>
      <c r="G31" s="518"/>
      <c r="H31" s="518"/>
      <c r="I31" s="518" t="s">
        <v>350</v>
      </c>
      <c r="J31" s="548" t="s">
        <v>369</v>
      </c>
      <c r="K31" s="518" t="s">
        <v>370</v>
      </c>
      <c r="L31" s="514" t="s">
        <v>371</v>
      </c>
    </row>
    <row r="32" customFormat="false" ht="12.75" hidden="false" customHeight="false" outlineLevel="0" collapsed="false">
      <c r="A32" s="518"/>
      <c r="B32" s="518"/>
      <c r="C32" s="518"/>
      <c r="D32" s="518"/>
      <c r="E32" s="518"/>
      <c r="F32" s="518"/>
      <c r="G32" s="518"/>
      <c r="H32" s="518"/>
      <c r="I32" s="518"/>
      <c r="J32" s="548"/>
      <c r="K32" s="518"/>
      <c r="L32" s="550" t="s">
        <v>73</v>
      </c>
    </row>
    <row r="33" customFormat="false" ht="12.75" hidden="false" customHeight="false" outlineLevel="0" collapsed="false">
      <c r="A33" s="528"/>
      <c r="B33" s="522"/>
      <c r="C33" s="522"/>
      <c r="D33" s="522"/>
      <c r="E33" s="522"/>
      <c r="F33" s="522"/>
      <c r="G33" s="522"/>
      <c r="H33" s="522"/>
      <c r="I33" s="552"/>
      <c r="J33" s="581"/>
      <c r="K33" s="531"/>
      <c r="L33" s="582" t="n">
        <f aca="false">ROUND(J33*K33,2)</f>
        <v>0</v>
      </c>
    </row>
    <row r="34" customFormat="false" ht="12.75" hidden="false" customHeight="false" outlineLevel="0" collapsed="false">
      <c r="A34" s="528"/>
      <c r="B34" s="522"/>
      <c r="C34" s="522"/>
      <c r="D34" s="522"/>
      <c r="E34" s="522"/>
      <c r="F34" s="522"/>
      <c r="G34" s="522"/>
      <c r="H34" s="522"/>
      <c r="I34" s="552"/>
      <c r="J34" s="581"/>
      <c r="K34" s="531"/>
      <c r="L34" s="582" t="n">
        <f aca="false">ROUND(J34*K34,2)</f>
        <v>0</v>
      </c>
    </row>
    <row r="35" customFormat="false" ht="12.75" hidden="false" customHeight="false" outlineLevel="0" collapsed="false">
      <c r="A35" s="528"/>
      <c r="B35" s="522"/>
      <c r="C35" s="522"/>
      <c r="D35" s="522"/>
      <c r="E35" s="522"/>
      <c r="F35" s="522"/>
      <c r="G35" s="522"/>
      <c r="H35" s="522"/>
      <c r="I35" s="552"/>
      <c r="J35" s="583"/>
      <c r="K35" s="531"/>
      <c r="L35" s="582"/>
    </row>
    <row r="36" customFormat="false" ht="12.75" hidden="false" customHeight="false" outlineLevel="0" collapsed="false">
      <c r="A36" s="537"/>
      <c r="B36" s="522"/>
      <c r="C36" s="522"/>
      <c r="D36" s="522"/>
      <c r="E36" s="522"/>
      <c r="F36" s="522"/>
      <c r="G36" s="522"/>
      <c r="H36" s="522"/>
      <c r="I36" s="552"/>
      <c r="J36" s="584"/>
      <c r="K36" s="531"/>
      <c r="L36" s="585"/>
    </row>
    <row r="37" customFormat="false" ht="12.75" hidden="false" customHeight="false" outlineLevel="0" collapsed="false">
      <c r="A37" s="586"/>
      <c r="B37" s="587"/>
      <c r="C37" s="587"/>
      <c r="D37" s="587"/>
      <c r="E37" s="587"/>
      <c r="F37" s="587"/>
      <c r="G37" s="587"/>
      <c r="H37" s="587"/>
      <c r="I37" s="587"/>
      <c r="J37" s="588"/>
      <c r="K37" s="544" t="s">
        <v>375</v>
      </c>
      <c r="L37" s="589" t="n">
        <f aca="false">SUM(L33:L36)</f>
        <v>0</v>
      </c>
    </row>
    <row r="38" customFormat="false" ht="12.75" hidden="false" customHeight="false" outlineLevel="0" collapsed="false">
      <c r="A38" s="508" t="s">
        <v>337</v>
      </c>
      <c r="B38" s="509"/>
      <c r="C38" s="509"/>
      <c r="D38" s="509"/>
      <c r="E38" s="509"/>
      <c r="F38" s="509"/>
      <c r="G38" s="509"/>
      <c r="H38" s="509"/>
      <c r="I38" s="509"/>
      <c r="J38" s="509"/>
      <c r="K38" s="509"/>
      <c r="L38" s="547"/>
    </row>
    <row r="39" customFormat="false" ht="15" hidden="false" customHeight="true" outlineLevel="0" collapsed="false">
      <c r="A39" s="590" t="s">
        <v>394</v>
      </c>
      <c r="B39" s="590"/>
      <c r="C39" s="590"/>
      <c r="D39" s="590"/>
      <c r="E39" s="590"/>
      <c r="F39" s="590"/>
      <c r="G39" s="590"/>
      <c r="H39" s="590"/>
      <c r="I39" s="590"/>
      <c r="J39" s="591" t="s">
        <v>377</v>
      </c>
      <c r="K39" s="592"/>
      <c r="L39" s="620" t="e">
        <f aca="false">SUM(L29+L37)</f>
        <v>#VALUE!</v>
      </c>
    </row>
    <row r="40" customFormat="false" ht="12.75" hidden="false" customHeight="false" outlineLevel="0" collapsed="false">
      <c r="A40" s="590"/>
      <c r="B40" s="590"/>
      <c r="C40" s="590"/>
      <c r="D40" s="590"/>
      <c r="E40" s="590"/>
      <c r="F40" s="590"/>
      <c r="G40" s="590"/>
      <c r="H40" s="590"/>
      <c r="I40" s="590"/>
      <c r="J40" s="594" t="s">
        <v>15</v>
      </c>
      <c r="K40" s="595"/>
      <c r="L40" s="621"/>
    </row>
    <row r="41" customFormat="false" ht="12.75" hidden="false" customHeight="false" outlineLevel="0" collapsed="false">
      <c r="A41" s="596"/>
      <c r="B41" s="596"/>
      <c r="C41" s="596"/>
      <c r="D41" s="596"/>
      <c r="E41" s="596"/>
      <c r="F41" s="596"/>
      <c r="G41" s="596"/>
      <c r="H41" s="596"/>
      <c r="I41" s="596"/>
      <c r="J41" s="597" t="s">
        <v>378</v>
      </c>
      <c r="K41" s="598"/>
      <c r="L41" s="622" t="e">
        <f aca="false">ROUND(SUM(L39+L40),2)</f>
        <v>#VALUE!</v>
      </c>
    </row>
    <row r="42" customFormat="false" ht="12.75" hidden="false" customHeight="false" outlineLevel="0" collapsed="false">
      <c r="A42" s="0" t="s">
        <v>395</v>
      </c>
    </row>
    <row r="43" customFormat="false" ht="12.75" hidden="false" customHeight="false" outlineLevel="0" collapsed="false">
      <c r="J43" s="0" t="s">
        <v>396</v>
      </c>
      <c r="L43" s="623" t="e">
        <f aca="false">L41/R75</f>
        <v>#VALUE!</v>
      </c>
    </row>
    <row r="44" customFormat="false" ht="12.75" hidden="false" customHeight="false" outlineLevel="0" collapsed="false">
      <c r="B44" s="0" t="s">
        <v>397</v>
      </c>
    </row>
    <row r="45" customFormat="false" ht="13.8" hidden="false" customHeight="false" outlineLevel="0" collapsed="false">
      <c r="B45" s="624" t="s">
        <v>398</v>
      </c>
      <c r="C45" s="219" t="n">
        <v>2</v>
      </c>
      <c r="D45" s="202" t="s">
        <v>387</v>
      </c>
    </row>
    <row r="46" customFormat="false" ht="13.8" hidden="false" customHeight="false" outlineLevel="0" collapsed="false">
      <c r="B46" s="624" t="s">
        <v>399</v>
      </c>
      <c r="C46" s="219" t="n">
        <v>3</v>
      </c>
      <c r="D46" s="202" t="s">
        <v>387</v>
      </c>
    </row>
    <row r="47" customFormat="false" ht="23.85" hidden="false" customHeight="false" outlineLevel="0" collapsed="false">
      <c r="B47" s="624" t="s">
        <v>400</v>
      </c>
      <c r="C47" s="219" t="n">
        <v>2</v>
      </c>
      <c r="D47" s="202" t="s">
        <v>387</v>
      </c>
    </row>
    <row r="48" customFormat="false" ht="12.75" hidden="false" customHeight="false" outlineLevel="0" collapsed="false">
      <c r="B48" s="0" t="s">
        <v>401</v>
      </c>
      <c r="C48" s="219" t="n">
        <v>5</v>
      </c>
      <c r="D48" s="202" t="s">
        <v>387</v>
      </c>
    </row>
    <row r="49" customFormat="false" ht="12.75" hidden="false" customHeight="false" outlineLevel="0" collapsed="false">
      <c r="B49" s="0" t="s">
        <v>402</v>
      </c>
      <c r="C49" s="625" t="n">
        <v>5</v>
      </c>
      <c r="D49" s="202" t="s">
        <v>387</v>
      </c>
    </row>
    <row r="51" customFormat="false" ht="12.75" hidden="false" customHeight="false" outlineLevel="0" collapsed="false">
      <c r="B51" s="0" t="s">
        <v>403</v>
      </c>
      <c r="C51" s="219" t="n">
        <v>15</v>
      </c>
      <c r="D51" s="202" t="s">
        <v>387</v>
      </c>
    </row>
    <row r="52" customFormat="false" ht="12.75" hidden="false" customHeight="false" outlineLevel="0" collapsed="false">
      <c r="B52" s="0" t="s">
        <v>404</v>
      </c>
      <c r="C52" s="219" t="n">
        <v>10</v>
      </c>
      <c r="D52" s="202" t="s">
        <v>387</v>
      </c>
    </row>
    <row r="53" customFormat="false" ht="12.75" hidden="false" customHeight="false" outlineLevel="0" collapsed="false">
      <c r="B53" s="0" t="s">
        <v>405</v>
      </c>
      <c r="C53" s="219" t="n">
        <v>5</v>
      </c>
      <c r="D53" s="202" t="s">
        <v>387</v>
      </c>
    </row>
    <row r="54" customFormat="false" ht="12.75" hidden="false" customHeight="false" outlineLevel="0" collapsed="false">
      <c r="B54" s="0" t="s">
        <v>406</v>
      </c>
      <c r="C54" s="219" t="n">
        <v>15</v>
      </c>
      <c r="D54" s="202" t="s">
        <v>387</v>
      </c>
    </row>
    <row r="55" customFormat="false" ht="12.75" hidden="false" customHeight="false" outlineLevel="0" collapsed="false">
      <c r="B55" s="0" t="s">
        <v>407</v>
      </c>
      <c r="C55" s="219" t="n">
        <v>15</v>
      </c>
      <c r="D55" s="202" t="s">
        <v>387</v>
      </c>
    </row>
    <row r="57" customFormat="false" ht="12.75" hidden="false" customHeight="false" outlineLevel="0" collapsed="false">
      <c r="A57" s="0" t="s">
        <v>408</v>
      </c>
    </row>
    <row r="72" customFormat="false" ht="13.8" hidden="false" customHeight="false" outlineLevel="0" collapsed="false">
      <c r="K72" s="626"/>
      <c r="L72" s="627" t="s">
        <v>409</v>
      </c>
      <c r="M72" s="627"/>
      <c r="N72" s="627"/>
      <c r="O72" s="628"/>
      <c r="P72" s="627" t="s">
        <v>410</v>
      </c>
      <c r="Q72" s="627"/>
      <c r="R72" s="627"/>
      <c r="S72" s="628"/>
    </row>
    <row r="73" customFormat="false" ht="12.75" hidden="false" customHeight="false" outlineLevel="0" collapsed="false">
      <c r="K73" s="629"/>
      <c r="L73" s="0" t="n">
        <v>21000</v>
      </c>
      <c r="M73" s="202" t="s">
        <v>411</v>
      </c>
      <c r="O73" s="630"/>
      <c r="P73" s="202" t="s">
        <v>412</v>
      </c>
      <c r="R73" s="0" t="n">
        <v>6823.35</v>
      </c>
      <c r="S73" s="630"/>
    </row>
    <row r="74" customFormat="false" ht="12.75" hidden="false" customHeight="false" outlineLevel="0" collapsed="false">
      <c r="K74" s="629" t="n">
        <f aca="false">0.000067*21000</f>
        <v>1.407</v>
      </c>
      <c r="L74" s="202" t="s">
        <v>248</v>
      </c>
      <c r="O74" s="630"/>
      <c r="P74" s="202" t="s">
        <v>413</v>
      </c>
      <c r="R74" s="0" t="n">
        <v>7412.9</v>
      </c>
      <c r="S74" s="630"/>
    </row>
    <row r="75" customFormat="false" ht="12.75" hidden="false" customHeight="false" outlineLevel="0" collapsed="false">
      <c r="K75" s="629"/>
      <c r="O75" s="630"/>
      <c r="P75" s="202" t="s">
        <v>73</v>
      </c>
      <c r="R75" s="202" t="n">
        <f aca="false">R73+R74</f>
        <v>14236.25</v>
      </c>
      <c r="S75" s="630"/>
    </row>
    <row r="76" customFormat="false" ht="12.75" hidden="false" customHeight="false" outlineLevel="0" collapsed="false">
      <c r="K76" s="629"/>
      <c r="O76" s="630"/>
      <c r="P76" s="202" t="s">
        <v>414</v>
      </c>
      <c r="R76" s="202" t="n">
        <f aca="false">R75/L73</f>
        <v>0.677916666666667</v>
      </c>
      <c r="S76" s="630"/>
    </row>
    <row r="77" customFormat="false" ht="12.75" hidden="false" customHeight="false" outlineLevel="0" collapsed="false">
      <c r="K77" s="629"/>
      <c r="L77" s="202" t="s">
        <v>415</v>
      </c>
      <c r="M77" s="202" t="s">
        <v>416</v>
      </c>
      <c r="N77" s="202" t="s">
        <v>417</v>
      </c>
      <c r="O77" s="630"/>
      <c r="P77" s="202" t="s">
        <v>418</v>
      </c>
      <c r="S77" s="630" t="s">
        <v>419</v>
      </c>
    </row>
    <row r="78" customFormat="false" ht="12.75" hidden="false" customHeight="false" outlineLevel="0" collapsed="false">
      <c r="K78" s="629"/>
      <c r="L78" s="0" t="n">
        <v>0.01774</v>
      </c>
      <c r="M78" s="202" t="n">
        <f aca="false">L78*$L$73</f>
        <v>372.54</v>
      </c>
      <c r="N78" s="202" t="n">
        <f aca="false">M78/24</f>
        <v>15.5225</v>
      </c>
      <c r="O78" s="630"/>
      <c r="P78" s="623" t="n">
        <f aca="false">$R$76*N78</f>
        <v>10.5229614583333</v>
      </c>
      <c r="S78" s="631" t="n">
        <v>10</v>
      </c>
    </row>
    <row r="79" customFormat="false" ht="12.75" hidden="false" customHeight="false" outlineLevel="0" collapsed="false">
      <c r="K79" s="629"/>
      <c r="L79" s="0" t="n">
        <v>0.02661</v>
      </c>
      <c r="M79" s="202" t="n">
        <f aca="false">L79*$L$73</f>
        <v>558.81</v>
      </c>
      <c r="N79" s="202" t="n">
        <f aca="false">M79/24</f>
        <v>23.28375</v>
      </c>
      <c r="O79" s="630"/>
      <c r="P79" s="623" t="n">
        <f aca="false">$R$76*N79</f>
        <v>15.7844421875</v>
      </c>
      <c r="S79" s="631" t="n">
        <v>15</v>
      </c>
    </row>
    <row r="80" customFormat="false" ht="12.75" hidden="false" customHeight="false" outlineLevel="0" collapsed="false">
      <c r="K80" s="629"/>
      <c r="L80" s="0" t="n">
        <v>0.00887</v>
      </c>
      <c r="M80" s="202" t="n">
        <f aca="false">L80*$L$73</f>
        <v>186.27</v>
      </c>
      <c r="N80" s="202" t="n">
        <f aca="false">M80/24</f>
        <v>7.76125</v>
      </c>
      <c r="O80" s="630"/>
      <c r="P80" s="623" t="n">
        <f aca="false">$R$76*N80</f>
        <v>5.26148072916667</v>
      </c>
      <c r="S80" s="631" t="n">
        <v>5</v>
      </c>
    </row>
    <row r="81" customFormat="false" ht="12.75" hidden="false" customHeight="false" outlineLevel="0" collapsed="false">
      <c r="K81" s="629"/>
      <c r="L81" s="0" t="n">
        <v>0.01774</v>
      </c>
      <c r="M81" s="202" t="n">
        <f aca="false">L81*$L$73</f>
        <v>372.54</v>
      </c>
      <c r="N81" s="202" t="n">
        <f aca="false">M81/24</f>
        <v>15.5225</v>
      </c>
      <c r="O81" s="630"/>
      <c r="P81" s="623" t="n">
        <f aca="false">$R$76*N81</f>
        <v>10.5229614583333</v>
      </c>
      <c r="S81" s="631" t="n">
        <v>10</v>
      </c>
    </row>
    <row r="82" customFormat="false" ht="12.75" hidden="false" customHeight="false" outlineLevel="0" collapsed="false">
      <c r="K82" s="632"/>
      <c r="L82" s="633" t="n">
        <v>0.02661</v>
      </c>
      <c r="M82" s="633" t="n">
        <f aca="false">L82*$L$73</f>
        <v>558.81</v>
      </c>
      <c r="N82" s="633" t="n">
        <f aca="false">M82/24</f>
        <v>23.28375</v>
      </c>
      <c r="O82" s="634"/>
      <c r="P82" s="635" t="n">
        <f aca="false">$R$76*N82</f>
        <v>15.7844421875</v>
      </c>
      <c r="Q82" s="633"/>
      <c r="R82" s="633"/>
      <c r="S82" s="636" t="n">
        <v>15</v>
      </c>
    </row>
    <row r="84" customFormat="false" ht="12.75" hidden="false" customHeight="false" outlineLevel="0" collapsed="false">
      <c r="M84" s="0" t="s">
        <v>293</v>
      </c>
      <c r="N84" s="0" t="n">
        <f aca="false">SUM(N78:N82)</f>
        <v>85.37375</v>
      </c>
      <c r="O84" s="0" t="s">
        <v>248</v>
      </c>
    </row>
    <row r="87" customFormat="false" ht="12.75" hidden="false" customHeight="false" outlineLevel="0" collapsed="false">
      <c r="L87" s="0" t="n">
        <f aca="false">0.00047619*L73</f>
        <v>9.99999</v>
      </c>
      <c r="M87" s="0" t="s">
        <v>248</v>
      </c>
    </row>
    <row r="91" customFormat="false" ht="12.75" hidden="false" customHeight="false" outlineLevel="0" collapsed="false">
      <c r="A91" s="0" t="s">
        <v>420</v>
      </c>
      <c r="C91" s="0" t="s">
        <v>421</v>
      </c>
    </row>
    <row r="96" customFormat="false" ht="12.75" hidden="false" customHeight="false" outlineLevel="0" collapsed="false">
      <c r="A96" s="0" t="s">
        <v>422</v>
      </c>
    </row>
    <row r="97" customFormat="false" ht="23.85" hidden="false" customHeight="false" outlineLevel="0" collapsed="false">
      <c r="A97" s="637" t="n">
        <v>65002845</v>
      </c>
      <c r="B97" s="638" t="s">
        <v>423</v>
      </c>
      <c r="C97" s="639" t="s">
        <v>387</v>
      </c>
      <c r="D97" s="639" t="s">
        <v>424</v>
      </c>
      <c r="E97" s="639"/>
      <c r="F97" s="640"/>
    </row>
    <row r="98" customFormat="false" ht="23.85" hidden="false" customHeight="false" outlineLevel="0" collapsed="false">
      <c r="A98" s="641" t="s">
        <v>425</v>
      </c>
      <c r="B98" s="641" t="s">
        <v>110</v>
      </c>
      <c r="C98" s="641" t="s">
        <v>426</v>
      </c>
      <c r="D98" s="641" t="s">
        <v>427</v>
      </c>
      <c r="E98" s="641" t="s">
        <v>428</v>
      </c>
      <c r="F98" s="641" t="s">
        <v>429</v>
      </c>
    </row>
    <row r="99" customFormat="false" ht="35.05" hidden="false" customHeight="false" outlineLevel="0" collapsed="false">
      <c r="A99" s="642" t="n">
        <v>35001180</v>
      </c>
      <c r="B99" s="643" t="s">
        <v>386</v>
      </c>
      <c r="C99" s="643" t="s">
        <v>387</v>
      </c>
      <c r="D99" s="643" t="n">
        <v>1</v>
      </c>
      <c r="E99" s="643" t="s">
        <v>430</v>
      </c>
      <c r="F99" s="643" t="s">
        <v>430</v>
      </c>
    </row>
    <row r="100" customFormat="false" ht="35.05" hidden="false" customHeight="false" outlineLevel="0" collapsed="false">
      <c r="A100" s="644" t="n">
        <v>35000027</v>
      </c>
      <c r="B100" s="645" t="s">
        <v>431</v>
      </c>
      <c r="C100" s="645" t="s">
        <v>384</v>
      </c>
      <c r="D100" s="645" t="s">
        <v>432</v>
      </c>
      <c r="E100" s="645" t="s">
        <v>433</v>
      </c>
      <c r="F100" s="645" t="s">
        <v>434</v>
      </c>
      <c r="H100" s="202" t="n">
        <f aca="false">D100*30</f>
        <v>1.78953</v>
      </c>
    </row>
    <row r="101" customFormat="false" ht="23.85" hidden="false" customHeight="false" outlineLevel="0" collapsed="false">
      <c r="A101" s="644" t="n">
        <v>35001046</v>
      </c>
      <c r="B101" s="645" t="s">
        <v>435</v>
      </c>
      <c r="C101" s="645" t="s">
        <v>384</v>
      </c>
      <c r="D101" s="645" t="s">
        <v>432</v>
      </c>
      <c r="E101" s="645" t="s">
        <v>436</v>
      </c>
      <c r="F101" s="645" t="s">
        <v>437</v>
      </c>
      <c r="H101" s="202" t="n">
        <f aca="false">D101*30</f>
        <v>1.78953</v>
      </c>
    </row>
    <row r="102" customFormat="false" ht="57.45" hidden="false" customHeight="false" outlineLevel="0" collapsed="false">
      <c r="A102" s="642" t="n">
        <v>35001182</v>
      </c>
      <c r="B102" s="643" t="s">
        <v>389</v>
      </c>
      <c r="C102" s="643" t="s">
        <v>387</v>
      </c>
      <c r="D102" s="643" t="n">
        <v>1</v>
      </c>
      <c r="E102" s="643" t="s">
        <v>438</v>
      </c>
      <c r="F102" s="643" t="s">
        <v>438</v>
      </c>
    </row>
    <row r="103" customFormat="false" ht="35.05" hidden="false" customHeight="false" outlineLevel="0" collapsed="false">
      <c r="A103" s="644" t="n">
        <v>35000038</v>
      </c>
      <c r="B103" s="645" t="s">
        <v>439</v>
      </c>
      <c r="C103" s="645" t="s">
        <v>384</v>
      </c>
      <c r="D103" s="645" t="s">
        <v>440</v>
      </c>
      <c r="E103" s="645" t="s">
        <v>441</v>
      </c>
      <c r="F103" s="645" t="s">
        <v>442</v>
      </c>
      <c r="H103" s="202" t="n">
        <f aca="false">D103*30</f>
        <v>7.15809</v>
      </c>
    </row>
    <row r="104" customFormat="false" ht="57.45" hidden="false" customHeight="false" outlineLevel="0" collapsed="false">
      <c r="A104" s="642" t="n">
        <v>35001184</v>
      </c>
      <c r="B104" s="643" t="s">
        <v>443</v>
      </c>
      <c r="C104" s="643" t="s">
        <v>50</v>
      </c>
      <c r="D104" s="643" t="s">
        <v>444</v>
      </c>
      <c r="E104" s="643" t="s">
        <v>445</v>
      </c>
      <c r="F104" s="643" t="s">
        <v>446</v>
      </c>
    </row>
    <row r="105" customFormat="false" ht="35.05" hidden="false" customHeight="false" outlineLevel="0" collapsed="false">
      <c r="A105" s="642" t="n">
        <v>65002843</v>
      </c>
      <c r="B105" s="643" t="s">
        <v>447</v>
      </c>
      <c r="C105" s="643" t="s">
        <v>384</v>
      </c>
      <c r="D105" s="643" t="s">
        <v>448</v>
      </c>
      <c r="E105" s="643" t="s">
        <v>449</v>
      </c>
      <c r="F105" s="643" t="s">
        <v>450</v>
      </c>
    </row>
    <row r="106" customFormat="false" ht="35.05" hidden="false" customHeight="false" outlineLevel="0" collapsed="false">
      <c r="A106" s="642" t="n">
        <v>65002844</v>
      </c>
      <c r="B106" s="643" t="s">
        <v>451</v>
      </c>
      <c r="C106" s="643" t="s">
        <v>452</v>
      </c>
      <c r="D106" s="643" t="n">
        <v>480</v>
      </c>
      <c r="E106" s="643" t="s">
        <v>453</v>
      </c>
      <c r="F106" s="643" t="s">
        <v>454</v>
      </c>
    </row>
    <row r="107" customFormat="false" ht="13.8" hidden="false" customHeight="false" outlineLevel="0" collapsed="false">
      <c r="A107" s="642" t="n">
        <v>65001579</v>
      </c>
      <c r="B107" s="643" t="s">
        <v>455</v>
      </c>
      <c r="C107" s="643" t="s">
        <v>50</v>
      </c>
      <c r="D107" s="643" t="n">
        <v>6</v>
      </c>
      <c r="E107" s="643" t="s">
        <v>456</v>
      </c>
      <c r="F107" s="643" t="s">
        <v>457</v>
      </c>
    </row>
    <row r="108" customFormat="false" ht="23.85" hidden="false" customHeight="false" outlineLevel="0" collapsed="false">
      <c r="A108" s="642" t="n">
        <v>65001141</v>
      </c>
      <c r="B108" s="643" t="s">
        <v>458</v>
      </c>
      <c r="C108" s="643" t="s">
        <v>50</v>
      </c>
      <c r="D108" s="643" t="n">
        <v>2</v>
      </c>
      <c r="E108" s="643" t="s">
        <v>459</v>
      </c>
      <c r="F108" s="643" t="s">
        <v>460</v>
      </c>
    </row>
    <row r="110" customFormat="false" ht="13.8" hidden="false" customHeight="false" outlineLevel="0" collapsed="false">
      <c r="A110" s="0" t="s">
        <v>461</v>
      </c>
      <c r="B110" s="624"/>
      <c r="D110" s="646" t="e">
        <f aca="false">#VALUE!</f>
        <v>#VALUE!</v>
      </c>
      <c r="E110" s="624" t="s">
        <v>462</v>
      </c>
    </row>
    <row r="111" customFormat="false" ht="39.75" hidden="false" customHeight="true" outlineLevel="0" collapsed="false">
      <c r="A111" s="647" t="s">
        <v>463</v>
      </c>
      <c r="B111" s="647"/>
      <c r="C111" s="647"/>
      <c r="D111" s="647"/>
      <c r="E111" s="647"/>
      <c r="F111" s="647"/>
      <c r="G111" s="647"/>
      <c r="H111" s="647"/>
      <c r="I111" s="647"/>
      <c r="J111" s="647"/>
      <c r="K111" s="647"/>
    </row>
    <row r="112" customFormat="false" ht="12.75" hidden="false" customHeight="false" outlineLevel="0" collapsed="false">
      <c r="F112" s="0" t="s">
        <v>10</v>
      </c>
      <c r="G112" s="0" t="s">
        <v>464</v>
      </c>
    </row>
    <row r="113" customFormat="false" ht="48" hidden="false" customHeight="true" outlineLevel="0" collapsed="false">
      <c r="A113" s="648" t="s">
        <v>465</v>
      </c>
      <c r="B113" s="648" t="s">
        <v>466</v>
      </c>
      <c r="C113" s="648"/>
      <c r="D113" s="648"/>
      <c r="E113" s="648"/>
      <c r="F113" s="648" t="s">
        <v>411</v>
      </c>
      <c r="G113" s="648" t="n">
        <v>0.26</v>
      </c>
      <c r="J113" s="202" t="s">
        <v>467</v>
      </c>
      <c r="K113" s="202" t="s">
        <v>73</v>
      </c>
    </row>
    <row r="114" customFormat="false" ht="12.75" hidden="false" customHeight="false" outlineLevel="0" collapsed="false">
      <c r="A114" s="648" t="s">
        <v>468</v>
      </c>
      <c r="B114" s="648" t="s">
        <v>469</v>
      </c>
      <c r="C114" s="648"/>
      <c r="D114" s="648"/>
      <c r="E114" s="648"/>
      <c r="F114" s="648" t="s">
        <v>470</v>
      </c>
      <c r="G114" s="649" t="n">
        <v>1064.01</v>
      </c>
      <c r="J114" s="0" t="n">
        <v>6</v>
      </c>
      <c r="K114" s="650" t="n">
        <f aca="false">J114*G114</f>
        <v>6384.06</v>
      </c>
      <c r="M114" s="0" t="n">
        <v>6</v>
      </c>
      <c r="N114" s="202" t="s">
        <v>471</v>
      </c>
    </row>
    <row r="115" customFormat="false" ht="12.75" hidden="false" customHeight="false" outlineLevel="0" collapsed="false">
      <c r="A115" s="648" t="s">
        <v>472</v>
      </c>
      <c r="B115" s="648" t="s">
        <v>473</v>
      </c>
      <c r="C115" s="648"/>
      <c r="D115" s="648"/>
      <c r="E115" s="648"/>
      <c r="F115" s="648" t="s">
        <v>411</v>
      </c>
      <c r="G115" s="648" t="n">
        <v>0.34</v>
      </c>
      <c r="K115" s="650"/>
    </row>
    <row r="116" customFormat="false" ht="12.75" hidden="false" customHeight="false" outlineLevel="0" collapsed="false">
      <c r="A116" s="648" t="s">
        <v>474</v>
      </c>
      <c r="B116" s="648" t="s">
        <v>475</v>
      </c>
      <c r="C116" s="648"/>
      <c r="D116" s="648"/>
      <c r="E116" s="648"/>
      <c r="F116" s="648" t="s">
        <v>470</v>
      </c>
      <c r="G116" s="649" t="n">
        <v>2607.2</v>
      </c>
      <c r="K116" s="650"/>
    </row>
    <row r="117" customFormat="false" ht="13.8" hidden="false" customHeight="false" outlineLevel="0" collapsed="false">
      <c r="B117" s="624"/>
      <c r="C117" s="624"/>
      <c r="D117" s="624"/>
      <c r="E117" s="624"/>
      <c r="K117" s="650"/>
    </row>
    <row r="118" customFormat="false" ht="37.5" hidden="false" customHeight="true" outlineLevel="0" collapsed="false">
      <c r="A118" s="648" t="s">
        <v>299</v>
      </c>
      <c r="B118" s="651" t="s">
        <v>476</v>
      </c>
      <c r="C118" s="651"/>
      <c r="D118" s="651"/>
      <c r="E118" s="651"/>
      <c r="F118" s="648" t="s">
        <v>477</v>
      </c>
      <c r="G118" s="648" t="n">
        <v>543.27</v>
      </c>
      <c r="H118" s="648"/>
      <c r="J118" s="0" t="n">
        <v>12</v>
      </c>
      <c r="K118" s="650" t="n">
        <f aca="false">J118*G118</f>
        <v>6519.24</v>
      </c>
      <c r="M118" s="202" t="s">
        <v>478</v>
      </c>
    </row>
    <row r="119" customFormat="false" ht="13.8" hidden="false" customHeight="false" outlineLevel="0" collapsed="false">
      <c r="B119" s="624"/>
      <c r="C119" s="624"/>
      <c r="D119" s="624"/>
      <c r="E119" s="624"/>
      <c r="K119" s="650"/>
    </row>
    <row r="120" customFormat="false" ht="12.75" hidden="false" customHeight="false" outlineLevel="0" collapsed="false">
      <c r="K120" s="650"/>
    </row>
    <row r="121" customFormat="false" ht="13.8" hidden="false" customHeight="false" outlineLevel="0" collapsed="false">
      <c r="B121" s="624"/>
      <c r="C121" s="624"/>
      <c r="D121" s="624"/>
      <c r="E121" s="624"/>
      <c r="K121" s="650"/>
    </row>
    <row r="122" customFormat="false" ht="36" hidden="false" customHeight="true" outlineLevel="0" collapsed="false">
      <c r="A122" s="648" t="s">
        <v>479</v>
      </c>
      <c r="B122" s="651" t="s">
        <v>480</v>
      </c>
      <c r="C122" s="648"/>
      <c r="D122" s="648"/>
      <c r="E122" s="648"/>
      <c r="F122" s="648" t="s">
        <v>411</v>
      </c>
      <c r="G122" s="648" t="n">
        <v>0.19</v>
      </c>
      <c r="H122" s="648"/>
      <c r="K122" s="650"/>
    </row>
    <row r="123" customFormat="false" ht="35.05" hidden="false" customHeight="false" outlineLevel="0" collapsed="false">
      <c r="A123" s="648" t="s">
        <v>481</v>
      </c>
      <c r="B123" s="651" t="s">
        <v>482</v>
      </c>
      <c r="C123" s="648"/>
      <c r="D123" s="648"/>
      <c r="E123" s="648"/>
      <c r="F123" s="648" t="s">
        <v>411</v>
      </c>
      <c r="G123" s="648" t="n">
        <v>0.72</v>
      </c>
      <c r="H123" s="648"/>
      <c r="J123" s="0" t="n">
        <v>10000</v>
      </c>
      <c r="K123" s="650" t="n">
        <f aca="false">J123*G123</f>
        <v>7200</v>
      </c>
    </row>
    <row r="124" customFormat="false" ht="35.05" hidden="false" customHeight="false" outlineLevel="0" collapsed="false">
      <c r="A124" s="648" t="s">
        <v>298</v>
      </c>
      <c r="B124" s="651" t="s">
        <v>483</v>
      </c>
      <c r="C124" s="648"/>
      <c r="D124" s="648"/>
      <c r="E124" s="648"/>
      <c r="F124" s="648" t="s">
        <v>411</v>
      </c>
      <c r="G124" s="648" t="n">
        <v>0.63</v>
      </c>
      <c r="H124" s="648"/>
      <c r="J124" s="0" t="n">
        <v>4556.25</v>
      </c>
      <c r="K124" s="650" t="n">
        <f aca="false">J124*G124</f>
        <v>2870.4375</v>
      </c>
    </row>
    <row r="125" customFormat="false" ht="35.05" hidden="false" customHeight="false" outlineLevel="0" collapsed="false">
      <c r="A125" s="648" t="s">
        <v>484</v>
      </c>
      <c r="B125" s="651" t="s">
        <v>485</v>
      </c>
      <c r="C125" s="648"/>
      <c r="D125" s="648"/>
      <c r="E125" s="648"/>
      <c r="F125" s="648" t="s">
        <v>411</v>
      </c>
      <c r="G125" s="648" t="n">
        <v>0.54</v>
      </c>
      <c r="H125" s="648"/>
      <c r="K125" s="650"/>
    </row>
    <row r="126" customFormat="false" ht="35.05" hidden="false" customHeight="false" outlineLevel="0" collapsed="false">
      <c r="A126" s="648" t="s">
        <v>486</v>
      </c>
      <c r="B126" s="651" t="s">
        <v>487</v>
      </c>
      <c r="C126" s="648"/>
      <c r="D126" s="648"/>
      <c r="E126" s="648"/>
      <c r="F126" s="648" t="s">
        <v>411</v>
      </c>
      <c r="G126" s="648" t="n">
        <v>0.45</v>
      </c>
      <c r="H126" s="648"/>
      <c r="K126" s="650"/>
    </row>
    <row r="127" customFormat="false" ht="35.05" hidden="false" customHeight="false" outlineLevel="0" collapsed="false">
      <c r="A127" s="648" t="s">
        <v>488</v>
      </c>
      <c r="B127" s="651" t="s">
        <v>489</v>
      </c>
      <c r="C127" s="648"/>
      <c r="D127" s="648"/>
      <c r="E127" s="648"/>
      <c r="F127" s="648" t="s">
        <v>411</v>
      </c>
      <c r="G127" s="648" t="n">
        <v>0.37</v>
      </c>
      <c r="H127" s="648"/>
      <c r="K127" s="650"/>
    </row>
    <row r="128" customFormat="false" ht="35.05" hidden="false" customHeight="false" outlineLevel="0" collapsed="false">
      <c r="A128" s="648" t="s">
        <v>490</v>
      </c>
      <c r="B128" s="651" t="s">
        <v>491</v>
      </c>
      <c r="C128" s="648"/>
      <c r="D128" s="648"/>
      <c r="E128" s="648"/>
      <c r="F128" s="648" t="s">
        <v>411</v>
      </c>
      <c r="G128" s="648" t="n">
        <v>0.28</v>
      </c>
      <c r="H128" s="648"/>
      <c r="K128" s="650"/>
    </row>
    <row r="129" customFormat="false" ht="12.75" hidden="false" customHeight="false" outlineLevel="0" collapsed="false">
      <c r="K129" s="650"/>
    </row>
    <row r="130" customFormat="false" ht="12.75" hidden="false" customHeight="false" outlineLevel="0" collapsed="false">
      <c r="K130" s="650"/>
    </row>
    <row r="131" customFormat="false" ht="96" hidden="false" customHeight="true" outlineLevel="0" collapsed="false">
      <c r="A131" s="648" t="s">
        <v>492</v>
      </c>
      <c r="B131" s="651" t="s">
        <v>493</v>
      </c>
      <c r="C131" s="648"/>
      <c r="D131" s="648"/>
      <c r="E131" s="648"/>
      <c r="F131" s="648" t="s">
        <v>411</v>
      </c>
      <c r="G131" s="648" t="n">
        <v>0.37</v>
      </c>
      <c r="H131" s="648"/>
      <c r="J131" s="0" t="n">
        <v>4556.25</v>
      </c>
      <c r="K131" s="650" t="n">
        <f aca="false">J131*G131</f>
        <v>1685.8125</v>
      </c>
    </row>
    <row r="132" customFormat="false" ht="79.85" hidden="false" customHeight="false" outlineLevel="0" collapsed="false">
      <c r="A132" s="648" t="s">
        <v>494</v>
      </c>
      <c r="B132" s="651" t="s">
        <v>495</v>
      </c>
      <c r="C132" s="648"/>
      <c r="D132" s="648"/>
      <c r="E132" s="648"/>
      <c r="F132" s="648" t="s">
        <v>411</v>
      </c>
      <c r="G132" s="648" t="n">
        <v>1.28</v>
      </c>
      <c r="H132" s="648"/>
      <c r="J132" s="0" t="n">
        <v>1000</v>
      </c>
      <c r="K132" s="650" t="n">
        <f aca="false">J132*G132</f>
        <v>1280</v>
      </c>
    </row>
    <row r="133" customFormat="false" ht="79.85" hidden="false" customHeight="false" outlineLevel="0" collapsed="false">
      <c r="A133" s="648" t="s">
        <v>496</v>
      </c>
      <c r="B133" s="651" t="s">
        <v>497</v>
      </c>
      <c r="C133" s="648"/>
      <c r="D133" s="648"/>
      <c r="E133" s="648"/>
      <c r="F133" s="648" t="s">
        <v>411</v>
      </c>
      <c r="G133" s="648" t="n">
        <v>1.08</v>
      </c>
      <c r="H133" s="648"/>
      <c r="J133" s="0" t="n">
        <v>2000</v>
      </c>
      <c r="K133" s="650" t="n">
        <f aca="false">J133*G133</f>
        <v>2160</v>
      </c>
    </row>
    <row r="134" customFormat="false" ht="79.85" hidden="false" customHeight="false" outlineLevel="0" collapsed="false">
      <c r="A134" s="648" t="s">
        <v>498</v>
      </c>
      <c r="B134" s="651" t="s">
        <v>499</v>
      </c>
      <c r="C134" s="648"/>
      <c r="D134" s="648"/>
      <c r="E134" s="648"/>
      <c r="F134" s="648" t="s">
        <v>411</v>
      </c>
      <c r="G134" s="648" t="n">
        <v>0.9</v>
      </c>
      <c r="H134" s="648"/>
      <c r="J134" s="0" t="n">
        <v>2000</v>
      </c>
      <c r="K134" s="650" t="n">
        <f aca="false">J134*G134</f>
        <v>1800</v>
      </c>
    </row>
    <row r="135" customFormat="false" ht="79.85" hidden="false" customHeight="false" outlineLevel="0" collapsed="false">
      <c r="A135" s="648" t="s">
        <v>500</v>
      </c>
      <c r="B135" s="651" t="s">
        <v>501</v>
      </c>
      <c r="C135" s="648"/>
      <c r="D135" s="648"/>
      <c r="E135" s="648"/>
      <c r="F135" s="648" t="s">
        <v>411</v>
      </c>
      <c r="G135" s="648" t="n">
        <v>0.72</v>
      </c>
      <c r="H135" s="648"/>
      <c r="J135" s="0" t="n">
        <v>2000</v>
      </c>
      <c r="K135" s="650" t="n">
        <f aca="false">J135*G135</f>
        <v>1440</v>
      </c>
    </row>
    <row r="136" customFormat="false" ht="79.85" hidden="false" customHeight="false" outlineLevel="0" collapsed="false">
      <c r="A136" s="648" t="s">
        <v>502</v>
      </c>
      <c r="B136" s="651" t="s">
        <v>503</v>
      </c>
      <c r="C136" s="648"/>
      <c r="D136" s="648"/>
      <c r="E136" s="648"/>
      <c r="F136" s="648" t="s">
        <v>411</v>
      </c>
      <c r="G136" s="648" t="n">
        <v>0.55</v>
      </c>
      <c r="H136" s="648"/>
      <c r="J136" s="0" t="n">
        <v>2000</v>
      </c>
      <c r="K136" s="650" t="n">
        <f aca="false">J136*G136</f>
        <v>1100</v>
      </c>
    </row>
    <row r="137" customFormat="false" ht="79.85" hidden="false" customHeight="false" outlineLevel="0" collapsed="false">
      <c r="A137" s="648" t="s">
        <v>504</v>
      </c>
      <c r="B137" s="651" t="s">
        <v>505</v>
      </c>
      <c r="C137" s="648"/>
      <c r="D137" s="648"/>
      <c r="E137" s="648"/>
      <c r="F137" s="648" t="s">
        <v>411</v>
      </c>
      <c r="G137" s="648" t="n">
        <v>1.43</v>
      </c>
      <c r="H137" s="648"/>
      <c r="J137" s="0" t="n">
        <v>1000</v>
      </c>
      <c r="K137" s="650" t="n">
        <f aca="false">J137*G137</f>
        <v>1430</v>
      </c>
    </row>
    <row r="140" customFormat="false" ht="12.75" hidden="false" customHeight="false" outlineLevel="0" collapsed="false">
      <c r="I140" s="0" t="s">
        <v>506</v>
      </c>
      <c r="K140" s="650" t="n">
        <f aca="false">SUM(K114:K137)</f>
        <v>33869.55</v>
      </c>
    </row>
    <row r="141" customFormat="false" ht="12.75" hidden="false" customHeight="false" outlineLevel="0" collapsed="false">
      <c r="I141" s="0" t="s">
        <v>507</v>
      </c>
      <c r="J141" s="614" t="n">
        <v>0.2589</v>
      </c>
      <c r="K141" s="650" t="n">
        <f aca="false">J141*K140</f>
        <v>8768.826495</v>
      </c>
    </row>
    <row r="142" customFormat="false" ht="12.75" hidden="false" customHeight="false" outlineLevel="0" collapsed="false">
      <c r="I142" s="0" t="s">
        <v>73</v>
      </c>
      <c r="K142" s="650" t="n">
        <f aca="false">SUM(K140:K141)</f>
        <v>42638.376495</v>
      </c>
    </row>
    <row r="144" customFormat="false" ht="15" hidden="false" customHeight="true" outlineLevel="0" collapsed="false">
      <c r="F144" s="652" t="s">
        <v>508</v>
      </c>
      <c r="G144" s="652"/>
      <c r="H144" s="652"/>
      <c r="I144" s="652"/>
      <c r="J144" s="652"/>
      <c r="K144" s="652"/>
    </row>
    <row r="145" customFormat="false" ht="12.75" hidden="false" customHeight="false" outlineLevel="0" collapsed="false">
      <c r="F145" s="652"/>
      <c r="G145" s="652"/>
      <c r="H145" s="652"/>
      <c r="I145" s="652"/>
      <c r="J145" s="652"/>
      <c r="K145" s="652"/>
    </row>
    <row r="146" customFormat="false" ht="12.75" hidden="false" customHeight="false" outlineLevel="0" collapsed="false">
      <c r="F146" s="652"/>
      <c r="G146" s="652"/>
      <c r="H146" s="652"/>
      <c r="I146" s="652"/>
      <c r="J146" s="652"/>
      <c r="K146" s="652"/>
    </row>
    <row r="147" customFormat="false" ht="12.75" hidden="false" customHeight="false" outlineLevel="0" collapsed="false">
      <c r="F147" s="652"/>
      <c r="G147" s="652"/>
      <c r="H147" s="652"/>
      <c r="I147" s="652"/>
      <c r="J147" s="652"/>
      <c r="K147" s="652"/>
    </row>
  </sheetData>
  <mergeCells count="45">
    <mergeCell ref="A1:L2"/>
    <mergeCell ref="A4:B4"/>
    <mergeCell ref="E4:K5"/>
    <mergeCell ref="A5:B5"/>
    <mergeCell ref="A6:A7"/>
    <mergeCell ref="B6:E7"/>
    <mergeCell ref="F6:F7"/>
    <mergeCell ref="G6:G7"/>
    <mergeCell ref="H6:H7"/>
    <mergeCell ref="I6:I7"/>
    <mergeCell ref="J6:J7"/>
    <mergeCell ref="K6:K7"/>
    <mergeCell ref="B8:E8"/>
    <mergeCell ref="B9:E9"/>
    <mergeCell ref="B10:E10"/>
    <mergeCell ref="B11:E11"/>
    <mergeCell ref="A16:A17"/>
    <mergeCell ref="B16:H17"/>
    <mergeCell ref="I16:I17"/>
    <mergeCell ref="J16:J17"/>
    <mergeCell ref="B18:H18"/>
    <mergeCell ref="B19:H19"/>
    <mergeCell ref="B20:H20"/>
    <mergeCell ref="B21:H21"/>
    <mergeCell ref="B22:H22"/>
    <mergeCell ref="B23:H23"/>
    <mergeCell ref="I24:K24"/>
    <mergeCell ref="I25:K25"/>
    <mergeCell ref="I26:K26"/>
    <mergeCell ref="I29:K29"/>
    <mergeCell ref="A31:A32"/>
    <mergeCell ref="B31:H32"/>
    <mergeCell ref="I31:I32"/>
    <mergeCell ref="J31:J32"/>
    <mergeCell ref="K31:K32"/>
    <mergeCell ref="B33:H33"/>
    <mergeCell ref="B34:H34"/>
    <mergeCell ref="B35:H35"/>
    <mergeCell ref="B36:H36"/>
    <mergeCell ref="A39:I40"/>
    <mergeCell ref="A41:I41"/>
    <mergeCell ref="A111:K111"/>
    <mergeCell ref="B118:E118"/>
    <mergeCell ref="G118:H118"/>
    <mergeCell ref="F144:K147"/>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Roman,Normal"&amp;12Página &amp;P</oddFooter>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214"/>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8" activeCellId="0" sqref="A18"/>
    </sheetView>
  </sheetViews>
  <sheetFormatPr defaultColWidth="11.5703125" defaultRowHeight="12.75" zeroHeight="false" outlineLevelRow="0" outlineLevelCol="0"/>
  <cols>
    <col collapsed="false" customWidth="true" hidden="false" outlineLevel="0" max="6" min="3" style="0" width="29.86"/>
  </cols>
  <sheetData>
    <row r="1" customFormat="false" ht="12.75" hidden="false" customHeight="true" outlineLevel="0" collapsed="false">
      <c r="A1" s="653" t="s">
        <v>509</v>
      </c>
      <c r="B1" s="653"/>
      <c r="C1" s="653"/>
      <c r="D1" s="653"/>
      <c r="E1" s="653"/>
      <c r="F1" s="653"/>
      <c r="G1" s="653"/>
      <c r="H1" s="653"/>
      <c r="I1" s="653"/>
    </row>
    <row r="2" customFormat="false" ht="12.75" hidden="false" customHeight="false" outlineLevel="0" collapsed="false">
      <c r="A2" s="654"/>
      <c r="B2" s="654"/>
      <c r="C2" s="654"/>
      <c r="D2" s="654"/>
      <c r="E2" s="654"/>
      <c r="F2" s="654"/>
      <c r="G2" s="654"/>
      <c r="H2" s="654"/>
      <c r="I2" s="654"/>
    </row>
    <row r="3" customFormat="false" ht="12.75" hidden="false" customHeight="true" outlineLevel="0" collapsed="false">
      <c r="A3" s="653" t="s">
        <v>509</v>
      </c>
      <c r="B3" s="653"/>
      <c r="C3" s="653"/>
      <c r="D3" s="653"/>
      <c r="E3" s="653"/>
      <c r="F3" s="653"/>
      <c r="G3" s="653"/>
      <c r="H3" s="653"/>
      <c r="I3" s="653"/>
    </row>
    <row r="4" customFormat="false" ht="12.75" hidden="false" customHeight="true" outlineLevel="0" collapsed="false">
      <c r="A4" s="653" t="s">
        <v>510</v>
      </c>
      <c r="B4" s="653"/>
      <c r="C4" s="653"/>
      <c r="D4" s="653"/>
      <c r="E4" s="653"/>
      <c r="F4" s="653"/>
      <c r="G4" s="653"/>
      <c r="H4" s="653"/>
      <c r="I4" s="653"/>
    </row>
    <row r="5" customFormat="false" ht="12.75" hidden="false" customHeight="false" outlineLevel="0" collapsed="false">
      <c r="A5" s="655" t="n">
        <v>45200</v>
      </c>
      <c r="B5" s="655"/>
      <c r="C5" s="655"/>
      <c r="D5" s="655"/>
      <c r="E5" s="655"/>
      <c r="F5" s="655"/>
      <c r="G5" s="655"/>
      <c r="H5" s="655"/>
      <c r="I5" s="655"/>
    </row>
    <row r="6" customFormat="false" ht="12.75" hidden="false" customHeight="false" outlineLevel="0" collapsed="false">
      <c r="A6" s="654"/>
      <c r="B6" s="654"/>
      <c r="C6" s="654"/>
      <c r="D6" s="654"/>
      <c r="E6" s="654"/>
      <c r="F6" s="654"/>
      <c r="G6" s="654"/>
      <c r="H6" s="654"/>
      <c r="I6" s="654"/>
    </row>
    <row r="7" customFormat="false" ht="12.75" hidden="false" customHeight="false" outlineLevel="0" collapsed="false">
      <c r="A7" s="654"/>
      <c r="B7" s="654"/>
      <c r="C7" s="654"/>
      <c r="D7" s="654"/>
      <c r="E7" s="654"/>
      <c r="F7" s="654"/>
      <c r="G7" s="654"/>
      <c r="H7" s="654"/>
      <c r="I7" s="654"/>
    </row>
    <row r="8" customFormat="false" ht="12.75" hidden="false" customHeight="true" outlineLevel="0" collapsed="false">
      <c r="A8" s="653" t="s">
        <v>33</v>
      </c>
      <c r="B8" s="653"/>
      <c r="C8" s="653" t="s">
        <v>511</v>
      </c>
      <c r="D8" s="653"/>
      <c r="E8" s="653"/>
      <c r="F8" s="653"/>
      <c r="G8" s="656" t="s">
        <v>10</v>
      </c>
      <c r="H8" s="653" t="s">
        <v>370</v>
      </c>
      <c r="I8" s="653"/>
    </row>
    <row r="9" customFormat="false" ht="12.75" hidden="false" customHeight="true" outlineLevel="0" collapsed="false">
      <c r="A9" s="657" t="n">
        <v>10</v>
      </c>
      <c r="B9" s="657"/>
      <c r="C9" s="653" t="s">
        <v>512</v>
      </c>
      <c r="D9" s="653"/>
      <c r="E9" s="653"/>
      <c r="F9" s="653"/>
      <c r="H9" s="654"/>
      <c r="I9" s="654"/>
    </row>
    <row r="10" customFormat="false" ht="12.75" hidden="false" customHeight="true" outlineLevel="0" collapsed="false">
      <c r="A10" s="657" t="n">
        <v>15</v>
      </c>
      <c r="B10" s="657"/>
      <c r="C10" s="653" t="s">
        <v>513</v>
      </c>
      <c r="D10" s="653"/>
      <c r="E10" s="653"/>
      <c r="F10" s="653"/>
      <c r="H10" s="654"/>
      <c r="I10" s="654"/>
    </row>
    <row r="11" customFormat="false" ht="23.25" hidden="false" customHeight="true" outlineLevel="0" collapsed="false">
      <c r="A11" s="653" t="s">
        <v>514</v>
      </c>
      <c r="B11" s="653"/>
      <c r="C11" s="653" t="s">
        <v>515</v>
      </c>
      <c r="D11" s="653"/>
      <c r="E11" s="653"/>
      <c r="F11" s="653"/>
      <c r="G11" s="656" t="s">
        <v>516</v>
      </c>
      <c r="H11" s="657" t="n">
        <v>46.03</v>
      </c>
      <c r="I11" s="657"/>
    </row>
    <row r="12" customFormat="false" ht="23.25" hidden="false" customHeight="true" outlineLevel="0" collapsed="false">
      <c r="A12" s="653" t="s">
        <v>517</v>
      </c>
      <c r="B12" s="653"/>
      <c r="C12" s="653" t="s">
        <v>518</v>
      </c>
      <c r="D12" s="653"/>
      <c r="E12" s="653"/>
      <c r="F12" s="653"/>
      <c r="G12" s="656" t="s">
        <v>516</v>
      </c>
      <c r="H12" s="657" t="n">
        <v>60.06</v>
      </c>
      <c r="I12" s="657"/>
    </row>
    <row r="13" customFormat="false" ht="23.25" hidden="false" customHeight="true" outlineLevel="0" collapsed="false">
      <c r="A13" s="653" t="s">
        <v>519</v>
      </c>
      <c r="B13" s="653"/>
      <c r="C13" s="653" t="s">
        <v>520</v>
      </c>
      <c r="D13" s="653"/>
      <c r="E13" s="653"/>
      <c r="F13" s="653"/>
      <c r="G13" s="656" t="s">
        <v>516</v>
      </c>
      <c r="H13" s="657" t="n">
        <v>99.45</v>
      </c>
      <c r="I13" s="657"/>
    </row>
    <row r="14" customFormat="false" ht="23.25" hidden="false" customHeight="true" outlineLevel="0" collapsed="false">
      <c r="A14" s="653" t="s">
        <v>521</v>
      </c>
      <c r="B14" s="653"/>
      <c r="C14" s="653" t="s">
        <v>522</v>
      </c>
      <c r="D14" s="653"/>
      <c r="E14" s="653"/>
      <c r="F14" s="653"/>
      <c r="G14" s="656" t="s">
        <v>516</v>
      </c>
      <c r="H14" s="657" t="n">
        <v>21.58</v>
      </c>
      <c r="I14" s="657"/>
    </row>
    <row r="15" customFormat="false" ht="23.25" hidden="false" customHeight="true" outlineLevel="0" collapsed="false">
      <c r="A15" s="653" t="s">
        <v>523</v>
      </c>
      <c r="B15" s="653"/>
      <c r="C15" s="653" t="s">
        <v>524</v>
      </c>
      <c r="D15" s="653"/>
      <c r="E15" s="653"/>
      <c r="F15" s="653"/>
      <c r="G15" s="656" t="s">
        <v>516</v>
      </c>
      <c r="H15" s="657" t="n">
        <v>31.49</v>
      </c>
      <c r="I15" s="657"/>
    </row>
    <row r="16" customFormat="false" ht="23.25" hidden="false" customHeight="true" outlineLevel="0" collapsed="false">
      <c r="A16" s="653" t="s">
        <v>525</v>
      </c>
      <c r="B16" s="653"/>
      <c r="C16" s="653" t="s">
        <v>526</v>
      </c>
      <c r="D16" s="653"/>
      <c r="E16" s="653"/>
      <c r="F16" s="653"/>
      <c r="G16" s="656" t="s">
        <v>516</v>
      </c>
      <c r="H16" s="657" t="n">
        <v>34.46</v>
      </c>
      <c r="I16" s="657"/>
    </row>
    <row r="17" customFormat="false" ht="23.25" hidden="false" customHeight="true" outlineLevel="0" collapsed="false">
      <c r="A17" s="653" t="s">
        <v>527</v>
      </c>
      <c r="B17" s="653"/>
      <c r="C17" s="653" t="s">
        <v>528</v>
      </c>
      <c r="D17" s="653"/>
      <c r="E17" s="653"/>
      <c r="F17" s="653"/>
      <c r="G17" s="656" t="s">
        <v>516</v>
      </c>
      <c r="H17" s="657" t="n">
        <v>44.63</v>
      </c>
      <c r="I17" s="657"/>
    </row>
    <row r="18" customFormat="false" ht="23.25" hidden="false" customHeight="true" outlineLevel="0" collapsed="false">
      <c r="A18" s="653" t="s">
        <v>529</v>
      </c>
      <c r="B18" s="653"/>
      <c r="C18" s="653" t="s">
        <v>530</v>
      </c>
      <c r="D18" s="653"/>
      <c r="E18" s="653"/>
      <c r="F18" s="653"/>
      <c r="G18" s="656" t="s">
        <v>516</v>
      </c>
      <c r="H18" s="657" t="n">
        <v>62.61</v>
      </c>
      <c r="I18" s="657"/>
    </row>
    <row r="19" customFormat="false" ht="23.25" hidden="false" customHeight="true" outlineLevel="0" collapsed="false">
      <c r="A19" s="653" t="s">
        <v>531</v>
      </c>
      <c r="B19" s="653"/>
      <c r="C19" s="653" t="s">
        <v>532</v>
      </c>
      <c r="D19" s="653"/>
      <c r="E19" s="653"/>
      <c r="F19" s="653"/>
      <c r="G19" s="656" t="s">
        <v>516</v>
      </c>
      <c r="H19" s="657" t="n">
        <v>34.46</v>
      </c>
      <c r="I19" s="657"/>
    </row>
    <row r="20" customFormat="false" ht="23.25" hidden="false" customHeight="true" outlineLevel="0" collapsed="false">
      <c r="A20" s="653" t="s">
        <v>533</v>
      </c>
      <c r="B20" s="653"/>
      <c r="C20" s="653" t="s">
        <v>534</v>
      </c>
      <c r="D20" s="653"/>
      <c r="E20" s="653"/>
      <c r="F20" s="653"/>
      <c r="G20" s="656" t="s">
        <v>516</v>
      </c>
      <c r="H20" s="657" t="n">
        <v>44.63</v>
      </c>
      <c r="I20" s="657"/>
    </row>
    <row r="21" customFormat="false" ht="23.25" hidden="false" customHeight="true" outlineLevel="0" collapsed="false">
      <c r="A21" s="653" t="s">
        <v>535</v>
      </c>
      <c r="B21" s="653"/>
      <c r="C21" s="653" t="s">
        <v>536</v>
      </c>
      <c r="D21" s="653"/>
      <c r="E21" s="653"/>
      <c r="F21" s="653"/>
      <c r="G21" s="656" t="s">
        <v>516</v>
      </c>
      <c r="H21" s="657" t="n">
        <v>62.61</v>
      </c>
      <c r="I21" s="657"/>
    </row>
    <row r="22" customFormat="false" ht="23.25" hidden="false" customHeight="true" outlineLevel="0" collapsed="false">
      <c r="A22" s="653" t="s">
        <v>537</v>
      </c>
      <c r="B22" s="653"/>
      <c r="C22" s="653" t="s">
        <v>538</v>
      </c>
      <c r="D22" s="653"/>
      <c r="E22" s="653"/>
      <c r="F22" s="653"/>
      <c r="G22" s="656" t="s">
        <v>516</v>
      </c>
      <c r="H22" s="657" t="n">
        <v>30.25</v>
      </c>
      <c r="I22" s="657"/>
    </row>
    <row r="23" customFormat="false" ht="23.25" hidden="false" customHeight="true" outlineLevel="0" collapsed="false">
      <c r="A23" s="653" t="s">
        <v>539</v>
      </c>
      <c r="B23" s="653"/>
      <c r="C23" s="653" t="s">
        <v>540</v>
      </c>
      <c r="D23" s="653"/>
      <c r="E23" s="653"/>
      <c r="F23" s="653"/>
      <c r="G23" s="656" t="s">
        <v>516</v>
      </c>
      <c r="H23" s="657" t="n">
        <v>38.89</v>
      </c>
      <c r="I23" s="657"/>
    </row>
    <row r="24" customFormat="false" ht="23.25" hidden="false" customHeight="true" outlineLevel="0" collapsed="false">
      <c r="A24" s="653" t="s">
        <v>541</v>
      </c>
      <c r="B24" s="653"/>
      <c r="C24" s="653" t="s">
        <v>542</v>
      </c>
      <c r="D24" s="653"/>
      <c r="E24" s="653"/>
      <c r="F24" s="653"/>
      <c r="G24" s="656" t="s">
        <v>516</v>
      </c>
      <c r="H24" s="657" t="n">
        <v>65.41</v>
      </c>
      <c r="I24" s="657"/>
    </row>
    <row r="25" customFormat="false" ht="23.25" hidden="false" customHeight="true" outlineLevel="0" collapsed="false">
      <c r="A25" s="653" t="s">
        <v>543</v>
      </c>
      <c r="B25" s="653"/>
      <c r="C25" s="653" t="s">
        <v>544</v>
      </c>
      <c r="D25" s="653"/>
      <c r="E25" s="653"/>
      <c r="F25" s="653"/>
      <c r="G25" s="656" t="s">
        <v>516</v>
      </c>
      <c r="H25" s="657" t="n">
        <v>20.47</v>
      </c>
      <c r="I25" s="657"/>
    </row>
    <row r="26" customFormat="false" ht="23.25" hidden="false" customHeight="true" outlineLevel="0" collapsed="false">
      <c r="A26" s="653" t="s">
        <v>545</v>
      </c>
      <c r="B26" s="653"/>
      <c r="C26" s="653" t="s">
        <v>546</v>
      </c>
      <c r="D26" s="653"/>
      <c r="E26" s="653"/>
      <c r="F26" s="653"/>
      <c r="G26" s="656" t="s">
        <v>516</v>
      </c>
      <c r="H26" s="657" t="n">
        <v>19.24</v>
      </c>
      <c r="I26" s="657"/>
    </row>
    <row r="27" customFormat="false" ht="23.25" hidden="false" customHeight="true" outlineLevel="0" collapsed="false">
      <c r="A27" s="653" t="s">
        <v>547</v>
      </c>
      <c r="B27" s="653"/>
      <c r="C27" s="653" t="s">
        <v>548</v>
      </c>
      <c r="D27" s="653"/>
      <c r="E27" s="653"/>
      <c r="F27" s="653"/>
      <c r="G27" s="656" t="s">
        <v>516</v>
      </c>
      <c r="H27" s="657" t="n">
        <v>18.11</v>
      </c>
      <c r="I27" s="657"/>
    </row>
    <row r="28" customFormat="false" ht="23.25" hidden="false" customHeight="true" outlineLevel="0" collapsed="false">
      <c r="A28" s="653" t="s">
        <v>549</v>
      </c>
      <c r="B28" s="653"/>
      <c r="C28" s="653" t="s">
        <v>550</v>
      </c>
      <c r="D28" s="653"/>
      <c r="E28" s="653"/>
      <c r="F28" s="653"/>
      <c r="G28" s="656" t="s">
        <v>516</v>
      </c>
      <c r="H28" s="657" t="n">
        <v>18.11</v>
      </c>
      <c r="I28" s="657"/>
    </row>
    <row r="29" customFormat="false" ht="23.25" hidden="false" customHeight="true" outlineLevel="0" collapsed="false">
      <c r="A29" s="653" t="s">
        <v>551</v>
      </c>
      <c r="B29" s="653"/>
      <c r="C29" s="653" t="s">
        <v>552</v>
      </c>
      <c r="D29" s="653"/>
      <c r="E29" s="653"/>
      <c r="F29" s="653"/>
      <c r="G29" s="656" t="s">
        <v>516</v>
      </c>
      <c r="H29" s="657" t="n">
        <v>33.72</v>
      </c>
      <c r="I29" s="657"/>
    </row>
    <row r="30" customFormat="false" ht="23.25" hidden="false" customHeight="true" outlineLevel="0" collapsed="false">
      <c r="A30" s="653" t="s">
        <v>553</v>
      </c>
      <c r="B30" s="653"/>
      <c r="C30" s="653" t="s">
        <v>554</v>
      </c>
      <c r="D30" s="653"/>
      <c r="E30" s="653"/>
      <c r="F30" s="653"/>
      <c r="G30" s="656" t="s">
        <v>516</v>
      </c>
      <c r="H30" s="657" t="n">
        <v>43.48</v>
      </c>
      <c r="I30" s="657"/>
    </row>
    <row r="31" customFormat="false" ht="23.25" hidden="false" customHeight="true" outlineLevel="0" collapsed="false">
      <c r="A31" s="653" t="s">
        <v>555</v>
      </c>
      <c r="B31" s="653"/>
      <c r="C31" s="653" t="s">
        <v>556</v>
      </c>
      <c r="D31" s="653"/>
      <c r="E31" s="653"/>
      <c r="F31" s="653"/>
      <c r="G31" s="656" t="s">
        <v>516</v>
      </c>
      <c r="H31" s="657" t="n">
        <v>71.91</v>
      </c>
      <c r="I31" s="657"/>
    </row>
    <row r="32" customFormat="false" ht="23.25" hidden="false" customHeight="true" outlineLevel="0" collapsed="false">
      <c r="A32" s="653" t="s">
        <v>557</v>
      </c>
      <c r="B32" s="653"/>
      <c r="C32" s="653" t="s">
        <v>558</v>
      </c>
      <c r="D32" s="653"/>
      <c r="E32" s="653"/>
      <c r="F32" s="653"/>
      <c r="G32" s="656" t="s">
        <v>516</v>
      </c>
      <c r="H32" s="657" t="n">
        <v>148.35</v>
      </c>
      <c r="I32" s="657"/>
    </row>
    <row r="33" customFormat="false" ht="23.25" hidden="false" customHeight="true" outlineLevel="0" collapsed="false">
      <c r="A33" s="653" t="s">
        <v>559</v>
      </c>
      <c r="B33" s="653"/>
      <c r="C33" s="653" t="s">
        <v>560</v>
      </c>
      <c r="D33" s="653"/>
      <c r="E33" s="653"/>
      <c r="F33" s="653"/>
      <c r="G33" s="656" t="s">
        <v>516</v>
      </c>
      <c r="H33" s="657" t="n">
        <v>33.97</v>
      </c>
      <c r="I33" s="657"/>
    </row>
    <row r="34" customFormat="false" ht="23.25" hidden="false" customHeight="true" outlineLevel="0" collapsed="false">
      <c r="A34" s="653" t="s">
        <v>561</v>
      </c>
      <c r="B34" s="653"/>
      <c r="C34" s="653" t="s">
        <v>562</v>
      </c>
      <c r="D34" s="653"/>
      <c r="E34" s="653"/>
      <c r="F34" s="653"/>
      <c r="G34" s="656" t="s">
        <v>516</v>
      </c>
      <c r="H34" s="657" t="n">
        <v>110.33</v>
      </c>
      <c r="I34" s="657"/>
    </row>
    <row r="35" customFormat="false" ht="23.25" hidden="false" customHeight="true" outlineLevel="0" collapsed="false">
      <c r="A35" s="653" t="s">
        <v>563</v>
      </c>
      <c r="B35" s="653"/>
      <c r="C35" s="653" t="s">
        <v>564</v>
      </c>
      <c r="D35" s="653"/>
      <c r="E35" s="653"/>
      <c r="F35" s="653"/>
      <c r="G35" s="656" t="s">
        <v>516</v>
      </c>
      <c r="H35" s="657" t="n">
        <v>114.92</v>
      </c>
      <c r="I35" s="657"/>
    </row>
    <row r="36" customFormat="false" ht="23.25" hidden="false" customHeight="true" outlineLevel="0" collapsed="false">
      <c r="A36" s="653" t="s">
        <v>565</v>
      </c>
      <c r="B36" s="653"/>
      <c r="C36" s="653" t="s">
        <v>566</v>
      </c>
      <c r="D36" s="653"/>
      <c r="E36" s="653"/>
      <c r="F36" s="653"/>
      <c r="G36" s="656" t="s">
        <v>516</v>
      </c>
      <c r="H36" s="657" t="n">
        <v>119.51</v>
      </c>
      <c r="I36" s="657"/>
    </row>
    <row r="37" customFormat="false" ht="23.25" hidden="false" customHeight="true" outlineLevel="0" collapsed="false">
      <c r="A37" s="653" t="s">
        <v>567</v>
      </c>
      <c r="B37" s="653"/>
      <c r="C37" s="653" t="s">
        <v>568</v>
      </c>
      <c r="D37" s="653"/>
      <c r="E37" s="653"/>
      <c r="F37" s="653"/>
      <c r="G37" s="656" t="s">
        <v>516</v>
      </c>
      <c r="H37" s="657" t="n">
        <v>110.33</v>
      </c>
      <c r="I37" s="657"/>
    </row>
    <row r="38" customFormat="false" ht="23.25" hidden="false" customHeight="true" outlineLevel="0" collapsed="false">
      <c r="A38" s="653" t="s">
        <v>569</v>
      </c>
      <c r="B38" s="653"/>
      <c r="C38" s="653" t="s">
        <v>570</v>
      </c>
      <c r="D38" s="653"/>
      <c r="E38" s="653"/>
      <c r="F38" s="653"/>
      <c r="G38" s="656" t="s">
        <v>516</v>
      </c>
      <c r="H38" s="657" t="n">
        <v>119.26</v>
      </c>
      <c r="I38" s="657"/>
    </row>
    <row r="39" customFormat="false" ht="23.25" hidden="false" customHeight="true" outlineLevel="0" collapsed="false">
      <c r="A39" s="653" t="s">
        <v>571</v>
      </c>
      <c r="B39" s="653"/>
      <c r="C39" s="653" t="s">
        <v>572</v>
      </c>
      <c r="D39" s="653"/>
      <c r="E39" s="653"/>
      <c r="F39" s="653"/>
      <c r="G39" s="656" t="s">
        <v>516</v>
      </c>
      <c r="H39" s="657" t="n">
        <v>128.18</v>
      </c>
      <c r="I39" s="657"/>
    </row>
    <row r="40" customFormat="false" ht="23.25" hidden="false" customHeight="true" outlineLevel="0" collapsed="false">
      <c r="A40" s="653" t="s">
        <v>573</v>
      </c>
      <c r="B40" s="653"/>
      <c r="C40" s="653" t="s">
        <v>574</v>
      </c>
      <c r="D40" s="653"/>
      <c r="E40" s="653"/>
      <c r="F40" s="653"/>
      <c r="G40" s="656" t="s">
        <v>516</v>
      </c>
      <c r="H40" s="657" t="n">
        <v>110.33</v>
      </c>
      <c r="I40" s="657"/>
    </row>
    <row r="41" customFormat="false" ht="23.25" hidden="false" customHeight="true" outlineLevel="0" collapsed="false">
      <c r="A41" s="653" t="s">
        <v>575</v>
      </c>
      <c r="B41" s="653"/>
      <c r="C41" s="653" t="s">
        <v>576</v>
      </c>
      <c r="D41" s="653"/>
      <c r="E41" s="653"/>
      <c r="F41" s="653"/>
      <c r="G41" s="656" t="s">
        <v>516</v>
      </c>
      <c r="H41" s="657" t="n">
        <v>120.15</v>
      </c>
      <c r="I41" s="657"/>
    </row>
    <row r="42" customFormat="false" ht="23.25" hidden="false" customHeight="true" outlineLevel="0" collapsed="false">
      <c r="A42" s="653" t="s">
        <v>577</v>
      </c>
      <c r="B42" s="653"/>
      <c r="C42" s="653" t="s">
        <v>578</v>
      </c>
      <c r="D42" s="653"/>
      <c r="E42" s="653"/>
      <c r="F42" s="653"/>
      <c r="G42" s="656" t="s">
        <v>516</v>
      </c>
      <c r="H42" s="657" t="n">
        <v>129.97</v>
      </c>
      <c r="I42" s="657"/>
    </row>
    <row r="43" customFormat="false" ht="34.5" hidden="false" customHeight="true" outlineLevel="0" collapsed="false">
      <c r="A43" s="653" t="s">
        <v>579</v>
      </c>
      <c r="B43" s="653"/>
      <c r="C43" s="653" t="s">
        <v>580</v>
      </c>
      <c r="D43" s="653"/>
      <c r="E43" s="653"/>
      <c r="F43" s="653"/>
      <c r="G43" s="656" t="s">
        <v>516</v>
      </c>
      <c r="H43" s="657" t="n">
        <v>218.71</v>
      </c>
      <c r="I43" s="657"/>
    </row>
    <row r="44" customFormat="false" ht="23.25" hidden="false" customHeight="true" outlineLevel="0" collapsed="false">
      <c r="A44" s="653" t="s">
        <v>581</v>
      </c>
      <c r="B44" s="653"/>
      <c r="C44" s="653" t="s">
        <v>582</v>
      </c>
      <c r="D44" s="653"/>
      <c r="E44" s="653"/>
      <c r="F44" s="653"/>
      <c r="G44" s="656" t="s">
        <v>516</v>
      </c>
      <c r="H44" s="657" t="n">
        <v>191.55</v>
      </c>
      <c r="I44" s="657"/>
    </row>
    <row r="45" customFormat="false" ht="23.25" hidden="false" customHeight="true" outlineLevel="0" collapsed="false">
      <c r="A45" s="653" t="s">
        <v>583</v>
      </c>
      <c r="B45" s="653"/>
      <c r="C45" s="653" t="s">
        <v>584</v>
      </c>
      <c r="D45" s="653"/>
      <c r="E45" s="653"/>
      <c r="F45" s="653"/>
      <c r="G45" s="656" t="s">
        <v>516</v>
      </c>
      <c r="H45" s="657" t="n">
        <v>164.52</v>
      </c>
      <c r="I45" s="657"/>
    </row>
    <row r="46" customFormat="false" ht="23.25" hidden="false" customHeight="true" outlineLevel="0" collapsed="false">
      <c r="A46" s="653" t="s">
        <v>585</v>
      </c>
      <c r="B46" s="653"/>
      <c r="C46" s="653" t="s">
        <v>586</v>
      </c>
      <c r="D46" s="653"/>
      <c r="E46" s="653"/>
      <c r="F46" s="653"/>
      <c r="G46" s="656" t="s">
        <v>516</v>
      </c>
      <c r="H46" s="657" t="n">
        <v>110.33</v>
      </c>
      <c r="I46" s="657"/>
    </row>
    <row r="47" customFormat="false" ht="23.25" hidden="false" customHeight="true" outlineLevel="0" collapsed="false">
      <c r="A47" s="653" t="s">
        <v>587</v>
      </c>
      <c r="B47" s="653"/>
      <c r="C47" s="653" t="s">
        <v>588</v>
      </c>
      <c r="D47" s="653"/>
      <c r="E47" s="653"/>
      <c r="F47" s="653"/>
      <c r="G47" s="656" t="s">
        <v>516</v>
      </c>
      <c r="H47" s="657" t="n">
        <v>113.01</v>
      </c>
      <c r="I47" s="657"/>
    </row>
    <row r="48" customFormat="false" ht="23.25" hidden="false" customHeight="true" outlineLevel="0" collapsed="false">
      <c r="A48" s="653" t="s">
        <v>589</v>
      </c>
      <c r="B48" s="653"/>
      <c r="C48" s="653" t="s">
        <v>590</v>
      </c>
      <c r="D48" s="653"/>
      <c r="E48" s="653"/>
      <c r="F48" s="653"/>
      <c r="G48" s="656" t="s">
        <v>516</v>
      </c>
      <c r="H48" s="657" t="n">
        <v>139.15</v>
      </c>
      <c r="I48" s="657"/>
    </row>
    <row r="49" customFormat="false" ht="12.75" hidden="false" customHeight="true" outlineLevel="0" collapsed="false">
      <c r="A49" s="657" t="n">
        <v>215</v>
      </c>
      <c r="B49" s="657"/>
      <c r="C49" s="653" t="s">
        <v>591</v>
      </c>
      <c r="D49" s="653"/>
      <c r="E49" s="653"/>
      <c r="F49" s="653"/>
      <c r="H49" s="654"/>
      <c r="I49" s="654"/>
    </row>
    <row r="50" customFormat="false" ht="23.25" hidden="false" customHeight="true" outlineLevel="0" collapsed="false">
      <c r="A50" s="653" t="s">
        <v>592</v>
      </c>
      <c r="B50" s="653"/>
      <c r="C50" s="653" t="s">
        <v>593</v>
      </c>
      <c r="D50" s="653"/>
      <c r="E50" s="653"/>
      <c r="F50" s="653"/>
      <c r="G50" s="656" t="s">
        <v>470</v>
      </c>
      <c r="H50" s="657" t="n">
        <v>167.7</v>
      </c>
      <c r="I50" s="657"/>
    </row>
    <row r="51" customFormat="false" ht="12.75" hidden="false" customHeight="true" outlineLevel="0" collapsed="false">
      <c r="A51" s="657" t="n">
        <v>23</v>
      </c>
      <c r="B51" s="657"/>
      <c r="C51" s="653" t="s">
        <v>594</v>
      </c>
      <c r="D51" s="653"/>
      <c r="E51" s="653"/>
      <c r="F51" s="653"/>
      <c r="H51" s="654"/>
      <c r="I51" s="654"/>
    </row>
    <row r="52" customFormat="false" ht="102" hidden="false" customHeight="true" outlineLevel="0" collapsed="false">
      <c r="A52" s="653" t="s">
        <v>595</v>
      </c>
      <c r="B52" s="653"/>
      <c r="C52" s="653" t="s">
        <v>596</v>
      </c>
      <c r="D52" s="653"/>
      <c r="E52" s="653"/>
      <c r="F52" s="653"/>
      <c r="G52" s="656" t="s">
        <v>597</v>
      </c>
      <c r="H52" s="657" t="n">
        <v>1946.01</v>
      </c>
      <c r="I52" s="657"/>
    </row>
    <row r="53" customFormat="false" ht="102" hidden="false" customHeight="true" outlineLevel="0" collapsed="false">
      <c r="A53" s="653" t="s">
        <v>598</v>
      </c>
      <c r="B53" s="653"/>
      <c r="C53" s="653" t="s">
        <v>599</v>
      </c>
      <c r="D53" s="653"/>
      <c r="E53" s="653"/>
      <c r="F53" s="653"/>
      <c r="G53" s="656" t="s">
        <v>600</v>
      </c>
      <c r="H53" s="657" t="n">
        <v>1.16</v>
      </c>
      <c r="I53" s="657"/>
    </row>
    <row r="54" customFormat="false" ht="102" hidden="false" customHeight="true" outlineLevel="0" collapsed="false">
      <c r="A54" s="653" t="s">
        <v>601</v>
      </c>
      <c r="B54" s="653"/>
      <c r="C54" s="653" t="s">
        <v>602</v>
      </c>
      <c r="D54" s="653"/>
      <c r="E54" s="653"/>
      <c r="F54" s="653"/>
      <c r="G54" s="656" t="s">
        <v>597</v>
      </c>
      <c r="H54" s="657" t="n">
        <v>1928.7</v>
      </c>
      <c r="I54" s="657"/>
    </row>
    <row r="55" customFormat="false" ht="102" hidden="false" customHeight="true" outlineLevel="0" collapsed="false">
      <c r="A55" s="653" t="s">
        <v>603</v>
      </c>
      <c r="B55" s="653"/>
      <c r="C55" s="653" t="s">
        <v>604</v>
      </c>
      <c r="D55" s="653"/>
      <c r="E55" s="653"/>
      <c r="F55" s="653"/>
      <c r="G55" s="656" t="s">
        <v>600</v>
      </c>
      <c r="H55" s="657" t="n">
        <v>1.05</v>
      </c>
      <c r="I55" s="657"/>
    </row>
    <row r="56" customFormat="false" ht="102" hidden="false" customHeight="true" outlineLevel="0" collapsed="false">
      <c r="A56" s="653" t="s">
        <v>605</v>
      </c>
      <c r="B56" s="653"/>
      <c r="C56" s="653" t="s">
        <v>606</v>
      </c>
      <c r="D56" s="653"/>
      <c r="E56" s="653"/>
      <c r="F56" s="653"/>
      <c r="G56" s="656" t="s">
        <v>597</v>
      </c>
      <c r="H56" s="657" t="n">
        <v>8397.01</v>
      </c>
      <c r="I56" s="657"/>
    </row>
    <row r="57" customFormat="false" ht="102" hidden="false" customHeight="true" outlineLevel="0" collapsed="false">
      <c r="A57" s="653" t="s">
        <v>607</v>
      </c>
      <c r="B57" s="653"/>
      <c r="C57" s="653" t="s">
        <v>608</v>
      </c>
      <c r="D57" s="653"/>
      <c r="E57" s="653"/>
      <c r="F57" s="653"/>
      <c r="G57" s="656" t="s">
        <v>600</v>
      </c>
      <c r="H57" s="657" t="n">
        <v>1.95</v>
      </c>
      <c r="I57" s="657"/>
    </row>
    <row r="58" customFormat="false" ht="12.75" hidden="false" customHeight="true" outlineLevel="0" collapsed="false">
      <c r="A58" s="657" t="n">
        <v>31</v>
      </c>
      <c r="B58" s="657"/>
      <c r="C58" s="653" t="s">
        <v>609</v>
      </c>
      <c r="D58" s="653"/>
      <c r="E58" s="653"/>
      <c r="F58" s="653"/>
      <c r="H58" s="654"/>
      <c r="I58" s="654"/>
    </row>
    <row r="59" customFormat="false" ht="12.75" hidden="false" customHeight="true" outlineLevel="0" collapsed="false">
      <c r="A59" s="657" t="n">
        <v>33</v>
      </c>
      <c r="B59" s="657"/>
      <c r="C59" s="653" t="s">
        <v>610</v>
      </c>
      <c r="D59" s="653"/>
      <c r="E59" s="653"/>
      <c r="F59" s="653"/>
      <c r="H59" s="654"/>
      <c r="I59" s="654"/>
    </row>
    <row r="60" customFormat="false" ht="23.25" hidden="false" customHeight="true" outlineLevel="0" collapsed="false">
      <c r="A60" s="653" t="s">
        <v>465</v>
      </c>
      <c r="B60" s="653"/>
      <c r="C60" s="653" t="s">
        <v>466</v>
      </c>
      <c r="D60" s="653"/>
      <c r="E60" s="653"/>
      <c r="F60" s="653"/>
      <c r="G60" s="656" t="s">
        <v>411</v>
      </c>
      <c r="H60" s="657" t="n">
        <v>0.33</v>
      </c>
      <c r="I60" s="657"/>
    </row>
    <row r="61" customFormat="false" ht="23.25" hidden="false" customHeight="true" outlineLevel="0" collapsed="false">
      <c r="A61" s="653" t="s">
        <v>468</v>
      </c>
      <c r="B61" s="653"/>
      <c r="C61" s="653" t="s">
        <v>469</v>
      </c>
      <c r="D61" s="653"/>
      <c r="E61" s="653"/>
      <c r="F61" s="653"/>
      <c r="G61" s="656" t="s">
        <v>470</v>
      </c>
      <c r="H61" s="657" t="n">
        <v>1380.6</v>
      </c>
      <c r="I61" s="657"/>
    </row>
    <row r="62" customFormat="false" ht="23.25" hidden="false" customHeight="true" outlineLevel="0" collapsed="false">
      <c r="A62" s="653" t="s">
        <v>472</v>
      </c>
      <c r="B62" s="653"/>
      <c r="C62" s="653" t="s">
        <v>473</v>
      </c>
      <c r="D62" s="653"/>
      <c r="E62" s="653"/>
      <c r="F62" s="653"/>
      <c r="G62" s="656" t="s">
        <v>411</v>
      </c>
      <c r="H62" s="657" t="n">
        <v>0.43</v>
      </c>
      <c r="I62" s="657"/>
    </row>
    <row r="63" customFormat="false" ht="23.25" hidden="false" customHeight="true" outlineLevel="0" collapsed="false">
      <c r="A63" s="653" t="s">
        <v>474</v>
      </c>
      <c r="B63" s="653"/>
      <c r="C63" s="653" t="s">
        <v>475</v>
      </c>
      <c r="D63" s="653"/>
      <c r="E63" s="653"/>
      <c r="F63" s="653"/>
      <c r="G63" s="656" t="s">
        <v>470</v>
      </c>
      <c r="H63" s="657" t="n">
        <v>3376</v>
      </c>
      <c r="I63" s="657"/>
    </row>
    <row r="64" customFormat="false" ht="12.75" hidden="false" customHeight="true" outlineLevel="0" collapsed="false">
      <c r="A64" s="657" t="n">
        <v>34</v>
      </c>
      <c r="B64" s="657"/>
      <c r="C64" s="653" t="s">
        <v>611</v>
      </c>
      <c r="D64" s="653"/>
      <c r="E64" s="653"/>
      <c r="F64" s="653"/>
      <c r="H64" s="654"/>
      <c r="I64" s="654"/>
    </row>
    <row r="65" customFormat="false" ht="23.25" hidden="false" customHeight="true" outlineLevel="0" collapsed="false">
      <c r="A65" s="653" t="s">
        <v>612</v>
      </c>
      <c r="B65" s="653"/>
      <c r="C65" s="653" t="s">
        <v>613</v>
      </c>
      <c r="D65" s="653"/>
      <c r="E65" s="653"/>
      <c r="F65" s="653"/>
      <c r="G65" s="656" t="s">
        <v>411</v>
      </c>
      <c r="H65" s="657" t="n">
        <v>0.96</v>
      </c>
      <c r="I65" s="657"/>
    </row>
    <row r="66" customFormat="false" ht="23.25" hidden="false" customHeight="true" outlineLevel="0" collapsed="false">
      <c r="A66" s="653" t="s">
        <v>614</v>
      </c>
      <c r="B66" s="653"/>
      <c r="C66" s="653" t="s">
        <v>615</v>
      </c>
      <c r="D66" s="653"/>
      <c r="E66" s="653"/>
      <c r="F66" s="653"/>
      <c r="G66" s="656" t="s">
        <v>411</v>
      </c>
      <c r="H66" s="657" t="n">
        <v>3.89</v>
      </c>
      <c r="I66" s="657"/>
    </row>
    <row r="67" customFormat="false" ht="23.25" hidden="false" customHeight="true" outlineLevel="0" collapsed="false">
      <c r="A67" s="653" t="s">
        <v>616</v>
      </c>
      <c r="B67" s="653"/>
      <c r="C67" s="653" t="s">
        <v>617</v>
      </c>
      <c r="D67" s="653"/>
      <c r="E67" s="653"/>
      <c r="F67" s="653"/>
      <c r="G67" s="656" t="s">
        <v>411</v>
      </c>
      <c r="H67" s="657" t="n">
        <v>3.39</v>
      </c>
      <c r="I67" s="657"/>
    </row>
    <row r="68" customFormat="false" ht="23.25" hidden="false" customHeight="true" outlineLevel="0" collapsed="false">
      <c r="A68" s="653" t="s">
        <v>618</v>
      </c>
      <c r="B68" s="653"/>
      <c r="C68" s="653" t="s">
        <v>619</v>
      </c>
      <c r="D68" s="653"/>
      <c r="E68" s="653"/>
      <c r="F68" s="653"/>
      <c r="G68" s="656" t="s">
        <v>411</v>
      </c>
      <c r="H68" s="657" t="n">
        <v>2.93</v>
      </c>
      <c r="I68" s="657"/>
    </row>
    <row r="69" customFormat="false" ht="23.25" hidden="false" customHeight="true" outlineLevel="0" collapsed="false">
      <c r="A69" s="653" t="s">
        <v>620</v>
      </c>
      <c r="B69" s="653"/>
      <c r="C69" s="653" t="s">
        <v>621</v>
      </c>
      <c r="D69" s="653"/>
      <c r="E69" s="653"/>
      <c r="F69" s="653"/>
      <c r="G69" s="656" t="s">
        <v>411</v>
      </c>
      <c r="H69" s="657" t="n">
        <v>2.42</v>
      </c>
      <c r="I69" s="657"/>
    </row>
    <row r="70" customFormat="false" ht="23.25" hidden="false" customHeight="true" outlineLevel="0" collapsed="false">
      <c r="A70" s="653" t="s">
        <v>622</v>
      </c>
      <c r="B70" s="653"/>
      <c r="C70" s="653" t="s">
        <v>623</v>
      </c>
      <c r="D70" s="653"/>
      <c r="E70" s="653"/>
      <c r="F70" s="653"/>
      <c r="G70" s="656" t="s">
        <v>411</v>
      </c>
      <c r="H70" s="657" t="n">
        <v>1.92</v>
      </c>
      <c r="I70" s="657"/>
    </row>
    <row r="71" customFormat="false" ht="23.25" hidden="false" customHeight="true" outlineLevel="0" collapsed="false">
      <c r="A71" s="653" t="s">
        <v>624</v>
      </c>
      <c r="B71" s="653"/>
      <c r="C71" s="653" t="s">
        <v>625</v>
      </c>
      <c r="D71" s="653"/>
      <c r="E71" s="653"/>
      <c r="F71" s="653"/>
      <c r="G71" s="656" t="s">
        <v>411</v>
      </c>
      <c r="H71" s="657" t="n">
        <v>1.46</v>
      </c>
      <c r="I71" s="657"/>
    </row>
    <row r="72" customFormat="false" ht="23.25" hidden="false" customHeight="true" outlineLevel="0" collapsed="false">
      <c r="A72" s="653" t="s">
        <v>626</v>
      </c>
      <c r="B72" s="653"/>
      <c r="C72" s="653" t="s">
        <v>627</v>
      </c>
      <c r="D72" s="653"/>
      <c r="E72" s="653"/>
      <c r="F72" s="653"/>
      <c r="G72" s="656" t="s">
        <v>411</v>
      </c>
      <c r="H72" s="657" t="n">
        <v>0.11</v>
      </c>
      <c r="I72" s="657"/>
    </row>
    <row r="73" customFormat="false" ht="34.5" hidden="false" customHeight="true" outlineLevel="0" collapsed="false">
      <c r="A73" s="653" t="s">
        <v>628</v>
      </c>
      <c r="B73" s="653"/>
      <c r="C73" s="653" t="s">
        <v>629</v>
      </c>
      <c r="D73" s="653"/>
      <c r="E73" s="653"/>
      <c r="F73" s="653"/>
      <c r="G73" s="656" t="s">
        <v>411</v>
      </c>
      <c r="H73" s="657" t="n">
        <v>0.11</v>
      </c>
      <c r="I73" s="657"/>
    </row>
    <row r="74" customFormat="false" ht="34.5" hidden="false" customHeight="true" outlineLevel="0" collapsed="false">
      <c r="A74" s="653" t="s">
        <v>630</v>
      </c>
      <c r="B74" s="653"/>
      <c r="C74" s="653" t="s">
        <v>631</v>
      </c>
      <c r="D74" s="653"/>
      <c r="E74" s="653"/>
      <c r="F74" s="653"/>
      <c r="G74" s="656" t="s">
        <v>411</v>
      </c>
      <c r="H74" s="657" t="n">
        <v>0.22</v>
      </c>
      <c r="I74" s="657"/>
    </row>
    <row r="75" customFormat="false" ht="34.5" hidden="false" customHeight="true" outlineLevel="0" collapsed="false">
      <c r="A75" s="653" t="s">
        <v>632</v>
      </c>
      <c r="B75" s="653"/>
      <c r="C75" s="653" t="s">
        <v>633</v>
      </c>
      <c r="D75" s="653"/>
      <c r="E75" s="653"/>
      <c r="F75" s="653"/>
      <c r="G75" s="656" t="s">
        <v>411</v>
      </c>
      <c r="H75" s="657" t="n">
        <v>0.16</v>
      </c>
      <c r="I75" s="657"/>
    </row>
    <row r="76" customFormat="false" ht="34.5" hidden="false" customHeight="true" outlineLevel="0" collapsed="false">
      <c r="A76" s="653" t="s">
        <v>634</v>
      </c>
      <c r="B76" s="653"/>
      <c r="C76" s="653" t="s">
        <v>635</v>
      </c>
      <c r="D76" s="653"/>
      <c r="E76" s="653"/>
      <c r="F76" s="653"/>
      <c r="G76" s="656" t="s">
        <v>411</v>
      </c>
      <c r="H76" s="657" t="n">
        <v>0.39</v>
      </c>
      <c r="I76" s="657"/>
    </row>
    <row r="77" customFormat="false" ht="34.5" hidden="false" customHeight="true" outlineLevel="0" collapsed="false">
      <c r="A77" s="653" t="s">
        <v>636</v>
      </c>
      <c r="B77" s="653"/>
      <c r="C77" s="653" t="s">
        <v>637</v>
      </c>
      <c r="D77" s="653"/>
      <c r="E77" s="653"/>
      <c r="F77" s="653"/>
      <c r="G77" s="656" t="s">
        <v>411</v>
      </c>
      <c r="H77" s="657" t="n">
        <v>0.33</v>
      </c>
      <c r="I77" s="657"/>
    </row>
    <row r="78" customFormat="false" ht="34.5" hidden="false" customHeight="true" outlineLevel="0" collapsed="false">
      <c r="A78" s="653" t="s">
        <v>638</v>
      </c>
      <c r="B78" s="653"/>
      <c r="C78" s="653" t="s">
        <v>639</v>
      </c>
      <c r="D78" s="653"/>
      <c r="E78" s="653"/>
      <c r="F78" s="653"/>
      <c r="G78" s="656" t="s">
        <v>411</v>
      </c>
      <c r="H78" s="657" t="n">
        <v>0.28</v>
      </c>
      <c r="I78" s="657"/>
    </row>
    <row r="79" customFormat="false" ht="34.5" hidden="false" customHeight="true" outlineLevel="0" collapsed="false">
      <c r="A79" s="653" t="s">
        <v>640</v>
      </c>
      <c r="B79" s="653"/>
      <c r="C79" s="653" t="s">
        <v>641</v>
      </c>
      <c r="D79" s="653"/>
      <c r="E79" s="653"/>
      <c r="F79" s="653"/>
      <c r="G79" s="656" t="s">
        <v>411</v>
      </c>
      <c r="H79" s="657" t="n">
        <v>0.45</v>
      </c>
      <c r="I79" s="657"/>
    </row>
    <row r="80" customFormat="false" ht="34.5" hidden="false" customHeight="true" outlineLevel="0" collapsed="false">
      <c r="A80" s="653" t="s">
        <v>642</v>
      </c>
      <c r="B80" s="653"/>
      <c r="C80" s="653" t="s">
        <v>643</v>
      </c>
      <c r="D80" s="653"/>
      <c r="E80" s="653"/>
      <c r="F80" s="653"/>
      <c r="G80" s="656" t="s">
        <v>411</v>
      </c>
      <c r="H80" s="657" t="n">
        <v>0.79</v>
      </c>
      <c r="I80" s="657"/>
    </row>
    <row r="81" customFormat="false" ht="34.5" hidden="false" customHeight="true" outlineLevel="0" collapsed="false">
      <c r="A81" s="653" t="s">
        <v>644</v>
      </c>
      <c r="B81" s="653"/>
      <c r="C81" s="653" t="s">
        <v>645</v>
      </c>
      <c r="D81" s="653"/>
      <c r="E81" s="653"/>
      <c r="F81" s="653"/>
      <c r="G81" s="656" t="s">
        <v>411</v>
      </c>
      <c r="H81" s="657" t="n">
        <v>2.82</v>
      </c>
      <c r="I81" s="657"/>
    </row>
    <row r="82" customFormat="false" ht="34.5" hidden="false" customHeight="true" outlineLevel="0" collapsed="false">
      <c r="A82" s="653" t="s">
        <v>646</v>
      </c>
      <c r="B82" s="653"/>
      <c r="C82" s="653" t="s">
        <v>647</v>
      </c>
      <c r="D82" s="653"/>
      <c r="E82" s="653"/>
      <c r="F82" s="653"/>
      <c r="G82" s="656" t="s">
        <v>411</v>
      </c>
      <c r="H82" s="657" t="n">
        <v>2.37</v>
      </c>
      <c r="I82" s="657"/>
    </row>
    <row r="83" customFormat="false" ht="34.5" hidden="false" customHeight="true" outlineLevel="0" collapsed="false">
      <c r="A83" s="653" t="s">
        <v>648</v>
      </c>
      <c r="B83" s="653"/>
      <c r="C83" s="653" t="s">
        <v>649</v>
      </c>
      <c r="D83" s="653"/>
      <c r="E83" s="653"/>
      <c r="F83" s="653"/>
      <c r="G83" s="656" t="s">
        <v>411</v>
      </c>
      <c r="H83" s="657" t="n">
        <v>1.97</v>
      </c>
      <c r="I83" s="657"/>
    </row>
    <row r="84" customFormat="false" ht="34.5" hidden="false" customHeight="true" outlineLevel="0" collapsed="false">
      <c r="A84" s="653" t="s">
        <v>650</v>
      </c>
      <c r="B84" s="653"/>
      <c r="C84" s="653" t="s">
        <v>651</v>
      </c>
      <c r="D84" s="653"/>
      <c r="E84" s="653"/>
      <c r="F84" s="653"/>
      <c r="G84" s="656" t="s">
        <v>411</v>
      </c>
      <c r="H84" s="657" t="n">
        <v>1.58</v>
      </c>
      <c r="I84" s="657"/>
    </row>
    <row r="85" customFormat="false" ht="34.5" hidden="false" customHeight="true" outlineLevel="0" collapsed="false">
      <c r="A85" s="653" t="s">
        <v>652</v>
      </c>
      <c r="B85" s="653"/>
      <c r="C85" s="653" t="s">
        <v>653</v>
      </c>
      <c r="D85" s="653"/>
      <c r="E85" s="653"/>
      <c r="F85" s="653"/>
      <c r="G85" s="656" t="s">
        <v>411</v>
      </c>
      <c r="H85" s="657" t="n">
        <v>1.18</v>
      </c>
      <c r="I85" s="657"/>
    </row>
    <row r="86" customFormat="false" ht="34.5" hidden="false" customHeight="true" outlineLevel="0" collapsed="false">
      <c r="A86" s="653" t="s">
        <v>654</v>
      </c>
      <c r="B86" s="653"/>
      <c r="C86" s="653" t="s">
        <v>655</v>
      </c>
      <c r="D86" s="653"/>
      <c r="E86" s="653"/>
      <c r="F86" s="653"/>
      <c r="G86" s="656" t="s">
        <v>411</v>
      </c>
      <c r="H86" s="657" t="n">
        <v>3.22</v>
      </c>
      <c r="I86" s="657"/>
    </row>
    <row r="87" customFormat="false" ht="34.5" hidden="false" customHeight="true" outlineLevel="0" collapsed="false">
      <c r="A87" s="653" t="s">
        <v>656</v>
      </c>
      <c r="B87" s="653"/>
      <c r="C87" s="653" t="s">
        <v>657</v>
      </c>
      <c r="D87" s="653"/>
      <c r="E87" s="653"/>
      <c r="F87" s="653"/>
      <c r="G87" s="656" t="s">
        <v>411</v>
      </c>
      <c r="H87" s="657" t="n">
        <v>1.18</v>
      </c>
      <c r="I87" s="657"/>
    </row>
    <row r="88" customFormat="false" ht="34.5" hidden="false" customHeight="true" outlineLevel="0" collapsed="false">
      <c r="A88" s="653" t="s">
        <v>658</v>
      </c>
      <c r="B88" s="653"/>
      <c r="C88" s="653" t="s">
        <v>659</v>
      </c>
      <c r="D88" s="653"/>
      <c r="E88" s="653"/>
      <c r="F88" s="653"/>
      <c r="G88" s="656" t="s">
        <v>411</v>
      </c>
      <c r="H88" s="657" t="n">
        <v>4.8</v>
      </c>
      <c r="I88" s="657"/>
    </row>
    <row r="89" customFormat="false" ht="34.5" hidden="false" customHeight="true" outlineLevel="0" collapsed="false">
      <c r="A89" s="653" t="s">
        <v>660</v>
      </c>
      <c r="B89" s="653"/>
      <c r="C89" s="653" t="s">
        <v>661</v>
      </c>
      <c r="D89" s="653"/>
      <c r="E89" s="653"/>
      <c r="F89" s="653"/>
      <c r="G89" s="656" t="s">
        <v>411</v>
      </c>
      <c r="H89" s="657" t="n">
        <v>4.18</v>
      </c>
      <c r="I89" s="657"/>
    </row>
    <row r="90" customFormat="false" ht="34.5" hidden="false" customHeight="true" outlineLevel="0" collapsed="false">
      <c r="A90" s="653" t="s">
        <v>662</v>
      </c>
      <c r="B90" s="653"/>
      <c r="C90" s="653" t="s">
        <v>663</v>
      </c>
      <c r="D90" s="653"/>
      <c r="E90" s="653"/>
      <c r="F90" s="653"/>
      <c r="G90" s="656" t="s">
        <v>411</v>
      </c>
      <c r="H90" s="657" t="n">
        <v>3.61</v>
      </c>
      <c r="I90" s="657"/>
    </row>
    <row r="91" customFormat="false" ht="34.5" hidden="false" customHeight="true" outlineLevel="0" collapsed="false">
      <c r="A91" s="653" t="s">
        <v>664</v>
      </c>
      <c r="B91" s="653"/>
      <c r="C91" s="653" t="s">
        <v>665</v>
      </c>
      <c r="D91" s="653"/>
      <c r="E91" s="653"/>
      <c r="F91" s="653"/>
      <c r="G91" s="656" t="s">
        <v>411</v>
      </c>
      <c r="H91" s="657" t="n">
        <v>2.99</v>
      </c>
      <c r="I91" s="657"/>
    </row>
    <row r="92" customFormat="false" ht="34.5" hidden="false" customHeight="true" outlineLevel="0" collapsed="false">
      <c r="A92" s="653" t="s">
        <v>666</v>
      </c>
      <c r="B92" s="653"/>
      <c r="C92" s="653" t="s">
        <v>667</v>
      </c>
      <c r="D92" s="653"/>
      <c r="E92" s="653"/>
      <c r="F92" s="653"/>
      <c r="G92" s="656" t="s">
        <v>411</v>
      </c>
      <c r="H92" s="657" t="n">
        <v>2.37</v>
      </c>
      <c r="I92" s="657"/>
    </row>
    <row r="93" customFormat="false" ht="34.5" hidden="false" customHeight="true" outlineLevel="0" collapsed="false">
      <c r="A93" s="653" t="s">
        <v>668</v>
      </c>
      <c r="B93" s="653"/>
      <c r="C93" s="653" t="s">
        <v>669</v>
      </c>
      <c r="D93" s="653"/>
      <c r="E93" s="653"/>
      <c r="F93" s="653"/>
      <c r="G93" s="656" t="s">
        <v>411</v>
      </c>
      <c r="H93" s="657" t="n">
        <v>1.8</v>
      </c>
      <c r="I93" s="657"/>
    </row>
    <row r="94" customFormat="false" ht="12.75" hidden="false" customHeight="true" outlineLevel="0" collapsed="false">
      <c r="A94" s="657" t="n">
        <v>35</v>
      </c>
      <c r="B94" s="657"/>
      <c r="C94" s="653" t="s">
        <v>670</v>
      </c>
      <c r="D94" s="653"/>
      <c r="E94" s="653"/>
      <c r="F94" s="653"/>
      <c r="H94" s="654"/>
      <c r="I94" s="654"/>
    </row>
    <row r="95" customFormat="false" ht="12.75" hidden="false" customHeight="true" outlineLevel="0" collapsed="false">
      <c r="A95" s="653" t="s">
        <v>301</v>
      </c>
      <c r="B95" s="653"/>
      <c r="C95" s="653" t="s">
        <v>671</v>
      </c>
      <c r="D95" s="653"/>
      <c r="E95" s="653"/>
      <c r="F95" s="653"/>
      <c r="G95" s="656" t="s">
        <v>470</v>
      </c>
      <c r="H95" s="657" t="n">
        <v>11518.31</v>
      </c>
      <c r="I95" s="657"/>
    </row>
    <row r="96" customFormat="false" ht="12.75" hidden="false" customHeight="true" outlineLevel="0" collapsed="false">
      <c r="A96" s="653" t="s">
        <v>672</v>
      </c>
      <c r="B96" s="653"/>
      <c r="C96" s="653" t="s">
        <v>673</v>
      </c>
      <c r="D96" s="653"/>
      <c r="E96" s="653"/>
      <c r="F96" s="653"/>
      <c r="G96" s="656" t="s">
        <v>470</v>
      </c>
      <c r="H96" s="657" t="n">
        <v>3353.73</v>
      </c>
      <c r="I96" s="657"/>
    </row>
    <row r="97" customFormat="false" ht="23.25" hidden="false" customHeight="true" outlineLevel="0" collapsed="false">
      <c r="A97" s="653" t="s">
        <v>674</v>
      </c>
      <c r="B97" s="653"/>
      <c r="C97" s="653" t="s">
        <v>675</v>
      </c>
      <c r="D97" s="653"/>
      <c r="E97" s="653"/>
      <c r="F97" s="653"/>
      <c r="G97" s="656" t="s">
        <v>470</v>
      </c>
      <c r="H97" s="657" t="n">
        <v>10059.39</v>
      </c>
      <c r="I97" s="657"/>
    </row>
    <row r="98" customFormat="false" ht="23.25" hidden="false" customHeight="true" outlineLevel="0" collapsed="false">
      <c r="A98" s="653" t="s">
        <v>676</v>
      </c>
      <c r="B98" s="653"/>
      <c r="C98" s="653" t="s">
        <v>677</v>
      </c>
      <c r="D98" s="653"/>
      <c r="E98" s="653"/>
      <c r="F98" s="653"/>
      <c r="G98" s="656" t="s">
        <v>470</v>
      </c>
      <c r="H98" s="657" t="n">
        <v>6707.46</v>
      </c>
      <c r="I98" s="657"/>
    </row>
    <row r="99" customFormat="false" ht="23.25" hidden="false" customHeight="true" outlineLevel="0" collapsed="false">
      <c r="A99" s="653" t="s">
        <v>678</v>
      </c>
      <c r="B99" s="653"/>
      <c r="C99" s="653" t="s">
        <v>679</v>
      </c>
      <c r="D99" s="653"/>
      <c r="E99" s="653"/>
      <c r="F99" s="653"/>
      <c r="G99" s="656" t="s">
        <v>470</v>
      </c>
      <c r="H99" s="657" t="n">
        <v>2282.24</v>
      </c>
      <c r="I99" s="657"/>
    </row>
    <row r="100" customFormat="false" ht="23.25" hidden="false" customHeight="true" outlineLevel="0" collapsed="false">
      <c r="A100" s="653" t="s">
        <v>680</v>
      </c>
      <c r="B100" s="653"/>
      <c r="C100" s="653" t="s">
        <v>681</v>
      </c>
      <c r="D100" s="653"/>
      <c r="E100" s="653"/>
      <c r="F100" s="653"/>
      <c r="G100" s="656" t="s">
        <v>470</v>
      </c>
      <c r="H100" s="657" t="n">
        <v>9286.63</v>
      </c>
      <c r="I100" s="657"/>
    </row>
    <row r="101" customFormat="false" ht="34.5" hidden="false" customHeight="true" outlineLevel="0" collapsed="false">
      <c r="A101" s="653" t="s">
        <v>682</v>
      </c>
      <c r="B101" s="653"/>
      <c r="C101" s="653" t="s">
        <v>683</v>
      </c>
      <c r="D101" s="653"/>
      <c r="E101" s="653"/>
      <c r="F101" s="653"/>
      <c r="G101" s="656" t="s">
        <v>470</v>
      </c>
      <c r="H101" s="657" t="n">
        <v>7071.63</v>
      </c>
      <c r="I101" s="657"/>
    </row>
    <row r="102" customFormat="false" ht="34.5" hidden="false" customHeight="true" outlineLevel="0" collapsed="false">
      <c r="A102" s="653" t="s">
        <v>684</v>
      </c>
      <c r="B102" s="653"/>
      <c r="C102" s="653" t="s">
        <v>685</v>
      </c>
      <c r="D102" s="653"/>
      <c r="E102" s="653"/>
      <c r="F102" s="653"/>
      <c r="G102" s="656" t="s">
        <v>470</v>
      </c>
      <c r="H102" s="657" t="n">
        <v>3543.05</v>
      </c>
      <c r="I102" s="657"/>
    </row>
    <row r="103" customFormat="false" ht="23.25" hidden="false" customHeight="true" outlineLevel="0" collapsed="false">
      <c r="A103" s="653" t="s">
        <v>686</v>
      </c>
      <c r="B103" s="653"/>
      <c r="C103" s="653" t="s">
        <v>687</v>
      </c>
      <c r="D103" s="653"/>
      <c r="E103" s="653"/>
      <c r="F103" s="653"/>
      <c r="G103" s="656" t="s">
        <v>411</v>
      </c>
      <c r="H103" s="657" t="n">
        <v>0.68</v>
      </c>
      <c r="I103" s="657"/>
    </row>
    <row r="104" customFormat="false" ht="23.25" hidden="false" customHeight="true" outlineLevel="0" collapsed="false">
      <c r="A104" s="653" t="s">
        <v>688</v>
      </c>
      <c r="B104" s="653"/>
      <c r="C104" s="653" t="s">
        <v>689</v>
      </c>
      <c r="D104" s="653"/>
      <c r="E104" s="653"/>
      <c r="F104" s="653"/>
      <c r="G104" s="656" t="s">
        <v>411</v>
      </c>
      <c r="H104" s="657" t="n">
        <v>2.39</v>
      </c>
      <c r="I104" s="657"/>
    </row>
    <row r="105" customFormat="false" ht="23.25" hidden="false" customHeight="true" outlineLevel="0" collapsed="false">
      <c r="A105" s="653" t="s">
        <v>690</v>
      </c>
      <c r="B105" s="653"/>
      <c r="C105" s="653" t="s">
        <v>691</v>
      </c>
      <c r="D105" s="653"/>
      <c r="E105" s="653"/>
      <c r="F105" s="653"/>
      <c r="G105" s="656" t="s">
        <v>411</v>
      </c>
      <c r="H105" s="657" t="n">
        <v>2.1</v>
      </c>
      <c r="I105" s="657"/>
    </row>
    <row r="106" customFormat="false" ht="23.25" hidden="false" customHeight="true" outlineLevel="0" collapsed="false">
      <c r="A106" s="653" t="s">
        <v>692</v>
      </c>
      <c r="B106" s="653"/>
      <c r="C106" s="653" t="s">
        <v>693</v>
      </c>
      <c r="D106" s="653"/>
      <c r="E106" s="653"/>
      <c r="F106" s="653"/>
      <c r="G106" s="656" t="s">
        <v>411</v>
      </c>
      <c r="H106" s="657" t="n">
        <v>1.81</v>
      </c>
      <c r="I106" s="657"/>
    </row>
    <row r="107" customFormat="false" ht="23.25" hidden="false" customHeight="true" outlineLevel="0" collapsed="false">
      <c r="A107" s="653" t="s">
        <v>694</v>
      </c>
      <c r="B107" s="653"/>
      <c r="C107" s="653" t="s">
        <v>695</v>
      </c>
      <c r="D107" s="653"/>
      <c r="E107" s="653"/>
      <c r="F107" s="653"/>
      <c r="G107" s="656" t="s">
        <v>411</v>
      </c>
      <c r="H107" s="657" t="n">
        <v>1.54</v>
      </c>
      <c r="I107" s="657"/>
    </row>
    <row r="108" customFormat="false" ht="23.25" hidden="false" customHeight="true" outlineLevel="0" collapsed="false">
      <c r="A108" s="653" t="s">
        <v>696</v>
      </c>
      <c r="B108" s="653"/>
      <c r="C108" s="653" t="s">
        <v>697</v>
      </c>
      <c r="D108" s="653"/>
      <c r="E108" s="653"/>
      <c r="F108" s="653"/>
      <c r="G108" s="656" t="s">
        <v>411</v>
      </c>
      <c r="H108" s="657" t="n">
        <v>1.26</v>
      </c>
      <c r="I108" s="657"/>
    </row>
    <row r="109" customFormat="false" ht="23.25" hidden="false" customHeight="true" outlineLevel="0" collapsed="false">
      <c r="A109" s="653" t="s">
        <v>698</v>
      </c>
      <c r="B109" s="653"/>
      <c r="C109" s="653" t="s">
        <v>699</v>
      </c>
      <c r="D109" s="653"/>
      <c r="E109" s="653"/>
      <c r="F109" s="653"/>
      <c r="G109" s="656" t="s">
        <v>411</v>
      </c>
      <c r="H109" s="657" t="n">
        <v>0.97</v>
      </c>
      <c r="I109" s="657"/>
    </row>
    <row r="110" customFormat="false" ht="12.75" hidden="false" customHeight="true" outlineLevel="0" collapsed="false">
      <c r="A110" s="653" t="s">
        <v>700</v>
      </c>
      <c r="B110" s="653"/>
      <c r="C110" s="653" t="s">
        <v>701</v>
      </c>
      <c r="D110" s="653"/>
      <c r="E110" s="653"/>
      <c r="F110" s="653"/>
      <c r="G110" s="656" t="s">
        <v>91</v>
      </c>
      <c r="H110" s="657" t="n">
        <v>6</v>
      </c>
      <c r="I110" s="657"/>
    </row>
    <row r="111" customFormat="false" ht="23.25" hidden="false" customHeight="true" outlineLevel="0" collapsed="false">
      <c r="A111" s="653" t="s">
        <v>303</v>
      </c>
      <c r="B111" s="653"/>
      <c r="C111" s="653" t="s">
        <v>702</v>
      </c>
      <c r="D111" s="653"/>
      <c r="E111" s="653"/>
      <c r="F111" s="653"/>
      <c r="G111" s="656" t="s">
        <v>477</v>
      </c>
      <c r="H111" s="657" t="n">
        <v>575.7</v>
      </c>
      <c r="I111" s="657"/>
    </row>
    <row r="112" customFormat="false" ht="12.75" hidden="false" customHeight="true" outlineLevel="0" collapsed="false">
      <c r="A112" s="653" t="s">
        <v>703</v>
      </c>
      <c r="B112" s="653"/>
      <c r="C112" s="653" t="s">
        <v>704</v>
      </c>
      <c r="D112" s="653"/>
      <c r="E112" s="653"/>
      <c r="F112" s="653"/>
      <c r="G112" s="656" t="s">
        <v>477</v>
      </c>
      <c r="H112" s="657" t="n">
        <v>443.32</v>
      </c>
      <c r="I112" s="657"/>
    </row>
    <row r="113" customFormat="false" ht="23.25" hidden="false" customHeight="true" outlineLevel="0" collapsed="false">
      <c r="A113" s="653" t="s">
        <v>299</v>
      </c>
      <c r="B113" s="653"/>
      <c r="C113" s="653" t="s">
        <v>476</v>
      </c>
      <c r="D113" s="653"/>
      <c r="E113" s="653"/>
      <c r="F113" s="653"/>
      <c r="G113" s="656" t="s">
        <v>477</v>
      </c>
      <c r="H113" s="657" t="n">
        <v>716.26</v>
      </c>
      <c r="I113" s="657"/>
    </row>
    <row r="114" customFormat="false" ht="23.25" hidden="false" customHeight="true" outlineLevel="0" collapsed="false">
      <c r="A114" s="653" t="s">
        <v>300</v>
      </c>
      <c r="B114" s="653"/>
      <c r="C114" s="653" t="s">
        <v>705</v>
      </c>
      <c r="D114" s="653"/>
      <c r="E114" s="653"/>
      <c r="F114" s="653"/>
      <c r="G114" s="656" t="s">
        <v>477</v>
      </c>
      <c r="H114" s="657" t="n">
        <v>651.39</v>
      </c>
      <c r="I114" s="657"/>
    </row>
    <row r="115" customFormat="false" ht="12.75" hidden="false" customHeight="true" outlineLevel="0" collapsed="false">
      <c r="A115" s="653" t="s">
        <v>706</v>
      </c>
      <c r="B115" s="653"/>
      <c r="C115" s="653" t="s">
        <v>707</v>
      </c>
      <c r="D115" s="653"/>
      <c r="E115" s="653"/>
      <c r="F115" s="653"/>
      <c r="G115" s="656" t="s">
        <v>470</v>
      </c>
      <c r="H115" s="657" t="n">
        <v>1498.81</v>
      </c>
      <c r="I115" s="657"/>
    </row>
    <row r="116" customFormat="false" ht="12.75" hidden="false" customHeight="true" outlineLevel="0" collapsed="false">
      <c r="A116" s="653" t="s">
        <v>708</v>
      </c>
      <c r="B116" s="653"/>
      <c r="C116" s="653" t="s">
        <v>709</v>
      </c>
      <c r="D116" s="653"/>
      <c r="E116" s="653"/>
      <c r="F116" s="653"/>
      <c r="G116" s="656" t="s">
        <v>477</v>
      </c>
      <c r="H116" s="657" t="n">
        <v>965.45</v>
      </c>
      <c r="I116" s="657"/>
    </row>
    <row r="117" customFormat="false" ht="12.75" hidden="false" customHeight="true" outlineLevel="0" collapsed="false">
      <c r="A117" s="653" t="s">
        <v>710</v>
      </c>
      <c r="B117" s="653"/>
      <c r="C117" s="653" t="s">
        <v>711</v>
      </c>
      <c r="D117" s="653"/>
      <c r="E117" s="653"/>
      <c r="F117" s="653"/>
      <c r="G117" s="656" t="s">
        <v>477</v>
      </c>
      <c r="H117" s="657" t="n">
        <v>921.03</v>
      </c>
      <c r="I117" s="657"/>
    </row>
    <row r="118" customFormat="false" ht="12.75" hidden="false" customHeight="true" outlineLevel="0" collapsed="false">
      <c r="A118" s="653" t="s">
        <v>712</v>
      </c>
      <c r="B118" s="653"/>
      <c r="C118" s="653" t="s">
        <v>713</v>
      </c>
      <c r="D118" s="653"/>
      <c r="E118" s="653"/>
      <c r="F118" s="653"/>
      <c r="G118" s="656" t="s">
        <v>477</v>
      </c>
      <c r="H118" s="657" t="n">
        <v>1463.16</v>
      </c>
      <c r="I118" s="657"/>
    </row>
    <row r="119" customFormat="false" ht="23.25" hidden="false" customHeight="true" outlineLevel="0" collapsed="false">
      <c r="A119" s="653" t="s">
        <v>714</v>
      </c>
      <c r="B119" s="653"/>
      <c r="C119" s="653" t="s">
        <v>715</v>
      </c>
      <c r="D119" s="653"/>
      <c r="E119" s="653"/>
      <c r="F119" s="653"/>
      <c r="G119" s="656" t="s">
        <v>477</v>
      </c>
      <c r="H119" s="657" t="n">
        <v>1297.42</v>
      </c>
      <c r="I119" s="657"/>
    </row>
    <row r="120" customFormat="false" ht="23.25" hidden="false" customHeight="true" outlineLevel="0" collapsed="false">
      <c r="A120" s="653" t="s">
        <v>716</v>
      </c>
      <c r="B120" s="653"/>
      <c r="C120" s="653" t="s">
        <v>717</v>
      </c>
      <c r="D120" s="653"/>
      <c r="E120" s="653"/>
      <c r="F120" s="653"/>
      <c r="G120" s="656" t="s">
        <v>477</v>
      </c>
      <c r="H120" s="657" t="n">
        <v>1768.4</v>
      </c>
      <c r="I120" s="657"/>
    </row>
    <row r="121" customFormat="false" ht="12.75" hidden="false" customHeight="true" outlineLevel="0" collapsed="false">
      <c r="A121" s="653" t="s">
        <v>307</v>
      </c>
      <c r="B121" s="653"/>
      <c r="C121" s="653" t="s">
        <v>718</v>
      </c>
      <c r="D121" s="653"/>
      <c r="E121" s="653"/>
      <c r="F121" s="653"/>
      <c r="G121" s="656" t="s">
        <v>477</v>
      </c>
      <c r="H121" s="657" t="n">
        <v>1889.35</v>
      </c>
      <c r="I121" s="657"/>
    </row>
    <row r="122" customFormat="false" ht="23.25" hidden="false" customHeight="true" outlineLevel="0" collapsed="false">
      <c r="A122" s="653" t="s">
        <v>719</v>
      </c>
      <c r="B122" s="653"/>
      <c r="C122" s="653" t="s">
        <v>720</v>
      </c>
      <c r="D122" s="653"/>
      <c r="E122" s="653"/>
      <c r="F122" s="653"/>
      <c r="G122" s="656" t="s">
        <v>477</v>
      </c>
      <c r="H122" s="657" t="n">
        <v>1702.65</v>
      </c>
      <c r="I122" s="657"/>
    </row>
    <row r="123" customFormat="false" ht="12.75" hidden="false" customHeight="true" outlineLevel="0" collapsed="false">
      <c r="A123" s="653" t="s">
        <v>721</v>
      </c>
      <c r="B123" s="653"/>
      <c r="C123" s="653" t="s">
        <v>722</v>
      </c>
      <c r="D123" s="653"/>
      <c r="E123" s="653"/>
      <c r="F123" s="653"/>
      <c r="G123" s="656" t="s">
        <v>477</v>
      </c>
      <c r="H123" s="657" t="n">
        <v>1230.94</v>
      </c>
      <c r="I123" s="657"/>
    </row>
    <row r="124" customFormat="false" ht="23.25" hidden="false" customHeight="true" outlineLevel="0" collapsed="false">
      <c r="A124" s="653" t="s">
        <v>723</v>
      </c>
      <c r="B124" s="653"/>
      <c r="C124" s="653" t="s">
        <v>724</v>
      </c>
      <c r="D124" s="653"/>
      <c r="E124" s="653"/>
      <c r="F124" s="653"/>
      <c r="G124" s="656" t="s">
        <v>477</v>
      </c>
      <c r="H124" s="657" t="n">
        <v>1304.05</v>
      </c>
      <c r="I124" s="657"/>
    </row>
    <row r="125" customFormat="false" ht="23.25" hidden="false" customHeight="true" outlineLevel="0" collapsed="false">
      <c r="A125" s="653" t="s">
        <v>302</v>
      </c>
      <c r="B125" s="653"/>
      <c r="C125" s="653" t="s">
        <v>725</v>
      </c>
      <c r="D125" s="653"/>
      <c r="E125" s="653"/>
      <c r="F125" s="653"/>
      <c r="G125" s="656" t="s">
        <v>477</v>
      </c>
      <c r="H125" s="657" t="n">
        <v>1528.35</v>
      </c>
      <c r="I125" s="657"/>
    </row>
    <row r="126" customFormat="false" ht="12.75" hidden="false" customHeight="true" outlineLevel="0" collapsed="false">
      <c r="A126" s="653" t="s">
        <v>726</v>
      </c>
      <c r="B126" s="653"/>
      <c r="C126" s="653" t="s">
        <v>727</v>
      </c>
      <c r="D126" s="653"/>
      <c r="E126" s="653"/>
      <c r="F126" s="653"/>
      <c r="G126" s="656" t="s">
        <v>477</v>
      </c>
      <c r="H126" s="657" t="n">
        <v>2221.52</v>
      </c>
      <c r="I126" s="657"/>
    </row>
    <row r="127" customFormat="false" ht="12.75" hidden="false" customHeight="true" outlineLevel="0" collapsed="false">
      <c r="A127" s="653" t="s">
        <v>728</v>
      </c>
      <c r="B127" s="653"/>
      <c r="C127" s="653" t="s">
        <v>729</v>
      </c>
      <c r="D127" s="653"/>
      <c r="E127" s="653"/>
      <c r="F127" s="653"/>
      <c r="G127" s="656" t="s">
        <v>477</v>
      </c>
      <c r="H127" s="657" t="n">
        <v>1401.37</v>
      </c>
      <c r="I127" s="657"/>
    </row>
    <row r="128" customFormat="false" ht="12.75" hidden="false" customHeight="true" outlineLevel="0" collapsed="false">
      <c r="A128" s="653" t="s">
        <v>730</v>
      </c>
      <c r="B128" s="653"/>
      <c r="C128" s="653" t="s">
        <v>731</v>
      </c>
      <c r="D128" s="653"/>
      <c r="E128" s="653"/>
      <c r="F128" s="653"/>
      <c r="G128" s="656" t="s">
        <v>477</v>
      </c>
      <c r="H128" s="657" t="n">
        <v>1212.05</v>
      </c>
      <c r="I128" s="657"/>
    </row>
    <row r="129" customFormat="false" ht="12.75" hidden="false" customHeight="true" outlineLevel="0" collapsed="false">
      <c r="A129" s="653" t="s">
        <v>305</v>
      </c>
      <c r="B129" s="653"/>
      <c r="C129" s="653" t="s">
        <v>732</v>
      </c>
      <c r="D129" s="653"/>
      <c r="E129" s="653"/>
      <c r="F129" s="653"/>
      <c r="G129" s="656" t="s">
        <v>477</v>
      </c>
      <c r="H129" s="657" t="n">
        <v>1655.39</v>
      </c>
      <c r="I129" s="657"/>
    </row>
    <row r="130" customFormat="false" ht="45.75" hidden="false" customHeight="true" outlineLevel="0" collapsed="false">
      <c r="A130" s="653" t="s">
        <v>733</v>
      </c>
      <c r="B130" s="653"/>
      <c r="C130" s="653" t="s">
        <v>734</v>
      </c>
      <c r="D130" s="653"/>
      <c r="E130" s="653"/>
      <c r="F130" s="653"/>
      <c r="G130" s="656" t="s">
        <v>477</v>
      </c>
      <c r="H130" s="657" t="n">
        <v>967.79</v>
      </c>
      <c r="I130" s="657"/>
    </row>
    <row r="131" customFormat="false" ht="23.25" hidden="false" customHeight="true" outlineLevel="0" collapsed="false">
      <c r="A131" s="653" t="s">
        <v>735</v>
      </c>
      <c r="B131" s="653"/>
      <c r="C131" s="653" t="s">
        <v>736</v>
      </c>
      <c r="D131" s="653"/>
      <c r="E131" s="653"/>
      <c r="F131" s="653"/>
      <c r="G131" s="656" t="s">
        <v>477</v>
      </c>
      <c r="H131" s="657" t="n">
        <v>1768.4</v>
      </c>
      <c r="I131" s="657"/>
    </row>
    <row r="132" customFormat="false" ht="23.25" hidden="false" customHeight="true" outlineLevel="0" collapsed="false">
      <c r="A132" s="653" t="s">
        <v>737</v>
      </c>
      <c r="B132" s="653"/>
      <c r="C132" s="653" t="s">
        <v>738</v>
      </c>
      <c r="D132" s="653"/>
      <c r="E132" s="653"/>
      <c r="F132" s="653"/>
      <c r="G132" s="656" t="s">
        <v>477</v>
      </c>
      <c r="H132" s="657" t="n">
        <v>1401.37</v>
      </c>
      <c r="I132" s="657"/>
    </row>
    <row r="133" customFormat="false" ht="23.25" hidden="false" customHeight="true" outlineLevel="0" collapsed="false">
      <c r="A133" s="653" t="s">
        <v>306</v>
      </c>
      <c r="B133" s="653"/>
      <c r="C133" s="653" t="s">
        <v>739</v>
      </c>
      <c r="D133" s="653"/>
      <c r="E133" s="653"/>
      <c r="F133" s="653"/>
      <c r="G133" s="656" t="s">
        <v>477</v>
      </c>
      <c r="H133" s="657" t="n">
        <v>1700.46</v>
      </c>
      <c r="I133" s="657"/>
    </row>
    <row r="134" customFormat="false" ht="12.75" hidden="false" customHeight="true" outlineLevel="0" collapsed="false">
      <c r="A134" s="653" t="s">
        <v>740</v>
      </c>
      <c r="B134" s="653"/>
      <c r="C134" s="653" t="s">
        <v>741</v>
      </c>
      <c r="D134" s="653"/>
      <c r="E134" s="653"/>
      <c r="F134" s="653"/>
      <c r="G134" s="656" t="s">
        <v>477</v>
      </c>
      <c r="H134" s="657" t="n">
        <v>1632.52</v>
      </c>
      <c r="I134" s="657"/>
    </row>
    <row r="135" customFormat="false" ht="12.75" hidden="false" customHeight="true" outlineLevel="0" collapsed="false">
      <c r="A135" s="653" t="s">
        <v>742</v>
      </c>
      <c r="B135" s="653"/>
      <c r="C135" s="653" t="s">
        <v>743</v>
      </c>
      <c r="D135" s="653"/>
      <c r="E135" s="653"/>
      <c r="F135" s="653"/>
      <c r="G135" s="656" t="s">
        <v>477</v>
      </c>
      <c r="H135" s="657" t="n">
        <v>1477.29</v>
      </c>
      <c r="I135" s="657"/>
    </row>
    <row r="136" customFormat="false" ht="23.25" hidden="false" customHeight="true" outlineLevel="0" collapsed="false">
      <c r="A136" s="653" t="s">
        <v>744</v>
      </c>
      <c r="B136" s="653"/>
      <c r="C136" s="653" t="s">
        <v>745</v>
      </c>
      <c r="D136" s="653"/>
      <c r="E136" s="653"/>
      <c r="F136" s="653"/>
      <c r="G136" s="656" t="s">
        <v>477</v>
      </c>
      <c r="H136" s="657" t="n">
        <v>1486.7</v>
      </c>
      <c r="I136" s="657"/>
    </row>
    <row r="137" customFormat="false" ht="12.75" hidden="false" customHeight="true" outlineLevel="0" collapsed="false">
      <c r="A137" s="653" t="s">
        <v>746</v>
      </c>
      <c r="B137" s="653"/>
      <c r="C137" s="653" t="s">
        <v>747</v>
      </c>
      <c r="D137" s="653"/>
      <c r="E137" s="653"/>
      <c r="F137" s="653"/>
      <c r="G137" s="656" t="s">
        <v>477</v>
      </c>
      <c r="H137" s="657" t="n">
        <v>1204.61</v>
      </c>
      <c r="I137" s="657"/>
    </row>
    <row r="138" customFormat="false" ht="12.75" hidden="false" customHeight="true" outlineLevel="0" collapsed="false">
      <c r="A138" s="653" t="s">
        <v>304</v>
      </c>
      <c r="B138" s="653"/>
      <c r="C138" s="653" t="s">
        <v>748</v>
      </c>
      <c r="D138" s="653"/>
      <c r="E138" s="653"/>
      <c r="F138" s="653"/>
      <c r="G138" s="656" t="s">
        <v>477</v>
      </c>
      <c r="H138" s="657" t="n">
        <v>1285.12</v>
      </c>
      <c r="I138" s="657"/>
    </row>
    <row r="139" customFormat="false" ht="23.25" hidden="false" customHeight="true" outlineLevel="0" collapsed="false">
      <c r="A139" s="653" t="s">
        <v>749</v>
      </c>
      <c r="B139" s="653"/>
      <c r="C139" s="653" t="s">
        <v>750</v>
      </c>
      <c r="D139" s="653"/>
      <c r="E139" s="653"/>
      <c r="F139" s="653"/>
      <c r="G139" s="656" t="s">
        <v>477</v>
      </c>
      <c r="H139" s="657" t="n">
        <v>1111.46</v>
      </c>
      <c r="I139" s="657"/>
    </row>
    <row r="140" customFormat="false" ht="23.25" hidden="false" customHeight="true" outlineLevel="0" collapsed="false">
      <c r="A140" s="653" t="s">
        <v>751</v>
      </c>
      <c r="B140" s="653"/>
      <c r="C140" s="653" t="s">
        <v>752</v>
      </c>
      <c r="D140" s="653"/>
      <c r="E140" s="653"/>
      <c r="F140" s="653"/>
      <c r="G140" s="656" t="s">
        <v>477</v>
      </c>
      <c r="H140" s="657" t="n">
        <v>602.06</v>
      </c>
      <c r="I140" s="657"/>
    </row>
    <row r="141" customFormat="false" ht="12.75" hidden="false" customHeight="true" outlineLevel="0" collapsed="false">
      <c r="A141" s="653" t="s">
        <v>753</v>
      </c>
      <c r="B141" s="653"/>
      <c r="C141" s="653" t="s">
        <v>754</v>
      </c>
      <c r="D141" s="653"/>
      <c r="E141" s="653"/>
      <c r="F141" s="653"/>
      <c r="G141" s="656" t="s">
        <v>477</v>
      </c>
      <c r="H141" s="657" t="n">
        <v>707.26</v>
      </c>
      <c r="I141" s="657"/>
    </row>
    <row r="142" customFormat="false" ht="12.75" hidden="false" customHeight="true" outlineLevel="0" collapsed="false">
      <c r="A142" s="653" t="s">
        <v>755</v>
      </c>
      <c r="B142" s="653"/>
      <c r="C142" s="653" t="s">
        <v>756</v>
      </c>
      <c r="D142" s="653"/>
      <c r="E142" s="653"/>
      <c r="F142" s="653"/>
      <c r="G142" s="656" t="s">
        <v>477</v>
      </c>
      <c r="H142" s="657" t="n">
        <v>965.45</v>
      </c>
      <c r="I142" s="657"/>
    </row>
    <row r="143" customFormat="false" ht="12.75" hidden="false" customHeight="true" outlineLevel="0" collapsed="false">
      <c r="A143" s="657" t="n">
        <v>37</v>
      </c>
      <c r="B143" s="657"/>
      <c r="C143" s="653" t="s">
        <v>757</v>
      </c>
      <c r="D143" s="653"/>
      <c r="E143" s="653"/>
      <c r="F143" s="653"/>
      <c r="H143" s="654"/>
      <c r="I143" s="654"/>
    </row>
    <row r="144" customFormat="false" ht="12.75" hidden="false" customHeight="true" outlineLevel="0" collapsed="false">
      <c r="A144" s="653" t="s">
        <v>758</v>
      </c>
      <c r="B144" s="653"/>
      <c r="C144" s="653" t="s">
        <v>759</v>
      </c>
      <c r="D144" s="653"/>
      <c r="E144" s="653"/>
      <c r="F144" s="653"/>
      <c r="G144" s="656" t="s">
        <v>600</v>
      </c>
      <c r="H144" s="657" t="n">
        <v>1.16</v>
      </c>
      <c r="I144" s="657"/>
    </row>
    <row r="145" customFormat="false" ht="23.25" hidden="false" customHeight="true" outlineLevel="0" collapsed="false">
      <c r="A145" s="653" t="s">
        <v>760</v>
      </c>
      <c r="B145" s="653"/>
      <c r="C145" s="653" t="s">
        <v>761</v>
      </c>
      <c r="D145" s="653"/>
      <c r="E145" s="653"/>
      <c r="F145" s="653"/>
      <c r="G145" s="656" t="s">
        <v>516</v>
      </c>
      <c r="H145" s="657" t="n">
        <v>33.97</v>
      </c>
      <c r="I145" s="657"/>
    </row>
    <row r="146" customFormat="false" ht="12.75" hidden="false" customHeight="true" outlineLevel="0" collapsed="false">
      <c r="A146" s="657" t="n">
        <v>38</v>
      </c>
      <c r="B146" s="657"/>
      <c r="C146" s="653" t="s">
        <v>762</v>
      </c>
      <c r="D146" s="653"/>
      <c r="E146" s="653"/>
      <c r="F146" s="653"/>
      <c r="H146" s="654"/>
      <c r="I146" s="654"/>
    </row>
    <row r="147" customFormat="false" ht="23.25" hidden="false" customHeight="true" outlineLevel="0" collapsed="false">
      <c r="A147" s="653" t="s">
        <v>479</v>
      </c>
      <c r="B147" s="653"/>
      <c r="C147" s="653" t="s">
        <v>763</v>
      </c>
      <c r="D147" s="653"/>
      <c r="E147" s="653"/>
      <c r="F147" s="653"/>
      <c r="G147" s="656" t="s">
        <v>411</v>
      </c>
      <c r="H147" s="657" t="n">
        <v>0.22</v>
      </c>
      <c r="I147" s="657"/>
    </row>
    <row r="148" customFormat="false" ht="23.25" hidden="false" customHeight="true" outlineLevel="0" collapsed="false">
      <c r="A148" s="653" t="s">
        <v>481</v>
      </c>
      <c r="B148" s="653"/>
      <c r="C148" s="653" t="s">
        <v>482</v>
      </c>
      <c r="D148" s="653"/>
      <c r="E148" s="653"/>
      <c r="F148" s="653"/>
      <c r="G148" s="656" t="s">
        <v>411</v>
      </c>
      <c r="H148" s="657" t="n">
        <v>0.84</v>
      </c>
      <c r="I148" s="657"/>
    </row>
    <row r="149" customFormat="false" ht="23.25" hidden="false" customHeight="true" outlineLevel="0" collapsed="false">
      <c r="A149" s="653" t="s">
        <v>298</v>
      </c>
      <c r="B149" s="653"/>
      <c r="C149" s="653" t="s">
        <v>483</v>
      </c>
      <c r="D149" s="653"/>
      <c r="E149" s="653"/>
      <c r="F149" s="653"/>
      <c r="G149" s="656" t="s">
        <v>411</v>
      </c>
      <c r="H149" s="657" t="n">
        <v>0.73</v>
      </c>
      <c r="I149" s="657"/>
    </row>
    <row r="150" customFormat="false" ht="23.25" hidden="false" customHeight="true" outlineLevel="0" collapsed="false">
      <c r="A150" s="653" t="s">
        <v>484</v>
      </c>
      <c r="B150" s="653"/>
      <c r="C150" s="653" t="s">
        <v>485</v>
      </c>
      <c r="D150" s="653"/>
      <c r="E150" s="653"/>
      <c r="F150" s="653"/>
      <c r="G150" s="656" t="s">
        <v>411</v>
      </c>
      <c r="H150" s="657" t="n">
        <v>0.63</v>
      </c>
      <c r="I150" s="657"/>
    </row>
    <row r="151" customFormat="false" ht="23.25" hidden="false" customHeight="true" outlineLevel="0" collapsed="false">
      <c r="A151" s="653" t="s">
        <v>486</v>
      </c>
      <c r="B151" s="653"/>
      <c r="C151" s="653" t="s">
        <v>487</v>
      </c>
      <c r="D151" s="653"/>
      <c r="E151" s="653"/>
      <c r="F151" s="653"/>
      <c r="G151" s="656" t="s">
        <v>411</v>
      </c>
      <c r="H151" s="657" t="n">
        <v>0.53</v>
      </c>
      <c r="I151" s="657"/>
    </row>
    <row r="152" customFormat="false" ht="23.25" hidden="false" customHeight="true" outlineLevel="0" collapsed="false">
      <c r="A152" s="653" t="s">
        <v>488</v>
      </c>
      <c r="B152" s="653"/>
      <c r="C152" s="653" t="s">
        <v>489</v>
      </c>
      <c r="D152" s="653"/>
      <c r="E152" s="653"/>
      <c r="F152" s="653"/>
      <c r="G152" s="656" t="s">
        <v>411</v>
      </c>
      <c r="H152" s="657" t="n">
        <v>0.43</v>
      </c>
      <c r="I152" s="657"/>
    </row>
    <row r="153" customFormat="false" ht="23.25" hidden="false" customHeight="true" outlineLevel="0" collapsed="false">
      <c r="A153" s="653" t="s">
        <v>490</v>
      </c>
      <c r="B153" s="653"/>
      <c r="C153" s="653" t="s">
        <v>764</v>
      </c>
      <c r="D153" s="653"/>
      <c r="E153" s="653"/>
      <c r="F153" s="653"/>
      <c r="G153" s="656" t="s">
        <v>411</v>
      </c>
      <c r="H153" s="657" t="n">
        <v>0.32</v>
      </c>
      <c r="I153" s="657"/>
    </row>
    <row r="154" customFormat="false" ht="23.25" hidden="false" customHeight="true" outlineLevel="0" collapsed="false">
      <c r="A154" s="653" t="s">
        <v>765</v>
      </c>
      <c r="B154" s="653"/>
      <c r="C154" s="653" t="s">
        <v>766</v>
      </c>
      <c r="D154" s="653"/>
      <c r="E154" s="653"/>
      <c r="F154" s="653"/>
      <c r="G154" s="656" t="s">
        <v>411</v>
      </c>
      <c r="H154" s="657" t="n">
        <v>0.07</v>
      </c>
      <c r="I154" s="657"/>
    </row>
    <row r="155" customFormat="false" ht="45.75" hidden="false" customHeight="true" outlineLevel="0" collapsed="false">
      <c r="A155" s="653" t="s">
        <v>767</v>
      </c>
      <c r="B155" s="653"/>
      <c r="C155" s="653" t="s">
        <v>768</v>
      </c>
      <c r="D155" s="653"/>
      <c r="E155" s="653"/>
      <c r="F155" s="653"/>
      <c r="G155" s="656" t="s">
        <v>411</v>
      </c>
      <c r="H155" s="657" t="n">
        <v>0.49</v>
      </c>
      <c r="I155" s="657"/>
    </row>
    <row r="156" customFormat="false" ht="45.75" hidden="false" customHeight="true" outlineLevel="0" collapsed="false">
      <c r="A156" s="653" t="s">
        <v>769</v>
      </c>
      <c r="B156" s="653"/>
      <c r="C156" s="653" t="s">
        <v>770</v>
      </c>
      <c r="D156" s="653"/>
      <c r="E156" s="653"/>
      <c r="F156" s="653"/>
      <c r="G156" s="656" t="s">
        <v>411</v>
      </c>
      <c r="H156" s="657" t="n">
        <v>2.01</v>
      </c>
      <c r="I156" s="657"/>
    </row>
    <row r="157" customFormat="false" ht="45.75" hidden="false" customHeight="true" outlineLevel="0" collapsed="false">
      <c r="A157" s="653" t="s">
        <v>771</v>
      </c>
      <c r="B157" s="653"/>
      <c r="C157" s="653" t="s">
        <v>772</v>
      </c>
      <c r="D157" s="653"/>
      <c r="E157" s="653"/>
      <c r="F157" s="653"/>
      <c r="G157" s="656" t="s">
        <v>411</v>
      </c>
      <c r="H157" s="657" t="n">
        <v>1.76</v>
      </c>
      <c r="I157" s="657"/>
    </row>
    <row r="158" customFormat="false" ht="45.75" hidden="false" customHeight="true" outlineLevel="0" collapsed="false">
      <c r="A158" s="653" t="s">
        <v>773</v>
      </c>
      <c r="B158" s="653"/>
      <c r="C158" s="653" t="s">
        <v>774</v>
      </c>
      <c r="D158" s="653"/>
      <c r="E158" s="653"/>
      <c r="F158" s="653"/>
      <c r="G158" s="656" t="s">
        <v>411</v>
      </c>
      <c r="H158" s="657" t="n">
        <v>1.5</v>
      </c>
      <c r="I158" s="657"/>
    </row>
    <row r="159" customFormat="false" ht="45.75" hidden="false" customHeight="true" outlineLevel="0" collapsed="false">
      <c r="A159" s="653" t="s">
        <v>775</v>
      </c>
      <c r="B159" s="653"/>
      <c r="C159" s="653" t="s">
        <v>776</v>
      </c>
      <c r="D159" s="653"/>
      <c r="E159" s="653"/>
      <c r="F159" s="653"/>
      <c r="G159" s="656" t="s">
        <v>411</v>
      </c>
      <c r="H159" s="657" t="n">
        <v>1.25</v>
      </c>
      <c r="I159" s="657"/>
    </row>
    <row r="160" customFormat="false" ht="45.75" hidden="false" customHeight="true" outlineLevel="0" collapsed="false">
      <c r="A160" s="653" t="s">
        <v>777</v>
      </c>
      <c r="B160" s="653"/>
      <c r="C160" s="653" t="s">
        <v>778</v>
      </c>
      <c r="D160" s="653"/>
      <c r="E160" s="653"/>
      <c r="F160" s="653"/>
      <c r="G160" s="656" t="s">
        <v>411</v>
      </c>
      <c r="H160" s="657" t="n">
        <v>1</v>
      </c>
      <c r="I160" s="657"/>
    </row>
    <row r="161" customFormat="false" ht="45.75" hidden="false" customHeight="true" outlineLevel="0" collapsed="false">
      <c r="A161" s="653" t="s">
        <v>779</v>
      </c>
      <c r="B161" s="653"/>
      <c r="C161" s="653" t="s">
        <v>780</v>
      </c>
      <c r="D161" s="653"/>
      <c r="E161" s="653"/>
      <c r="F161" s="653"/>
      <c r="G161" s="656" t="s">
        <v>411</v>
      </c>
      <c r="H161" s="657" t="n">
        <v>0.74</v>
      </c>
      <c r="I161" s="657"/>
    </row>
    <row r="162" customFormat="false" ht="57" hidden="false" customHeight="true" outlineLevel="0" collapsed="false">
      <c r="A162" s="653" t="s">
        <v>781</v>
      </c>
      <c r="B162" s="653"/>
      <c r="C162" s="653" t="s">
        <v>782</v>
      </c>
      <c r="D162" s="653"/>
      <c r="E162" s="653"/>
      <c r="F162" s="653"/>
      <c r="G162" s="656" t="s">
        <v>411</v>
      </c>
      <c r="H162" s="657" t="n">
        <v>0.07</v>
      </c>
      <c r="I162" s="657"/>
    </row>
    <row r="163" customFormat="false" ht="57" hidden="false" customHeight="true" outlineLevel="0" collapsed="false">
      <c r="A163" s="653" t="s">
        <v>783</v>
      </c>
      <c r="B163" s="653"/>
      <c r="C163" s="653" t="s">
        <v>784</v>
      </c>
      <c r="D163" s="653"/>
      <c r="E163" s="653"/>
      <c r="F163" s="653"/>
      <c r="G163" s="656" t="s">
        <v>411</v>
      </c>
      <c r="H163" s="657" t="n">
        <v>0.11</v>
      </c>
      <c r="I163" s="657"/>
    </row>
    <row r="164" customFormat="false" ht="57" hidden="false" customHeight="true" outlineLevel="0" collapsed="false">
      <c r="A164" s="653" t="s">
        <v>785</v>
      </c>
      <c r="B164" s="653"/>
      <c r="C164" s="653" t="s">
        <v>786</v>
      </c>
      <c r="D164" s="653"/>
      <c r="E164" s="653"/>
      <c r="F164" s="653"/>
      <c r="G164" s="656" t="s">
        <v>411</v>
      </c>
      <c r="H164" s="657" t="n">
        <v>0.09</v>
      </c>
      <c r="I164" s="657"/>
    </row>
    <row r="165" customFormat="false" ht="57" hidden="false" customHeight="true" outlineLevel="0" collapsed="false">
      <c r="A165" s="653" t="s">
        <v>787</v>
      </c>
      <c r="B165" s="653"/>
      <c r="C165" s="653" t="s">
        <v>788</v>
      </c>
      <c r="D165" s="653"/>
      <c r="E165" s="653"/>
      <c r="F165" s="653"/>
      <c r="G165" s="656" t="s">
        <v>411</v>
      </c>
      <c r="H165" s="657" t="n">
        <v>0.2</v>
      </c>
      <c r="I165" s="657"/>
    </row>
    <row r="166" customFormat="false" ht="57" hidden="false" customHeight="true" outlineLevel="0" collapsed="false">
      <c r="A166" s="653" t="s">
        <v>789</v>
      </c>
      <c r="B166" s="653"/>
      <c r="C166" s="653" t="s">
        <v>790</v>
      </c>
      <c r="D166" s="653"/>
      <c r="E166" s="653"/>
      <c r="F166" s="653"/>
      <c r="G166" s="656" t="s">
        <v>411</v>
      </c>
      <c r="H166" s="657" t="n">
        <v>0.16</v>
      </c>
      <c r="I166" s="657"/>
    </row>
    <row r="167" customFormat="false" ht="57" hidden="false" customHeight="true" outlineLevel="0" collapsed="false">
      <c r="A167" s="653" t="s">
        <v>791</v>
      </c>
      <c r="B167" s="653"/>
      <c r="C167" s="653" t="s">
        <v>792</v>
      </c>
      <c r="D167" s="653"/>
      <c r="E167" s="653"/>
      <c r="F167" s="653"/>
      <c r="G167" s="656" t="s">
        <v>411</v>
      </c>
      <c r="H167" s="657" t="n">
        <v>0.14</v>
      </c>
      <c r="I167" s="657"/>
    </row>
    <row r="168" customFormat="false" ht="57" hidden="false" customHeight="true" outlineLevel="0" collapsed="false">
      <c r="A168" s="653" t="s">
        <v>793</v>
      </c>
      <c r="B168" s="653"/>
      <c r="C168" s="653" t="s">
        <v>794</v>
      </c>
      <c r="D168" s="653"/>
      <c r="E168" s="653"/>
      <c r="F168" s="653"/>
      <c r="G168" s="656" t="s">
        <v>411</v>
      </c>
      <c r="H168" s="657" t="n">
        <v>0.22</v>
      </c>
      <c r="I168" s="657"/>
    </row>
    <row r="169" customFormat="false" ht="57" hidden="false" customHeight="true" outlineLevel="0" collapsed="false">
      <c r="A169" s="653" t="s">
        <v>492</v>
      </c>
      <c r="B169" s="653"/>
      <c r="C169" s="653" t="s">
        <v>493</v>
      </c>
      <c r="D169" s="653"/>
      <c r="E169" s="653"/>
      <c r="F169" s="653"/>
      <c r="G169" s="656" t="s">
        <v>411</v>
      </c>
      <c r="H169" s="657" t="n">
        <v>0.42</v>
      </c>
      <c r="I169" s="657"/>
    </row>
    <row r="170" customFormat="false" ht="57" hidden="false" customHeight="true" outlineLevel="0" collapsed="false">
      <c r="A170" s="653" t="s">
        <v>494</v>
      </c>
      <c r="B170" s="653"/>
      <c r="C170" s="653" t="s">
        <v>495</v>
      </c>
      <c r="D170" s="653"/>
      <c r="E170" s="653"/>
      <c r="F170" s="653"/>
      <c r="G170" s="656" t="s">
        <v>411</v>
      </c>
      <c r="H170" s="657" t="n">
        <v>1.45</v>
      </c>
      <c r="I170" s="657"/>
    </row>
    <row r="171" customFormat="false" ht="57" hidden="false" customHeight="true" outlineLevel="0" collapsed="false">
      <c r="A171" s="653" t="s">
        <v>496</v>
      </c>
      <c r="B171" s="653"/>
      <c r="C171" s="653" t="s">
        <v>497</v>
      </c>
      <c r="D171" s="653"/>
      <c r="E171" s="653"/>
      <c r="F171" s="653"/>
      <c r="G171" s="656" t="s">
        <v>411</v>
      </c>
      <c r="H171" s="657" t="n">
        <v>1.23</v>
      </c>
      <c r="I171" s="657"/>
    </row>
    <row r="172" customFormat="false" ht="57" hidden="false" customHeight="true" outlineLevel="0" collapsed="false">
      <c r="A172" s="653" t="s">
        <v>498</v>
      </c>
      <c r="B172" s="653"/>
      <c r="C172" s="653" t="s">
        <v>499</v>
      </c>
      <c r="D172" s="653"/>
      <c r="E172" s="653"/>
      <c r="F172" s="653"/>
      <c r="G172" s="656" t="s">
        <v>411</v>
      </c>
      <c r="H172" s="657" t="n">
        <v>1.03</v>
      </c>
      <c r="I172" s="657"/>
    </row>
    <row r="173" customFormat="false" ht="57" hidden="false" customHeight="true" outlineLevel="0" collapsed="false">
      <c r="A173" s="653" t="s">
        <v>500</v>
      </c>
      <c r="B173" s="653"/>
      <c r="C173" s="653" t="s">
        <v>501</v>
      </c>
      <c r="D173" s="653"/>
      <c r="E173" s="653"/>
      <c r="F173" s="653"/>
      <c r="G173" s="656" t="s">
        <v>411</v>
      </c>
      <c r="H173" s="657" t="n">
        <v>0.82</v>
      </c>
      <c r="I173" s="657"/>
    </row>
    <row r="174" customFormat="false" ht="57" hidden="false" customHeight="true" outlineLevel="0" collapsed="false">
      <c r="A174" s="653" t="s">
        <v>502</v>
      </c>
      <c r="B174" s="653"/>
      <c r="C174" s="653" t="s">
        <v>503</v>
      </c>
      <c r="D174" s="653"/>
      <c r="E174" s="653"/>
      <c r="F174" s="653"/>
      <c r="G174" s="656" t="s">
        <v>411</v>
      </c>
      <c r="H174" s="657" t="n">
        <v>0.62</v>
      </c>
      <c r="I174" s="657"/>
    </row>
    <row r="175" customFormat="false" ht="57" hidden="false" customHeight="true" outlineLevel="0" collapsed="false">
      <c r="A175" s="653" t="s">
        <v>504</v>
      </c>
      <c r="B175" s="653"/>
      <c r="C175" s="653" t="s">
        <v>505</v>
      </c>
      <c r="D175" s="653"/>
      <c r="E175" s="653"/>
      <c r="F175" s="653"/>
      <c r="G175" s="656" t="s">
        <v>411</v>
      </c>
      <c r="H175" s="657" t="n">
        <v>1.63</v>
      </c>
      <c r="I175" s="657"/>
    </row>
    <row r="176" customFormat="false" ht="57" hidden="false" customHeight="true" outlineLevel="0" collapsed="false">
      <c r="A176" s="653" t="s">
        <v>795</v>
      </c>
      <c r="B176" s="653"/>
      <c r="C176" s="653" t="s">
        <v>796</v>
      </c>
      <c r="D176" s="653"/>
      <c r="E176" s="653"/>
      <c r="F176" s="653"/>
      <c r="G176" s="656" t="s">
        <v>411</v>
      </c>
      <c r="H176" s="657" t="n">
        <v>0.62</v>
      </c>
      <c r="I176" s="657"/>
    </row>
    <row r="177" customFormat="false" ht="57" hidden="false" customHeight="true" outlineLevel="0" collapsed="false">
      <c r="A177" s="653" t="s">
        <v>797</v>
      </c>
      <c r="B177" s="653"/>
      <c r="C177" s="653" t="s">
        <v>798</v>
      </c>
      <c r="D177" s="653"/>
      <c r="E177" s="653"/>
      <c r="F177" s="653"/>
      <c r="G177" s="656" t="s">
        <v>411</v>
      </c>
      <c r="H177" s="657" t="n">
        <v>2.46</v>
      </c>
      <c r="I177" s="657"/>
    </row>
    <row r="178" customFormat="false" ht="57" hidden="false" customHeight="true" outlineLevel="0" collapsed="false">
      <c r="A178" s="653" t="s">
        <v>799</v>
      </c>
      <c r="B178" s="653"/>
      <c r="C178" s="653" t="s">
        <v>800</v>
      </c>
      <c r="D178" s="653"/>
      <c r="E178" s="653"/>
      <c r="F178" s="653"/>
      <c r="G178" s="656" t="s">
        <v>411</v>
      </c>
      <c r="H178" s="657" t="n">
        <v>2.14</v>
      </c>
      <c r="I178" s="657"/>
    </row>
    <row r="179" customFormat="false" ht="57" hidden="false" customHeight="true" outlineLevel="0" collapsed="false">
      <c r="A179" s="653" t="s">
        <v>801</v>
      </c>
      <c r="B179" s="653"/>
      <c r="C179" s="653" t="s">
        <v>802</v>
      </c>
      <c r="D179" s="653"/>
      <c r="E179" s="653"/>
      <c r="F179" s="653"/>
      <c r="G179" s="656" t="s">
        <v>411</v>
      </c>
      <c r="H179" s="657" t="n">
        <v>1.83</v>
      </c>
      <c r="I179" s="657"/>
    </row>
    <row r="180" customFormat="false" ht="57" hidden="false" customHeight="true" outlineLevel="0" collapsed="false">
      <c r="A180" s="653" t="s">
        <v>803</v>
      </c>
      <c r="B180" s="653"/>
      <c r="C180" s="653" t="s">
        <v>804</v>
      </c>
      <c r="D180" s="653"/>
      <c r="E180" s="653"/>
      <c r="F180" s="653"/>
      <c r="G180" s="656" t="s">
        <v>411</v>
      </c>
      <c r="H180" s="657" t="n">
        <v>1.52</v>
      </c>
      <c r="I180" s="657"/>
    </row>
    <row r="181" customFormat="false" ht="57" hidden="false" customHeight="true" outlineLevel="0" collapsed="false">
      <c r="A181" s="653" t="s">
        <v>805</v>
      </c>
      <c r="B181" s="653"/>
      <c r="C181" s="653" t="s">
        <v>806</v>
      </c>
      <c r="D181" s="653"/>
      <c r="E181" s="653"/>
      <c r="F181" s="653"/>
      <c r="G181" s="656" t="s">
        <v>411</v>
      </c>
      <c r="H181" s="657" t="n">
        <v>1.23</v>
      </c>
      <c r="I181" s="657"/>
    </row>
    <row r="182" customFormat="false" ht="57" hidden="false" customHeight="true" outlineLevel="0" collapsed="false">
      <c r="A182" s="653" t="s">
        <v>807</v>
      </c>
      <c r="B182" s="653"/>
      <c r="C182" s="653" t="s">
        <v>808</v>
      </c>
      <c r="D182" s="653"/>
      <c r="E182" s="653"/>
      <c r="F182" s="653"/>
      <c r="G182" s="656" t="s">
        <v>411</v>
      </c>
      <c r="H182" s="657" t="n">
        <v>0.92</v>
      </c>
      <c r="I182" s="657"/>
    </row>
    <row r="183" customFormat="false" ht="34.5" hidden="false" customHeight="true" outlineLevel="0" collapsed="false">
      <c r="A183" s="653" t="s">
        <v>809</v>
      </c>
      <c r="B183" s="653"/>
      <c r="C183" s="653" t="s">
        <v>810</v>
      </c>
      <c r="D183" s="653"/>
      <c r="E183" s="653"/>
      <c r="F183" s="653"/>
      <c r="G183" s="656" t="s">
        <v>411</v>
      </c>
      <c r="H183" s="657" t="n">
        <v>0.14</v>
      </c>
      <c r="I183" s="657"/>
    </row>
    <row r="184" customFormat="false" ht="34.5" hidden="false" customHeight="true" outlineLevel="0" collapsed="false">
      <c r="A184" s="653" t="s">
        <v>811</v>
      </c>
      <c r="B184" s="653"/>
      <c r="C184" s="653" t="s">
        <v>812</v>
      </c>
      <c r="D184" s="653"/>
      <c r="E184" s="653"/>
      <c r="F184" s="653"/>
      <c r="G184" s="656" t="s">
        <v>411</v>
      </c>
      <c r="H184" s="657" t="n">
        <v>0.56</v>
      </c>
      <c r="I184" s="657"/>
    </row>
    <row r="185" customFormat="false" ht="34.5" hidden="false" customHeight="true" outlineLevel="0" collapsed="false">
      <c r="A185" s="653" t="s">
        <v>813</v>
      </c>
      <c r="B185" s="653"/>
      <c r="C185" s="653" t="s">
        <v>814</v>
      </c>
      <c r="D185" s="653"/>
      <c r="E185" s="653"/>
      <c r="F185" s="653"/>
      <c r="G185" s="656" t="s">
        <v>411</v>
      </c>
      <c r="H185" s="657" t="n">
        <v>0.5</v>
      </c>
      <c r="I185" s="657"/>
    </row>
    <row r="186" customFormat="false" ht="34.5" hidden="false" customHeight="true" outlineLevel="0" collapsed="false">
      <c r="A186" s="653" t="s">
        <v>815</v>
      </c>
      <c r="B186" s="653"/>
      <c r="C186" s="653" t="s">
        <v>816</v>
      </c>
      <c r="D186" s="653"/>
      <c r="E186" s="653"/>
      <c r="F186" s="653"/>
      <c r="G186" s="656" t="s">
        <v>411</v>
      </c>
      <c r="H186" s="657" t="n">
        <v>0.45</v>
      </c>
      <c r="I186" s="657"/>
    </row>
    <row r="187" customFormat="false" ht="34.5" hidden="false" customHeight="true" outlineLevel="0" collapsed="false">
      <c r="A187" s="653" t="s">
        <v>817</v>
      </c>
      <c r="B187" s="653"/>
      <c r="C187" s="653" t="s">
        <v>818</v>
      </c>
      <c r="D187" s="653"/>
      <c r="E187" s="653"/>
      <c r="F187" s="653"/>
      <c r="G187" s="656" t="s">
        <v>411</v>
      </c>
      <c r="H187" s="657" t="n">
        <v>0.33</v>
      </c>
      <c r="I187" s="657"/>
    </row>
    <row r="188" customFormat="false" ht="34.5" hidden="false" customHeight="true" outlineLevel="0" collapsed="false">
      <c r="A188" s="653" t="s">
        <v>819</v>
      </c>
      <c r="B188" s="653"/>
      <c r="C188" s="653" t="s">
        <v>820</v>
      </c>
      <c r="D188" s="653"/>
      <c r="E188" s="653"/>
      <c r="F188" s="653"/>
      <c r="G188" s="656" t="s">
        <v>411</v>
      </c>
      <c r="H188" s="657" t="n">
        <v>0.28</v>
      </c>
      <c r="I188" s="657"/>
    </row>
    <row r="189" customFormat="false" ht="34.5" hidden="false" customHeight="true" outlineLevel="0" collapsed="false">
      <c r="A189" s="653" t="s">
        <v>821</v>
      </c>
      <c r="B189" s="653"/>
      <c r="C189" s="653" t="s">
        <v>822</v>
      </c>
      <c r="D189" s="653"/>
      <c r="E189" s="653"/>
      <c r="F189" s="653"/>
      <c r="G189" s="656" t="s">
        <v>411</v>
      </c>
      <c r="H189" s="657" t="n">
        <v>0.22</v>
      </c>
      <c r="I189" s="657"/>
    </row>
    <row r="190" customFormat="false" ht="45.75" hidden="false" customHeight="true" outlineLevel="0" collapsed="false">
      <c r="A190" s="653" t="s">
        <v>823</v>
      </c>
      <c r="B190" s="653"/>
      <c r="C190" s="653" t="s">
        <v>824</v>
      </c>
      <c r="D190" s="653"/>
      <c r="E190" s="653"/>
      <c r="F190" s="653"/>
      <c r="G190" s="656" t="s">
        <v>411</v>
      </c>
      <c r="H190" s="657" t="n">
        <v>0.12</v>
      </c>
      <c r="I190" s="657"/>
    </row>
    <row r="191" customFormat="false" ht="45.75" hidden="false" customHeight="true" outlineLevel="0" collapsed="false">
      <c r="A191" s="653" t="s">
        <v>825</v>
      </c>
      <c r="B191" s="653"/>
      <c r="C191" s="653" t="s">
        <v>826</v>
      </c>
      <c r="D191" s="653"/>
      <c r="E191" s="653"/>
      <c r="F191" s="653"/>
      <c r="G191" s="656" t="s">
        <v>411</v>
      </c>
      <c r="H191" s="657" t="n">
        <v>0.41</v>
      </c>
      <c r="I191" s="657"/>
    </row>
    <row r="192" customFormat="false" ht="45.75" hidden="false" customHeight="true" outlineLevel="0" collapsed="false">
      <c r="A192" s="653" t="s">
        <v>827</v>
      </c>
      <c r="B192" s="653"/>
      <c r="C192" s="653" t="s">
        <v>828</v>
      </c>
      <c r="D192" s="653"/>
      <c r="E192" s="653"/>
      <c r="F192" s="653"/>
      <c r="G192" s="656" t="s">
        <v>411</v>
      </c>
      <c r="H192" s="657" t="n">
        <v>0.36</v>
      </c>
      <c r="I192" s="657"/>
    </row>
    <row r="193" customFormat="false" ht="45.75" hidden="false" customHeight="true" outlineLevel="0" collapsed="false">
      <c r="A193" s="653" t="s">
        <v>829</v>
      </c>
      <c r="B193" s="653"/>
      <c r="C193" s="653" t="s">
        <v>830</v>
      </c>
      <c r="D193" s="653"/>
      <c r="E193" s="653"/>
      <c r="F193" s="653"/>
      <c r="G193" s="656" t="s">
        <v>411</v>
      </c>
      <c r="H193" s="657" t="n">
        <v>0.28</v>
      </c>
      <c r="I193" s="657"/>
    </row>
    <row r="194" customFormat="false" ht="45.75" hidden="false" customHeight="true" outlineLevel="0" collapsed="false">
      <c r="A194" s="653" t="s">
        <v>831</v>
      </c>
      <c r="B194" s="653"/>
      <c r="C194" s="653" t="s">
        <v>832</v>
      </c>
      <c r="D194" s="653"/>
      <c r="E194" s="653"/>
      <c r="F194" s="653"/>
      <c r="G194" s="656" t="s">
        <v>411</v>
      </c>
      <c r="H194" s="657" t="n">
        <v>0.22</v>
      </c>
      <c r="I194" s="657"/>
    </row>
    <row r="195" customFormat="false" ht="45.75" hidden="false" customHeight="true" outlineLevel="0" collapsed="false">
      <c r="A195" s="653" t="s">
        <v>833</v>
      </c>
      <c r="B195" s="653"/>
      <c r="C195" s="653" t="s">
        <v>834</v>
      </c>
      <c r="D195" s="653"/>
      <c r="E195" s="653"/>
      <c r="F195" s="653"/>
      <c r="G195" s="656" t="s">
        <v>411</v>
      </c>
      <c r="H195" s="657" t="n">
        <v>0.19</v>
      </c>
      <c r="I195" s="657"/>
    </row>
    <row r="196" customFormat="false" ht="45.75" hidden="false" customHeight="true" outlineLevel="0" collapsed="false">
      <c r="A196" s="653" t="s">
        <v>835</v>
      </c>
      <c r="B196" s="653"/>
      <c r="C196" s="653" t="s">
        <v>836</v>
      </c>
      <c r="D196" s="653"/>
      <c r="E196" s="653"/>
      <c r="F196" s="653"/>
      <c r="G196" s="656" t="s">
        <v>411</v>
      </c>
      <c r="H196" s="657" t="n">
        <v>0.48</v>
      </c>
      <c r="I196" s="657"/>
    </row>
    <row r="197" customFormat="false" ht="45.75" hidden="false" customHeight="true" outlineLevel="0" collapsed="false">
      <c r="A197" s="653" t="s">
        <v>837</v>
      </c>
      <c r="B197" s="653"/>
      <c r="C197" s="653" t="s">
        <v>838</v>
      </c>
      <c r="D197" s="653"/>
      <c r="E197" s="653"/>
      <c r="F197" s="653"/>
      <c r="G197" s="656" t="s">
        <v>411</v>
      </c>
      <c r="H197" s="657" t="n">
        <v>0.18</v>
      </c>
      <c r="I197" s="657"/>
    </row>
    <row r="198" customFormat="false" ht="45.75" hidden="false" customHeight="true" outlineLevel="0" collapsed="false">
      <c r="A198" s="653" t="s">
        <v>839</v>
      </c>
      <c r="B198" s="653"/>
      <c r="C198" s="653" t="s">
        <v>840</v>
      </c>
      <c r="D198" s="653"/>
      <c r="E198" s="653"/>
      <c r="F198" s="653"/>
      <c r="G198" s="656" t="s">
        <v>411</v>
      </c>
      <c r="H198" s="657" t="n">
        <v>0.62</v>
      </c>
      <c r="I198" s="657"/>
    </row>
    <row r="199" customFormat="false" ht="45.75" hidden="false" customHeight="true" outlineLevel="0" collapsed="false">
      <c r="A199" s="653" t="s">
        <v>841</v>
      </c>
      <c r="B199" s="653"/>
      <c r="C199" s="653" t="s">
        <v>842</v>
      </c>
      <c r="D199" s="653"/>
      <c r="E199" s="653"/>
      <c r="F199" s="653"/>
      <c r="G199" s="656" t="s">
        <v>411</v>
      </c>
      <c r="H199" s="657" t="n">
        <v>0.45</v>
      </c>
      <c r="I199" s="657"/>
    </row>
    <row r="200" customFormat="false" ht="45.75" hidden="false" customHeight="true" outlineLevel="0" collapsed="false">
      <c r="A200" s="653" t="s">
        <v>843</v>
      </c>
      <c r="B200" s="653"/>
      <c r="C200" s="653" t="s">
        <v>844</v>
      </c>
      <c r="D200" s="653"/>
      <c r="E200" s="653"/>
      <c r="F200" s="653"/>
      <c r="G200" s="656" t="s">
        <v>411</v>
      </c>
      <c r="H200" s="657" t="n">
        <v>0.37</v>
      </c>
      <c r="I200" s="657"/>
    </row>
    <row r="201" customFormat="false" ht="45.75" hidden="false" customHeight="true" outlineLevel="0" collapsed="false">
      <c r="A201" s="653" t="s">
        <v>845</v>
      </c>
      <c r="B201" s="653"/>
      <c r="C201" s="653" t="s">
        <v>846</v>
      </c>
      <c r="D201" s="653"/>
      <c r="E201" s="653"/>
      <c r="F201" s="653"/>
      <c r="G201" s="656" t="s">
        <v>411</v>
      </c>
      <c r="H201" s="657" t="n">
        <v>0.27</v>
      </c>
      <c r="I201" s="657"/>
    </row>
    <row r="202" customFormat="false" ht="45.75" hidden="false" customHeight="true" outlineLevel="0" collapsed="false">
      <c r="A202" s="653" t="s">
        <v>847</v>
      </c>
      <c r="B202" s="653"/>
      <c r="C202" s="653" t="s">
        <v>848</v>
      </c>
      <c r="D202" s="653"/>
      <c r="E202" s="653"/>
      <c r="F202" s="653"/>
      <c r="G202" s="656" t="s">
        <v>411</v>
      </c>
      <c r="H202" s="657" t="n">
        <v>0.73</v>
      </c>
      <c r="I202" s="657"/>
    </row>
    <row r="203" customFormat="false" ht="45.75" hidden="false" customHeight="true" outlineLevel="0" collapsed="false">
      <c r="A203" s="653" t="s">
        <v>849</v>
      </c>
      <c r="B203" s="653"/>
      <c r="C203" s="653" t="s">
        <v>850</v>
      </c>
      <c r="D203" s="653"/>
      <c r="E203" s="653"/>
      <c r="F203" s="653"/>
      <c r="G203" s="656" t="s">
        <v>411</v>
      </c>
      <c r="H203" s="657" t="n">
        <v>0.53</v>
      </c>
      <c r="I203" s="657"/>
    </row>
    <row r="204" customFormat="false" ht="12.75" hidden="false" customHeight="true" outlineLevel="0" collapsed="false">
      <c r="A204" s="657" t="n">
        <v>39</v>
      </c>
      <c r="B204" s="657"/>
      <c r="C204" s="653" t="s">
        <v>851</v>
      </c>
      <c r="D204" s="653"/>
      <c r="E204" s="653"/>
      <c r="F204" s="653"/>
      <c r="H204" s="654"/>
      <c r="I204" s="654"/>
    </row>
    <row r="205" customFormat="false" ht="12.75" hidden="false" customHeight="true" outlineLevel="0" collapsed="false">
      <c r="A205" s="653" t="s">
        <v>852</v>
      </c>
      <c r="B205" s="653"/>
      <c r="C205" s="653" t="s">
        <v>853</v>
      </c>
      <c r="D205" s="653"/>
      <c r="E205" s="653"/>
      <c r="F205" s="653"/>
      <c r="G205" s="656" t="s">
        <v>854</v>
      </c>
      <c r="H205" s="657" t="n">
        <v>170</v>
      </c>
      <c r="I205" s="657"/>
    </row>
    <row r="206" customFormat="false" ht="23.25" hidden="false" customHeight="true" outlineLevel="0" collapsed="false">
      <c r="A206" s="653" t="s">
        <v>855</v>
      </c>
      <c r="B206" s="653"/>
      <c r="C206" s="653" t="s">
        <v>856</v>
      </c>
      <c r="D206" s="653"/>
      <c r="E206" s="653"/>
      <c r="F206" s="653"/>
      <c r="G206" s="656" t="s">
        <v>854</v>
      </c>
      <c r="H206" s="657" t="n">
        <v>130</v>
      </c>
      <c r="I206" s="657"/>
    </row>
    <row r="207" customFormat="false" ht="12.75" hidden="false" customHeight="true" outlineLevel="0" collapsed="false">
      <c r="A207" s="653" t="s">
        <v>857</v>
      </c>
      <c r="B207" s="653"/>
      <c r="C207" s="653" t="s">
        <v>858</v>
      </c>
      <c r="D207" s="653"/>
      <c r="E207" s="653"/>
      <c r="F207" s="653"/>
      <c r="G207" s="656" t="s">
        <v>854</v>
      </c>
      <c r="H207" s="657" t="n">
        <v>50</v>
      </c>
      <c r="I207" s="657"/>
    </row>
    <row r="208" customFormat="false" ht="12.75" hidden="false" customHeight="true" outlineLevel="0" collapsed="false">
      <c r="A208" s="653" t="s">
        <v>859</v>
      </c>
      <c r="B208" s="653"/>
      <c r="C208" s="653" t="s">
        <v>860</v>
      </c>
      <c r="D208" s="653"/>
      <c r="E208" s="653"/>
      <c r="F208" s="653"/>
      <c r="G208" s="656" t="s">
        <v>854</v>
      </c>
      <c r="H208" s="657" t="n">
        <v>25</v>
      </c>
      <c r="I208" s="657"/>
    </row>
    <row r="209" customFormat="false" ht="12.75" hidden="false" customHeight="true" outlineLevel="0" collapsed="false">
      <c r="A209" s="657" t="n">
        <v>245</v>
      </c>
      <c r="B209" s="657"/>
      <c r="C209" s="653" t="s">
        <v>861</v>
      </c>
      <c r="D209" s="653"/>
      <c r="E209" s="653"/>
      <c r="F209" s="653"/>
      <c r="H209" s="654"/>
      <c r="I209" s="654"/>
    </row>
    <row r="210" customFormat="false" ht="45.75" hidden="false" customHeight="true" outlineLevel="0" collapsed="false">
      <c r="A210" s="653" t="s">
        <v>862</v>
      </c>
      <c r="B210" s="653"/>
      <c r="C210" s="653" t="s">
        <v>863</v>
      </c>
      <c r="D210" s="653"/>
      <c r="E210" s="653"/>
      <c r="F210" s="653"/>
      <c r="G210" s="656" t="s">
        <v>470</v>
      </c>
      <c r="H210" s="657" t="n">
        <v>850</v>
      </c>
      <c r="I210" s="657"/>
    </row>
    <row r="211" customFormat="false" ht="45.75" hidden="false" customHeight="true" outlineLevel="0" collapsed="false">
      <c r="A211" s="653" t="s">
        <v>864</v>
      </c>
      <c r="B211" s="653"/>
      <c r="C211" s="653" t="s">
        <v>865</v>
      </c>
      <c r="D211" s="653"/>
      <c r="E211" s="653"/>
      <c r="F211" s="653"/>
      <c r="G211" s="656" t="s">
        <v>600</v>
      </c>
      <c r="H211" s="657" t="n">
        <v>2.1</v>
      </c>
      <c r="I211" s="657"/>
    </row>
    <row r="212" customFormat="false" ht="34.5" hidden="false" customHeight="true" outlineLevel="0" collapsed="false">
      <c r="A212" s="653" t="s">
        <v>866</v>
      </c>
      <c r="B212" s="653"/>
      <c r="C212" s="653" t="s">
        <v>867</v>
      </c>
      <c r="D212" s="653"/>
      <c r="E212" s="653"/>
      <c r="F212" s="653"/>
      <c r="G212" s="656" t="s">
        <v>868</v>
      </c>
      <c r="H212" s="657" t="n">
        <v>72.5</v>
      </c>
      <c r="I212" s="657"/>
    </row>
    <row r="213" customFormat="false" ht="12.75" hidden="false" customHeight="true" outlineLevel="0" collapsed="false">
      <c r="A213" s="653" t="s">
        <v>869</v>
      </c>
      <c r="B213" s="653"/>
      <c r="C213" s="653"/>
      <c r="D213" s="653"/>
      <c r="E213" s="653"/>
      <c r="F213" s="653" t="s">
        <v>870</v>
      </c>
      <c r="G213" s="653"/>
      <c r="H213" s="653"/>
      <c r="I213" s="653"/>
    </row>
    <row r="214" customFormat="false" ht="45.75" hidden="false" customHeight="true" outlineLevel="0" collapsed="false">
      <c r="A214" s="653" t="s">
        <v>871</v>
      </c>
      <c r="B214" s="653"/>
      <c r="C214" s="653"/>
      <c r="D214" s="653"/>
      <c r="E214" s="653"/>
      <c r="F214" s="653" t="s">
        <v>872</v>
      </c>
      <c r="G214" s="653"/>
      <c r="H214" s="653"/>
      <c r="I214" s="653"/>
    </row>
  </sheetData>
  <autoFilter ref="A8:H214"/>
  <mergeCells count="626">
    <mergeCell ref="A1:I1"/>
    <mergeCell ref="A2:I2"/>
    <mergeCell ref="A3:I3"/>
    <mergeCell ref="A4:I4"/>
    <mergeCell ref="A5:I5"/>
    <mergeCell ref="A6:I6"/>
    <mergeCell ref="A7:I7"/>
    <mergeCell ref="A8:B8"/>
    <mergeCell ref="C8:F8"/>
    <mergeCell ref="H8:I8"/>
    <mergeCell ref="A9:B9"/>
    <mergeCell ref="C9:F9"/>
    <mergeCell ref="H9:I9"/>
    <mergeCell ref="A10:B10"/>
    <mergeCell ref="C10:F10"/>
    <mergeCell ref="H10:I10"/>
    <mergeCell ref="A11:B11"/>
    <mergeCell ref="C11:F11"/>
    <mergeCell ref="H11:I11"/>
    <mergeCell ref="A12:B12"/>
    <mergeCell ref="C12:F12"/>
    <mergeCell ref="H12:I12"/>
    <mergeCell ref="A13:B13"/>
    <mergeCell ref="C13:F13"/>
    <mergeCell ref="H13:I13"/>
    <mergeCell ref="A14:B14"/>
    <mergeCell ref="C14:F14"/>
    <mergeCell ref="H14:I14"/>
    <mergeCell ref="A15:B15"/>
    <mergeCell ref="C15:F15"/>
    <mergeCell ref="H15:I15"/>
    <mergeCell ref="A16:B16"/>
    <mergeCell ref="C16:F16"/>
    <mergeCell ref="H16:I16"/>
    <mergeCell ref="A17:B17"/>
    <mergeCell ref="C17:F17"/>
    <mergeCell ref="H17:I17"/>
    <mergeCell ref="A18:B18"/>
    <mergeCell ref="C18:F18"/>
    <mergeCell ref="H18:I18"/>
    <mergeCell ref="A19:B19"/>
    <mergeCell ref="C19:F19"/>
    <mergeCell ref="H19:I19"/>
    <mergeCell ref="A20:B20"/>
    <mergeCell ref="C20:F20"/>
    <mergeCell ref="H20:I20"/>
    <mergeCell ref="A21:B21"/>
    <mergeCell ref="C21:F21"/>
    <mergeCell ref="H21:I21"/>
    <mergeCell ref="A22:B22"/>
    <mergeCell ref="C22:F22"/>
    <mergeCell ref="H22:I22"/>
    <mergeCell ref="A23:B23"/>
    <mergeCell ref="C23:F23"/>
    <mergeCell ref="H23:I23"/>
    <mergeCell ref="A24:B24"/>
    <mergeCell ref="C24:F24"/>
    <mergeCell ref="H24:I24"/>
    <mergeCell ref="A25:B25"/>
    <mergeCell ref="C25:F25"/>
    <mergeCell ref="H25:I25"/>
    <mergeCell ref="A26:B26"/>
    <mergeCell ref="C26:F26"/>
    <mergeCell ref="H26:I26"/>
    <mergeCell ref="A27:B27"/>
    <mergeCell ref="C27:F27"/>
    <mergeCell ref="H27:I27"/>
    <mergeCell ref="A28:B28"/>
    <mergeCell ref="C28:F28"/>
    <mergeCell ref="H28:I28"/>
    <mergeCell ref="A29:B29"/>
    <mergeCell ref="C29:F29"/>
    <mergeCell ref="H29:I29"/>
    <mergeCell ref="A30:B30"/>
    <mergeCell ref="C30:F30"/>
    <mergeCell ref="H30:I30"/>
    <mergeCell ref="A31:B31"/>
    <mergeCell ref="C31:F31"/>
    <mergeCell ref="H31:I31"/>
    <mergeCell ref="A32:B32"/>
    <mergeCell ref="C32:F32"/>
    <mergeCell ref="H32:I32"/>
    <mergeCell ref="A33:B33"/>
    <mergeCell ref="C33:F33"/>
    <mergeCell ref="H33:I33"/>
    <mergeCell ref="A34:B34"/>
    <mergeCell ref="C34:F34"/>
    <mergeCell ref="H34:I34"/>
    <mergeCell ref="A35:B35"/>
    <mergeCell ref="C35:F35"/>
    <mergeCell ref="H35:I35"/>
    <mergeCell ref="A36:B36"/>
    <mergeCell ref="C36:F36"/>
    <mergeCell ref="H36:I36"/>
    <mergeCell ref="A37:B37"/>
    <mergeCell ref="C37:F37"/>
    <mergeCell ref="H37:I37"/>
    <mergeCell ref="A38:B38"/>
    <mergeCell ref="C38:F38"/>
    <mergeCell ref="H38:I38"/>
    <mergeCell ref="A39:B39"/>
    <mergeCell ref="C39:F39"/>
    <mergeCell ref="H39:I39"/>
    <mergeCell ref="A40:B40"/>
    <mergeCell ref="C40:F40"/>
    <mergeCell ref="H40:I40"/>
    <mergeCell ref="A41:B41"/>
    <mergeCell ref="C41:F41"/>
    <mergeCell ref="H41:I41"/>
    <mergeCell ref="A42:B42"/>
    <mergeCell ref="C42:F42"/>
    <mergeCell ref="H42:I42"/>
    <mergeCell ref="A43:B43"/>
    <mergeCell ref="C43:F43"/>
    <mergeCell ref="H43:I43"/>
    <mergeCell ref="A44:B44"/>
    <mergeCell ref="C44:F44"/>
    <mergeCell ref="H44:I44"/>
    <mergeCell ref="A45:B45"/>
    <mergeCell ref="C45:F45"/>
    <mergeCell ref="H45:I45"/>
    <mergeCell ref="A46:B46"/>
    <mergeCell ref="C46:F46"/>
    <mergeCell ref="H46:I46"/>
    <mergeCell ref="A47:B47"/>
    <mergeCell ref="C47:F47"/>
    <mergeCell ref="H47:I47"/>
    <mergeCell ref="A48:B48"/>
    <mergeCell ref="C48:F48"/>
    <mergeCell ref="H48:I48"/>
    <mergeCell ref="A49:B49"/>
    <mergeCell ref="C49:F49"/>
    <mergeCell ref="H49:I49"/>
    <mergeCell ref="A50:B50"/>
    <mergeCell ref="C50:F50"/>
    <mergeCell ref="H50:I50"/>
    <mergeCell ref="A51:B51"/>
    <mergeCell ref="C51:F51"/>
    <mergeCell ref="H51:I51"/>
    <mergeCell ref="A52:B52"/>
    <mergeCell ref="C52:F52"/>
    <mergeCell ref="H52:I52"/>
    <mergeCell ref="A53:B53"/>
    <mergeCell ref="C53:F53"/>
    <mergeCell ref="H53:I53"/>
    <mergeCell ref="A54:B54"/>
    <mergeCell ref="C54:F54"/>
    <mergeCell ref="H54:I54"/>
    <mergeCell ref="A55:B55"/>
    <mergeCell ref="C55:F55"/>
    <mergeCell ref="H55:I55"/>
    <mergeCell ref="A56:B56"/>
    <mergeCell ref="C56:F56"/>
    <mergeCell ref="H56:I56"/>
    <mergeCell ref="A57:B57"/>
    <mergeCell ref="C57:F57"/>
    <mergeCell ref="H57:I57"/>
    <mergeCell ref="A58:B58"/>
    <mergeCell ref="C58:F58"/>
    <mergeCell ref="H58:I58"/>
    <mergeCell ref="A59:B59"/>
    <mergeCell ref="C59:F59"/>
    <mergeCell ref="H59:I59"/>
    <mergeCell ref="A60:B60"/>
    <mergeCell ref="C60:F60"/>
    <mergeCell ref="H60:I60"/>
    <mergeCell ref="A61:B61"/>
    <mergeCell ref="C61:F61"/>
    <mergeCell ref="H61:I61"/>
    <mergeCell ref="A62:B62"/>
    <mergeCell ref="C62:F62"/>
    <mergeCell ref="H62:I62"/>
    <mergeCell ref="A63:B63"/>
    <mergeCell ref="C63:F63"/>
    <mergeCell ref="H63:I63"/>
    <mergeCell ref="A64:B64"/>
    <mergeCell ref="C64:F64"/>
    <mergeCell ref="H64:I64"/>
    <mergeCell ref="A65:B65"/>
    <mergeCell ref="C65:F65"/>
    <mergeCell ref="H65:I65"/>
    <mergeCell ref="A66:B66"/>
    <mergeCell ref="C66:F66"/>
    <mergeCell ref="H66:I66"/>
    <mergeCell ref="A67:B67"/>
    <mergeCell ref="C67:F67"/>
    <mergeCell ref="H67:I67"/>
    <mergeCell ref="A68:B68"/>
    <mergeCell ref="C68:F68"/>
    <mergeCell ref="H68:I68"/>
    <mergeCell ref="A69:B69"/>
    <mergeCell ref="C69:F69"/>
    <mergeCell ref="H69:I69"/>
    <mergeCell ref="A70:B70"/>
    <mergeCell ref="C70:F70"/>
    <mergeCell ref="H70:I70"/>
    <mergeCell ref="A71:B71"/>
    <mergeCell ref="C71:F71"/>
    <mergeCell ref="H71:I71"/>
    <mergeCell ref="A72:B72"/>
    <mergeCell ref="C72:F72"/>
    <mergeCell ref="H72:I72"/>
    <mergeCell ref="A73:B73"/>
    <mergeCell ref="C73:F73"/>
    <mergeCell ref="H73:I73"/>
    <mergeCell ref="A74:B74"/>
    <mergeCell ref="C74:F74"/>
    <mergeCell ref="H74:I74"/>
    <mergeCell ref="A75:B75"/>
    <mergeCell ref="C75:F75"/>
    <mergeCell ref="H75:I75"/>
    <mergeCell ref="A76:B76"/>
    <mergeCell ref="C76:F76"/>
    <mergeCell ref="H76:I76"/>
    <mergeCell ref="A77:B77"/>
    <mergeCell ref="C77:F77"/>
    <mergeCell ref="H77:I77"/>
    <mergeCell ref="A78:B78"/>
    <mergeCell ref="C78:F78"/>
    <mergeCell ref="H78:I78"/>
    <mergeCell ref="A79:B79"/>
    <mergeCell ref="C79:F79"/>
    <mergeCell ref="H79:I79"/>
    <mergeCell ref="A80:B80"/>
    <mergeCell ref="C80:F80"/>
    <mergeCell ref="H80:I80"/>
    <mergeCell ref="A81:B81"/>
    <mergeCell ref="C81:F81"/>
    <mergeCell ref="H81:I81"/>
    <mergeCell ref="A82:B82"/>
    <mergeCell ref="C82:F82"/>
    <mergeCell ref="H82:I82"/>
    <mergeCell ref="A83:B83"/>
    <mergeCell ref="C83:F83"/>
    <mergeCell ref="H83:I83"/>
    <mergeCell ref="A84:B84"/>
    <mergeCell ref="C84:F84"/>
    <mergeCell ref="H84:I84"/>
    <mergeCell ref="A85:B85"/>
    <mergeCell ref="C85:F85"/>
    <mergeCell ref="H85:I85"/>
    <mergeCell ref="A86:B86"/>
    <mergeCell ref="C86:F86"/>
    <mergeCell ref="H86:I86"/>
    <mergeCell ref="A87:B87"/>
    <mergeCell ref="C87:F87"/>
    <mergeCell ref="H87:I87"/>
    <mergeCell ref="A88:B88"/>
    <mergeCell ref="C88:F88"/>
    <mergeCell ref="H88:I88"/>
    <mergeCell ref="A89:B89"/>
    <mergeCell ref="C89:F89"/>
    <mergeCell ref="H89:I89"/>
    <mergeCell ref="A90:B90"/>
    <mergeCell ref="C90:F90"/>
    <mergeCell ref="H90:I90"/>
    <mergeCell ref="A91:B91"/>
    <mergeCell ref="C91:F91"/>
    <mergeCell ref="H91:I91"/>
    <mergeCell ref="A92:B92"/>
    <mergeCell ref="C92:F92"/>
    <mergeCell ref="H92:I92"/>
    <mergeCell ref="A93:B93"/>
    <mergeCell ref="C93:F93"/>
    <mergeCell ref="H93:I93"/>
    <mergeCell ref="A94:B94"/>
    <mergeCell ref="C94:F94"/>
    <mergeCell ref="H94:I94"/>
    <mergeCell ref="A95:B95"/>
    <mergeCell ref="C95:F95"/>
    <mergeCell ref="H95:I95"/>
    <mergeCell ref="A96:B96"/>
    <mergeCell ref="C96:F96"/>
    <mergeCell ref="H96:I96"/>
    <mergeCell ref="A97:B97"/>
    <mergeCell ref="C97:F97"/>
    <mergeCell ref="H97:I97"/>
    <mergeCell ref="A98:B98"/>
    <mergeCell ref="C98:F98"/>
    <mergeCell ref="H98:I98"/>
    <mergeCell ref="A99:B99"/>
    <mergeCell ref="C99:F99"/>
    <mergeCell ref="H99:I99"/>
    <mergeCell ref="A100:B100"/>
    <mergeCell ref="C100:F100"/>
    <mergeCell ref="H100:I100"/>
    <mergeCell ref="A101:B101"/>
    <mergeCell ref="C101:F101"/>
    <mergeCell ref="H101:I101"/>
    <mergeCell ref="A102:B102"/>
    <mergeCell ref="C102:F102"/>
    <mergeCell ref="H102:I102"/>
    <mergeCell ref="A103:B103"/>
    <mergeCell ref="C103:F103"/>
    <mergeCell ref="H103:I103"/>
    <mergeCell ref="A104:B104"/>
    <mergeCell ref="C104:F104"/>
    <mergeCell ref="H104:I104"/>
    <mergeCell ref="A105:B105"/>
    <mergeCell ref="C105:F105"/>
    <mergeCell ref="H105:I105"/>
    <mergeCell ref="A106:B106"/>
    <mergeCell ref="C106:F106"/>
    <mergeCell ref="H106:I106"/>
    <mergeCell ref="A107:B107"/>
    <mergeCell ref="C107:F107"/>
    <mergeCell ref="H107:I107"/>
    <mergeCell ref="A108:B108"/>
    <mergeCell ref="C108:F108"/>
    <mergeCell ref="H108:I108"/>
    <mergeCell ref="A109:B109"/>
    <mergeCell ref="C109:F109"/>
    <mergeCell ref="H109:I109"/>
    <mergeCell ref="A110:B110"/>
    <mergeCell ref="C110:F110"/>
    <mergeCell ref="H110:I110"/>
    <mergeCell ref="A111:B111"/>
    <mergeCell ref="C111:F111"/>
    <mergeCell ref="H111:I111"/>
    <mergeCell ref="A112:B112"/>
    <mergeCell ref="C112:F112"/>
    <mergeCell ref="H112:I112"/>
    <mergeCell ref="A113:B113"/>
    <mergeCell ref="C113:F113"/>
    <mergeCell ref="H113:I113"/>
    <mergeCell ref="A114:B114"/>
    <mergeCell ref="C114:F114"/>
    <mergeCell ref="H114:I114"/>
    <mergeCell ref="A115:B115"/>
    <mergeCell ref="C115:F115"/>
    <mergeCell ref="H115:I115"/>
    <mergeCell ref="A116:B116"/>
    <mergeCell ref="C116:F116"/>
    <mergeCell ref="H116:I116"/>
    <mergeCell ref="A117:B117"/>
    <mergeCell ref="C117:F117"/>
    <mergeCell ref="H117:I117"/>
    <mergeCell ref="A118:B118"/>
    <mergeCell ref="C118:F118"/>
    <mergeCell ref="H118:I118"/>
    <mergeCell ref="A119:B119"/>
    <mergeCell ref="C119:F119"/>
    <mergeCell ref="H119:I119"/>
    <mergeCell ref="A120:B120"/>
    <mergeCell ref="C120:F120"/>
    <mergeCell ref="H120:I120"/>
    <mergeCell ref="A121:B121"/>
    <mergeCell ref="C121:F121"/>
    <mergeCell ref="H121:I121"/>
    <mergeCell ref="A122:B122"/>
    <mergeCell ref="C122:F122"/>
    <mergeCell ref="H122:I122"/>
    <mergeCell ref="A123:B123"/>
    <mergeCell ref="C123:F123"/>
    <mergeCell ref="H123:I123"/>
    <mergeCell ref="A124:B124"/>
    <mergeCell ref="C124:F124"/>
    <mergeCell ref="H124:I124"/>
    <mergeCell ref="A125:B125"/>
    <mergeCell ref="C125:F125"/>
    <mergeCell ref="H125:I125"/>
    <mergeCell ref="A126:B126"/>
    <mergeCell ref="C126:F126"/>
    <mergeCell ref="H126:I126"/>
    <mergeCell ref="A127:B127"/>
    <mergeCell ref="C127:F127"/>
    <mergeCell ref="H127:I127"/>
    <mergeCell ref="A128:B128"/>
    <mergeCell ref="C128:F128"/>
    <mergeCell ref="H128:I128"/>
    <mergeCell ref="A129:B129"/>
    <mergeCell ref="C129:F129"/>
    <mergeCell ref="H129:I129"/>
    <mergeCell ref="A130:B130"/>
    <mergeCell ref="C130:F130"/>
    <mergeCell ref="H130:I130"/>
    <mergeCell ref="A131:B131"/>
    <mergeCell ref="C131:F131"/>
    <mergeCell ref="H131:I131"/>
    <mergeCell ref="A132:B132"/>
    <mergeCell ref="C132:F132"/>
    <mergeCell ref="H132:I132"/>
    <mergeCell ref="A133:B133"/>
    <mergeCell ref="C133:F133"/>
    <mergeCell ref="H133:I133"/>
    <mergeCell ref="A134:B134"/>
    <mergeCell ref="C134:F134"/>
    <mergeCell ref="H134:I134"/>
    <mergeCell ref="A135:B135"/>
    <mergeCell ref="C135:F135"/>
    <mergeCell ref="H135:I135"/>
    <mergeCell ref="A136:B136"/>
    <mergeCell ref="C136:F136"/>
    <mergeCell ref="H136:I136"/>
    <mergeCell ref="A137:B137"/>
    <mergeCell ref="C137:F137"/>
    <mergeCell ref="H137:I137"/>
    <mergeCell ref="A138:B138"/>
    <mergeCell ref="C138:F138"/>
    <mergeCell ref="H138:I138"/>
    <mergeCell ref="A139:B139"/>
    <mergeCell ref="C139:F139"/>
    <mergeCell ref="H139:I139"/>
    <mergeCell ref="A140:B140"/>
    <mergeCell ref="C140:F140"/>
    <mergeCell ref="H140:I140"/>
    <mergeCell ref="A141:B141"/>
    <mergeCell ref="C141:F141"/>
    <mergeCell ref="H141:I141"/>
    <mergeCell ref="A142:B142"/>
    <mergeCell ref="C142:F142"/>
    <mergeCell ref="H142:I142"/>
    <mergeCell ref="A143:B143"/>
    <mergeCell ref="C143:F143"/>
    <mergeCell ref="H143:I143"/>
    <mergeCell ref="A144:B144"/>
    <mergeCell ref="C144:F144"/>
    <mergeCell ref="H144:I144"/>
    <mergeCell ref="A145:B145"/>
    <mergeCell ref="C145:F145"/>
    <mergeCell ref="H145:I145"/>
    <mergeCell ref="A146:B146"/>
    <mergeCell ref="C146:F146"/>
    <mergeCell ref="H146:I146"/>
    <mergeCell ref="A147:B147"/>
    <mergeCell ref="C147:F147"/>
    <mergeCell ref="H147:I147"/>
    <mergeCell ref="A148:B148"/>
    <mergeCell ref="C148:F148"/>
    <mergeCell ref="H148:I148"/>
    <mergeCell ref="A149:B149"/>
    <mergeCell ref="C149:F149"/>
    <mergeCell ref="H149:I149"/>
    <mergeCell ref="A150:B150"/>
    <mergeCell ref="C150:F150"/>
    <mergeCell ref="H150:I150"/>
    <mergeCell ref="A151:B151"/>
    <mergeCell ref="C151:F151"/>
    <mergeCell ref="H151:I151"/>
    <mergeCell ref="A152:B152"/>
    <mergeCell ref="C152:F152"/>
    <mergeCell ref="H152:I152"/>
    <mergeCell ref="A153:B153"/>
    <mergeCell ref="C153:F153"/>
    <mergeCell ref="H153:I153"/>
    <mergeCell ref="A154:B154"/>
    <mergeCell ref="C154:F154"/>
    <mergeCell ref="H154:I154"/>
    <mergeCell ref="A155:B155"/>
    <mergeCell ref="C155:F155"/>
    <mergeCell ref="H155:I155"/>
    <mergeCell ref="A156:B156"/>
    <mergeCell ref="C156:F156"/>
    <mergeCell ref="H156:I156"/>
    <mergeCell ref="A157:B157"/>
    <mergeCell ref="C157:F157"/>
    <mergeCell ref="H157:I157"/>
    <mergeCell ref="A158:B158"/>
    <mergeCell ref="C158:F158"/>
    <mergeCell ref="H158:I158"/>
    <mergeCell ref="A159:B159"/>
    <mergeCell ref="C159:F159"/>
    <mergeCell ref="H159:I159"/>
    <mergeCell ref="A160:B160"/>
    <mergeCell ref="C160:F160"/>
    <mergeCell ref="H160:I160"/>
    <mergeCell ref="A161:B161"/>
    <mergeCell ref="C161:F161"/>
    <mergeCell ref="H161:I161"/>
    <mergeCell ref="A162:B162"/>
    <mergeCell ref="C162:F162"/>
    <mergeCell ref="H162:I162"/>
    <mergeCell ref="A163:B163"/>
    <mergeCell ref="C163:F163"/>
    <mergeCell ref="H163:I163"/>
    <mergeCell ref="A164:B164"/>
    <mergeCell ref="C164:F164"/>
    <mergeCell ref="H164:I164"/>
    <mergeCell ref="A165:B165"/>
    <mergeCell ref="C165:F165"/>
    <mergeCell ref="H165:I165"/>
    <mergeCell ref="A166:B166"/>
    <mergeCell ref="C166:F166"/>
    <mergeCell ref="H166:I166"/>
    <mergeCell ref="A167:B167"/>
    <mergeCell ref="C167:F167"/>
    <mergeCell ref="H167:I167"/>
    <mergeCell ref="A168:B168"/>
    <mergeCell ref="C168:F168"/>
    <mergeCell ref="H168:I168"/>
    <mergeCell ref="A169:B169"/>
    <mergeCell ref="C169:F169"/>
    <mergeCell ref="H169:I169"/>
    <mergeCell ref="A170:B170"/>
    <mergeCell ref="C170:F170"/>
    <mergeCell ref="H170:I170"/>
    <mergeCell ref="A171:B171"/>
    <mergeCell ref="C171:F171"/>
    <mergeCell ref="H171:I171"/>
    <mergeCell ref="A172:B172"/>
    <mergeCell ref="C172:F172"/>
    <mergeCell ref="H172:I172"/>
    <mergeCell ref="A173:B173"/>
    <mergeCell ref="C173:F173"/>
    <mergeCell ref="H173:I173"/>
    <mergeCell ref="A174:B174"/>
    <mergeCell ref="C174:F174"/>
    <mergeCell ref="H174:I174"/>
    <mergeCell ref="A175:B175"/>
    <mergeCell ref="C175:F175"/>
    <mergeCell ref="H175:I175"/>
    <mergeCell ref="A176:B176"/>
    <mergeCell ref="C176:F176"/>
    <mergeCell ref="H176:I176"/>
    <mergeCell ref="A177:B177"/>
    <mergeCell ref="C177:F177"/>
    <mergeCell ref="H177:I177"/>
    <mergeCell ref="A178:B178"/>
    <mergeCell ref="C178:F178"/>
    <mergeCell ref="H178:I178"/>
    <mergeCell ref="A179:B179"/>
    <mergeCell ref="C179:F179"/>
    <mergeCell ref="H179:I179"/>
    <mergeCell ref="A180:B180"/>
    <mergeCell ref="C180:F180"/>
    <mergeCell ref="H180:I180"/>
    <mergeCell ref="A181:B181"/>
    <mergeCell ref="C181:F181"/>
    <mergeCell ref="H181:I181"/>
    <mergeCell ref="A182:B182"/>
    <mergeCell ref="C182:F182"/>
    <mergeCell ref="H182:I182"/>
    <mergeCell ref="A183:B183"/>
    <mergeCell ref="C183:F183"/>
    <mergeCell ref="H183:I183"/>
    <mergeCell ref="A184:B184"/>
    <mergeCell ref="C184:F184"/>
    <mergeCell ref="H184:I184"/>
    <mergeCell ref="A185:B185"/>
    <mergeCell ref="C185:F185"/>
    <mergeCell ref="H185:I185"/>
    <mergeCell ref="A186:B186"/>
    <mergeCell ref="C186:F186"/>
    <mergeCell ref="H186:I186"/>
    <mergeCell ref="A187:B187"/>
    <mergeCell ref="C187:F187"/>
    <mergeCell ref="H187:I187"/>
    <mergeCell ref="A188:B188"/>
    <mergeCell ref="C188:F188"/>
    <mergeCell ref="H188:I188"/>
    <mergeCell ref="A189:B189"/>
    <mergeCell ref="C189:F189"/>
    <mergeCell ref="H189:I189"/>
    <mergeCell ref="A190:B190"/>
    <mergeCell ref="C190:F190"/>
    <mergeCell ref="H190:I190"/>
    <mergeCell ref="A191:B191"/>
    <mergeCell ref="C191:F191"/>
    <mergeCell ref="H191:I191"/>
    <mergeCell ref="A192:B192"/>
    <mergeCell ref="C192:F192"/>
    <mergeCell ref="H192:I192"/>
    <mergeCell ref="A193:B193"/>
    <mergeCell ref="C193:F193"/>
    <mergeCell ref="H193:I193"/>
    <mergeCell ref="A194:B194"/>
    <mergeCell ref="C194:F194"/>
    <mergeCell ref="H194:I194"/>
    <mergeCell ref="A195:B195"/>
    <mergeCell ref="C195:F195"/>
    <mergeCell ref="H195:I195"/>
    <mergeCell ref="A196:B196"/>
    <mergeCell ref="C196:F196"/>
    <mergeCell ref="H196:I196"/>
    <mergeCell ref="A197:B197"/>
    <mergeCell ref="C197:F197"/>
    <mergeCell ref="H197:I197"/>
    <mergeCell ref="A198:B198"/>
    <mergeCell ref="C198:F198"/>
    <mergeCell ref="H198:I198"/>
    <mergeCell ref="A199:B199"/>
    <mergeCell ref="C199:F199"/>
    <mergeCell ref="H199:I199"/>
    <mergeCell ref="A200:B200"/>
    <mergeCell ref="C200:F200"/>
    <mergeCell ref="H200:I200"/>
    <mergeCell ref="A201:B201"/>
    <mergeCell ref="C201:F201"/>
    <mergeCell ref="H201:I201"/>
    <mergeCell ref="A202:B202"/>
    <mergeCell ref="C202:F202"/>
    <mergeCell ref="H202:I202"/>
    <mergeCell ref="A203:B203"/>
    <mergeCell ref="C203:F203"/>
    <mergeCell ref="H203:I203"/>
    <mergeCell ref="A204:B204"/>
    <mergeCell ref="C204:F204"/>
    <mergeCell ref="H204:I204"/>
    <mergeCell ref="A205:B205"/>
    <mergeCell ref="C205:F205"/>
    <mergeCell ref="H205:I205"/>
    <mergeCell ref="A206:B206"/>
    <mergeCell ref="C206:F206"/>
    <mergeCell ref="H206:I206"/>
    <mergeCell ref="A207:B207"/>
    <mergeCell ref="C207:F207"/>
    <mergeCell ref="H207:I207"/>
    <mergeCell ref="A208:B208"/>
    <mergeCell ref="C208:F208"/>
    <mergeCell ref="H208:I208"/>
    <mergeCell ref="A209:B209"/>
    <mergeCell ref="C209:F209"/>
    <mergeCell ref="H209:I209"/>
    <mergeCell ref="A210:B210"/>
    <mergeCell ref="C210:F210"/>
    <mergeCell ref="H210:I210"/>
    <mergeCell ref="A211:B211"/>
    <mergeCell ref="C211:F211"/>
    <mergeCell ref="H211:I211"/>
    <mergeCell ref="A212:B212"/>
    <mergeCell ref="C212:F212"/>
    <mergeCell ref="H212:I212"/>
    <mergeCell ref="A213:E213"/>
    <mergeCell ref="F213:I213"/>
    <mergeCell ref="A214:E214"/>
    <mergeCell ref="F214:I214"/>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Roman,Normal"&amp;12Página &amp;P</oddFooter>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354"/>
  <sheetViews>
    <sheetView showFormulas="false" showGridLines="true" showRowColHeaders="true" showZeros="true" rightToLeft="false" tabSelected="false" showOutlineSymbols="true" defaultGridColor="true" view="pageBreakPreview" topLeftCell="A202" colorId="64" zoomScale="100" zoomScaleNormal="100" zoomScalePageLayoutView="100" workbookViewId="0">
      <selection pane="topLeft" activeCell="C233" activeCellId="0" sqref="C233"/>
    </sheetView>
  </sheetViews>
  <sheetFormatPr defaultColWidth="11.5703125" defaultRowHeight="12.75" zeroHeight="false" outlineLevelRow="0" outlineLevelCol="0"/>
  <sheetData>
    <row r="1" customFormat="false" ht="29.25" hidden="false" customHeight="true" outlineLevel="0" collapsed="false">
      <c r="A1" s="658" t="s">
        <v>33</v>
      </c>
      <c r="B1" s="659" t="s">
        <v>873</v>
      </c>
      <c r="C1" s="659" t="s">
        <v>874</v>
      </c>
      <c r="D1" s="659"/>
      <c r="E1" s="659"/>
      <c r="F1" s="659"/>
      <c r="G1" s="659"/>
      <c r="H1" s="659"/>
      <c r="I1" s="659"/>
      <c r="J1" s="659"/>
      <c r="K1" s="659"/>
      <c r="L1" s="659" t="s">
        <v>350</v>
      </c>
      <c r="M1" s="659" t="s">
        <v>80</v>
      </c>
      <c r="N1" s="660" t="s">
        <v>875</v>
      </c>
      <c r="O1" s="661" t="s">
        <v>876</v>
      </c>
    </row>
    <row r="2" customFormat="false" ht="12.75" hidden="false" customHeight="true" outlineLevel="0" collapsed="false">
      <c r="A2" s="662" t="s">
        <v>877</v>
      </c>
      <c r="B2" s="663"/>
      <c r="C2" s="664" t="s">
        <v>878</v>
      </c>
      <c r="D2" s="664"/>
      <c r="E2" s="664"/>
      <c r="F2" s="664"/>
      <c r="G2" s="664"/>
      <c r="H2" s="664"/>
      <c r="I2" s="664"/>
      <c r="J2" s="664"/>
      <c r="K2" s="664"/>
      <c r="L2" s="665"/>
      <c r="M2" s="665"/>
      <c r="N2" s="666"/>
      <c r="O2" s="667"/>
    </row>
    <row r="3" customFormat="false" ht="12.75" hidden="false" customHeight="true" outlineLevel="0" collapsed="false">
      <c r="A3" s="668" t="s">
        <v>879</v>
      </c>
      <c r="B3" s="669" t="s">
        <v>316</v>
      </c>
      <c r="C3" s="669" t="s">
        <v>880</v>
      </c>
      <c r="D3" s="669"/>
      <c r="E3" s="669"/>
      <c r="F3" s="669"/>
      <c r="G3" s="669"/>
      <c r="H3" s="669"/>
      <c r="I3" s="669"/>
      <c r="J3" s="669"/>
      <c r="K3" s="669"/>
      <c r="L3" s="670"/>
      <c r="M3" s="670"/>
      <c r="N3" s="671"/>
      <c r="O3" s="672"/>
    </row>
    <row r="4" customFormat="false" ht="12.75" hidden="false" customHeight="true" outlineLevel="0" collapsed="false">
      <c r="A4" s="673" t="s">
        <v>881</v>
      </c>
      <c r="B4" s="674" t="s">
        <v>316</v>
      </c>
      <c r="C4" s="674" t="s">
        <v>882</v>
      </c>
      <c r="D4" s="674"/>
      <c r="E4" s="674"/>
      <c r="F4" s="674"/>
      <c r="G4" s="674"/>
      <c r="H4" s="674"/>
      <c r="I4" s="674"/>
      <c r="J4" s="674"/>
      <c r="K4" s="674"/>
      <c r="L4" s="674" t="s">
        <v>392</v>
      </c>
      <c r="M4" s="675" t="n">
        <v>189.1</v>
      </c>
      <c r="N4" s="676" t="e">
        <f aca="false">#N/A</f>
        <v>#N/A</v>
      </c>
      <c r="O4" s="677" t="e">
        <f aca="false">(N4/M4)-1</f>
        <v>#N/A</v>
      </c>
    </row>
    <row r="5" customFormat="false" ht="12.75" hidden="false" customHeight="true" outlineLevel="0" collapsed="false">
      <c r="A5" s="673" t="s">
        <v>883</v>
      </c>
      <c r="B5" s="674" t="s">
        <v>316</v>
      </c>
      <c r="C5" s="674" t="s">
        <v>884</v>
      </c>
      <c r="D5" s="674"/>
      <c r="E5" s="674"/>
      <c r="F5" s="674"/>
      <c r="G5" s="674"/>
      <c r="H5" s="674"/>
      <c r="I5" s="674"/>
      <c r="J5" s="674"/>
      <c r="K5" s="674"/>
      <c r="L5" s="674" t="s">
        <v>392</v>
      </c>
      <c r="M5" s="675" t="n">
        <v>172.92</v>
      </c>
      <c r="N5" s="676" t="e">
        <f aca="false">#N/A</f>
        <v>#N/A</v>
      </c>
      <c r="O5" s="677" t="e">
        <f aca="false">(N5/M5)-1</f>
        <v>#N/A</v>
      </c>
    </row>
    <row r="6" customFormat="false" ht="12.75" hidden="false" customHeight="true" outlineLevel="0" collapsed="false">
      <c r="A6" s="673" t="s">
        <v>885</v>
      </c>
      <c r="B6" s="674" t="s">
        <v>316</v>
      </c>
      <c r="C6" s="674" t="s">
        <v>886</v>
      </c>
      <c r="D6" s="674"/>
      <c r="E6" s="674"/>
      <c r="F6" s="674"/>
      <c r="G6" s="674"/>
      <c r="H6" s="674"/>
      <c r="I6" s="674"/>
      <c r="J6" s="674"/>
      <c r="K6" s="674"/>
      <c r="L6" s="674" t="s">
        <v>392</v>
      </c>
      <c r="M6" s="675" t="n">
        <v>156.74</v>
      </c>
      <c r="N6" s="676" t="e">
        <f aca="false">#N/A</f>
        <v>#N/A</v>
      </c>
      <c r="O6" s="677" t="e">
        <f aca="false">(N6/M6)-1</f>
        <v>#N/A</v>
      </c>
    </row>
    <row r="7" customFormat="false" ht="12.75" hidden="false" customHeight="true" outlineLevel="0" collapsed="false">
      <c r="A7" s="673" t="s">
        <v>887</v>
      </c>
      <c r="B7" s="674" t="s">
        <v>316</v>
      </c>
      <c r="C7" s="674" t="s">
        <v>888</v>
      </c>
      <c r="D7" s="674"/>
      <c r="E7" s="674"/>
      <c r="F7" s="674"/>
      <c r="G7" s="674"/>
      <c r="H7" s="674"/>
      <c r="I7" s="674"/>
      <c r="J7" s="674"/>
      <c r="K7" s="674"/>
      <c r="L7" s="674" t="s">
        <v>392</v>
      </c>
      <c r="M7" s="675" t="n">
        <v>140.57</v>
      </c>
      <c r="N7" s="676" t="e">
        <f aca="false">#N/A</f>
        <v>#N/A</v>
      </c>
      <c r="O7" s="677" t="e">
        <f aca="false">(N7/M7)-1</f>
        <v>#N/A</v>
      </c>
    </row>
    <row r="8" customFormat="false" ht="12.75" hidden="false" customHeight="true" outlineLevel="0" collapsed="false">
      <c r="A8" s="673" t="s">
        <v>889</v>
      </c>
      <c r="B8" s="674" t="s">
        <v>316</v>
      </c>
      <c r="C8" s="674" t="s">
        <v>890</v>
      </c>
      <c r="D8" s="674"/>
      <c r="E8" s="674"/>
      <c r="F8" s="674"/>
      <c r="G8" s="674"/>
      <c r="H8" s="674"/>
      <c r="I8" s="674"/>
      <c r="J8" s="674"/>
      <c r="K8" s="674"/>
      <c r="L8" s="674" t="s">
        <v>392</v>
      </c>
      <c r="M8" s="675" t="n">
        <v>124.39</v>
      </c>
      <c r="N8" s="676" t="e">
        <f aca="false">#N/A</f>
        <v>#N/A</v>
      </c>
      <c r="O8" s="677" t="e">
        <f aca="false">(N8/M8)-1</f>
        <v>#N/A</v>
      </c>
    </row>
    <row r="9" customFormat="false" ht="12.75" hidden="false" customHeight="true" outlineLevel="0" collapsed="false">
      <c r="A9" s="673" t="s">
        <v>891</v>
      </c>
      <c r="B9" s="674" t="s">
        <v>316</v>
      </c>
      <c r="C9" s="674" t="s">
        <v>892</v>
      </c>
      <c r="D9" s="674"/>
      <c r="E9" s="674"/>
      <c r="F9" s="674"/>
      <c r="G9" s="674"/>
      <c r="H9" s="674"/>
      <c r="I9" s="674"/>
      <c r="J9" s="674"/>
      <c r="K9" s="674"/>
      <c r="L9" s="674" t="s">
        <v>392</v>
      </c>
      <c r="M9" s="675" t="n">
        <v>111.52</v>
      </c>
      <c r="N9" s="676" t="e">
        <f aca="false">#N/A</f>
        <v>#N/A</v>
      </c>
      <c r="O9" s="677" t="e">
        <f aca="false">(N9/M9)-1</f>
        <v>#N/A</v>
      </c>
    </row>
    <row r="10" customFormat="false" ht="12.75" hidden="false" customHeight="true" outlineLevel="0" collapsed="false">
      <c r="A10" s="673" t="s">
        <v>893</v>
      </c>
      <c r="B10" s="674" t="s">
        <v>316</v>
      </c>
      <c r="C10" s="674" t="s">
        <v>894</v>
      </c>
      <c r="D10" s="674"/>
      <c r="E10" s="674"/>
      <c r="F10" s="674"/>
      <c r="G10" s="674"/>
      <c r="H10" s="674"/>
      <c r="I10" s="674"/>
      <c r="J10" s="674"/>
      <c r="K10" s="674"/>
      <c r="L10" s="674" t="s">
        <v>392</v>
      </c>
      <c r="M10" s="675" t="n">
        <v>79.67</v>
      </c>
      <c r="N10" s="676" t="e">
        <f aca="false">#N/A</f>
        <v>#N/A</v>
      </c>
      <c r="O10" s="677" t="e">
        <f aca="false">(N10/M10)-1</f>
        <v>#N/A</v>
      </c>
    </row>
    <row r="11" customFormat="false" ht="12.75" hidden="false" customHeight="true" outlineLevel="0" collapsed="false">
      <c r="A11" s="673" t="s">
        <v>895</v>
      </c>
      <c r="B11" s="674" t="s">
        <v>316</v>
      </c>
      <c r="C11" s="674" t="s">
        <v>896</v>
      </c>
      <c r="D11" s="674"/>
      <c r="E11" s="674"/>
      <c r="F11" s="674"/>
      <c r="G11" s="674"/>
      <c r="H11" s="674"/>
      <c r="I11" s="674"/>
      <c r="J11" s="674"/>
      <c r="K11" s="674"/>
      <c r="L11" s="674" t="s">
        <v>392</v>
      </c>
      <c r="M11" s="675" t="n">
        <v>189.1</v>
      </c>
      <c r="N11" s="676" t="e">
        <f aca="false">#N/A</f>
        <v>#N/A</v>
      </c>
      <c r="O11" s="677" t="e">
        <f aca="false">(N11/M11)-1</f>
        <v>#N/A</v>
      </c>
    </row>
    <row r="12" customFormat="false" ht="12.75" hidden="false" customHeight="true" outlineLevel="0" collapsed="false">
      <c r="A12" s="673" t="s">
        <v>897</v>
      </c>
      <c r="B12" s="674" t="s">
        <v>316</v>
      </c>
      <c r="C12" s="674" t="s">
        <v>898</v>
      </c>
      <c r="D12" s="674"/>
      <c r="E12" s="674"/>
      <c r="F12" s="674"/>
      <c r="G12" s="674"/>
      <c r="H12" s="674"/>
      <c r="I12" s="674"/>
      <c r="J12" s="674"/>
      <c r="K12" s="674"/>
      <c r="L12" s="674" t="s">
        <v>392</v>
      </c>
      <c r="M12" s="675" t="n">
        <v>172.92</v>
      </c>
      <c r="N12" s="676" t="e">
        <f aca="false">#N/A</f>
        <v>#N/A</v>
      </c>
      <c r="O12" s="677" t="e">
        <f aca="false">(N12/M12)-1</f>
        <v>#N/A</v>
      </c>
    </row>
    <row r="13" customFormat="false" ht="12.75" hidden="false" customHeight="true" outlineLevel="0" collapsed="false">
      <c r="A13" s="673" t="s">
        <v>899</v>
      </c>
      <c r="B13" s="674" t="s">
        <v>316</v>
      </c>
      <c r="C13" s="674" t="s">
        <v>900</v>
      </c>
      <c r="D13" s="674"/>
      <c r="E13" s="674"/>
      <c r="F13" s="674"/>
      <c r="G13" s="674"/>
      <c r="H13" s="674"/>
      <c r="I13" s="674"/>
      <c r="J13" s="674"/>
      <c r="K13" s="674"/>
      <c r="L13" s="674" t="s">
        <v>392</v>
      </c>
      <c r="M13" s="675" t="n">
        <v>156.74</v>
      </c>
      <c r="N13" s="676" t="e">
        <f aca="false">#N/A</f>
        <v>#N/A</v>
      </c>
      <c r="O13" s="677" t="e">
        <f aca="false">(N13/M13)-1</f>
        <v>#N/A</v>
      </c>
    </row>
    <row r="14" customFormat="false" ht="12.75" hidden="false" customHeight="true" outlineLevel="0" collapsed="false">
      <c r="A14" s="673" t="s">
        <v>901</v>
      </c>
      <c r="B14" s="674" t="s">
        <v>316</v>
      </c>
      <c r="C14" s="674" t="s">
        <v>902</v>
      </c>
      <c r="D14" s="674"/>
      <c r="E14" s="674"/>
      <c r="F14" s="674"/>
      <c r="G14" s="674"/>
      <c r="H14" s="674"/>
      <c r="I14" s="674"/>
      <c r="J14" s="674"/>
      <c r="K14" s="674"/>
      <c r="L14" s="674" t="s">
        <v>392</v>
      </c>
      <c r="M14" s="675" t="n">
        <v>140.57</v>
      </c>
      <c r="N14" s="676" t="e">
        <f aca="false">#N/A</f>
        <v>#N/A</v>
      </c>
      <c r="O14" s="677" t="e">
        <f aca="false">(N14/M14)-1</f>
        <v>#N/A</v>
      </c>
    </row>
    <row r="15" customFormat="false" ht="12.75" hidden="false" customHeight="true" outlineLevel="0" collapsed="false">
      <c r="A15" s="673" t="s">
        <v>903</v>
      </c>
      <c r="B15" s="674" t="s">
        <v>316</v>
      </c>
      <c r="C15" s="674" t="s">
        <v>904</v>
      </c>
      <c r="D15" s="674"/>
      <c r="E15" s="674"/>
      <c r="F15" s="674"/>
      <c r="G15" s="674"/>
      <c r="H15" s="674"/>
      <c r="I15" s="674"/>
      <c r="J15" s="674"/>
      <c r="K15" s="674"/>
      <c r="L15" s="674" t="s">
        <v>392</v>
      </c>
      <c r="M15" s="675" t="n">
        <v>124.39</v>
      </c>
      <c r="N15" s="676" t="e">
        <f aca="false">#N/A</f>
        <v>#N/A</v>
      </c>
      <c r="O15" s="677" t="e">
        <f aca="false">(N15/M15)-1</f>
        <v>#N/A</v>
      </c>
    </row>
    <row r="16" customFormat="false" ht="12.75" hidden="false" customHeight="true" outlineLevel="0" collapsed="false">
      <c r="A16" s="673" t="s">
        <v>905</v>
      </c>
      <c r="B16" s="674" t="s">
        <v>316</v>
      </c>
      <c r="C16" s="674" t="s">
        <v>906</v>
      </c>
      <c r="D16" s="674"/>
      <c r="E16" s="674"/>
      <c r="F16" s="674"/>
      <c r="G16" s="674"/>
      <c r="H16" s="674"/>
      <c r="I16" s="674"/>
      <c r="J16" s="674"/>
      <c r="K16" s="674"/>
      <c r="L16" s="674" t="s">
        <v>392</v>
      </c>
      <c r="M16" s="675" t="n">
        <v>111.52</v>
      </c>
      <c r="N16" s="676" t="e">
        <f aca="false">#N/A</f>
        <v>#N/A</v>
      </c>
      <c r="O16" s="677" t="e">
        <f aca="false">(N16/M16)-1</f>
        <v>#N/A</v>
      </c>
    </row>
    <row r="17" customFormat="false" ht="12.75" hidden="false" customHeight="true" outlineLevel="0" collapsed="false">
      <c r="A17" s="673" t="s">
        <v>907</v>
      </c>
      <c r="B17" s="674" t="s">
        <v>316</v>
      </c>
      <c r="C17" s="674" t="s">
        <v>908</v>
      </c>
      <c r="D17" s="674"/>
      <c r="E17" s="674"/>
      <c r="F17" s="674"/>
      <c r="G17" s="674"/>
      <c r="H17" s="674"/>
      <c r="I17" s="674"/>
      <c r="J17" s="674"/>
      <c r="K17" s="674"/>
      <c r="L17" s="674" t="s">
        <v>392</v>
      </c>
      <c r="M17" s="675" t="n">
        <v>79.67</v>
      </c>
      <c r="N17" s="676" t="e">
        <f aca="false">#N/A</f>
        <v>#N/A</v>
      </c>
      <c r="O17" s="677" t="e">
        <f aca="false">(N17/M17)-1</f>
        <v>#N/A</v>
      </c>
    </row>
    <row r="18" customFormat="false" ht="12.75" hidden="false" customHeight="true" outlineLevel="0" collapsed="false">
      <c r="A18" s="673" t="s">
        <v>909</v>
      </c>
      <c r="B18" s="674" t="s">
        <v>316</v>
      </c>
      <c r="C18" s="674" t="s">
        <v>910</v>
      </c>
      <c r="D18" s="674"/>
      <c r="E18" s="674"/>
      <c r="F18" s="674"/>
      <c r="G18" s="674"/>
      <c r="H18" s="674"/>
      <c r="I18" s="674"/>
      <c r="J18" s="674"/>
      <c r="K18" s="674"/>
      <c r="L18" s="674" t="s">
        <v>392</v>
      </c>
      <c r="M18" s="675" t="n">
        <v>54.13</v>
      </c>
      <c r="N18" s="676" t="e">
        <f aca="false">#N/A</f>
        <v>#N/A</v>
      </c>
      <c r="O18" s="677" t="e">
        <f aca="false">(N18/M18)-1</f>
        <v>#N/A</v>
      </c>
    </row>
    <row r="19" customFormat="false" ht="12.75" hidden="false" customHeight="true" outlineLevel="0" collapsed="false">
      <c r="A19" s="673" t="s">
        <v>911</v>
      </c>
      <c r="B19" s="674" t="s">
        <v>316</v>
      </c>
      <c r="C19" s="674" t="s">
        <v>912</v>
      </c>
      <c r="D19" s="674"/>
      <c r="E19" s="674"/>
      <c r="F19" s="674"/>
      <c r="G19" s="674"/>
      <c r="H19" s="674"/>
      <c r="I19" s="674"/>
      <c r="J19" s="674"/>
      <c r="K19" s="674"/>
      <c r="L19" s="674" t="s">
        <v>392</v>
      </c>
      <c r="M19" s="675" t="n">
        <v>82.06</v>
      </c>
      <c r="N19" s="676" t="e">
        <f aca="false">#N/A</f>
        <v>#N/A</v>
      </c>
      <c r="O19" s="677" t="e">
        <f aca="false">(N19/M19)-1</f>
        <v>#N/A</v>
      </c>
    </row>
    <row r="20" customFormat="false" ht="12.75" hidden="false" customHeight="true" outlineLevel="0" collapsed="false">
      <c r="A20" s="673" t="s">
        <v>913</v>
      </c>
      <c r="B20" s="674" t="s">
        <v>316</v>
      </c>
      <c r="C20" s="674" t="s">
        <v>914</v>
      </c>
      <c r="D20" s="674"/>
      <c r="E20" s="674"/>
      <c r="F20" s="674"/>
      <c r="G20" s="674"/>
      <c r="H20" s="674"/>
      <c r="I20" s="674"/>
      <c r="J20" s="674"/>
      <c r="K20" s="674"/>
      <c r="L20" s="674" t="s">
        <v>392</v>
      </c>
      <c r="M20" s="675" t="n">
        <v>9.39</v>
      </c>
      <c r="N20" s="676" t="e">
        <f aca="false">#N/A</f>
        <v>#N/A</v>
      </c>
      <c r="O20" s="677" t="e">
        <f aca="false">(N20/M20)-1</f>
        <v>#N/A</v>
      </c>
    </row>
    <row r="21" customFormat="false" ht="12.75" hidden="false" customHeight="true" outlineLevel="0" collapsed="false">
      <c r="A21" s="668" t="s">
        <v>915</v>
      </c>
      <c r="B21" s="669" t="s">
        <v>316</v>
      </c>
      <c r="C21" s="669" t="s">
        <v>916</v>
      </c>
      <c r="D21" s="669"/>
      <c r="E21" s="669"/>
      <c r="F21" s="669"/>
      <c r="G21" s="669"/>
      <c r="H21" s="669"/>
      <c r="I21" s="669"/>
      <c r="J21" s="669"/>
      <c r="K21" s="669"/>
      <c r="L21" s="670"/>
      <c r="M21" s="670"/>
      <c r="N21" s="671"/>
      <c r="O21" s="672"/>
    </row>
    <row r="22" customFormat="false" ht="12.75" hidden="false" customHeight="true" outlineLevel="0" collapsed="false">
      <c r="A22" s="673" t="s">
        <v>917</v>
      </c>
      <c r="B22" s="674" t="s">
        <v>316</v>
      </c>
      <c r="C22" s="674" t="s">
        <v>918</v>
      </c>
      <c r="D22" s="674"/>
      <c r="E22" s="674"/>
      <c r="F22" s="674"/>
      <c r="G22" s="674"/>
      <c r="H22" s="674"/>
      <c r="I22" s="674"/>
      <c r="J22" s="674"/>
      <c r="K22" s="674"/>
      <c r="L22" s="674" t="s">
        <v>392</v>
      </c>
      <c r="M22" s="675" t="n">
        <v>25.28</v>
      </c>
      <c r="N22" s="676" t="e">
        <f aca="false">#N/A</f>
        <v>#N/A</v>
      </c>
      <c r="O22" s="677" t="e">
        <f aca="false">(N22/M22)-1</f>
        <v>#N/A</v>
      </c>
    </row>
    <row r="23" customFormat="false" ht="12.75" hidden="false" customHeight="true" outlineLevel="0" collapsed="false">
      <c r="A23" s="673" t="s">
        <v>919</v>
      </c>
      <c r="B23" s="674" t="s">
        <v>316</v>
      </c>
      <c r="C23" s="674" t="s">
        <v>920</v>
      </c>
      <c r="D23" s="674"/>
      <c r="E23" s="674"/>
      <c r="F23" s="674"/>
      <c r="G23" s="674"/>
      <c r="H23" s="674"/>
      <c r="I23" s="674"/>
      <c r="J23" s="674"/>
      <c r="K23" s="674"/>
      <c r="L23" s="674" t="s">
        <v>392</v>
      </c>
      <c r="M23" s="675" t="n">
        <v>23.23</v>
      </c>
      <c r="N23" s="676" t="e">
        <f aca="false">#N/A</f>
        <v>#N/A</v>
      </c>
      <c r="O23" s="677" t="e">
        <f aca="false">(N23/M23)-1</f>
        <v>#N/A</v>
      </c>
    </row>
    <row r="24" customFormat="false" ht="12.75" hidden="false" customHeight="true" outlineLevel="0" collapsed="false">
      <c r="A24" s="668" t="s">
        <v>921</v>
      </c>
      <c r="B24" s="669" t="s">
        <v>316</v>
      </c>
      <c r="C24" s="669" t="s">
        <v>922</v>
      </c>
      <c r="D24" s="669"/>
      <c r="E24" s="669"/>
      <c r="F24" s="669"/>
      <c r="G24" s="669"/>
      <c r="H24" s="669"/>
      <c r="I24" s="669"/>
      <c r="J24" s="669"/>
      <c r="K24" s="669"/>
      <c r="L24" s="670"/>
      <c r="M24" s="670"/>
      <c r="N24" s="671"/>
      <c r="O24" s="672"/>
    </row>
    <row r="25" customFormat="false" ht="12.75" hidden="false" customHeight="true" outlineLevel="0" collapsed="false">
      <c r="A25" s="673" t="s">
        <v>923</v>
      </c>
      <c r="B25" s="674" t="s">
        <v>316</v>
      </c>
      <c r="C25" s="674" t="s">
        <v>924</v>
      </c>
      <c r="D25" s="674"/>
      <c r="E25" s="674"/>
      <c r="F25" s="674"/>
      <c r="G25" s="674"/>
      <c r="H25" s="674"/>
      <c r="I25" s="674"/>
      <c r="J25" s="674"/>
      <c r="K25" s="674"/>
      <c r="L25" s="674" t="s">
        <v>392</v>
      </c>
      <c r="M25" s="675" t="n">
        <v>35.75</v>
      </c>
      <c r="N25" s="676" t="e">
        <f aca="false">#N/A</f>
        <v>#N/A</v>
      </c>
      <c r="O25" s="677" t="e">
        <f aca="false">(N25/M25)-1</f>
        <v>#N/A</v>
      </c>
    </row>
    <row r="26" customFormat="false" ht="12.75" hidden="false" customHeight="true" outlineLevel="0" collapsed="false">
      <c r="A26" s="673" t="s">
        <v>925</v>
      </c>
      <c r="B26" s="674" t="s">
        <v>316</v>
      </c>
      <c r="C26" s="674" t="s">
        <v>926</v>
      </c>
      <c r="D26" s="674"/>
      <c r="E26" s="674"/>
      <c r="F26" s="674"/>
      <c r="G26" s="674"/>
      <c r="H26" s="674"/>
      <c r="I26" s="674"/>
      <c r="J26" s="674"/>
      <c r="K26" s="674"/>
      <c r="L26" s="674" t="s">
        <v>392</v>
      </c>
      <c r="M26" s="675" t="n">
        <v>32.05</v>
      </c>
      <c r="N26" s="676" t="e">
        <f aca="false">#N/A</f>
        <v>#N/A</v>
      </c>
      <c r="O26" s="677" t="e">
        <f aca="false">(N26/M26)-1</f>
        <v>#N/A</v>
      </c>
    </row>
    <row r="27" customFormat="false" ht="12.75" hidden="false" customHeight="true" outlineLevel="0" collapsed="false">
      <c r="A27" s="673" t="s">
        <v>927</v>
      </c>
      <c r="B27" s="674" t="s">
        <v>316</v>
      </c>
      <c r="C27" s="674" t="s">
        <v>928</v>
      </c>
      <c r="D27" s="674"/>
      <c r="E27" s="674"/>
      <c r="F27" s="674"/>
      <c r="G27" s="674"/>
      <c r="H27" s="674"/>
      <c r="I27" s="674"/>
      <c r="J27" s="674"/>
      <c r="K27" s="674"/>
      <c r="L27" s="674" t="s">
        <v>392</v>
      </c>
      <c r="M27" s="675" t="n">
        <v>28.74</v>
      </c>
      <c r="N27" s="676" t="e">
        <f aca="false">#N/A</f>
        <v>#N/A</v>
      </c>
      <c r="O27" s="677" t="e">
        <f aca="false">(N27/M27)-1</f>
        <v>#N/A</v>
      </c>
    </row>
    <row r="28" customFormat="false" ht="12.75" hidden="false" customHeight="true" outlineLevel="0" collapsed="false">
      <c r="A28" s="673" t="s">
        <v>929</v>
      </c>
      <c r="B28" s="674" t="s">
        <v>316</v>
      </c>
      <c r="C28" s="674" t="s">
        <v>930</v>
      </c>
      <c r="D28" s="674"/>
      <c r="E28" s="674"/>
      <c r="F28" s="674"/>
      <c r="G28" s="674"/>
      <c r="H28" s="674"/>
      <c r="I28" s="674"/>
      <c r="J28" s="674"/>
      <c r="K28" s="674"/>
      <c r="L28" s="674" t="s">
        <v>392</v>
      </c>
      <c r="M28" s="675" t="n">
        <v>35.75</v>
      </c>
      <c r="N28" s="676" t="e">
        <f aca="false">#N/A</f>
        <v>#N/A</v>
      </c>
      <c r="O28" s="677" t="e">
        <f aca="false">(N28/M28)-1</f>
        <v>#N/A</v>
      </c>
    </row>
    <row r="29" customFormat="false" ht="12.75" hidden="false" customHeight="true" outlineLevel="0" collapsed="false">
      <c r="A29" s="668" t="s">
        <v>931</v>
      </c>
      <c r="B29" s="669" t="s">
        <v>316</v>
      </c>
      <c r="C29" s="669" t="s">
        <v>932</v>
      </c>
      <c r="D29" s="669"/>
      <c r="E29" s="669"/>
      <c r="F29" s="669"/>
      <c r="G29" s="669"/>
      <c r="H29" s="669"/>
      <c r="I29" s="669"/>
      <c r="J29" s="669"/>
      <c r="K29" s="669"/>
      <c r="L29" s="670"/>
      <c r="M29" s="670"/>
      <c r="N29" s="671"/>
      <c r="O29" s="672"/>
    </row>
    <row r="30" customFormat="false" ht="12.75" hidden="false" customHeight="true" outlineLevel="0" collapsed="false">
      <c r="A30" s="673" t="s">
        <v>933</v>
      </c>
      <c r="B30" s="674" t="s">
        <v>316</v>
      </c>
      <c r="C30" s="674" t="s">
        <v>934</v>
      </c>
      <c r="D30" s="674"/>
      <c r="E30" s="674"/>
      <c r="F30" s="674"/>
      <c r="G30" s="674"/>
      <c r="H30" s="674"/>
      <c r="I30" s="674"/>
      <c r="J30" s="674"/>
      <c r="K30" s="674"/>
      <c r="L30" s="674" t="s">
        <v>392</v>
      </c>
      <c r="M30" s="675" t="n">
        <v>35.75</v>
      </c>
      <c r="N30" s="676" t="e">
        <f aca="false">#N/A</f>
        <v>#N/A</v>
      </c>
      <c r="O30" s="677" t="e">
        <f aca="false">(N30/M30)-1</f>
        <v>#N/A</v>
      </c>
    </row>
    <row r="31" customFormat="false" ht="12.75" hidden="false" customHeight="true" outlineLevel="0" collapsed="false">
      <c r="A31" s="673" t="s">
        <v>935</v>
      </c>
      <c r="B31" s="674" t="s">
        <v>316</v>
      </c>
      <c r="C31" s="674" t="s">
        <v>936</v>
      </c>
      <c r="D31" s="674"/>
      <c r="E31" s="674"/>
      <c r="F31" s="674"/>
      <c r="G31" s="674"/>
      <c r="H31" s="674"/>
      <c r="I31" s="674"/>
      <c r="J31" s="674"/>
      <c r="K31" s="674"/>
      <c r="L31" s="674" t="s">
        <v>392</v>
      </c>
      <c r="M31" s="675" t="n">
        <v>32.05</v>
      </c>
      <c r="N31" s="676" t="e">
        <f aca="false">#N/A</f>
        <v>#N/A</v>
      </c>
      <c r="O31" s="677" t="e">
        <f aca="false">(N31/M31)-1</f>
        <v>#N/A</v>
      </c>
    </row>
    <row r="32" customFormat="false" ht="12.75" hidden="false" customHeight="true" outlineLevel="0" collapsed="false">
      <c r="A32" s="673" t="s">
        <v>937</v>
      </c>
      <c r="B32" s="674" t="s">
        <v>316</v>
      </c>
      <c r="C32" s="674" t="s">
        <v>938</v>
      </c>
      <c r="D32" s="674"/>
      <c r="E32" s="674"/>
      <c r="F32" s="674"/>
      <c r="G32" s="674"/>
      <c r="H32" s="674"/>
      <c r="I32" s="674"/>
      <c r="J32" s="674"/>
      <c r="K32" s="674"/>
      <c r="L32" s="674" t="s">
        <v>392</v>
      </c>
      <c r="M32" s="675" t="n">
        <v>28.74</v>
      </c>
      <c r="N32" s="676" t="e">
        <f aca="false">#N/A</f>
        <v>#N/A</v>
      </c>
      <c r="O32" s="677" t="e">
        <f aca="false">(N32/M32)-1</f>
        <v>#N/A</v>
      </c>
    </row>
    <row r="33" customFormat="false" ht="12.75" hidden="false" customHeight="true" outlineLevel="0" collapsed="false">
      <c r="A33" s="668" t="s">
        <v>939</v>
      </c>
      <c r="B33" s="669" t="s">
        <v>316</v>
      </c>
      <c r="C33" s="669" t="s">
        <v>940</v>
      </c>
      <c r="D33" s="669"/>
      <c r="E33" s="669"/>
      <c r="F33" s="669"/>
      <c r="G33" s="669"/>
      <c r="H33" s="669"/>
      <c r="I33" s="669"/>
      <c r="J33" s="669"/>
      <c r="K33" s="669"/>
      <c r="L33" s="670"/>
      <c r="M33" s="670"/>
      <c r="N33" s="671"/>
      <c r="O33" s="672"/>
    </row>
    <row r="34" customFormat="false" ht="12.75" hidden="false" customHeight="true" outlineLevel="0" collapsed="false">
      <c r="A34" s="673" t="s">
        <v>941</v>
      </c>
      <c r="B34" s="674" t="s">
        <v>316</v>
      </c>
      <c r="C34" s="674" t="s">
        <v>942</v>
      </c>
      <c r="D34" s="674"/>
      <c r="E34" s="674"/>
      <c r="F34" s="674"/>
      <c r="G34" s="674"/>
      <c r="H34" s="674"/>
      <c r="I34" s="674"/>
      <c r="J34" s="674"/>
      <c r="K34" s="674"/>
      <c r="L34" s="674" t="s">
        <v>392</v>
      </c>
      <c r="M34" s="675" t="n">
        <v>32.05</v>
      </c>
      <c r="N34" s="676" t="e">
        <f aca="false">#N/A</f>
        <v>#N/A</v>
      </c>
      <c r="O34" s="677" t="e">
        <f aca="false">(N34/M34)-1</f>
        <v>#N/A</v>
      </c>
    </row>
    <row r="35" customFormat="false" ht="12.75" hidden="false" customHeight="true" outlineLevel="0" collapsed="false">
      <c r="A35" s="673" t="s">
        <v>943</v>
      </c>
      <c r="B35" s="674" t="s">
        <v>316</v>
      </c>
      <c r="C35" s="674" t="s">
        <v>944</v>
      </c>
      <c r="D35" s="674"/>
      <c r="E35" s="674"/>
      <c r="F35" s="674"/>
      <c r="G35" s="674"/>
      <c r="H35" s="674"/>
      <c r="I35" s="674"/>
      <c r="J35" s="674"/>
      <c r="K35" s="674"/>
      <c r="L35" s="674" t="s">
        <v>392</v>
      </c>
      <c r="M35" s="675" t="n">
        <v>28.74</v>
      </c>
      <c r="N35" s="676" t="e">
        <f aca="false">#N/A</f>
        <v>#N/A</v>
      </c>
      <c r="O35" s="677" t="e">
        <f aca="false">(N35/M35)-1</f>
        <v>#N/A</v>
      </c>
    </row>
    <row r="36" customFormat="false" ht="12.75" hidden="false" customHeight="true" outlineLevel="0" collapsed="false">
      <c r="A36" s="673" t="s">
        <v>945</v>
      </c>
      <c r="B36" s="674" t="s">
        <v>316</v>
      </c>
      <c r="C36" s="674" t="s">
        <v>946</v>
      </c>
      <c r="D36" s="674"/>
      <c r="E36" s="674"/>
      <c r="F36" s="674"/>
      <c r="G36" s="674"/>
      <c r="H36" s="674"/>
      <c r="I36" s="674"/>
      <c r="J36" s="674"/>
      <c r="K36" s="674"/>
      <c r="L36" s="674" t="s">
        <v>392</v>
      </c>
      <c r="M36" s="675" t="n">
        <v>20.39</v>
      </c>
      <c r="N36" s="676" t="e">
        <f aca="false">#N/A</f>
        <v>#N/A</v>
      </c>
      <c r="O36" s="677" t="e">
        <f aca="false">(N36/M36)-1</f>
        <v>#N/A</v>
      </c>
    </row>
    <row r="37" customFormat="false" ht="12.75" hidden="false" customHeight="true" outlineLevel="0" collapsed="false">
      <c r="A37" s="668" t="s">
        <v>947</v>
      </c>
      <c r="B37" s="669" t="s">
        <v>316</v>
      </c>
      <c r="C37" s="669" t="s">
        <v>948</v>
      </c>
      <c r="D37" s="669"/>
      <c r="E37" s="669"/>
      <c r="F37" s="669"/>
      <c r="G37" s="669"/>
      <c r="H37" s="669"/>
      <c r="I37" s="669"/>
      <c r="J37" s="669"/>
      <c r="K37" s="669"/>
      <c r="L37" s="670"/>
      <c r="M37" s="670"/>
      <c r="N37" s="671"/>
      <c r="O37" s="672"/>
    </row>
    <row r="38" customFormat="false" ht="12.75" hidden="false" customHeight="true" outlineLevel="0" collapsed="false">
      <c r="A38" s="673" t="s">
        <v>949</v>
      </c>
      <c r="B38" s="674" t="s">
        <v>316</v>
      </c>
      <c r="C38" s="674" t="s">
        <v>950</v>
      </c>
      <c r="D38" s="674"/>
      <c r="E38" s="674"/>
      <c r="F38" s="674"/>
      <c r="G38" s="674"/>
      <c r="H38" s="674"/>
      <c r="I38" s="674"/>
      <c r="J38" s="674"/>
      <c r="K38" s="674"/>
      <c r="L38" s="674" t="s">
        <v>392</v>
      </c>
      <c r="M38" s="675" t="n">
        <v>24.89</v>
      </c>
      <c r="N38" s="676" t="e">
        <f aca="false">#N/A</f>
        <v>#N/A</v>
      </c>
      <c r="O38" s="677" t="e">
        <f aca="false">(N38/M38)-1</f>
        <v>#N/A</v>
      </c>
    </row>
    <row r="39" customFormat="false" ht="12.75" hidden="false" customHeight="true" outlineLevel="0" collapsed="false">
      <c r="A39" s="673" t="s">
        <v>951</v>
      </c>
      <c r="B39" s="674" t="s">
        <v>316</v>
      </c>
      <c r="C39" s="674" t="s">
        <v>952</v>
      </c>
      <c r="D39" s="674"/>
      <c r="E39" s="674"/>
      <c r="F39" s="674"/>
      <c r="G39" s="674"/>
      <c r="H39" s="674"/>
      <c r="I39" s="674"/>
      <c r="J39" s="674"/>
      <c r="K39" s="674"/>
      <c r="L39" s="674" t="s">
        <v>392</v>
      </c>
      <c r="M39" s="675" t="n">
        <v>22.64</v>
      </c>
      <c r="N39" s="676" t="e">
        <f aca="false">#N/A</f>
        <v>#N/A</v>
      </c>
      <c r="O39" s="677" t="e">
        <f aca="false">(N39/M39)-1</f>
        <v>#N/A</v>
      </c>
    </row>
    <row r="40" customFormat="false" ht="12.75" hidden="false" customHeight="true" outlineLevel="0" collapsed="false">
      <c r="A40" s="673" t="s">
        <v>953</v>
      </c>
      <c r="B40" s="674" t="s">
        <v>316</v>
      </c>
      <c r="C40" s="674" t="s">
        <v>954</v>
      </c>
      <c r="D40" s="674"/>
      <c r="E40" s="674"/>
      <c r="F40" s="674"/>
      <c r="G40" s="674"/>
      <c r="H40" s="674"/>
      <c r="I40" s="674"/>
      <c r="J40" s="674"/>
      <c r="K40" s="674"/>
      <c r="L40" s="674" t="s">
        <v>392</v>
      </c>
      <c r="M40" s="675" t="n">
        <v>20.39</v>
      </c>
      <c r="N40" s="676" t="e">
        <f aca="false">#N/A</f>
        <v>#N/A</v>
      </c>
      <c r="O40" s="677" t="e">
        <f aca="false">(N40/M40)-1</f>
        <v>#N/A</v>
      </c>
    </row>
    <row r="41" customFormat="false" ht="12.75" hidden="false" customHeight="true" outlineLevel="0" collapsed="false">
      <c r="A41" s="668" t="s">
        <v>955</v>
      </c>
      <c r="B41" s="669" t="s">
        <v>316</v>
      </c>
      <c r="C41" s="669" t="s">
        <v>956</v>
      </c>
      <c r="D41" s="669"/>
      <c r="E41" s="669"/>
      <c r="F41" s="669"/>
      <c r="G41" s="669"/>
      <c r="H41" s="669"/>
      <c r="I41" s="669"/>
      <c r="J41" s="669"/>
      <c r="K41" s="669"/>
      <c r="L41" s="670"/>
      <c r="M41" s="670"/>
      <c r="N41" s="671"/>
      <c r="O41" s="672"/>
    </row>
    <row r="42" customFormat="false" ht="12.75" hidden="false" customHeight="true" outlineLevel="0" collapsed="false">
      <c r="A42" s="673" t="s">
        <v>957</v>
      </c>
      <c r="B42" s="674" t="s">
        <v>316</v>
      </c>
      <c r="C42" s="674" t="s">
        <v>884</v>
      </c>
      <c r="D42" s="674"/>
      <c r="E42" s="674"/>
      <c r="F42" s="674"/>
      <c r="G42" s="674"/>
      <c r="H42" s="674"/>
      <c r="I42" s="674"/>
      <c r="J42" s="674"/>
      <c r="K42" s="674"/>
      <c r="L42" s="674" t="s">
        <v>392</v>
      </c>
      <c r="M42" s="675" t="n">
        <v>157.2</v>
      </c>
      <c r="N42" s="676" t="e">
        <f aca="false">#N/A</f>
        <v>#N/A</v>
      </c>
      <c r="O42" s="677" t="e">
        <f aca="false">(N42/M42)-1</f>
        <v>#N/A</v>
      </c>
    </row>
    <row r="43" customFormat="false" ht="12.75" hidden="false" customHeight="true" outlineLevel="0" collapsed="false">
      <c r="A43" s="673" t="s">
        <v>958</v>
      </c>
      <c r="B43" s="674" t="s">
        <v>316</v>
      </c>
      <c r="C43" s="674" t="s">
        <v>886</v>
      </c>
      <c r="D43" s="674"/>
      <c r="E43" s="674"/>
      <c r="F43" s="674"/>
      <c r="G43" s="674"/>
      <c r="H43" s="674"/>
      <c r="I43" s="674"/>
      <c r="J43" s="674"/>
      <c r="K43" s="674"/>
      <c r="L43" s="674" t="s">
        <v>392</v>
      </c>
      <c r="M43" s="675" t="n">
        <v>142.5</v>
      </c>
      <c r="N43" s="676" t="e">
        <f aca="false">#N/A</f>
        <v>#N/A</v>
      </c>
      <c r="O43" s="677" t="e">
        <f aca="false">(N43/M43)-1</f>
        <v>#N/A</v>
      </c>
    </row>
    <row r="44" customFormat="false" ht="12.75" hidden="false" customHeight="true" outlineLevel="0" collapsed="false">
      <c r="A44" s="673" t="s">
        <v>959</v>
      </c>
      <c r="B44" s="674" t="s">
        <v>316</v>
      </c>
      <c r="C44" s="674" t="s">
        <v>888</v>
      </c>
      <c r="D44" s="674"/>
      <c r="E44" s="674"/>
      <c r="F44" s="674"/>
      <c r="G44" s="674"/>
      <c r="H44" s="674"/>
      <c r="I44" s="674"/>
      <c r="J44" s="674"/>
      <c r="K44" s="674"/>
      <c r="L44" s="674" t="s">
        <v>392</v>
      </c>
      <c r="M44" s="675" t="n">
        <v>127.79</v>
      </c>
      <c r="N44" s="676" t="e">
        <f aca="false">#N/A</f>
        <v>#N/A</v>
      </c>
      <c r="O44" s="677" t="e">
        <f aca="false">(N44/M44)-1</f>
        <v>#N/A</v>
      </c>
    </row>
    <row r="45" customFormat="false" ht="12.75" hidden="false" customHeight="true" outlineLevel="0" collapsed="false">
      <c r="A45" s="673" t="s">
        <v>960</v>
      </c>
      <c r="B45" s="674" t="s">
        <v>316</v>
      </c>
      <c r="C45" s="674" t="s">
        <v>890</v>
      </c>
      <c r="D45" s="674"/>
      <c r="E45" s="674"/>
      <c r="F45" s="674"/>
      <c r="G45" s="674"/>
      <c r="H45" s="674"/>
      <c r="I45" s="674"/>
      <c r="J45" s="674"/>
      <c r="K45" s="674"/>
      <c r="L45" s="674" t="s">
        <v>392</v>
      </c>
      <c r="M45" s="675" t="n">
        <v>113.08</v>
      </c>
      <c r="N45" s="676" t="e">
        <f aca="false">#N/A</f>
        <v>#N/A</v>
      </c>
      <c r="O45" s="677" t="e">
        <f aca="false">(N45/M45)-1</f>
        <v>#N/A</v>
      </c>
    </row>
    <row r="46" customFormat="false" ht="12.75" hidden="false" customHeight="true" outlineLevel="0" collapsed="false">
      <c r="A46" s="673" t="s">
        <v>961</v>
      </c>
      <c r="B46" s="674" t="s">
        <v>316</v>
      </c>
      <c r="C46" s="674" t="s">
        <v>892</v>
      </c>
      <c r="D46" s="674"/>
      <c r="E46" s="674"/>
      <c r="F46" s="674"/>
      <c r="G46" s="674"/>
      <c r="H46" s="674"/>
      <c r="I46" s="674"/>
      <c r="J46" s="674"/>
      <c r="K46" s="674"/>
      <c r="L46" s="674" t="s">
        <v>392</v>
      </c>
      <c r="M46" s="675" t="n">
        <v>101.38</v>
      </c>
      <c r="N46" s="676" t="e">
        <f aca="false">#N/A</f>
        <v>#N/A</v>
      </c>
      <c r="O46" s="677" t="e">
        <f aca="false">(N46/M46)-1</f>
        <v>#N/A</v>
      </c>
    </row>
    <row r="47" customFormat="false" ht="12.75" hidden="false" customHeight="true" outlineLevel="0" collapsed="false">
      <c r="A47" s="673" t="s">
        <v>962</v>
      </c>
      <c r="B47" s="674" t="s">
        <v>316</v>
      </c>
      <c r="C47" s="674" t="s">
        <v>894</v>
      </c>
      <c r="D47" s="674"/>
      <c r="E47" s="674"/>
      <c r="F47" s="674"/>
      <c r="G47" s="674"/>
      <c r="H47" s="674"/>
      <c r="I47" s="674"/>
      <c r="J47" s="674"/>
      <c r="K47" s="674"/>
      <c r="L47" s="674" t="s">
        <v>392</v>
      </c>
      <c r="M47" s="675" t="n">
        <v>72.43</v>
      </c>
      <c r="N47" s="676" t="e">
        <f aca="false">#N/A</f>
        <v>#N/A</v>
      </c>
      <c r="O47" s="677" t="e">
        <f aca="false">(N47/M47)-1</f>
        <v>#N/A</v>
      </c>
    </row>
    <row r="48" customFormat="false" ht="12.75" hidden="false" customHeight="true" outlineLevel="0" collapsed="false">
      <c r="A48" s="673" t="s">
        <v>963</v>
      </c>
      <c r="B48" s="674" t="s">
        <v>316</v>
      </c>
      <c r="C48" s="674" t="s">
        <v>898</v>
      </c>
      <c r="D48" s="674"/>
      <c r="E48" s="674"/>
      <c r="F48" s="674"/>
      <c r="G48" s="674"/>
      <c r="H48" s="674"/>
      <c r="I48" s="674"/>
      <c r="J48" s="674"/>
      <c r="K48" s="674"/>
      <c r="L48" s="674" t="s">
        <v>392</v>
      </c>
      <c r="M48" s="675" t="n">
        <v>157.2</v>
      </c>
      <c r="N48" s="676" t="e">
        <f aca="false">#N/A</f>
        <v>#N/A</v>
      </c>
      <c r="O48" s="677" t="e">
        <f aca="false">(N48/M48)-1</f>
        <v>#N/A</v>
      </c>
    </row>
    <row r="49" customFormat="false" ht="12.75" hidden="false" customHeight="true" outlineLevel="0" collapsed="false">
      <c r="A49" s="673" t="s">
        <v>964</v>
      </c>
      <c r="B49" s="674" t="s">
        <v>316</v>
      </c>
      <c r="C49" s="674" t="s">
        <v>900</v>
      </c>
      <c r="D49" s="674"/>
      <c r="E49" s="674"/>
      <c r="F49" s="674"/>
      <c r="G49" s="674"/>
      <c r="H49" s="674"/>
      <c r="I49" s="674"/>
      <c r="J49" s="674"/>
      <c r="K49" s="674"/>
      <c r="L49" s="674" t="s">
        <v>392</v>
      </c>
      <c r="M49" s="675" t="n">
        <v>142.5</v>
      </c>
      <c r="N49" s="676" t="e">
        <f aca="false">#N/A</f>
        <v>#N/A</v>
      </c>
      <c r="O49" s="677" t="e">
        <f aca="false">(N49/M49)-1</f>
        <v>#N/A</v>
      </c>
    </row>
    <row r="50" customFormat="false" ht="12.75" hidden="false" customHeight="true" outlineLevel="0" collapsed="false">
      <c r="A50" s="673" t="s">
        <v>965</v>
      </c>
      <c r="B50" s="674" t="s">
        <v>316</v>
      </c>
      <c r="C50" s="674" t="s">
        <v>902</v>
      </c>
      <c r="D50" s="674"/>
      <c r="E50" s="674"/>
      <c r="F50" s="674"/>
      <c r="G50" s="674"/>
      <c r="H50" s="674"/>
      <c r="I50" s="674"/>
      <c r="J50" s="674"/>
      <c r="K50" s="674"/>
      <c r="L50" s="674" t="s">
        <v>392</v>
      </c>
      <c r="M50" s="675" t="n">
        <v>127.79</v>
      </c>
      <c r="N50" s="676" t="e">
        <f aca="false">#N/A</f>
        <v>#N/A</v>
      </c>
      <c r="O50" s="677" t="e">
        <f aca="false">(N50/M50)-1</f>
        <v>#N/A</v>
      </c>
    </row>
    <row r="51" customFormat="false" ht="12.75" hidden="false" customHeight="true" outlineLevel="0" collapsed="false">
      <c r="A51" s="673" t="s">
        <v>966</v>
      </c>
      <c r="B51" s="674" t="s">
        <v>316</v>
      </c>
      <c r="C51" s="674" t="s">
        <v>904</v>
      </c>
      <c r="D51" s="674"/>
      <c r="E51" s="674"/>
      <c r="F51" s="674"/>
      <c r="G51" s="674"/>
      <c r="H51" s="674"/>
      <c r="I51" s="674"/>
      <c r="J51" s="674"/>
      <c r="K51" s="674"/>
      <c r="L51" s="674" t="s">
        <v>392</v>
      </c>
      <c r="M51" s="675" t="n">
        <v>113.08</v>
      </c>
      <c r="N51" s="676" t="e">
        <f aca="false">#N/A</f>
        <v>#N/A</v>
      </c>
      <c r="O51" s="677" t="e">
        <f aca="false">(N51/M51)-1</f>
        <v>#N/A</v>
      </c>
    </row>
    <row r="52" customFormat="false" ht="12.75" hidden="false" customHeight="true" outlineLevel="0" collapsed="false">
      <c r="A52" s="673" t="s">
        <v>967</v>
      </c>
      <c r="B52" s="674" t="s">
        <v>316</v>
      </c>
      <c r="C52" s="674" t="s">
        <v>906</v>
      </c>
      <c r="D52" s="674"/>
      <c r="E52" s="674"/>
      <c r="F52" s="674"/>
      <c r="G52" s="674"/>
      <c r="H52" s="674"/>
      <c r="I52" s="674"/>
      <c r="J52" s="674"/>
      <c r="K52" s="674"/>
      <c r="L52" s="674" t="s">
        <v>392</v>
      </c>
      <c r="M52" s="675" t="n">
        <v>101.38</v>
      </c>
      <c r="N52" s="676" t="e">
        <f aca="false">#N/A</f>
        <v>#N/A</v>
      </c>
      <c r="O52" s="677" t="e">
        <f aca="false">(N52/M52)-1</f>
        <v>#N/A</v>
      </c>
    </row>
    <row r="53" customFormat="false" ht="12.75" hidden="false" customHeight="true" outlineLevel="0" collapsed="false">
      <c r="A53" s="673" t="s">
        <v>968</v>
      </c>
      <c r="B53" s="674" t="s">
        <v>316</v>
      </c>
      <c r="C53" s="674" t="s">
        <v>908</v>
      </c>
      <c r="D53" s="674"/>
      <c r="E53" s="674"/>
      <c r="F53" s="674"/>
      <c r="G53" s="674"/>
      <c r="H53" s="674"/>
      <c r="I53" s="674"/>
      <c r="J53" s="674"/>
      <c r="K53" s="674"/>
      <c r="L53" s="674" t="s">
        <v>392</v>
      </c>
      <c r="M53" s="675" t="n">
        <v>72.43</v>
      </c>
      <c r="N53" s="676" t="e">
        <f aca="false">#N/A</f>
        <v>#N/A</v>
      </c>
      <c r="O53" s="677" t="e">
        <f aca="false">(N53/M53)-1</f>
        <v>#N/A</v>
      </c>
    </row>
    <row r="54" customFormat="false" ht="12.75" hidden="false" customHeight="true" outlineLevel="0" collapsed="false">
      <c r="A54" s="668" t="s">
        <v>969</v>
      </c>
      <c r="B54" s="669" t="s">
        <v>316</v>
      </c>
      <c r="C54" s="669" t="s">
        <v>916</v>
      </c>
      <c r="D54" s="669"/>
      <c r="E54" s="669"/>
      <c r="F54" s="669"/>
      <c r="G54" s="669"/>
      <c r="H54" s="669"/>
      <c r="I54" s="669"/>
      <c r="J54" s="669"/>
      <c r="K54" s="669"/>
      <c r="L54" s="670"/>
      <c r="M54" s="670"/>
      <c r="N54" s="671"/>
      <c r="O54" s="672"/>
    </row>
    <row r="55" customFormat="false" ht="12.75" hidden="false" customHeight="true" outlineLevel="0" collapsed="false">
      <c r="A55" s="673" t="s">
        <v>970</v>
      </c>
      <c r="B55" s="674" t="s">
        <v>316</v>
      </c>
      <c r="C55" s="674" t="s">
        <v>971</v>
      </c>
      <c r="D55" s="674"/>
      <c r="E55" s="674"/>
      <c r="F55" s="674"/>
      <c r="G55" s="674"/>
      <c r="H55" s="674"/>
      <c r="I55" s="674"/>
      <c r="J55" s="674"/>
      <c r="K55" s="674"/>
      <c r="L55" s="674" t="s">
        <v>392</v>
      </c>
      <c r="M55" s="675" t="n">
        <v>22.98</v>
      </c>
      <c r="N55" s="676" t="e">
        <f aca="false">#N/A</f>
        <v>#N/A</v>
      </c>
      <c r="O55" s="677" t="e">
        <f aca="false">(N55/M55)-1</f>
        <v>#N/A</v>
      </c>
    </row>
    <row r="56" customFormat="false" ht="12.75" hidden="false" customHeight="true" outlineLevel="0" collapsed="false">
      <c r="A56" s="673" t="s">
        <v>972</v>
      </c>
      <c r="B56" s="674" t="s">
        <v>316</v>
      </c>
      <c r="C56" s="674" t="s">
        <v>973</v>
      </c>
      <c r="D56" s="674"/>
      <c r="E56" s="674"/>
      <c r="F56" s="674"/>
      <c r="G56" s="674"/>
      <c r="H56" s="674"/>
      <c r="I56" s="674"/>
      <c r="J56" s="674"/>
      <c r="K56" s="674"/>
      <c r="L56" s="674" t="s">
        <v>392</v>
      </c>
      <c r="M56" s="675" t="n">
        <v>21.12</v>
      </c>
      <c r="N56" s="676" t="e">
        <f aca="false">#N/A</f>
        <v>#N/A</v>
      </c>
      <c r="O56" s="677" t="e">
        <f aca="false">(N56/M56)-1</f>
        <v>#N/A</v>
      </c>
    </row>
    <row r="57" customFormat="false" ht="12.75" hidden="false" customHeight="true" outlineLevel="0" collapsed="false">
      <c r="A57" s="668" t="s">
        <v>974</v>
      </c>
      <c r="B57" s="669" t="s">
        <v>316</v>
      </c>
      <c r="C57" s="669" t="s">
        <v>975</v>
      </c>
      <c r="D57" s="669"/>
      <c r="E57" s="669"/>
      <c r="F57" s="669"/>
      <c r="G57" s="669"/>
      <c r="H57" s="669"/>
      <c r="I57" s="669"/>
      <c r="J57" s="669"/>
      <c r="K57" s="669"/>
      <c r="L57" s="670"/>
      <c r="M57" s="670"/>
      <c r="N57" s="671"/>
      <c r="O57" s="672"/>
    </row>
    <row r="58" customFormat="false" ht="12.75" hidden="false" customHeight="true" outlineLevel="0" collapsed="false">
      <c r="A58" s="673" t="s">
        <v>976</v>
      </c>
      <c r="B58" s="674" t="s">
        <v>316</v>
      </c>
      <c r="C58" s="674" t="s">
        <v>934</v>
      </c>
      <c r="D58" s="674"/>
      <c r="E58" s="674"/>
      <c r="F58" s="674"/>
      <c r="G58" s="674"/>
      <c r="H58" s="674"/>
      <c r="I58" s="674"/>
      <c r="J58" s="674"/>
      <c r="K58" s="674"/>
      <c r="L58" s="674" t="s">
        <v>392</v>
      </c>
      <c r="M58" s="675" t="n">
        <v>32.5</v>
      </c>
      <c r="N58" s="676" t="e">
        <f aca="false">#N/A</f>
        <v>#N/A</v>
      </c>
      <c r="O58" s="677" t="e">
        <f aca="false">(N58/M58)-1</f>
        <v>#N/A</v>
      </c>
    </row>
    <row r="59" customFormat="false" ht="12.75" hidden="false" customHeight="true" outlineLevel="0" collapsed="false">
      <c r="A59" s="673" t="s">
        <v>977</v>
      </c>
      <c r="B59" s="674" t="s">
        <v>316</v>
      </c>
      <c r="C59" s="674" t="s">
        <v>936</v>
      </c>
      <c r="D59" s="674"/>
      <c r="E59" s="674"/>
      <c r="F59" s="674"/>
      <c r="G59" s="674"/>
      <c r="H59" s="674"/>
      <c r="I59" s="674"/>
      <c r="J59" s="674"/>
      <c r="K59" s="674"/>
      <c r="L59" s="674" t="s">
        <v>392</v>
      </c>
      <c r="M59" s="675" t="n">
        <v>29.14</v>
      </c>
      <c r="N59" s="676" t="e">
        <f aca="false">#N/A</f>
        <v>#N/A</v>
      </c>
      <c r="O59" s="677" t="e">
        <f aca="false">(N59/M59)-1</f>
        <v>#N/A</v>
      </c>
    </row>
    <row r="60" customFormat="false" ht="12.75" hidden="false" customHeight="true" outlineLevel="0" collapsed="false">
      <c r="A60" s="673" t="s">
        <v>978</v>
      </c>
      <c r="B60" s="674" t="s">
        <v>316</v>
      </c>
      <c r="C60" s="674" t="s">
        <v>938</v>
      </c>
      <c r="D60" s="674"/>
      <c r="E60" s="674"/>
      <c r="F60" s="674"/>
      <c r="G60" s="674"/>
      <c r="H60" s="674"/>
      <c r="I60" s="674"/>
      <c r="J60" s="674"/>
      <c r="K60" s="674"/>
      <c r="L60" s="674" t="s">
        <v>392</v>
      </c>
      <c r="M60" s="675" t="n">
        <v>26.12</v>
      </c>
      <c r="N60" s="676" t="e">
        <f aca="false">#N/A</f>
        <v>#N/A</v>
      </c>
      <c r="O60" s="677" t="e">
        <f aca="false">(N60/M60)-1</f>
        <v>#N/A</v>
      </c>
    </row>
    <row r="61" customFormat="false" ht="12.75" hidden="false" customHeight="true" outlineLevel="0" collapsed="false">
      <c r="A61" s="668" t="s">
        <v>979</v>
      </c>
      <c r="B61" s="669" t="s">
        <v>316</v>
      </c>
      <c r="C61" s="669" t="s">
        <v>980</v>
      </c>
      <c r="D61" s="669"/>
      <c r="E61" s="669"/>
      <c r="F61" s="669"/>
      <c r="G61" s="669"/>
      <c r="H61" s="669"/>
      <c r="I61" s="669"/>
      <c r="J61" s="669"/>
      <c r="K61" s="669"/>
      <c r="L61" s="670"/>
      <c r="M61" s="670"/>
      <c r="N61" s="671"/>
      <c r="O61" s="672"/>
    </row>
    <row r="62" customFormat="false" ht="12.75" hidden="false" customHeight="true" outlineLevel="0" collapsed="false">
      <c r="A62" s="673" t="s">
        <v>981</v>
      </c>
      <c r="B62" s="674" t="s">
        <v>316</v>
      </c>
      <c r="C62" s="674" t="s">
        <v>942</v>
      </c>
      <c r="D62" s="674"/>
      <c r="E62" s="674"/>
      <c r="F62" s="674"/>
      <c r="G62" s="674"/>
      <c r="H62" s="674"/>
      <c r="I62" s="674"/>
      <c r="J62" s="674"/>
      <c r="K62" s="674"/>
      <c r="L62" s="674" t="s">
        <v>392</v>
      </c>
      <c r="M62" s="675" t="n">
        <v>29.14</v>
      </c>
      <c r="N62" s="676" t="e">
        <f aca="false">#N/A</f>
        <v>#N/A</v>
      </c>
      <c r="O62" s="677" t="e">
        <f aca="false">(N62/M62)-1</f>
        <v>#N/A</v>
      </c>
    </row>
    <row r="63" customFormat="false" ht="12.75" hidden="false" customHeight="true" outlineLevel="0" collapsed="false">
      <c r="A63" s="673" t="s">
        <v>982</v>
      </c>
      <c r="B63" s="674" t="s">
        <v>316</v>
      </c>
      <c r="C63" s="674" t="s">
        <v>944</v>
      </c>
      <c r="D63" s="674"/>
      <c r="E63" s="674"/>
      <c r="F63" s="674"/>
      <c r="G63" s="674"/>
      <c r="H63" s="674"/>
      <c r="I63" s="674"/>
      <c r="J63" s="674"/>
      <c r="K63" s="674"/>
      <c r="L63" s="674" t="s">
        <v>392</v>
      </c>
      <c r="M63" s="675" t="n">
        <v>26.12</v>
      </c>
      <c r="N63" s="676" t="e">
        <f aca="false">#N/A</f>
        <v>#N/A</v>
      </c>
      <c r="O63" s="677" t="e">
        <f aca="false">(N63/M63)-1</f>
        <v>#N/A</v>
      </c>
    </row>
    <row r="64" customFormat="false" ht="12.75" hidden="false" customHeight="true" outlineLevel="0" collapsed="false">
      <c r="A64" s="673" t="s">
        <v>983</v>
      </c>
      <c r="B64" s="674" t="s">
        <v>316</v>
      </c>
      <c r="C64" s="674" t="s">
        <v>946</v>
      </c>
      <c r="D64" s="674"/>
      <c r="E64" s="674"/>
      <c r="F64" s="674"/>
      <c r="G64" s="674"/>
      <c r="H64" s="674"/>
      <c r="I64" s="674"/>
      <c r="J64" s="674"/>
      <c r="K64" s="674"/>
      <c r="L64" s="674" t="s">
        <v>392</v>
      </c>
      <c r="M64" s="675" t="n">
        <v>18.53</v>
      </c>
      <c r="N64" s="676" t="e">
        <f aca="false">#N/A</f>
        <v>#N/A</v>
      </c>
      <c r="O64" s="677" t="e">
        <f aca="false">(N64/M64)-1</f>
        <v>#N/A</v>
      </c>
    </row>
    <row r="65" customFormat="false" ht="12.75" hidden="false" customHeight="true" outlineLevel="0" collapsed="false">
      <c r="A65" s="668" t="s">
        <v>984</v>
      </c>
      <c r="B65" s="669" t="s">
        <v>316</v>
      </c>
      <c r="C65" s="669" t="s">
        <v>985</v>
      </c>
      <c r="D65" s="669"/>
      <c r="E65" s="669"/>
      <c r="F65" s="669"/>
      <c r="G65" s="669"/>
      <c r="H65" s="669"/>
      <c r="I65" s="669"/>
      <c r="J65" s="669"/>
      <c r="K65" s="669"/>
      <c r="L65" s="670"/>
      <c r="M65" s="670"/>
      <c r="N65" s="671"/>
      <c r="O65" s="672"/>
    </row>
    <row r="66" customFormat="false" ht="12.75" hidden="false" customHeight="true" outlineLevel="0" collapsed="false">
      <c r="A66" s="673" t="s">
        <v>986</v>
      </c>
      <c r="B66" s="674" t="s">
        <v>316</v>
      </c>
      <c r="C66" s="674" t="s">
        <v>987</v>
      </c>
      <c r="D66" s="674"/>
      <c r="E66" s="674"/>
      <c r="F66" s="674"/>
      <c r="G66" s="674"/>
      <c r="H66" s="674"/>
      <c r="I66" s="674"/>
      <c r="J66" s="674"/>
      <c r="K66" s="674"/>
      <c r="L66" s="674" t="s">
        <v>392</v>
      </c>
      <c r="M66" s="675" t="n">
        <v>32.95</v>
      </c>
      <c r="N66" s="676" t="e">
        <f aca="false">#N/A</f>
        <v>#N/A</v>
      </c>
      <c r="O66" s="677" t="e">
        <f aca="false">(N66/M66)-1</f>
        <v>#N/A</v>
      </c>
    </row>
    <row r="67" customFormat="false" ht="12.75" hidden="false" customHeight="true" outlineLevel="0" collapsed="false">
      <c r="A67" s="673" t="s">
        <v>988</v>
      </c>
      <c r="B67" s="674" t="s">
        <v>316</v>
      </c>
      <c r="C67" s="674" t="s">
        <v>989</v>
      </c>
      <c r="D67" s="674"/>
      <c r="E67" s="674"/>
      <c r="F67" s="674"/>
      <c r="G67" s="674"/>
      <c r="H67" s="674"/>
      <c r="I67" s="674"/>
      <c r="J67" s="674"/>
      <c r="K67" s="674"/>
      <c r="L67" s="674" t="s">
        <v>392</v>
      </c>
      <c r="M67" s="675" t="n">
        <v>29.71</v>
      </c>
      <c r="N67" s="676" t="e">
        <f aca="false">#N/A</f>
        <v>#N/A</v>
      </c>
      <c r="O67" s="677" t="e">
        <f aca="false">(N67/M67)-1</f>
        <v>#N/A</v>
      </c>
    </row>
    <row r="68" customFormat="false" ht="12.75" hidden="false" customHeight="true" outlineLevel="0" collapsed="false">
      <c r="A68" s="673" t="s">
        <v>990</v>
      </c>
      <c r="B68" s="674" t="s">
        <v>316</v>
      </c>
      <c r="C68" s="674" t="s">
        <v>991</v>
      </c>
      <c r="D68" s="674"/>
      <c r="E68" s="674"/>
      <c r="F68" s="674"/>
      <c r="G68" s="674"/>
      <c r="H68" s="674"/>
      <c r="I68" s="674"/>
      <c r="J68" s="674"/>
      <c r="K68" s="674"/>
      <c r="L68" s="674" t="s">
        <v>392</v>
      </c>
      <c r="M68" s="675" t="n">
        <v>26.47</v>
      </c>
      <c r="N68" s="676" t="e">
        <f aca="false">#N/A</f>
        <v>#N/A</v>
      </c>
      <c r="O68" s="677" t="e">
        <f aca="false">(N68/M68)-1</f>
        <v>#N/A</v>
      </c>
    </row>
    <row r="69" customFormat="false" ht="12.75" hidden="false" customHeight="true" outlineLevel="0" collapsed="false">
      <c r="A69" s="673" t="s">
        <v>992</v>
      </c>
      <c r="B69" s="674" t="s">
        <v>316</v>
      </c>
      <c r="C69" s="674" t="s">
        <v>993</v>
      </c>
      <c r="D69" s="674"/>
      <c r="E69" s="674"/>
      <c r="F69" s="674"/>
      <c r="G69" s="674"/>
      <c r="H69" s="674"/>
      <c r="I69" s="674"/>
      <c r="J69" s="674"/>
      <c r="K69" s="674"/>
      <c r="L69" s="674" t="s">
        <v>392</v>
      </c>
      <c r="M69" s="675" t="n">
        <v>26.12</v>
      </c>
      <c r="N69" s="676" t="e">
        <f aca="false">#N/A</f>
        <v>#N/A</v>
      </c>
      <c r="O69" s="677" t="e">
        <f aca="false">(N69/M69)-1</f>
        <v>#N/A</v>
      </c>
    </row>
    <row r="70" customFormat="false" ht="12.75" hidden="false" customHeight="true" outlineLevel="0" collapsed="false">
      <c r="A70" s="673" t="s">
        <v>994</v>
      </c>
      <c r="B70" s="674" t="s">
        <v>316</v>
      </c>
      <c r="C70" s="674" t="s">
        <v>995</v>
      </c>
      <c r="D70" s="674"/>
      <c r="E70" s="674"/>
      <c r="F70" s="674"/>
      <c r="G70" s="674"/>
      <c r="H70" s="674"/>
      <c r="I70" s="674"/>
      <c r="J70" s="674"/>
      <c r="K70" s="674"/>
      <c r="L70" s="674" t="s">
        <v>392</v>
      </c>
      <c r="M70" s="675" t="n">
        <v>18.53</v>
      </c>
      <c r="N70" s="676" t="e">
        <f aca="false">#N/A</f>
        <v>#N/A</v>
      </c>
      <c r="O70" s="677" t="e">
        <f aca="false">(N70/M70)-1</f>
        <v>#N/A</v>
      </c>
    </row>
    <row r="71" customFormat="false" ht="12.75" hidden="false" customHeight="true" outlineLevel="0" collapsed="false">
      <c r="A71" s="673" t="s">
        <v>996</v>
      </c>
      <c r="B71" s="674" t="s">
        <v>316</v>
      </c>
      <c r="C71" s="674" t="s">
        <v>997</v>
      </c>
      <c r="D71" s="674"/>
      <c r="E71" s="674"/>
      <c r="F71" s="674"/>
      <c r="G71" s="674"/>
      <c r="H71" s="674"/>
      <c r="I71" s="674"/>
      <c r="J71" s="674"/>
      <c r="K71" s="674"/>
      <c r="L71" s="674" t="s">
        <v>392</v>
      </c>
      <c r="M71" s="675" t="n">
        <v>16.8</v>
      </c>
      <c r="N71" s="676" t="e">
        <f aca="false">#N/A</f>
        <v>#N/A</v>
      </c>
      <c r="O71" s="677" t="e">
        <f aca="false">(N71/M71)-1</f>
        <v>#N/A</v>
      </c>
    </row>
    <row r="72" customFormat="false" ht="12.75" hidden="false" customHeight="true" outlineLevel="0" collapsed="false">
      <c r="A72" s="668" t="s">
        <v>998</v>
      </c>
      <c r="B72" s="669" t="s">
        <v>316</v>
      </c>
      <c r="C72" s="669" t="s">
        <v>999</v>
      </c>
      <c r="D72" s="669"/>
      <c r="E72" s="669"/>
      <c r="F72" s="669"/>
      <c r="G72" s="669"/>
      <c r="H72" s="669"/>
      <c r="I72" s="669"/>
      <c r="J72" s="669"/>
      <c r="K72" s="669"/>
      <c r="L72" s="670"/>
      <c r="M72" s="670"/>
      <c r="N72" s="671"/>
      <c r="O72" s="672"/>
    </row>
    <row r="73" customFormat="false" ht="12.75" hidden="false" customHeight="true" outlineLevel="0" collapsed="false">
      <c r="A73" s="673" t="s">
        <v>1000</v>
      </c>
      <c r="B73" s="674" t="s">
        <v>316</v>
      </c>
      <c r="C73" s="674" t="s">
        <v>1001</v>
      </c>
      <c r="D73" s="674"/>
      <c r="E73" s="674"/>
      <c r="F73" s="674"/>
      <c r="G73" s="674"/>
      <c r="H73" s="674"/>
      <c r="I73" s="674"/>
      <c r="J73" s="674"/>
      <c r="K73" s="674"/>
      <c r="L73" s="674" t="s">
        <v>392</v>
      </c>
      <c r="M73" s="675" t="n">
        <v>32.5</v>
      </c>
      <c r="N73" s="676" t="e">
        <f aca="false">#N/A</f>
        <v>#N/A</v>
      </c>
      <c r="O73" s="677" t="e">
        <f aca="false">(N73/M73)-1</f>
        <v>#N/A</v>
      </c>
    </row>
    <row r="74" customFormat="false" ht="12.75" hidden="false" customHeight="true" outlineLevel="0" collapsed="false">
      <c r="A74" s="673" t="s">
        <v>1002</v>
      </c>
      <c r="B74" s="674" t="s">
        <v>316</v>
      </c>
      <c r="C74" s="674" t="s">
        <v>1003</v>
      </c>
      <c r="D74" s="674"/>
      <c r="E74" s="674"/>
      <c r="F74" s="674"/>
      <c r="G74" s="674"/>
      <c r="H74" s="674"/>
      <c r="I74" s="674"/>
      <c r="J74" s="674"/>
      <c r="K74" s="674"/>
      <c r="L74" s="674" t="s">
        <v>392</v>
      </c>
      <c r="M74" s="675" t="n">
        <v>26.12</v>
      </c>
      <c r="N74" s="676" t="e">
        <f aca="false">#N/A</f>
        <v>#N/A</v>
      </c>
      <c r="O74" s="677" t="e">
        <f aca="false">(N74/M74)-1</f>
        <v>#N/A</v>
      </c>
    </row>
    <row r="75" customFormat="false" ht="12.75" hidden="false" customHeight="true" outlineLevel="0" collapsed="false">
      <c r="A75" s="673" t="s">
        <v>1004</v>
      </c>
      <c r="B75" s="674" t="s">
        <v>316</v>
      </c>
      <c r="C75" s="674" t="s">
        <v>1005</v>
      </c>
      <c r="D75" s="674"/>
      <c r="E75" s="674"/>
      <c r="F75" s="674"/>
      <c r="G75" s="674"/>
      <c r="H75" s="674"/>
      <c r="I75" s="674"/>
      <c r="J75" s="674"/>
      <c r="K75" s="674"/>
      <c r="L75" s="674" t="s">
        <v>392</v>
      </c>
      <c r="M75" s="675" t="n">
        <v>18.53</v>
      </c>
      <c r="N75" s="676" t="e">
        <f aca="false">#N/A</f>
        <v>#N/A</v>
      </c>
      <c r="O75" s="677" t="e">
        <f aca="false">(N75/M75)-1</f>
        <v>#N/A</v>
      </c>
    </row>
    <row r="76" customFormat="false" ht="12.75" hidden="false" customHeight="true" outlineLevel="0" collapsed="false">
      <c r="A76" s="668" t="s">
        <v>1006</v>
      </c>
      <c r="B76" s="669" t="s">
        <v>316</v>
      </c>
      <c r="C76" s="669" t="s">
        <v>1007</v>
      </c>
      <c r="D76" s="669"/>
      <c r="E76" s="669"/>
      <c r="F76" s="669"/>
      <c r="G76" s="669"/>
      <c r="H76" s="669"/>
      <c r="I76" s="669"/>
      <c r="J76" s="669"/>
      <c r="K76" s="669"/>
      <c r="L76" s="670"/>
      <c r="M76" s="670"/>
      <c r="N76" s="671"/>
      <c r="O76" s="672"/>
    </row>
    <row r="77" customFormat="false" ht="12.75" hidden="false" customHeight="true" outlineLevel="0" collapsed="false">
      <c r="A77" s="673" t="s">
        <v>1008</v>
      </c>
      <c r="B77" s="674" t="s">
        <v>316</v>
      </c>
      <c r="C77" s="674" t="s">
        <v>1009</v>
      </c>
      <c r="D77" s="674"/>
      <c r="E77" s="674"/>
      <c r="F77" s="674"/>
      <c r="G77" s="674"/>
      <c r="H77" s="674"/>
      <c r="I77" s="674"/>
      <c r="J77" s="674"/>
      <c r="K77" s="674"/>
      <c r="L77" s="674" t="s">
        <v>392</v>
      </c>
      <c r="M77" s="675" t="n">
        <v>24.68</v>
      </c>
      <c r="N77" s="676" t="e">
        <f aca="false">#N/A</f>
        <v>#N/A</v>
      </c>
      <c r="O77" s="677" t="e">
        <f aca="false">(N77/M77)-1</f>
        <v>#N/A</v>
      </c>
    </row>
    <row r="78" customFormat="false" ht="12.75" hidden="false" customHeight="true" outlineLevel="0" collapsed="false">
      <c r="A78" s="673" t="s">
        <v>1010</v>
      </c>
      <c r="B78" s="674" t="s">
        <v>316</v>
      </c>
      <c r="C78" s="674" t="s">
        <v>1011</v>
      </c>
      <c r="D78" s="674"/>
      <c r="E78" s="674"/>
      <c r="F78" s="674"/>
      <c r="G78" s="674"/>
      <c r="H78" s="674"/>
      <c r="I78" s="674"/>
      <c r="J78" s="674"/>
      <c r="K78" s="674"/>
      <c r="L78" s="674" t="s">
        <v>392</v>
      </c>
      <c r="M78" s="675" t="n">
        <v>16.8</v>
      </c>
      <c r="N78" s="676" t="e">
        <f aca="false">#N/A</f>
        <v>#N/A</v>
      </c>
      <c r="O78" s="677" t="e">
        <f aca="false">(N78/M78)-1</f>
        <v>#N/A</v>
      </c>
    </row>
    <row r="79" customFormat="false" ht="12.75" hidden="false" customHeight="true" outlineLevel="0" collapsed="false">
      <c r="A79" s="673" t="s">
        <v>1012</v>
      </c>
      <c r="B79" s="674" t="s">
        <v>316</v>
      </c>
      <c r="C79" s="674" t="s">
        <v>1013</v>
      </c>
      <c r="D79" s="674"/>
      <c r="E79" s="674"/>
      <c r="F79" s="674"/>
      <c r="G79" s="674"/>
      <c r="H79" s="674"/>
      <c r="I79" s="674"/>
      <c r="J79" s="674"/>
      <c r="K79" s="674"/>
      <c r="L79" s="674" t="s">
        <v>392</v>
      </c>
      <c r="M79" s="675" t="n">
        <v>16.8</v>
      </c>
      <c r="N79" s="676" t="e">
        <f aca="false">#N/A</f>
        <v>#N/A</v>
      </c>
      <c r="O79" s="677" t="e">
        <f aca="false">(N79/M79)-1</f>
        <v>#N/A</v>
      </c>
    </row>
    <row r="80" customFormat="false" ht="12.75" hidden="false" customHeight="true" outlineLevel="0" collapsed="false">
      <c r="A80" s="662" t="s">
        <v>1014</v>
      </c>
      <c r="B80" s="663"/>
      <c r="C80" s="664" t="s">
        <v>1015</v>
      </c>
      <c r="D80" s="664"/>
      <c r="E80" s="664"/>
      <c r="F80" s="664"/>
      <c r="G80" s="664"/>
      <c r="H80" s="664"/>
      <c r="I80" s="664"/>
      <c r="J80" s="664"/>
      <c r="K80" s="664"/>
      <c r="L80" s="665"/>
      <c r="M80" s="665"/>
      <c r="N80" s="666"/>
      <c r="O80" s="667"/>
    </row>
    <row r="81" customFormat="false" ht="12.75" hidden="false" customHeight="true" outlineLevel="0" collapsed="false">
      <c r="A81" s="668" t="s">
        <v>1016</v>
      </c>
      <c r="B81" s="669" t="s">
        <v>316</v>
      </c>
      <c r="C81" s="669" t="s">
        <v>1017</v>
      </c>
      <c r="D81" s="669"/>
      <c r="E81" s="669"/>
      <c r="F81" s="669"/>
      <c r="G81" s="669"/>
      <c r="H81" s="669"/>
      <c r="I81" s="669"/>
      <c r="J81" s="669"/>
      <c r="K81" s="669"/>
      <c r="L81" s="670"/>
      <c r="M81" s="670"/>
      <c r="N81" s="671"/>
      <c r="O81" s="672"/>
    </row>
    <row r="82" customFormat="false" ht="12.75" hidden="false" customHeight="true" outlineLevel="0" collapsed="false">
      <c r="A82" s="673" t="s">
        <v>1018</v>
      </c>
      <c r="B82" s="674" t="s">
        <v>316</v>
      </c>
      <c r="C82" s="674" t="s">
        <v>1019</v>
      </c>
      <c r="D82" s="674"/>
      <c r="E82" s="674"/>
      <c r="F82" s="674"/>
      <c r="G82" s="674"/>
      <c r="H82" s="674"/>
      <c r="I82" s="674"/>
      <c r="J82" s="674"/>
      <c r="K82" s="674"/>
      <c r="L82" s="674" t="s">
        <v>149</v>
      </c>
      <c r="M82" s="675" t="n">
        <v>1859.02</v>
      </c>
      <c r="N82" s="676" t="e">
        <f aca="false">#N/A</f>
        <v>#N/A</v>
      </c>
      <c r="O82" s="677" t="e">
        <f aca="false">(N82/M82)-1</f>
        <v>#N/A</v>
      </c>
    </row>
    <row r="83" customFormat="false" ht="12.75" hidden="false" customHeight="true" outlineLevel="0" collapsed="false">
      <c r="A83" s="673" t="s">
        <v>1020</v>
      </c>
      <c r="B83" s="674" t="s">
        <v>316</v>
      </c>
      <c r="C83" s="674" t="s">
        <v>1021</v>
      </c>
      <c r="D83" s="674"/>
      <c r="E83" s="674"/>
      <c r="F83" s="674"/>
      <c r="G83" s="674"/>
      <c r="H83" s="674"/>
      <c r="I83" s="674"/>
      <c r="J83" s="674"/>
      <c r="K83" s="674"/>
      <c r="L83" s="674" t="s">
        <v>149</v>
      </c>
      <c r="M83" s="675" t="n">
        <v>1048.59</v>
      </c>
      <c r="N83" s="676" t="e">
        <f aca="false">#N/A</f>
        <v>#N/A</v>
      </c>
      <c r="O83" s="677" t="e">
        <f aca="false">(N83/M83)-1</f>
        <v>#N/A</v>
      </c>
    </row>
    <row r="84" customFormat="false" ht="12.75" hidden="false" customHeight="true" outlineLevel="0" collapsed="false">
      <c r="A84" s="673" t="s">
        <v>1022</v>
      </c>
      <c r="B84" s="674" t="s">
        <v>316</v>
      </c>
      <c r="C84" s="674" t="s">
        <v>1023</v>
      </c>
      <c r="D84" s="674"/>
      <c r="E84" s="674"/>
      <c r="F84" s="674"/>
      <c r="G84" s="674"/>
      <c r="H84" s="674"/>
      <c r="I84" s="674"/>
      <c r="J84" s="674"/>
      <c r="K84" s="674"/>
      <c r="L84" s="674" t="s">
        <v>149</v>
      </c>
      <c r="M84" s="675" t="n">
        <v>665.02</v>
      </c>
      <c r="N84" s="676" t="e">
        <f aca="false">#N/A</f>
        <v>#N/A</v>
      </c>
      <c r="O84" s="677" t="e">
        <f aca="false">(N84/M84)-1</f>
        <v>#N/A</v>
      </c>
    </row>
    <row r="85" customFormat="false" ht="12.75" hidden="false" customHeight="true" outlineLevel="0" collapsed="false">
      <c r="A85" s="673" t="s">
        <v>1024</v>
      </c>
      <c r="B85" s="674" t="s">
        <v>316</v>
      </c>
      <c r="C85" s="674" t="s">
        <v>1025</v>
      </c>
      <c r="D85" s="674"/>
      <c r="E85" s="674"/>
      <c r="F85" s="674"/>
      <c r="G85" s="674"/>
      <c r="H85" s="674"/>
      <c r="I85" s="674"/>
      <c r="J85" s="674"/>
      <c r="K85" s="674"/>
      <c r="L85" s="674" t="s">
        <v>149</v>
      </c>
      <c r="M85" s="675" t="n">
        <v>1309.08</v>
      </c>
      <c r="N85" s="676" t="e">
        <f aca="false">#N/A</f>
        <v>#N/A</v>
      </c>
      <c r="O85" s="677" t="e">
        <f aca="false">(N85/M85)-1</f>
        <v>#N/A</v>
      </c>
    </row>
    <row r="86" customFormat="false" ht="12.75" hidden="false" customHeight="true" outlineLevel="0" collapsed="false">
      <c r="A86" s="673" t="s">
        <v>1026</v>
      </c>
      <c r="B86" s="674" t="s">
        <v>316</v>
      </c>
      <c r="C86" s="674" t="s">
        <v>1027</v>
      </c>
      <c r="D86" s="674"/>
      <c r="E86" s="674"/>
      <c r="F86" s="674"/>
      <c r="G86" s="674"/>
      <c r="H86" s="674"/>
      <c r="I86" s="674"/>
      <c r="J86" s="674"/>
      <c r="K86" s="674"/>
      <c r="L86" s="674" t="s">
        <v>149</v>
      </c>
      <c r="M86" s="675" t="n">
        <v>3680.26</v>
      </c>
      <c r="N86" s="676" t="e">
        <f aca="false">#N/A</f>
        <v>#N/A</v>
      </c>
      <c r="O86" s="677" t="e">
        <f aca="false">(N86/M86)-1</f>
        <v>#N/A</v>
      </c>
    </row>
    <row r="87" customFormat="false" ht="12.75" hidden="false" customHeight="true" outlineLevel="0" collapsed="false">
      <c r="A87" s="673" t="s">
        <v>1028</v>
      </c>
      <c r="B87" s="674" t="s">
        <v>316</v>
      </c>
      <c r="C87" s="674" t="s">
        <v>1029</v>
      </c>
      <c r="D87" s="674"/>
      <c r="E87" s="674"/>
      <c r="F87" s="674"/>
      <c r="G87" s="674"/>
      <c r="H87" s="674"/>
      <c r="I87" s="674"/>
      <c r="J87" s="674"/>
      <c r="K87" s="674"/>
      <c r="L87" s="674" t="s">
        <v>149</v>
      </c>
      <c r="M87" s="675" t="n">
        <v>1688.4</v>
      </c>
      <c r="N87" s="676" t="e">
        <f aca="false">#N/A</f>
        <v>#N/A</v>
      </c>
      <c r="O87" s="677" t="e">
        <f aca="false">(N87/M87)-1</f>
        <v>#N/A</v>
      </c>
    </row>
    <row r="88" customFormat="false" ht="12.75" hidden="false" customHeight="true" outlineLevel="0" collapsed="false">
      <c r="A88" s="673" t="s">
        <v>1030</v>
      </c>
      <c r="B88" s="674" t="s">
        <v>316</v>
      </c>
      <c r="C88" s="674" t="s">
        <v>1031</v>
      </c>
      <c r="D88" s="674"/>
      <c r="E88" s="674"/>
      <c r="F88" s="674"/>
      <c r="G88" s="674"/>
      <c r="H88" s="674"/>
      <c r="I88" s="674"/>
      <c r="J88" s="674"/>
      <c r="K88" s="674"/>
      <c r="L88" s="674" t="s">
        <v>149</v>
      </c>
      <c r="M88" s="675" t="n">
        <v>1437.94</v>
      </c>
      <c r="N88" s="676" t="e">
        <f aca="false">#N/A</f>
        <v>#N/A</v>
      </c>
      <c r="O88" s="677" t="e">
        <f aca="false">(N88/M88)-1</f>
        <v>#N/A</v>
      </c>
    </row>
    <row r="89" customFormat="false" ht="12.75" hidden="false" customHeight="true" outlineLevel="0" collapsed="false">
      <c r="A89" s="673" t="s">
        <v>1032</v>
      </c>
      <c r="B89" s="674" t="s">
        <v>316</v>
      </c>
      <c r="C89" s="674" t="s">
        <v>1033</v>
      </c>
      <c r="D89" s="674"/>
      <c r="E89" s="674"/>
      <c r="F89" s="674"/>
      <c r="G89" s="674"/>
      <c r="H89" s="674"/>
      <c r="I89" s="674"/>
      <c r="J89" s="674"/>
      <c r="K89" s="674"/>
      <c r="L89" s="674" t="s">
        <v>149</v>
      </c>
      <c r="M89" s="675" t="n">
        <v>1326.6</v>
      </c>
      <c r="N89" s="676" t="e">
        <f aca="false">#N/A</f>
        <v>#N/A</v>
      </c>
      <c r="O89" s="677" t="e">
        <f aca="false">(N89/M89)-1</f>
        <v>#N/A</v>
      </c>
    </row>
    <row r="90" customFormat="false" ht="12.75" hidden="false" customHeight="true" outlineLevel="0" collapsed="false">
      <c r="A90" s="673" t="s">
        <v>1034</v>
      </c>
      <c r="B90" s="674" t="s">
        <v>316</v>
      </c>
      <c r="C90" s="674" t="s">
        <v>1035</v>
      </c>
      <c r="D90" s="674"/>
      <c r="E90" s="674"/>
      <c r="F90" s="674"/>
      <c r="G90" s="674"/>
      <c r="H90" s="674"/>
      <c r="I90" s="674"/>
      <c r="J90" s="674"/>
      <c r="K90" s="674"/>
      <c r="L90" s="674" t="s">
        <v>149</v>
      </c>
      <c r="M90" s="675" t="n">
        <v>1326.6</v>
      </c>
      <c r="N90" s="676" t="e">
        <f aca="false">#N/A</f>
        <v>#N/A</v>
      </c>
      <c r="O90" s="677" t="e">
        <f aca="false">(N90/M90)-1</f>
        <v>#N/A</v>
      </c>
    </row>
    <row r="91" customFormat="false" ht="12.75" hidden="false" customHeight="true" outlineLevel="0" collapsed="false">
      <c r="A91" s="673" t="s">
        <v>1036</v>
      </c>
      <c r="B91" s="674" t="s">
        <v>316</v>
      </c>
      <c r="C91" s="674" t="s">
        <v>1037</v>
      </c>
      <c r="D91" s="674"/>
      <c r="E91" s="674"/>
      <c r="F91" s="674"/>
      <c r="G91" s="674"/>
      <c r="H91" s="674"/>
      <c r="I91" s="674"/>
      <c r="J91" s="674"/>
      <c r="K91" s="674"/>
      <c r="L91" s="674" t="s">
        <v>149</v>
      </c>
      <c r="M91" s="675" t="n">
        <v>1600.93</v>
      </c>
      <c r="N91" s="676" t="e">
        <f aca="false">#N/A</f>
        <v>#N/A</v>
      </c>
      <c r="O91" s="677" t="e">
        <f aca="false">(N91/M91)-1</f>
        <v>#N/A</v>
      </c>
    </row>
    <row r="92" customFormat="false" ht="12.75" hidden="false" customHeight="true" outlineLevel="0" collapsed="false">
      <c r="A92" s="673" t="s">
        <v>1038</v>
      </c>
      <c r="B92" s="674" t="s">
        <v>316</v>
      </c>
      <c r="C92" s="674" t="s">
        <v>1039</v>
      </c>
      <c r="D92" s="674"/>
      <c r="E92" s="674"/>
      <c r="F92" s="674"/>
      <c r="G92" s="674"/>
      <c r="H92" s="674"/>
      <c r="I92" s="674"/>
      <c r="J92" s="674"/>
      <c r="K92" s="674"/>
      <c r="L92" s="674" t="s">
        <v>149</v>
      </c>
      <c r="M92" s="675" t="n">
        <v>1935.5</v>
      </c>
      <c r="N92" s="676" t="e">
        <f aca="false">#N/A</f>
        <v>#N/A</v>
      </c>
      <c r="O92" s="677" t="e">
        <f aca="false">(N92/M92)-1</f>
        <v>#N/A</v>
      </c>
    </row>
    <row r="93" customFormat="false" ht="12.75" hidden="false" customHeight="true" outlineLevel="0" collapsed="false">
      <c r="A93" s="673" t="s">
        <v>1040</v>
      </c>
      <c r="B93" s="674" t="s">
        <v>316</v>
      </c>
      <c r="C93" s="674" t="s">
        <v>1041</v>
      </c>
      <c r="D93" s="674"/>
      <c r="E93" s="674"/>
      <c r="F93" s="674"/>
      <c r="G93" s="674"/>
      <c r="H93" s="674"/>
      <c r="I93" s="674"/>
      <c r="J93" s="674"/>
      <c r="K93" s="674"/>
      <c r="L93" s="674" t="s">
        <v>149</v>
      </c>
      <c r="M93" s="675" t="n">
        <v>2032.47</v>
      </c>
      <c r="N93" s="676" t="e">
        <f aca="false">#N/A</f>
        <v>#N/A</v>
      </c>
      <c r="O93" s="677" t="e">
        <f aca="false">(N93/M93)-1</f>
        <v>#N/A</v>
      </c>
    </row>
    <row r="94" customFormat="false" ht="12.75" hidden="false" customHeight="true" outlineLevel="0" collapsed="false">
      <c r="A94" s="673" t="s">
        <v>1042</v>
      </c>
      <c r="B94" s="674" t="s">
        <v>316</v>
      </c>
      <c r="C94" s="674" t="s">
        <v>1043</v>
      </c>
      <c r="D94" s="674"/>
      <c r="E94" s="674"/>
      <c r="F94" s="674"/>
      <c r="G94" s="674"/>
      <c r="H94" s="674"/>
      <c r="I94" s="674"/>
      <c r="J94" s="674"/>
      <c r="K94" s="674"/>
      <c r="L94" s="674" t="s">
        <v>149</v>
      </c>
      <c r="M94" s="675" t="n">
        <v>1536.83</v>
      </c>
      <c r="N94" s="676" t="e">
        <f aca="false">#N/A</f>
        <v>#N/A</v>
      </c>
      <c r="O94" s="677" t="e">
        <f aca="false">(N94/M94)-1</f>
        <v>#N/A</v>
      </c>
    </row>
    <row r="95" customFormat="false" ht="12.75" hidden="false" customHeight="true" outlineLevel="0" collapsed="false">
      <c r="A95" s="673" t="s">
        <v>1044</v>
      </c>
      <c r="B95" s="674" t="s">
        <v>316</v>
      </c>
      <c r="C95" s="674" t="s">
        <v>1045</v>
      </c>
      <c r="D95" s="674"/>
      <c r="E95" s="674"/>
      <c r="F95" s="674"/>
      <c r="G95" s="674"/>
      <c r="H95" s="674"/>
      <c r="I95" s="674"/>
      <c r="J95" s="674"/>
      <c r="K95" s="674"/>
      <c r="L95" s="674" t="s">
        <v>149</v>
      </c>
      <c r="M95" s="675" t="n">
        <v>1480.75</v>
      </c>
      <c r="N95" s="676" t="e">
        <f aca="false">#N/A</f>
        <v>#N/A</v>
      </c>
      <c r="O95" s="677" t="e">
        <f aca="false">(N95/M95)-1</f>
        <v>#N/A</v>
      </c>
    </row>
    <row r="96" customFormat="false" ht="12.75" hidden="false" customHeight="true" outlineLevel="0" collapsed="false">
      <c r="A96" s="673" t="s">
        <v>1046</v>
      </c>
      <c r="B96" s="674" t="s">
        <v>316</v>
      </c>
      <c r="C96" s="674" t="s">
        <v>1047</v>
      </c>
      <c r="D96" s="674"/>
      <c r="E96" s="674"/>
      <c r="F96" s="674"/>
      <c r="G96" s="674"/>
      <c r="H96" s="674"/>
      <c r="I96" s="674"/>
      <c r="J96" s="674"/>
      <c r="K96" s="674"/>
      <c r="L96" s="674" t="s">
        <v>149</v>
      </c>
      <c r="M96" s="675" t="n">
        <v>1228.61</v>
      </c>
      <c r="N96" s="676" t="e">
        <f aca="false">#N/A</f>
        <v>#N/A</v>
      </c>
      <c r="O96" s="677" t="e">
        <f aca="false">(N96/M96)-1</f>
        <v>#N/A</v>
      </c>
    </row>
    <row r="97" customFormat="false" ht="12.75" hidden="false" customHeight="true" outlineLevel="0" collapsed="false">
      <c r="A97" s="673" t="s">
        <v>1048</v>
      </c>
      <c r="B97" s="674" t="s">
        <v>316</v>
      </c>
      <c r="C97" s="674" t="s">
        <v>1049</v>
      </c>
      <c r="D97" s="674"/>
      <c r="E97" s="674"/>
      <c r="F97" s="674"/>
      <c r="G97" s="674"/>
      <c r="H97" s="674"/>
      <c r="I97" s="674"/>
      <c r="J97" s="674"/>
      <c r="K97" s="674"/>
      <c r="L97" s="674" t="s">
        <v>149</v>
      </c>
      <c r="M97" s="675" t="n">
        <v>1152.45</v>
      </c>
      <c r="N97" s="676" t="e">
        <f aca="false">#N/A</f>
        <v>#N/A</v>
      </c>
      <c r="O97" s="677" t="e">
        <f aca="false">(N97/M97)-1</f>
        <v>#N/A</v>
      </c>
    </row>
    <row r="98" customFormat="false" ht="12.75" hidden="false" customHeight="true" outlineLevel="0" collapsed="false">
      <c r="A98" s="673" t="s">
        <v>1050</v>
      </c>
      <c r="B98" s="674" t="s">
        <v>316</v>
      </c>
      <c r="C98" s="674" t="s">
        <v>1051</v>
      </c>
      <c r="D98" s="674"/>
      <c r="E98" s="674"/>
      <c r="F98" s="674"/>
      <c r="G98" s="674"/>
      <c r="H98" s="674"/>
      <c r="I98" s="674"/>
      <c r="J98" s="674"/>
      <c r="K98" s="674"/>
      <c r="L98" s="674" t="s">
        <v>149</v>
      </c>
      <c r="M98" s="675" t="n">
        <v>1472.73</v>
      </c>
      <c r="N98" s="676" t="e">
        <f aca="false">#N/A</f>
        <v>#N/A</v>
      </c>
      <c r="O98" s="677" t="e">
        <f aca="false">(N98/M98)-1</f>
        <v>#N/A</v>
      </c>
    </row>
    <row r="99" customFormat="false" ht="12.75" hidden="false" customHeight="true" outlineLevel="0" collapsed="false">
      <c r="A99" s="673" t="s">
        <v>1052</v>
      </c>
      <c r="B99" s="674" t="s">
        <v>316</v>
      </c>
      <c r="C99" s="674" t="s">
        <v>1053</v>
      </c>
      <c r="D99" s="674"/>
      <c r="E99" s="674"/>
      <c r="F99" s="674"/>
      <c r="G99" s="674"/>
      <c r="H99" s="674"/>
      <c r="I99" s="674"/>
      <c r="J99" s="674"/>
      <c r="K99" s="674"/>
      <c r="L99" s="674" t="s">
        <v>149</v>
      </c>
      <c r="M99" s="675" t="n">
        <v>1600.93</v>
      </c>
      <c r="N99" s="676" t="e">
        <f aca="false">#N/A</f>
        <v>#N/A</v>
      </c>
      <c r="O99" s="677" t="e">
        <f aca="false">(N99/M99)-1</f>
        <v>#N/A</v>
      </c>
    </row>
    <row r="100" customFormat="false" ht="12.75" hidden="false" customHeight="true" outlineLevel="0" collapsed="false">
      <c r="A100" s="673" t="s">
        <v>1054</v>
      </c>
      <c r="B100" s="674" t="s">
        <v>316</v>
      </c>
      <c r="C100" s="674" t="s">
        <v>1055</v>
      </c>
      <c r="D100" s="674"/>
      <c r="E100" s="674"/>
      <c r="F100" s="674"/>
      <c r="G100" s="674"/>
      <c r="H100" s="674"/>
      <c r="I100" s="674"/>
      <c r="J100" s="674"/>
      <c r="K100" s="674"/>
      <c r="L100" s="674" t="s">
        <v>149</v>
      </c>
      <c r="M100" s="675" t="n">
        <v>586.85</v>
      </c>
      <c r="N100" s="676" t="e">
        <f aca="false">#N/A</f>
        <v>#N/A</v>
      </c>
      <c r="O100" s="677" t="e">
        <f aca="false">(N100/M100)-1</f>
        <v>#N/A</v>
      </c>
    </row>
    <row r="101" customFormat="false" ht="12.75" hidden="false" customHeight="true" outlineLevel="0" collapsed="false">
      <c r="A101" s="673" t="s">
        <v>1056</v>
      </c>
      <c r="B101" s="674" t="s">
        <v>316</v>
      </c>
      <c r="C101" s="674" t="s">
        <v>1057</v>
      </c>
      <c r="D101" s="674"/>
      <c r="E101" s="674"/>
      <c r="F101" s="674"/>
      <c r="G101" s="674"/>
      <c r="H101" s="674"/>
      <c r="I101" s="674"/>
      <c r="J101" s="674"/>
      <c r="K101" s="674"/>
      <c r="L101" s="674" t="s">
        <v>149</v>
      </c>
      <c r="M101" s="675" t="n">
        <v>558.88</v>
      </c>
      <c r="N101" s="676" t="e">
        <f aca="false">#N/A</f>
        <v>#N/A</v>
      </c>
      <c r="O101" s="677" t="e">
        <f aca="false">(N101/M101)-1</f>
        <v>#N/A</v>
      </c>
    </row>
    <row r="102" customFormat="false" ht="12.75" hidden="false" customHeight="true" outlineLevel="0" collapsed="false">
      <c r="A102" s="673" t="s">
        <v>1058</v>
      </c>
      <c r="B102" s="674" t="s">
        <v>316</v>
      </c>
      <c r="C102" s="674" t="s">
        <v>1059</v>
      </c>
      <c r="D102" s="674"/>
      <c r="E102" s="674"/>
      <c r="F102" s="674"/>
      <c r="G102" s="674"/>
      <c r="H102" s="674"/>
      <c r="I102" s="674"/>
      <c r="J102" s="674"/>
      <c r="K102" s="674"/>
      <c r="L102" s="674" t="s">
        <v>149</v>
      </c>
      <c r="M102" s="675" t="n">
        <v>470.42</v>
      </c>
      <c r="N102" s="676" t="e">
        <f aca="false">#N/A</f>
        <v>#N/A</v>
      </c>
      <c r="O102" s="677" t="e">
        <f aca="false">(N102/M102)-1</f>
        <v>#N/A</v>
      </c>
    </row>
    <row r="103" customFormat="false" ht="12.75" hidden="false" customHeight="true" outlineLevel="0" collapsed="false">
      <c r="A103" s="673" t="s">
        <v>1060</v>
      </c>
      <c r="B103" s="674" t="s">
        <v>316</v>
      </c>
      <c r="C103" s="674" t="s">
        <v>1061</v>
      </c>
      <c r="D103" s="674"/>
      <c r="E103" s="674"/>
      <c r="F103" s="674"/>
      <c r="G103" s="674"/>
      <c r="H103" s="674"/>
      <c r="I103" s="674"/>
      <c r="J103" s="674"/>
      <c r="K103" s="674"/>
      <c r="L103" s="674" t="s">
        <v>149</v>
      </c>
      <c r="M103" s="675" t="n">
        <v>401.44</v>
      </c>
      <c r="N103" s="676" t="e">
        <f aca="false">#N/A</f>
        <v>#N/A</v>
      </c>
      <c r="O103" s="677" t="e">
        <f aca="false">(N103/M103)-1</f>
        <v>#N/A</v>
      </c>
    </row>
    <row r="104" customFormat="false" ht="12.75" hidden="false" customHeight="true" outlineLevel="0" collapsed="false">
      <c r="A104" s="673" t="s">
        <v>1062</v>
      </c>
      <c r="B104" s="674" t="s">
        <v>316</v>
      </c>
      <c r="C104" s="674" t="s">
        <v>1063</v>
      </c>
      <c r="D104" s="674"/>
      <c r="E104" s="674"/>
      <c r="F104" s="674"/>
      <c r="G104" s="674"/>
      <c r="H104" s="674"/>
      <c r="I104" s="674"/>
      <c r="J104" s="674"/>
      <c r="K104" s="674"/>
      <c r="L104" s="674" t="s">
        <v>149</v>
      </c>
      <c r="M104" s="675" t="n">
        <v>1600.93</v>
      </c>
      <c r="N104" s="676" t="e">
        <f aca="false">#N/A</f>
        <v>#N/A</v>
      </c>
      <c r="O104" s="677" t="e">
        <f aca="false">(N104/M104)-1</f>
        <v>#N/A</v>
      </c>
    </row>
    <row r="105" customFormat="false" ht="12.75" hidden="false" customHeight="true" outlineLevel="0" collapsed="false">
      <c r="A105" s="673" t="s">
        <v>1064</v>
      </c>
      <c r="B105" s="674" t="s">
        <v>316</v>
      </c>
      <c r="C105" s="674" t="s">
        <v>1065</v>
      </c>
      <c r="D105" s="674"/>
      <c r="E105" s="674"/>
      <c r="F105" s="674"/>
      <c r="G105" s="674"/>
      <c r="H105" s="674"/>
      <c r="I105" s="674"/>
      <c r="J105" s="674"/>
      <c r="K105" s="674"/>
      <c r="L105" s="674" t="s">
        <v>149</v>
      </c>
      <c r="M105" s="675" t="n">
        <v>1196.56</v>
      </c>
      <c r="N105" s="676" t="e">
        <f aca="false">#N/A</f>
        <v>#N/A</v>
      </c>
      <c r="O105" s="677" t="e">
        <f aca="false">(N105/M105)-1</f>
        <v>#N/A</v>
      </c>
    </row>
    <row r="106" customFormat="false" ht="12.75" hidden="false" customHeight="true" outlineLevel="0" collapsed="false">
      <c r="A106" s="673" t="s">
        <v>1066</v>
      </c>
      <c r="B106" s="674" t="s">
        <v>316</v>
      </c>
      <c r="C106" s="674" t="s">
        <v>1067</v>
      </c>
      <c r="D106" s="674"/>
      <c r="E106" s="674"/>
      <c r="F106" s="674"/>
      <c r="G106" s="674"/>
      <c r="H106" s="674"/>
      <c r="I106" s="674"/>
      <c r="J106" s="674"/>
      <c r="K106" s="674"/>
      <c r="L106" s="674" t="s">
        <v>149</v>
      </c>
      <c r="M106" s="675" t="n">
        <v>1600.93</v>
      </c>
      <c r="N106" s="676" t="e">
        <f aca="false">#N/A</f>
        <v>#N/A</v>
      </c>
      <c r="O106" s="677" t="e">
        <f aca="false">(N106/M106)-1</f>
        <v>#N/A</v>
      </c>
    </row>
    <row r="107" customFormat="false" ht="12.75" hidden="false" customHeight="true" outlineLevel="0" collapsed="false">
      <c r="A107" s="673" t="s">
        <v>1068</v>
      </c>
      <c r="B107" s="674" t="s">
        <v>316</v>
      </c>
      <c r="C107" s="674" t="s">
        <v>1069</v>
      </c>
      <c r="D107" s="674"/>
      <c r="E107" s="674"/>
      <c r="F107" s="674"/>
      <c r="G107" s="674"/>
      <c r="H107" s="674"/>
      <c r="I107" s="674"/>
      <c r="J107" s="674"/>
      <c r="K107" s="674"/>
      <c r="L107" s="674" t="s">
        <v>149</v>
      </c>
      <c r="M107" s="675" t="n">
        <v>680.39</v>
      </c>
      <c r="N107" s="676" t="e">
        <f aca="false">#N/A</f>
        <v>#N/A</v>
      </c>
      <c r="O107" s="677" t="e">
        <f aca="false">(N107/M107)-1</f>
        <v>#N/A</v>
      </c>
    </row>
    <row r="108" customFormat="false" ht="12.75" hidden="false" customHeight="true" outlineLevel="0" collapsed="false">
      <c r="A108" s="673" t="s">
        <v>1070</v>
      </c>
      <c r="B108" s="674" t="s">
        <v>316</v>
      </c>
      <c r="C108" s="674" t="s">
        <v>1071</v>
      </c>
      <c r="D108" s="674"/>
      <c r="E108" s="674"/>
      <c r="F108" s="674"/>
      <c r="G108" s="674"/>
      <c r="H108" s="674"/>
      <c r="I108" s="674"/>
      <c r="J108" s="674"/>
      <c r="K108" s="674"/>
      <c r="L108" s="674" t="s">
        <v>149</v>
      </c>
      <c r="M108" s="675" t="n">
        <v>1276</v>
      </c>
      <c r="N108" s="676" t="e">
        <f aca="false">#N/A</f>
        <v>#N/A</v>
      </c>
      <c r="O108" s="677" t="e">
        <f aca="false">(N108/M108)-1</f>
        <v>#N/A</v>
      </c>
    </row>
    <row r="109" customFormat="false" ht="12.75" hidden="false" customHeight="true" outlineLevel="0" collapsed="false">
      <c r="A109" s="673" t="s">
        <v>1072</v>
      </c>
      <c r="B109" s="674" t="s">
        <v>316</v>
      </c>
      <c r="C109" s="674" t="s">
        <v>1073</v>
      </c>
      <c r="D109" s="674"/>
      <c r="E109" s="674"/>
      <c r="F109" s="674"/>
      <c r="G109" s="674"/>
      <c r="H109" s="674"/>
      <c r="I109" s="674"/>
      <c r="J109" s="674"/>
      <c r="K109" s="674"/>
      <c r="L109" s="674" t="s">
        <v>50</v>
      </c>
      <c r="M109" s="675" t="n">
        <v>1859.02</v>
      </c>
      <c r="N109" s="676" t="e">
        <f aca="false">#N/A</f>
        <v>#N/A</v>
      </c>
      <c r="O109" s="677" t="e">
        <f aca="false">(N109/M109)-1</f>
        <v>#N/A</v>
      </c>
    </row>
    <row r="110" customFormat="false" ht="12.75" hidden="false" customHeight="true" outlineLevel="0" collapsed="false">
      <c r="A110" s="673" t="s">
        <v>1074</v>
      </c>
      <c r="B110" s="674" t="s">
        <v>316</v>
      </c>
      <c r="C110" s="674" t="s">
        <v>1075</v>
      </c>
      <c r="D110" s="674"/>
      <c r="E110" s="674"/>
      <c r="F110" s="674"/>
      <c r="G110" s="674"/>
      <c r="H110" s="674"/>
      <c r="I110" s="674"/>
      <c r="J110" s="674"/>
      <c r="K110" s="674"/>
      <c r="L110" s="674" t="s">
        <v>149</v>
      </c>
      <c r="M110" s="675" t="n">
        <v>929.51</v>
      </c>
      <c r="N110" s="676" t="e">
        <f aca="false">#N/A</f>
        <v>#N/A</v>
      </c>
      <c r="O110" s="677" t="e">
        <f aca="false">(N110/M110)-1</f>
        <v>#N/A</v>
      </c>
    </row>
    <row r="111" customFormat="false" ht="12.75" hidden="false" customHeight="true" outlineLevel="0" collapsed="false">
      <c r="A111" s="673" t="s">
        <v>1076</v>
      </c>
      <c r="B111" s="674" t="s">
        <v>316</v>
      </c>
      <c r="C111" s="674" t="s">
        <v>1077</v>
      </c>
      <c r="D111" s="674"/>
      <c r="E111" s="674"/>
      <c r="F111" s="674"/>
      <c r="G111" s="674"/>
      <c r="H111" s="674"/>
      <c r="I111" s="674"/>
      <c r="J111" s="674"/>
      <c r="K111" s="674"/>
      <c r="L111" s="674" t="s">
        <v>149</v>
      </c>
      <c r="M111" s="675" t="n">
        <v>929.51</v>
      </c>
      <c r="N111" s="676" t="e">
        <f aca="false">#N/A</f>
        <v>#N/A</v>
      </c>
      <c r="O111" s="677" t="e">
        <f aca="false">(N111/M111)-1</f>
        <v>#N/A</v>
      </c>
    </row>
    <row r="112" customFormat="false" ht="12.75" hidden="false" customHeight="true" outlineLevel="0" collapsed="false">
      <c r="A112" s="673" t="s">
        <v>1078</v>
      </c>
      <c r="B112" s="674" t="s">
        <v>316</v>
      </c>
      <c r="C112" s="674" t="s">
        <v>1079</v>
      </c>
      <c r="D112" s="674"/>
      <c r="E112" s="674"/>
      <c r="F112" s="674"/>
      <c r="G112" s="674"/>
      <c r="H112" s="674"/>
      <c r="I112" s="674"/>
      <c r="J112" s="674"/>
      <c r="K112" s="674"/>
      <c r="L112" s="674" t="s">
        <v>149</v>
      </c>
      <c r="M112" s="675" t="n">
        <v>1600.93</v>
      </c>
      <c r="N112" s="676" t="e">
        <f aca="false">#N/A</f>
        <v>#N/A</v>
      </c>
      <c r="O112" s="677" t="e">
        <f aca="false">(N112/M112)-1</f>
        <v>#N/A</v>
      </c>
    </row>
    <row r="113" customFormat="false" ht="12.75" hidden="false" customHeight="true" outlineLevel="0" collapsed="false">
      <c r="A113" s="673" t="s">
        <v>1080</v>
      </c>
      <c r="B113" s="674" t="s">
        <v>316</v>
      </c>
      <c r="C113" s="674" t="s">
        <v>1081</v>
      </c>
      <c r="D113" s="674"/>
      <c r="E113" s="674"/>
      <c r="F113" s="674"/>
      <c r="G113" s="674"/>
      <c r="H113" s="674"/>
      <c r="I113" s="674"/>
      <c r="J113" s="674"/>
      <c r="K113" s="674"/>
      <c r="L113" s="674" t="s">
        <v>149</v>
      </c>
      <c r="M113" s="675" t="n">
        <v>1196.56</v>
      </c>
      <c r="N113" s="676" t="e">
        <f aca="false">#N/A</f>
        <v>#N/A</v>
      </c>
      <c r="O113" s="677" t="e">
        <f aca="false">(N113/M113)-1</f>
        <v>#N/A</v>
      </c>
    </row>
    <row r="114" customFormat="false" ht="12.75" hidden="false" customHeight="true" outlineLevel="0" collapsed="false">
      <c r="A114" s="673" t="s">
        <v>1082</v>
      </c>
      <c r="B114" s="674" t="s">
        <v>316</v>
      </c>
      <c r="C114" s="674" t="s">
        <v>1083</v>
      </c>
      <c r="D114" s="674"/>
      <c r="E114" s="674"/>
      <c r="F114" s="674"/>
      <c r="G114" s="674"/>
      <c r="H114" s="674"/>
      <c r="I114" s="674"/>
      <c r="J114" s="674"/>
      <c r="K114" s="674"/>
      <c r="L114" s="674" t="s">
        <v>149</v>
      </c>
      <c r="M114" s="675" t="n">
        <v>960.02</v>
      </c>
      <c r="N114" s="676" t="e">
        <f aca="false">#N/A</f>
        <v>#N/A</v>
      </c>
      <c r="O114" s="677" t="e">
        <f aca="false">(N114/M114)-1</f>
        <v>#N/A</v>
      </c>
    </row>
    <row r="115" customFormat="false" ht="12.75" hidden="false" customHeight="true" outlineLevel="0" collapsed="false">
      <c r="A115" s="668" t="s">
        <v>1084</v>
      </c>
      <c r="B115" s="669" t="s">
        <v>316</v>
      </c>
      <c r="C115" s="669" t="s">
        <v>1085</v>
      </c>
      <c r="D115" s="669"/>
      <c r="E115" s="669"/>
      <c r="F115" s="669"/>
      <c r="G115" s="669"/>
      <c r="H115" s="669"/>
      <c r="I115" s="669"/>
      <c r="J115" s="669"/>
      <c r="K115" s="669"/>
      <c r="L115" s="670"/>
      <c r="M115" s="670"/>
      <c r="N115" s="671"/>
      <c r="O115" s="672"/>
    </row>
    <row r="116" customFormat="false" ht="12.75" hidden="false" customHeight="true" outlineLevel="0" collapsed="false">
      <c r="A116" s="673" t="s">
        <v>1086</v>
      </c>
      <c r="B116" s="674" t="s">
        <v>316</v>
      </c>
      <c r="C116" s="674" t="s">
        <v>1087</v>
      </c>
      <c r="D116" s="674"/>
      <c r="E116" s="674"/>
      <c r="F116" s="674"/>
      <c r="G116" s="674"/>
      <c r="H116" s="674"/>
      <c r="I116" s="674"/>
      <c r="J116" s="674"/>
      <c r="K116" s="674"/>
      <c r="L116" s="674" t="s">
        <v>50</v>
      </c>
      <c r="M116" s="675" t="n">
        <v>4162.14</v>
      </c>
      <c r="N116" s="676" t="e">
        <f aca="false">#N/A</f>
        <v>#N/A</v>
      </c>
      <c r="O116" s="677" t="e">
        <f aca="false">(N116/M116)-1</f>
        <v>#N/A</v>
      </c>
    </row>
    <row r="117" customFormat="false" ht="12.75" hidden="false" customHeight="true" outlineLevel="0" collapsed="false">
      <c r="A117" s="673" t="s">
        <v>1088</v>
      </c>
      <c r="B117" s="674" t="s">
        <v>316</v>
      </c>
      <c r="C117" s="674" t="s">
        <v>1089</v>
      </c>
      <c r="D117" s="674"/>
      <c r="E117" s="674"/>
      <c r="F117" s="674"/>
      <c r="G117" s="674"/>
      <c r="H117" s="674"/>
      <c r="I117" s="674"/>
      <c r="J117" s="674"/>
      <c r="K117" s="674"/>
      <c r="L117" s="674" t="s">
        <v>50</v>
      </c>
      <c r="M117" s="675" t="n">
        <v>8324.27</v>
      </c>
      <c r="N117" s="676" t="e">
        <f aca="false">#N/A</f>
        <v>#N/A</v>
      </c>
      <c r="O117" s="677" t="e">
        <f aca="false">(N117/M117)-1</f>
        <v>#N/A</v>
      </c>
    </row>
    <row r="118" customFormat="false" ht="12.75" hidden="false" customHeight="true" outlineLevel="0" collapsed="false">
      <c r="A118" s="673" t="s">
        <v>1090</v>
      </c>
      <c r="B118" s="674" t="s">
        <v>316</v>
      </c>
      <c r="C118" s="674" t="s">
        <v>1091</v>
      </c>
      <c r="D118" s="674"/>
      <c r="E118" s="674"/>
      <c r="F118" s="674"/>
      <c r="G118" s="674"/>
      <c r="H118" s="674"/>
      <c r="I118" s="674"/>
      <c r="J118" s="674"/>
      <c r="K118" s="674"/>
      <c r="L118" s="674" t="s">
        <v>50</v>
      </c>
      <c r="M118" s="675" t="n">
        <v>12483.65</v>
      </c>
      <c r="N118" s="676" t="e">
        <f aca="false">#N/A</f>
        <v>#N/A</v>
      </c>
      <c r="O118" s="677" t="e">
        <f aca="false">(N118/M118)-1</f>
        <v>#N/A</v>
      </c>
    </row>
    <row r="119" customFormat="false" ht="12.75" hidden="false" customHeight="true" outlineLevel="0" collapsed="false">
      <c r="A119" s="673" t="s">
        <v>1092</v>
      </c>
      <c r="B119" s="674" t="s">
        <v>316</v>
      </c>
      <c r="C119" s="674" t="s">
        <v>1093</v>
      </c>
      <c r="D119" s="674"/>
      <c r="E119" s="674"/>
      <c r="F119" s="674"/>
      <c r="G119" s="674"/>
      <c r="H119" s="674"/>
      <c r="I119" s="674"/>
      <c r="J119" s="674"/>
      <c r="K119" s="674"/>
      <c r="L119" s="674" t="s">
        <v>50</v>
      </c>
      <c r="M119" s="675" t="n">
        <v>2679.02</v>
      </c>
      <c r="N119" s="676" t="e">
        <f aca="false">#N/A</f>
        <v>#N/A</v>
      </c>
      <c r="O119" s="677" t="e">
        <f aca="false">(N119/M119)-1</f>
        <v>#N/A</v>
      </c>
    </row>
    <row r="120" customFormat="false" ht="12.75" hidden="false" customHeight="true" outlineLevel="0" collapsed="false">
      <c r="A120" s="673" t="s">
        <v>1094</v>
      </c>
      <c r="B120" s="674" t="s">
        <v>316</v>
      </c>
      <c r="C120" s="674" t="s">
        <v>1095</v>
      </c>
      <c r="D120" s="674"/>
      <c r="E120" s="674"/>
      <c r="F120" s="674"/>
      <c r="G120" s="674"/>
      <c r="H120" s="674"/>
      <c r="I120" s="674"/>
      <c r="J120" s="674"/>
      <c r="K120" s="674"/>
      <c r="L120" s="674" t="s">
        <v>50</v>
      </c>
      <c r="M120" s="675" t="n">
        <v>4074.7</v>
      </c>
      <c r="N120" s="676" t="e">
        <f aca="false">#N/A</f>
        <v>#N/A</v>
      </c>
      <c r="O120" s="677" t="e">
        <f aca="false">(N120/M120)-1</f>
        <v>#N/A</v>
      </c>
    </row>
    <row r="121" customFormat="false" ht="12.75" hidden="false" customHeight="true" outlineLevel="0" collapsed="false">
      <c r="A121" s="673" t="s">
        <v>1096</v>
      </c>
      <c r="B121" s="674" t="s">
        <v>316</v>
      </c>
      <c r="C121" s="674" t="s">
        <v>1097</v>
      </c>
      <c r="D121" s="674"/>
      <c r="E121" s="674"/>
      <c r="F121" s="674"/>
      <c r="G121" s="674"/>
      <c r="H121" s="674"/>
      <c r="I121" s="674"/>
      <c r="J121" s="674"/>
      <c r="K121" s="674"/>
      <c r="L121" s="674" t="s">
        <v>50</v>
      </c>
      <c r="M121" s="675" t="n">
        <v>8106.64</v>
      </c>
      <c r="N121" s="676" t="e">
        <f aca="false">#N/A</f>
        <v>#N/A</v>
      </c>
      <c r="O121" s="677" t="e">
        <f aca="false">(N121/M121)-1</f>
        <v>#N/A</v>
      </c>
    </row>
    <row r="122" customFormat="false" ht="12.75" hidden="false" customHeight="true" outlineLevel="0" collapsed="false">
      <c r="A122" s="673" t="s">
        <v>1098</v>
      </c>
      <c r="B122" s="674" t="s">
        <v>316</v>
      </c>
      <c r="C122" s="674" t="s">
        <v>1099</v>
      </c>
      <c r="D122" s="674"/>
      <c r="E122" s="674"/>
      <c r="F122" s="674"/>
      <c r="G122" s="674"/>
      <c r="H122" s="674"/>
      <c r="I122" s="674"/>
      <c r="J122" s="674"/>
      <c r="K122" s="674"/>
      <c r="L122" s="674" t="s">
        <v>50</v>
      </c>
      <c r="M122" s="675" t="n">
        <v>4074.7</v>
      </c>
      <c r="N122" s="676" t="e">
        <f aca="false">#N/A</f>
        <v>#N/A</v>
      </c>
      <c r="O122" s="677" t="e">
        <f aca="false">(N122/M122)-1</f>
        <v>#N/A</v>
      </c>
    </row>
    <row r="123" customFormat="false" ht="12.75" hidden="false" customHeight="true" outlineLevel="0" collapsed="false">
      <c r="A123" s="673" t="s">
        <v>1100</v>
      </c>
      <c r="B123" s="674" t="s">
        <v>316</v>
      </c>
      <c r="C123" s="674" t="s">
        <v>1101</v>
      </c>
      <c r="D123" s="674"/>
      <c r="E123" s="674"/>
      <c r="F123" s="674"/>
      <c r="G123" s="674"/>
      <c r="H123" s="674"/>
      <c r="I123" s="674"/>
      <c r="J123" s="674"/>
      <c r="K123" s="674"/>
      <c r="L123" s="674" t="s">
        <v>50</v>
      </c>
      <c r="M123" s="675" t="n">
        <v>8106.64</v>
      </c>
      <c r="N123" s="676" t="e">
        <f aca="false">#N/A</f>
        <v>#N/A</v>
      </c>
      <c r="O123" s="677" t="e">
        <f aca="false">(N123/M123)-1</f>
        <v>#N/A</v>
      </c>
    </row>
    <row r="124" customFormat="false" ht="12.75" hidden="false" customHeight="true" outlineLevel="0" collapsed="false">
      <c r="A124" s="673" t="s">
        <v>1102</v>
      </c>
      <c r="B124" s="674" t="s">
        <v>316</v>
      </c>
      <c r="C124" s="674" t="s">
        <v>1103</v>
      </c>
      <c r="D124" s="674"/>
      <c r="E124" s="674"/>
      <c r="F124" s="674"/>
      <c r="G124" s="674"/>
      <c r="H124" s="674"/>
      <c r="I124" s="674"/>
      <c r="J124" s="674"/>
      <c r="K124" s="674"/>
      <c r="L124" s="674" t="s">
        <v>452</v>
      </c>
      <c r="M124" s="675" t="n">
        <v>7573.53</v>
      </c>
      <c r="N124" s="676" t="e">
        <f aca="false">#N/A</f>
        <v>#N/A</v>
      </c>
      <c r="O124" s="677" t="e">
        <f aca="false">(N124/M124)-1</f>
        <v>#N/A</v>
      </c>
    </row>
    <row r="125" customFormat="false" ht="12.75" hidden="false" customHeight="true" outlineLevel="0" collapsed="false">
      <c r="A125" s="668" t="s">
        <v>1104</v>
      </c>
      <c r="B125" s="669" t="s">
        <v>316</v>
      </c>
      <c r="C125" s="669" t="s">
        <v>1105</v>
      </c>
      <c r="D125" s="669"/>
      <c r="E125" s="669"/>
      <c r="F125" s="669"/>
      <c r="G125" s="669"/>
      <c r="H125" s="669"/>
      <c r="I125" s="669"/>
      <c r="J125" s="669"/>
      <c r="K125" s="669"/>
      <c r="L125" s="670"/>
      <c r="M125" s="670"/>
      <c r="N125" s="671"/>
      <c r="O125" s="672"/>
    </row>
    <row r="126" customFormat="false" ht="12.75" hidden="false" customHeight="true" outlineLevel="0" collapsed="false">
      <c r="A126" s="673" t="s">
        <v>1106</v>
      </c>
      <c r="B126" s="674" t="s">
        <v>316</v>
      </c>
      <c r="C126" s="674" t="s">
        <v>1107</v>
      </c>
      <c r="D126" s="674"/>
      <c r="E126" s="674"/>
      <c r="F126" s="674"/>
      <c r="G126" s="674"/>
      <c r="H126" s="674"/>
      <c r="I126" s="674"/>
      <c r="J126" s="674"/>
      <c r="K126" s="674"/>
      <c r="L126" s="674" t="s">
        <v>452</v>
      </c>
      <c r="M126" s="675" t="n">
        <v>6697.8</v>
      </c>
      <c r="N126" s="676" t="e">
        <f aca="false">#N/A</f>
        <v>#N/A</v>
      </c>
      <c r="O126" s="677" t="e">
        <f aca="false">(N126/M126)-1</f>
        <v>#N/A</v>
      </c>
    </row>
    <row r="127" customFormat="false" ht="12.75" hidden="false" customHeight="true" outlineLevel="0" collapsed="false">
      <c r="A127" s="673" t="s">
        <v>1108</v>
      </c>
      <c r="B127" s="674" t="s">
        <v>316</v>
      </c>
      <c r="C127" s="674" t="s">
        <v>1109</v>
      </c>
      <c r="D127" s="674"/>
      <c r="E127" s="674"/>
      <c r="F127" s="674"/>
      <c r="G127" s="674"/>
      <c r="H127" s="674"/>
      <c r="I127" s="674"/>
      <c r="J127" s="674"/>
      <c r="K127" s="674"/>
      <c r="L127" s="674" t="s">
        <v>452</v>
      </c>
      <c r="M127" s="675" t="n">
        <v>2396.58</v>
      </c>
      <c r="N127" s="676" t="e">
        <f aca="false">#N/A</f>
        <v>#N/A</v>
      </c>
      <c r="O127" s="677" t="e">
        <f aca="false">(N127/M127)-1</f>
        <v>#N/A</v>
      </c>
    </row>
    <row r="128" customFormat="false" ht="12.75" hidden="false" customHeight="true" outlineLevel="0" collapsed="false">
      <c r="A128" s="673" t="s">
        <v>1110</v>
      </c>
      <c r="B128" s="674" t="s">
        <v>316</v>
      </c>
      <c r="C128" s="674" t="s">
        <v>1111</v>
      </c>
      <c r="D128" s="674"/>
      <c r="E128" s="674"/>
      <c r="F128" s="674"/>
      <c r="G128" s="674"/>
      <c r="H128" s="674"/>
      <c r="I128" s="674"/>
      <c r="J128" s="674"/>
      <c r="K128" s="674"/>
      <c r="L128" s="674" t="s">
        <v>452</v>
      </c>
      <c r="M128" s="675" t="n">
        <v>11786.32</v>
      </c>
      <c r="N128" s="676" t="e">
        <f aca="false">#N/A</f>
        <v>#N/A</v>
      </c>
      <c r="O128" s="677" t="e">
        <f aca="false">(N128/M128)-1</f>
        <v>#N/A</v>
      </c>
    </row>
    <row r="129" customFormat="false" ht="12.75" hidden="false" customHeight="true" outlineLevel="0" collapsed="false">
      <c r="A129" s="673" t="s">
        <v>1112</v>
      </c>
      <c r="B129" s="674" t="s">
        <v>316</v>
      </c>
      <c r="C129" s="674" t="s">
        <v>1113</v>
      </c>
      <c r="D129" s="674"/>
      <c r="E129" s="674"/>
      <c r="F129" s="674"/>
      <c r="G129" s="674"/>
      <c r="H129" s="674"/>
      <c r="I129" s="674"/>
      <c r="J129" s="674"/>
      <c r="K129" s="674"/>
      <c r="L129" s="674" t="s">
        <v>452</v>
      </c>
      <c r="M129" s="675" t="n">
        <v>7693.8</v>
      </c>
      <c r="N129" s="676" t="e">
        <f aca="false">#N/A</f>
        <v>#N/A</v>
      </c>
      <c r="O129" s="677" t="e">
        <f aca="false">(N129/M129)-1</f>
        <v>#N/A</v>
      </c>
    </row>
    <row r="130" customFormat="false" ht="12.75" hidden="false" customHeight="true" outlineLevel="0" collapsed="false">
      <c r="A130" s="673" t="s">
        <v>1114</v>
      </c>
      <c r="B130" s="674" t="s">
        <v>316</v>
      </c>
      <c r="C130" s="674" t="s">
        <v>1031</v>
      </c>
      <c r="D130" s="674"/>
      <c r="E130" s="674"/>
      <c r="F130" s="674"/>
      <c r="G130" s="674"/>
      <c r="H130" s="674"/>
      <c r="I130" s="674"/>
      <c r="J130" s="674"/>
      <c r="K130" s="674"/>
      <c r="L130" s="674" t="s">
        <v>149</v>
      </c>
      <c r="M130" s="675" t="n">
        <v>1437.94</v>
      </c>
      <c r="N130" s="676" t="e">
        <f aca="false">#N/A</f>
        <v>#N/A</v>
      </c>
      <c r="O130" s="677" t="e">
        <f aca="false">(N130/M130)-1</f>
        <v>#N/A</v>
      </c>
    </row>
    <row r="131" customFormat="false" ht="12.75" hidden="false" customHeight="true" outlineLevel="0" collapsed="false">
      <c r="A131" s="673" t="s">
        <v>1115</v>
      </c>
      <c r="B131" s="674" t="s">
        <v>316</v>
      </c>
      <c r="C131" s="674" t="s">
        <v>1116</v>
      </c>
      <c r="D131" s="674"/>
      <c r="E131" s="674"/>
      <c r="F131" s="674"/>
      <c r="G131" s="674"/>
      <c r="H131" s="674"/>
      <c r="I131" s="674"/>
      <c r="J131" s="674"/>
      <c r="K131" s="674"/>
      <c r="L131" s="674" t="s">
        <v>149</v>
      </c>
      <c r="M131" s="675" t="n">
        <v>1326.6</v>
      </c>
      <c r="N131" s="676" t="e">
        <f aca="false">#N/A</f>
        <v>#N/A</v>
      </c>
      <c r="O131" s="677" t="e">
        <f aca="false">(N131/M131)-1</f>
        <v>#N/A</v>
      </c>
    </row>
    <row r="132" customFormat="false" ht="12.75" hidden="false" customHeight="true" outlineLevel="0" collapsed="false">
      <c r="A132" s="673" t="s">
        <v>1117</v>
      </c>
      <c r="B132" s="674" t="s">
        <v>316</v>
      </c>
      <c r="C132" s="674" t="s">
        <v>1118</v>
      </c>
      <c r="D132" s="674"/>
      <c r="E132" s="674"/>
      <c r="F132" s="674"/>
      <c r="G132" s="674"/>
      <c r="H132" s="674"/>
      <c r="I132" s="674"/>
      <c r="J132" s="674"/>
      <c r="K132" s="674"/>
      <c r="L132" s="674" t="s">
        <v>452</v>
      </c>
      <c r="M132" s="675" t="n">
        <v>2030.24</v>
      </c>
      <c r="N132" s="676" t="e">
        <f aca="false">#N/A</f>
        <v>#N/A</v>
      </c>
      <c r="O132" s="677" t="e">
        <f aca="false">(N132/M132)-1</f>
        <v>#N/A</v>
      </c>
    </row>
    <row r="133" customFormat="false" ht="12.75" hidden="false" customHeight="true" outlineLevel="0" collapsed="false">
      <c r="A133" s="673" t="s">
        <v>1119</v>
      </c>
      <c r="B133" s="674" t="s">
        <v>316</v>
      </c>
      <c r="C133" s="674" t="s">
        <v>1120</v>
      </c>
      <c r="D133" s="674"/>
      <c r="E133" s="674"/>
      <c r="F133" s="674"/>
      <c r="G133" s="674"/>
      <c r="H133" s="674"/>
      <c r="I133" s="674"/>
      <c r="J133" s="674"/>
      <c r="K133" s="674"/>
      <c r="L133" s="674" t="s">
        <v>452</v>
      </c>
      <c r="M133" s="675" t="n">
        <v>3154.8</v>
      </c>
      <c r="N133" s="676" t="e">
        <f aca="false">#N/A</f>
        <v>#N/A</v>
      </c>
      <c r="O133" s="677" t="e">
        <f aca="false">(N133/M133)-1</f>
        <v>#N/A</v>
      </c>
    </row>
    <row r="134" customFormat="false" ht="12.75" hidden="false" customHeight="true" outlineLevel="0" collapsed="false">
      <c r="A134" s="673" t="s">
        <v>1121</v>
      </c>
      <c r="B134" s="674" t="s">
        <v>316</v>
      </c>
      <c r="C134" s="674" t="s">
        <v>1122</v>
      </c>
      <c r="D134" s="674"/>
      <c r="E134" s="674"/>
      <c r="F134" s="674"/>
      <c r="G134" s="674"/>
      <c r="H134" s="674"/>
      <c r="I134" s="674"/>
      <c r="J134" s="674"/>
      <c r="K134" s="674"/>
      <c r="L134" s="674" t="s">
        <v>452</v>
      </c>
      <c r="M134" s="675" t="n">
        <v>2483.83</v>
      </c>
      <c r="N134" s="676" t="e">
        <f aca="false">#N/A</f>
        <v>#N/A</v>
      </c>
      <c r="O134" s="677" t="e">
        <f aca="false">(N134/M134)-1</f>
        <v>#N/A</v>
      </c>
    </row>
    <row r="135" customFormat="false" ht="12.75" hidden="false" customHeight="true" outlineLevel="0" collapsed="false">
      <c r="A135" s="673" t="s">
        <v>1123</v>
      </c>
      <c r="B135" s="674" t="s">
        <v>316</v>
      </c>
      <c r="C135" s="674" t="s">
        <v>1124</v>
      </c>
      <c r="D135" s="674"/>
      <c r="E135" s="674"/>
      <c r="F135" s="674"/>
      <c r="G135" s="674"/>
      <c r="H135" s="674"/>
      <c r="I135" s="674"/>
      <c r="J135" s="674"/>
      <c r="K135" s="674"/>
      <c r="L135" s="674" t="s">
        <v>452</v>
      </c>
      <c r="M135" s="675" t="n">
        <v>1688.4</v>
      </c>
      <c r="N135" s="676" t="e">
        <f aca="false">#N/A</f>
        <v>#N/A</v>
      </c>
      <c r="O135" s="677" t="e">
        <f aca="false">(N135/M135)-1</f>
        <v>#N/A</v>
      </c>
    </row>
    <row r="136" customFormat="false" ht="12.75" hidden="false" customHeight="true" outlineLevel="0" collapsed="false">
      <c r="A136" s="673" t="s">
        <v>1125</v>
      </c>
      <c r="B136" s="674" t="s">
        <v>316</v>
      </c>
      <c r="C136" s="674" t="s">
        <v>1051</v>
      </c>
      <c r="D136" s="674"/>
      <c r="E136" s="674"/>
      <c r="F136" s="674"/>
      <c r="G136" s="674"/>
      <c r="H136" s="674"/>
      <c r="I136" s="674"/>
      <c r="J136" s="674"/>
      <c r="K136" s="674"/>
      <c r="L136" s="674" t="s">
        <v>149</v>
      </c>
      <c r="M136" s="675" t="n">
        <v>1472.73</v>
      </c>
      <c r="N136" s="676" t="e">
        <f aca="false">#N/A</f>
        <v>#N/A</v>
      </c>
      <c r="O136" s="677" t="e">
        <f aca="false">(N136/M136)-1</f>
        <v>#N/A</v>
      </c>
    </row>
    <row r="137" customFormat="false" ht="12.75" hidden="false" customHeight="true" outlineLevel="0" collapsed="false">
      <c r="A137" s="673" t="s">
        <v>1126</v>
      </c>
      <c r="B137" s="674" t="s">
        <v>316</v>
      </c>
      <c r="C137" s="674" t="s">
        <v>1127</v>
      </c>
      <c r="D137" s="674"/>
      <c r="E137" s="674"/>
      <c r="F137" s="674"/>
      <c r="G137" s="674"/>
      <c r="H137" s="674"/>
      <c r="I137" s="674"/>
      <c r="J137" s="674"/>
      <c r="K137" s="674"/>
      <c r="L137" s="674" t="s">
        <v>149</v>
      </c>
      <c r="M137" s="675" t="n">
        <v>2722.71</v>
      </c>
      <c r="N137" s="676" t="e">
        <f aca="false">#N/A</f>
        <v>#N/A</v>
      </c>
      <c r="O137" s="677" t="e">
        <f aca="false">(N137/M137)-1</f>
        <v>#N/A</v>
      </c>
    </row>
    <row r="138" customFormat="false" ht="12.75" hidden="false" customHeight="true" outlineLevel="0" collapsed="false">
      <c r="A138" s="673" t="s">
        <v>1128</v>
      </c>
      <c r="B138" s="674" t="s">
        <v>316</v>
      </c>
      <c r="C138" s="674" t="s">
        <v>1041</v>
      </c>
      <c r="D138" s="674"/>
      <c r="E138" s="674"/>
      <c r="F138" s="674"/>
      <c r="G138" s="674"/>
      <c r="H138" s="674"/>
      <c r="I138" s="674"/>
      <c r="J138" s="674"/>
      <c r="K138" s="674"/>
      <c r="L138" s="674" t="s">
        <v>149</v>
      </c>
      <c r="M138" s="675" t="n">
        <v>2032.47</v>
      </c>
      <c r="N138" s="676" t="e">
        <f aca="false">#N/A</f>
        <v>#N/A</v>
      </c>
      <c r="O138" s="677" t="e">
        <f aca="false">(N138/M138)-1</f>
        <v>#N/A</v>
      </c>
    </row>
    <row r="139" customFormat="false" ht="12.75" hidden="false" customHeight="true" outlineLevel="0" collapsed="false">
      <c r="A139" s="673" t="s">
        <v>1129</v>
      </c>
      <c r="B139" s="674" t="s">
        <v>316</v>
      </c>
      <c r="C139" s="674" t="s">
        <v>1130</v>
      </c>
      <c r="D139" s="674"/>
      <c r="E139" s="674"/>
      <c r="F139" s="674"/>
      <c r="G139" s="674"/>
      <c r="H139" s="674"/>
      <c r="I139" s="674"/>
      <c r="J139" s="674"/>
      <c r="K139" s="674"/>
      <c r="L139" s="674" t="s">
        <v>149</v>
      </c>
      <c r="M139" s="675" t="n">
        <v>1579.34</v>
      </c>
      <c r="N139" s="676" t="e">
        <f aca="false">#N/A</f>
        <v>#N/A</v>
      </c>
      <c r="O139" s="677" t="e">
        <f aca="false">(N139/M139)-1</f>
        <v>#N/A</v>
      </c>
    </row>
    <row r="140" customFormat="false" ht="12.75" hidden="false" customHeight="true" outlineLevel="0" collapsed="false">
      <c r="A140" s="673" t="s">
        <v>1131</v>
      </c>
      <c r="B140" s="674" t="s">
        <v>316</v>
      </c>
      <c r="C140" s="674" t="s">
        <v>1132</v>
      </c>
      <c r="D140" s="674"/>
      <c r="E140" s="674"/>
      <c r="F140" s="674"/>
      <c r="G140" s="674"/>
      <c r="H140" s="674"/>
      <c r="I140" s="674"/>
      <c r="J140" s="674"/>
      <c r="K140" s="674"/>
      <c r="L140" s="674" t="s">
        <v>149</v>
      </c>
      <c r="M140" s="675" t="n">
        <v>1891.02</v>
      </c>
      <c r="N140" s="676" t="e">
        <f aca="false">#N/A</f>
        <v>#N/A</v>
      </c>
      <c r="O140" s="677" t="e">
        <f aca="false">(N140/M140)-1</f>
        <v>#N/A</v>
      </c>
    </row>
    <row r="141" customFormat="false" ht="12.75" hidden="false" customHeight="true" outlineLevel="0" collapsed="false">
      <c r="A141" s="673" t="s">
        <v>1133</v>
      </c>
      <c r="B141" s="674" t="s">
        <v>316</v>
      </c>
      <c r="C141" s="674" t="s">
        <v>1134</v>
      </c>
      <c r="D141" s="674"/>
      <c r="E141" s="674"/>
      <c r="F141" s="674"/>
      <c r="G141" s="674"/>
      <c r="H141" s="674"/>
      <c r="I141" s="674"/>
      <c r="J141" s="674"/>
      <c r="K141" s="674"/>
      <c r="L141" s="674" t="s">
        <v>149</v>
      </c>
      <c r="M141" s="675" t="n">
        <v>3734.42</v>
      </c>
      <c r="N141" s="676" t="e">
        <f aca="false">#N/A</f>
        <v>#N/A</v>
      </c>
      <c r="O141" s="677" t="e">
        <f aca="false">(N141/M141)-1</f>
        <v>#N/A</v>
      </c>
    </row>
    <row r="142" customFormat="false" ht="12.75" hidden="false" customHeight="true" outlineLevel="0" collapsed="false">
      <c r="A142" s="673" t="s">
        <v>1135</v>
      </c>
      <c r="B142" s="674" t="s">
        <v>316</v>
      </c>
      <c r="C142" s="674" t="s">
        <v>1136</v>
      </c>
      <c r="D142" s="674"/>
      <c r="E142" s="674"/>
      <c r="F142" s="674"/>
      <c r="G142" s="674"/>
      <c r="H142" s="674"/>
      <c r="I142" s="674"/>
      <c r="J142" s="674"/>
      <c r="K142" s="674"/>
      <c r="L142" s="674" t="s">
        <v>149</v>
      </c>
      <c r="M142" s="675" t="n">
        <v>1027.22</v>
      </c>
      <c r="N142" s="676" t="e">
        <f aca="false">#N/A</f>
        <v>#N/A</v>
      </c>
      <c r="O142" s="677" t="e">
        <f aca="false">(N142/M142)-1</f>
        <v>#N/A</v>
      </c>
    </row>
    <row r="143" customFormat="false" ht="12.75" hidden="false" customHeight="true" outlineLevel="0" collapsed="false">
      <c r="A143" s="673" t="s">
        <v>1137</v>
      </c>
      <c r="B143" s="674" t="s">
        <v>316</v>
      </c>
      <c r="C143" s="674" t="s">
        <v>1138</v>
      </c>
      <c r="D143" s="674"/>
      <c r="E143" s="674"/>
      <c r="F143" s="674"/>
      <c r="G143" s="674"/>
      <c r="H143" s="674"/>
      <c r="I143" s="674"/>
      <c r="J143" s="674"/>
      <c r="K143" s="674"/>
      <c r="L143" s="674" t="s">
        <v>452</v>
      </c>
      <c r="M143" s="675" t="n">
        <v>6347.8</v>
      </c>
      <c r="N143" s="676" t="e">
        <f aca="false">#N/A</f>
        <v>#N/A</v>
      </c>
      <c r="O143" s="677" t="e">
        <f aca="false">(N143/M143)-1</f>
        <v>#N/A</v>
      </c>
    </row>
    <row r="144" customFormat="false" ht="12.75" hidden="false" customHeight="true" outlineLevel="0" collapsed="false">
      <c r="A144" s="668" t="s">
        <v>1139</v>
      </c>
      <c r="B144" s="669" t="s">
        <v>316</v>
      </c>
      <c r="C144" s="669" t="s">
        <v>1140</v>
      </c>
      <c r="D144" s="669"/>
      <c r="E144" s="669"/>
      <c r="F144" s="669"/>
      <c r="G144" s="669"/>
      <c r="H144" s="669"/>
      <c r="I144" s="669"/>
      <c r="J144" s="669"/>
      <c r="K144" s="669"/>
      <c r="L144" s="670"/>
      <c r="M144" s="670"/>
      <c r="N144" s="671"/>
      <c r="O144" s="672"/>
    </row>
    <row r="145" customFormat="false" ht="12.75" hidden="false" customHeight="true" outlineLevel="0" collapsed="false">
      <c r="A145" s="673" t="s">
        <v>1141</v>
      </c>
      <c r="B145" s="674" t="s">
        <v>316</v>
      </c>
      <c r="C145" s="674" t="s">
        <v>1142</v>
      </c>
      <c r="D145" s="674"/>
      <c r="E145" s="674"/>
      <c r="F145" s="674"/>
      <c r="G145" s="674"/>
      <c r="H145" s="674"/>
      <c r="I145" s="674"/>
      <c r="J145" s="674"/>
      <c r="K145" s="674"/>
      <c r="L145" s="674" t="s">
        <v>50</v>
      </c>
      <c r="M145" s="675" t="n">
        <v>5543.66</v>
      </c>
      <c r="N145" s="676" t="e">
        <f aca="false">#N/A</f>
        <v>#N/A</v>
      </c>
      <c r="O145" s="677" t="e">
        <f aca="false">(N145/M145)-1</f>
        <v>#N/A</v>
      </c>
    </row>
    <row r="146" customFormat="false" ht="12.75" hidden="false" customHeight="true" outlineLevel="0" collapsed="false">
      <c r="A146" s="673" t="s">
        <v>1143</v>
      </c>
      <c r="B146" s="674" t="s">
        <v>316</v>
      </c>
      <c r="C146" s="674" t="s">
        <v>1144</v>
      </c>
      <c r="D146" s="674"/>
      <c r="E146" s="674"/>
      <c r="F146" s="674"/>
      <c r="G146" s="674"/>
      <c r="H146" s="674"/>
      <c r="I146" s="674"/>
      <c r="J146" s="674"/>
      <c r="K146" s="674"/>
      <c r="L146" s="674" t="s">
        <v>50</v>
      </c>
      <c r="M146" s="675" t="n">
        <v>9561.28</v>
      </c>
      <c r="N146" s="676" t="e">
        <f aca="false">#N/A</f>
        <v>#N/A</v>
      </c>
      <c r="O146" s="677" t="e">
        <f aca="false">(N146/M146)-1</f>
        <v>#N/A</v>
      </c>
    </row>
    <row r="147" customFormat="false" ht="12.75" hidden="false" customHeight="true" outlineLevel="0" collapsed="false">
      <c r="A147" s="673" t="s">
        <v>1145</v>
      </c>
      <c r="B147" s="674" t="s">
        <v>316</v>
      </c>
      <c r="C147" s="674" t="s">
        <v>1146</v>
      </c>
      <c r="D147" s="674"/>
      <c r="E147" s="674"/>
      <c r="F147" s="674"/>
      <c r="G147" s="674"/>
      <c r="H147" s="674"/>
      <c r="I147" s="674"/>
      <c r="J147" s="674"/>
      <c r="K147" s="674"/>
      <c r="L147" s="674" t="s">
        <v>50</v>
      </c>
      <c r="M147" s="675" t="n">
        <v>13111.6</v>
      </c>
      <c r="N147" s="676" t="e">
        <f aca="false">#N/A</f>
        <v>#N/A</v>
      </c>
      <c r="O147" s="677" t="e">
        <f aca="false">(N147/M147)-1</f>
        <v>#N/A</v>
      </c>
    </row>
    <row r="148" customFormat="false" ht="12.75" hidden="false" customHeight="true" outlineLevel="0" collapsed="false">
      <c r="A148" s="673" t="s">
        <v>1147</v>
      </c>
      <c r="B148" s="674" t="s">
        <v>316</v>
      </c>
      <c r="C148" s="674" t="s">
        <v>1148</v>
      </c>
      <c r="D148" s="674"/>
      <c r="E148" s="674"/>
      <c r="F148" s="674"/>
      <c r="G148" s="674"/>
      <c r="H148" s="674"/>
      <c r="I148" s="674"/>
      <c r="J148" s="674"/>
      <c r="K148" s="674"/>
      <c r="L148" s="674" t="s">
        <v>50</v>
      </c>
      <c r="M148" s="675" t="n">
        <v>16841.12</v>
      </c>
      <c r="N148" s="676" t="e">
        <f aca="false">#N/A</f>
        <v>#N/A</v>
      </c>
      <c r="O148" s="677" t="e">
        <f aca="false">(N148/M148)-1</f>
        <v>#N/A</v>
      </c>
    </row>
    <row r="149" customFormat="false" ht="12.75" hidden="false" customHeight="true" outlineLevel="0" collapsed="false">
      <c r="A149" s="668" t="s">
        <v>1149</v>
      </c>
      <c r="B149" s="669" t="s">
        <v>316</v>
      </c>
      <c r="C149" s="669" t="s">
        <v>1150</v>
      </c>
      <c r="D149" s="669"/>
      <c r="E149" s="669"/>
      <c r="F149" s="669"/>
      <c r="G149" s="669"/>
      <c r="H149" s="669"/>
      <c r="I149" s="669"/>
      <c r="J149" s="669"/>
      <c r="K149" s="669"/>
      <c r="L149" s="670"/>
      <c r="M149" s="670"/>
      <c r="N149" s="671"/>
      <c r="O149" s="672"/>
    </row>
    <row r="150" customFormat="false" ht="12.75" hidden="false" customHeight="true" outlineLevel="0" collapsed="false">
      <c r="A150" s="673" t="s">
        <v>1151</v>
      </c>
      <c r="B150" s="674" t="s">
        <v>316</v>
      </c>
      <c r="C150" s="674" t="s">
        <v>1152</v>
      </c>
      <c r="D150" s="674"/>
      <c r="E150" s="674"/>
      <c r="F150" s="674"/>
      <c r="G150" s="674"/>
      <c r="H150" s="674"/>
      <c r="I150" s="674"/>
      <c r="J150" s="674"/>
      <c r="K150" s="674"/>
      <c r="L150" s="674" t="s">
        <v>462</v>
      </c>
      <c r="M150" s="675" t="n">
        <v>0.69</v>
      </c>
      <c r="N150" s="676" t="e">
        <f aca="false">#N/A</f>
        <v>#N/A</v>
      </c>
      <c r="O150" s="677" t="e">
        <f aca="false">(N150/M150)-1</f>
        <v>#N/A</v>
      </c>
    </row>
    <row r="151" customFormat="false" ht="12.75" hidden="false" customHeight="true" outlineLevel="0" collapsed="false">
      <c r="A151" s="673" t="s">
        <v>1153</v>
      </c>
      <c r="B151" s="674" t="s">
        <v>316</v>
      </c>
      <c r="C151" s="674" t="s">
        <v>1154</v>
      </c>
      <c r="D151" s="674"/>
      <c r="E151" s="674"/>
      <c r="F151" s="674"/>
      <c r="G151" s="674"/>
      <c r="H151" s="674"/>
      <c r="I151" s="674"/>
      <c r="J151" s="674"/>
      <c r="K151" s="674"/>
      <c r="L151" s="674" t="s">
        <v>462</v>
      </c>
      <c r="M151" s="675" t="n">
        <v>0.64</v>
      </c>
      <c r="N151" s="676" t="e">
        <f aca="false">#N/A</f>
        <v>#N/A</v>
      </c>
      <c r="O151" s="677" t="e">
        <f aca="false">(N151/M151)-1</f>
        <v>#N/A</v>
      </c>
    </row>
    <row r="152" customFormat="false" ht="12.75" hidden="false" customHeight="true" outlineLevel="0" collapsed="false">
      <c r="A152" s="673" t="s">
        <v>1155</v>
      </c>
      <c r="B152" s="674" t="s">
        <v>316</v>
      </c>
      <c r="C152" s="674" t="s">
        <v>1156</v>
      </c>
      <c r="D152" s="674"/>
      <c r="E152" s="674"/>
      <c r="F152" s="674"/>
      <c r="G152" s="674"/>
      <c r="H152" s="674"/>
      <c r="I152" s="674"/>
      <c r="J152" s="674"/>
      <c r="K152" s="674"/>
      <c r="L152" s="674" t="s">
        <v>387</v>
      </c>
      <c r="M152" s="675" t="n">
        <v>1263.96</v>
      </c>
      <c r="N152" s="676" t="e">
        <f aca="false">#N/A</f>
        <v>#N/A</v>
      </c>
      <c r="O152" s="677" t="e">
        <f aca="false">(N152/M152)-1</f>
        <v>#N/A</v>
      </c>
    </row>
    <row r="153" customFormat="false" ht="12.75" hidden="false" customHeight="true" outlineLevel="0" collapsed="false">
      <c r="A153" s="673" t="s">
        <v>1157</v>
      </c>
      <c r="B153" s="674" t="s">
        <v>316</v>
      </c>
      <c r="C153" s="674" t="s">
        <v>1158</v>
      </c>
      <c r="D153" s="674"/>
      <c r="E153" s="674"/>
      <c r="F153" s="674"/>
      <c r="G153" s="674"/>
      <c r="H153" s="674"/>
      <c r="I153" s="674"/>
      <c r="J153" s="674"/>
      <c r="K153" s="674"/>
      <c r="L153" s="674" t="s">
        <v>387</v>
      </c>
      <c r="M153" s="675" t="n">
        <v>893</v>
      </c>
      <c r="N153" s="676" t="e">
        <f aca="false">#N/A</f>
        <v>#N/A</v>
      </c>
      <c r="O153" s="677" t="e">
        <f aca="false">(N153/M153)-1</f>
        <v>#N/A</v>
      </c>
    </row>
    <row r="154" customFormat="false" ht="12.75" hidden="false" customHeight="true" outlineLevel="0" collapsed="false">
      <c r="A154" s="673" t="s">
        <v>1159</v>
      </c>
      <c r="B154" s="674" t="s">
        <v>316</v>
      </c>
      <c r="C154" s="674" t="s">
        <v>1160</v>
      </c>
      <c r="D154" s="674"/>
      <c r="E154" s="674"/>
      <c r="F154" s="674"/>
      <c r="G154" s="674"/>
      <c r="H154" s="674"/>
      <c r="I154" s="674"/>
      <c r="J154" s="674"/>
      <c r="K154" s="674"/>
      <c r="L154" s="674" t="s">
        <v>452</v>
      </c>
      <c r="M154" s="675" t="n">
        <v>468.66</v>
      </c>
      <c r="N154" s="676" t="e">
        <f aca="false">#N/A</f>
        <v>#N/A</v>
      </c>
      <c r="O154" s="677" t="e">
        <f aca="false">(N154/M154)-1</f>
        <v>#N/A</v>
      </c>
    </row>
    <row r="155" customFormat="false" ht="12.75" hidden="false" customHeight="true" outlineLevel="0" collapsed="false">
      <c r="A155" s="673" t="s">
        <v>1161</v>
      </c>
      <c r="B155" s="674" t="s">
        <v>316</v>
      </c>
      <c r="C155" s="674" t="s">
        <v>1162</v>
      </c>
      <c r="D155" s="674"/>
      <c r="E155" s="674"/>
      <c r="F155" s="674"/>
      <c r="G155" s="674"/>
      <c r="H155" s="674"/>
      <c r="I155" s="674"/>
      <c r="J155" s="674"/>
      <c r="K155" s="674"/>
      <c r="L155" s="674" t="s">
        <v>387</v>
      </c>
      <c r="M155" s="675" t="n">
        <v>1355.08</v>
      </c>
      <c r="N155" s="676" t="e">
        <f aca="false">#N/A</f>
        <v>#N/A</v>
      </c>
      <c r="O155" s="677" t="e">
        <f aca="false">(N155/M155)-1</f>
        <v>#N/A</v>
      </c>
    </row>
    <row r="156" customFormat="false" ht="12.75" hidden="false" customHeight="true" outlineLevel="0" collapsed="false">
      <c r="A156" s="673" t="s">
        <v>1163</v>
      </c>
      <c r="B156" s="674" t="s">
        <v>316</v>
      </c>
      <c r="C156" s="674" t="s">
        <v>1164</v>
      </c>
      <c r="D156" s="674"/>
      <c r="E156" s="674"/>
      <c r="F156" s="674"/>
      <c r="G156" s="674"/>
      <c r="H156" s="674"/>
      <c r="I156" s="674"/>
      <c r="J156" s="674"/>
      <c r="K156" s="674"/>
      <c r="L156" s="674" t="s">
        <v>462</v>
      </c>
      <c r="M156" s="675" t="n">
        <v>0.36</v>
      </c>
      <c r="N156" s="676" t="e">
        <f aca="false">#N/A</f>
        <v>#N/A</v>
      </c>
      <c r="O156" s="677" t="e">
        <f aca="false">(N156/M156)-1</f>
        <v>#N/A</v>
      </c>
    </row>
    <row r="157" customFormat="false" ht="12.75" hidden="false" customHeight="true" outlineLevel="0" collapsed="false">
      <c r="A157" s="673" t="s">
        <v>1165</v>
      </c>
      <c r="B157" s="674" t="s">
        <v>316</v>
      </c>
      <c r="C157" s="674" t="s">
        <v>1166</v>
      </c>
      <c r="D157" s="674"/>
      <c r="E157" s="674"/>
      <c r="F157" s="674"/>
      <c r="G157" s="674"/>
      <c r="H157" s="674"/>
      <c r="I157" s="674"/>
      <c r="J157" s="674"/>
      <c r="K157" s="674"/>
      <c r="L157" s="674" t="s">
        <v>462</v>
      </c>
      <c r="M157" s="675" t="n">
        <v>0.28</v>
      </c>
      <c r="N157" s="676" t="e">
        <f aca="false">#N/A</f>
        <v>#N/A</v>
      </c>
      <c r="O157" s="677" t="e">
        <f aca="false">(N157/M157)-1</f>
        <v>#N/A</v>
      </c>
    </row>
    <row r="158" customFormat="false" ht="12.75" hidden="false" customHeight="true" outlineLevel="0" collapsed="false">
      <c r="A158" s="673" t="s">
        <v>1167</v>
      </c>
      <c r="B158" s="674" t="s">
        <v>316</v>
      </c>
      <c r="C158" s="674" t="s">
        <v>1168</v>
      </c>
      <c r="D158" s="674"/>
      <c r="E158" s="674"/>
      <c r="F158" s="674"/>
      <c r="G158" s="674"/>
      <c r="H158" s="674"/>
      <c r="I158" s="674"/>
      <c r="J158" s="674"/>
      <c r="K158" s="674"/>
      <c r="L158" s="674" t="s">
        <v>462</v>
      </c>
      <c r="M158" s="675" t="n">
        <v>0.17</v>
      </c>
      <c r="N158" s="676" t="e">
        <f aca="false">#N/A</f>
        <v>#N/A</v>
      </c>
      <c r="O158" s="677" t="e">
        <f aca="false">(N158/M158)-1</f>
        <v>#N/A</v>
      </c>
    </row>
    <row r="159" customFormat="false" ht="12.75" hidden="false" customHeight="true" outlineLevel="0" collapsed="false">
      <c r="A159" s="673" t="s">
        <v>1169</v>
      </c>
      <c r="B159" s="674" t="s">
        <v>316</v>
      </c>
      <c r="C159" s="674" t="s">
        <v>1170</v>
      </c>
      <c r="D159" s="674"/>
      <c r="E159" s="674"/>
      <c r="F159" s="674"/>
      <c r="G159" s="674"/>
      <c r="H159" s="674"/>
      <c r="I159" s="674"/>
      <c r="J159" s="674"/>
      <c r="K159" s="674"/>
      <c r="L159" s="674" t="s">
        <v>452</v>
      </c>
      <c r="M159" s="675" t="n">
        <v>555.15</v>
      </c>
      <c r="N159" s="676" t="e">
        <f aca="false">#N/A</f>
        <v>#N/A</v>
      </c>
      <c r="O159" s="677" t="e">
        <f aca="false">(N159/M159)-1</f>
        <v>#N/A</v>
      </c>
    </row>
    <row r="160" customFormat="false" ht="12.75" hidden="false" customHeight="true" outlineLevel="0" collapsed="false">
      <c r="A160" s="673" t="s">
        <v>1171</v>
      </c>
      <c r="B160" s="674" t="s">
        <v>316</v>
      </c>
      <c r="C160" s="674" t="s">
        <v>1172</v>
      </c>
      <c r="D160" s="674"/>
      <c r="E160" s="674"/>
      <c r="F160" s="674"/>
      <c r="G160" s="674"/>
      <c r="H160" s="674"/>
      <c r="I160" s="674"/>
      <c r="J160" s="674"/>
      <c r="K160" s="674"/>
      <c r="L160" s="674" t="s">
        <v>149</v>
      </c>
      <c r="M160" s="675" t="n">
        <v>619.88</v>
      </c>
      <c r="N160" s="676" t="e">
        <f aca="false">#N/A</f>
        <v>#N/A</v>
      </c>
      <c r="O160" s="677" t="e">
        <f aca="false">(N160/M160)-1</f>
        <v>#N/A</v>
      </c>
    </row>
    <row r="161" customFormat="false" ht="12.75" hidden="false" customHeight="true" outlineLevel="0" collapsed="false">
      <c r="A161" s="673" t="s">
        <v>1173</v>
      </c>
      <c r="B161" s="674" t="s">
        <v>316</v>
      </c>
      <c r="C161" s="674" t="s">
        <v>1174</v>
      </c>
      <c r="D161" s="674"/>
      <c r="E161" s="674"/>
      <c r="F161" s="674"/>
      <c r="G161" s="674"/>
      <c r="H161" s="674"/>
      <c r="I161" s="674"/>
      <c r="J161" s="674"/>
      <c r="K161" s="674"/>
      <c r="L161" s="674" t="s">
        <v>149</v>
      </c>
      <c r="M161" s="675" t="n">
        <v>380.02</v>
      </c>
      <c r="N161" s="676" t="e">
        <f aca="false">#N/A</f>
        <v>#N/A</v>
      </c>
      <c r="O161" s="677" t="e">
        <f aca="false">(N161/M161)-1</f>
        <v>#N/A</v>
      </c>
    </row>
    <row r="162" customFormat="false" ht="12.75" hidden="false" customHeight="true" outlineLevel="0" collapsed="false">
      <c r="A162" s="673" t="s">
        <v>1175</v>
      </c>
      <c r="B162" s="674" t="s">
        <v>316</v>
      </c>
      <c r="C162" s="674" t="s">
        <v>1176</v>
      </c>
      <c r="D162" s="674"/>
      <c r="E162" s="674"/>
      <c r="F162" s="674"/>
      <c r="G162" s="674"/>
      <c r="H162" s="674"/>
      <c r="I162" s="674"/>
      <c r="J162" s="674"/>
      <c r="K162" s="674"/>
      <c r="L162" s="674" t="s">
        <v>149</v>
      </c>
      <c r="M162" s="675" t="n">
        <v>443.84</v>
      </c>
      <c r="N162" s="676" t="e">
        <f aca="false">#N/A</f>
        <v>#N/A</v>
      </c>
      <c r="O162" s="677" t="e">
        <f aca="false">(N162/M162)-1</f>
        <v>#N/A</v>
      </c>
    </row>
    <row r="163" customFormat="false" ht="12.75" hidden="false" customHeight="true" outlineLevel="0" collapsed="false">
      <c r="A163" s="668" t="s">
        <v>1177</v>
      </c>
      <c r="B163" s="669" t="s">
        <v>316</v>
      </c>
      <c r="C163" s="669" t="s">
        <v>1178</v>
      </c>
      <c r="D163" s="669"/>
      <c r="E163" s="669"/>
      <c r="F163" s="669"/>
      <c r="G163" s="669"/>
      <c r="H163" s="669"/>
      <c r="I163" s="669"/>
      <c r="J163" s="669"/>
      <c r="K163" s="669"/>
      <c r="L163" s="670"/>
      <c r="M163" s="670"/>
      <c r="N163" s="671"/>
      <c r="O163" s="672"/>
    </row>
    <row r="164" customFormat="false" ht="12.75" hidden="false" customHeight="true" outlineLevel="0" collapsed="false">
      <c r="A164" s="673" t="s">
        <v>1179</v>
      </c>
      <c r="B164" s="674" t="s">
        <v>316</v>
      </c>
      <c r="C164" s="674" t="s">
        <v>1180</v>
      </c>
      <c r="D164" s="674"/>
      <c r="E164" s="674"/>
      <c r="F164" s="674"/>
      <c r="G164" s="674"/>
      <c r="H164" s="674"/>
      <c r="I164" s="674"/>
      <c r="J164" s="674"/>
      <c r="K164" s="674"/>
      <c r="L164" s="674" t="s">
        <v>50</v>
      </c>
      <c r="M164" s="675" t="n">
        <v>1021.81</v>
      </c>
      <c r="N164" s="676" t="e">
        <f aca="false">#N/A</f>
        <v>#N/A</v>
      </c>
      <c r="O164" s="677" t="e">
        <f aca="false">(N164/M164)-1</f>
        <v>#N/A</v>
      </c>
    </row>
    <row r="165" customFormat="false" ht="12.75" hidden="false" customHeight="true" outlineLevel="0" collapsed="false">
      <c r="A165" s="673" t="s">
        <v>1181</v>
      </c>
      <c r="B165" s="674" t="s">
        <v>316</v>
      </c>
      <c r="C165" s="674" t="s">
        <v>1182</v>
      </c>
      <c r="D165" s="674"/>
      <c r="E165" s="674"/>
      <c r="F165" s="674"/>
      <c r="G165" s="674"/>
      <c r="H165" s="674"/>
      <c r="I165" s="674"/>
      <c r="J165" s="674"/>
      <c r="K165" s="674"/>
      <c r="L165" s="674" t="s">
        <v>50</v>
      </c>
      <c r="M165" s="675" t="n">
        <v>1247.01</v>
      </c>
      <c r="N165" s="676" t="e">
        <f aca="false">#N/A</f>
        <v>#N/A</v>
      </c>
      <c r="O165" s="677" t="e">
        <f aca="false">(N165/M165)-1</f>
        <v>#N/A</v>
      </c>
    </row>
    <row r="166" customFormat="false" ht="12.75" hidden="false" customHeight="true" outlineLevel="0" collapsed="false">
      <c r="A166" s="673" t="s">
        <v>1183</v>
      </c>
      <c r="B166" s="674" t="s">
        <v>316</v>
      </c>
      <c r="C166" s="674" t="s">
        <v>1184</v>
      </c>
      <c r="D166" s="674"/>
      <c r="E166" s="674"/>
      <c r="F166" s="674"/>
      <c r="G166" s="674"/>
      <c r="H166" s="674"/>
      <c r="I166" s="674"/>
      <c r="J166" s="674"/>
      <c r="K166" s="674"/>
      <c r="L166" s="674" t="s">
        <v>50</v>
      </c>
      <c r="M166" s="675" t="n">
        <v>2205.39</v>
      </c>
      <c r="N166" s="676" t="e">
        <f aca="false">#N/A</f>
        <v>#N/A</v>
      </c>
      <c r="O166" s="677" t="e">
        <f aca="false">(N166/M166)-1</f>
        <v>#N/A</v>
      </c>
    </row>
    <row r="167" customFormat="false" ht="12.75" hidden="false" customHeight="true" outlineLevel="0" collapsed="false">
      <c r="A167" s="673" t="s">
        <v>1185</v>
      </c>
      <c r="B167" s="674" t="s">
        <v>316</v>
      </c>
      <c r="C167" s="674" t="s">
        <v>1186</v>
      </c>
      <c r="D167" s="674"/>
      <c r="E167" s="674"/>
      <c r="F167" s="674"/>
      <c r="G167" s="674"/>
      <c r="H167" s="674"/>
      <c r="I167" s="674"/>
      <c r="J167" s="674"/>
      <c r="K167" s="674"/>
      <c r="L167" s="674" t="s">
        <v>50</v>
      </c>
      <c r="M167" s="675" t="n">
        <v>3911.05</v>
      </c>
      <c r="N167" s="676" t="e">
        <f aca="false">#N/A</f>
        <v>#N/A</v>
      </c>
      <c r="O167" s="677" t="e">
        <f aca="false">(N167/M167)-1</f>
        <v>#N/A</v>
      </c>
    </row>
    <row r="168" customFormat="false" ht="12.75" hidden="false" customHeight="true" outlineLevel="0" collapsed="false">
      <c r="A168" s="673" t="s">
        <v>1187</v>
      </c>
      <c r="B168" s="674" t="s">
        <v>316</v>
      </c>
      <c r="C168" s="674" t="s">
        <v>1188</v>
      </c>
      <c r="D168" s="674"/>
      <c r="E168" s="674"/>
      <c r="F168" s="674"/>
      <c r="G168" s="674"/>
      <c r="H168" s="674"/>
      <c r="I168" s="674"/>
      <c r="J168" s="674"/>
      <c r="K168" s="674"/>
      <c r="L168" s="674" t="s">
        <v>50</v>
      </c>
      <c r="M168" s="675" t="n">
        <v>1020.93</v>
      </c>
      <c r="N168" s="676" t="e">
        <f aca="false">#N/A</f>
        <v>#N/A</v>
      </c>
      <c r="O168" s="677" t="e">
        <f aca="false">(N168/M168)-1</f>
        <v>#N/A</v>
      </c>
    </row>
    <row r="169" customFormat="false" ht="12.75" hidden="false" customHeight="true" outlineLevel="0" collapsed="false">
      <c r="A169" s="668" t="s">
        <v>1189</v>
      </c>
      <c r="B169" s="669" t="s">
        <v>316</v>
      </c>
      <c r="C169" s="669" t="s">
        <v>1190</v>
      </c>
      <c r="D169" s="669"/>
      <c r="E169" s="669"/>
      <c r="F169" s="669"/>
      <c r="G169" s="669"/>
      <c r="H169" s="669"/>
      <c r="I169" s="669"/>
      <c r="J169" s="669"/>
      <c r="K169" s="669"/>
      <c r="L169" s="670"/>
      <c r="M169" s="670"/>
      <c r="N169" s="671"/>
      <c r="O169" s="672"/>
    </row>
    <row r="170" customFormat="false" ht="12.75" hidden="false" customHeight="true" outlineLevel="0" collapsed="false">
      <c r="A170" s="673" t="s">
        <v>1191</v>
      </c>
      <c r="B170" s="674" t="s">
        <v>316</v>
      </c>
      <c r="C170" s="674" t="s">
        <v>1192</v>
      </c>
      <c r="D170" s="674"/>
      <c r="E170" s="674"/>
      <c r="F170" s="674"/>
      <c r="G170" s="674"/>
      <c r="H170" s="674"/>
      <c r="I170" s="674"/>
      <c r="J170" s="674"/>
      <c r="K170" s="674"/>
      <c r="L170" s="674" t="s">
        <v>50</v>
      </c>
      <c r="M170" s="675" t="n">
        <v>496.42</v>
      </c>
      <c r="N170" s="676" t="e">
        <f aca="false">#N/A</f>
        <v>#N/A</v>
      </c>
      <c r="O170" s="677" t="e">
        <f aca="false">(N170/M170)-1</f>
        <v>#N/A</v>
      </c>
    </row>
    <row r="171" customFormat="false" ht="12.75" hidden="false" customHeight="true" outlineLevel="0" collapsed="false">
      <c r="A171" s="673" t="s">
        <v>1193</v>
      </c>
      <c r="B171" s="674" t="s">
        <v>316</v>
      </c>
      <c r="C171" s="674" t="s">
        <v>1194</v>
      </c>
      <c r="D171" s="674"/>
      <c r="E171" s="674"/>
      <c r="F171" s="674"/>
      <c r="G171" s="674"/>
      <c r="H171" s="674"/>
      <c r="I171" s="674"/>
      <c r="J171" s="674"/>
      <c r="K171" s="674"/>
      <c r="L171" s="674" t="s">
        <v>50</v>
      </c>
      <c r="M171" s="675" t="n">
        <v>714.21</v>
      </c>
      <c r="N171" s="676" t="e">
        <f aca="false">#N/A</f>
        <v>#N/A</v>
      </c>
      <c r="O171" s="677" t="e">
        <f aca="false">(N171/M171)-1</f>
        <v>#N/A</v>
      </c>
    </row>
    <row r="172" customFormat="false" ht="12.75" hidden="false" customHeight="true" outlineLevel="0" collapsed="false">
      <c r="A172" s="673" t="s">
        <v>1195</v>
      </c>
      <c r="B172" s="674" t="s">
        <v>316</v>
      </c>
      <c r="C172" s="674" t="s">
        <v>1196</v>
      </c>
      <c r="D172" s="674"/>
      <c r="E172" s="674"/>
      <c r="F172" s="674"/>
      <c r="G172" s="674"/>
      <c r="H172" s="674"/>
      <c r="I172" s="674"/>
      <c r="J172" s="674"/>
      <c r="K172" s="674"/>
      <c r="L172" s="674" t="s">
        <v>50</v>
      </c>
      <c r="M172" s="675" t="n">
        <v>1107.31</v>
      </c>
      <c r="N172" s="676" t="e">
        <f aca="false">#N/A</f>
        <v>#N/A</v>
      </c>
      <c r="O172" s="677" t="e">
        <f aca="false">(N172/M172)-1</f>
        <v>#N/A</v>
      </c>
    </row>
    <row r="173" customFormat="false" ht="12.75" hidden="false" customHeight="true" outlineLevel="0" collapsed="false">
      <c r="A173" s="673" t="s">
        <v>1197</v>
      </c>
      <c r="B173" s="674" t="s">
        <v>316</v>
      </c>
      <c r="C173" s="674" t="s">
        <v>1198</v>
      </c>
      <c r="D173" s="674"/>
      <c r="E173" s="674"/>
      <c r="F173" s="674"/>
      <c r="G173" s="674"/>
      <c r="H173" s="674"/>
      <c r="I173" s="674"/>
      <c r="J173" s="674"/>
      <c r="K173" s="674"/>
      <c r="L173" s="674" t="s">
        <v>50</v>
      </c>
      <c r="M173" s="675" t="n">
        <v>1704.28</v>
      </c>
      <c r="N173" s="676" t="e">
        <f aca="false">#N/A</f>
        <v>#N/A</v>
      </c>
      <c r="O173" s="677" t="e">
        <f aca="false">(N173/M173)-1</f>
        <v>#N/A</v>
      </c>
    </row>
    <row r="174" customFormat="false" ht="12.75" hidden="false" customHeight="true" outlineLevel="0" collapsed="false">
      <c r="A174" s="673" t="s">
        <v>1199</v>
      </c>
      <c r="B174" s="674" t="s">
        <v>316</v>
      </c>
      <c r="C174" s="674" t="s">
        <v>1200</v>
      </c>
      <c r="D174" s="674"/>
      <c r="E174" s="674"/>
      <c r="F174" s="674"/>
      <c r="G174" s="674"/>
      <c r="H174" s="674"/>
      <c r="I174" s="674"/>
      <c r="J174" s="674"/>
      <c r="K174" s="674"/>
      <c r="L174" s="674" t="s">
        <v>50</v>
      </c>
      <c r="M174" s="675" t="n">
        <v>2350.8</v>
      </c>
      <c r="N174" s="676" t="e">
        <f aca="false">#N/A</f>
        <v>#N/A</v>
      </c>
      <c r="O174" s="677" t="e">
        <f aca="false">(N174/M174)-1</f>
        <v>#N/A</v>
      </c>
    </row>
    <row r="175" customFormat="false" ht="12.75" hidden="false" customHeight="true" outlineLevel="0" collapsed="false">
      <c r="A175" s="673" t="s">
        <v>1201</v>
      </c>
      <c r="B175" s="674" t="s">
        <v>316</v>
      </c>
      <c r="C175" s="674" t="s">
        <v>1202</v>
      </c>
      <c r="D175" s="674"/>
      <c r="E175" s="674"/>
      <c r="F175" s="674"/>
      <c r="G175" s="674"/>
      <c r="H175" s="674"/>
      <c r="I175" s="674"/>
      <c r="J175" s="674"/>
      <c r="K175" s="674"/>
      <c r="L175" s="674" t="s">
        <v>50</v>
      </c>
      <c r="M175" s="675" t="n">
        <v>2984.95</v>
      </c>
      <c r="N175" s="676" t="e">
        <f aca="false">#N/A</f>
        <v>#N/A</v>
      </c>
      <c r="O175" s="677" t="e">
        <f aca="false">(N175/M175)-1</f>
        <v>#N/A</v>
      </c>
    </row>
    <row r="176" customFormat="false" ht="12.75" hidden="false" customHeight="true" outlineLevel="0" collapsed="false">
      <c r="A176" s="673" t="s">
        <v>1203</v>
      </c>
      <c r="B176" s="674" t="s">
        <v>316</v>
      </c>
      <c r="C176" s="674" t="s">
        <v>1204</v>
      </c>
      <c r="D176" s="674"/>
      <c r="E176" s="674"/>
      <c r="F176" s="674"/>
      <c r="G176" s="674"/>
      <c r="H176" s="674"/>
      <c r="I176" s="674"/>
      <c r="J176" s="674"/>
      <c r="K176" s="674"/>
      <c r="L176" s="674" t="s">
        <v>50</v>
      </c>
      <c r="M176" s="675" t="n">
        <v>3771.36</v>
      </c>
      <c r="N176" s="676" t="e">
        <f aca="false">#N/A</f>
        <v>#N/A</v>
      </c>
      <c r="O176" s="677" t="e">
        <f aca="false">(N176/M176)-1</f>
        <v>#N/A</v>
      </c>
    </row>
    <row r="177" customFormat="false" ht="12.75" hidden="false" customHeight="true" outlineLevel="0" collapsed="false">
      <c r="A177" s="673" t="s">
        <v>1205</v>
      </c>
      <c r="B177" s="674" t="s">
        <v>316</v>
      </c>
      <c r="C177" s="674" t="s">
        <v>1206</v>
      </c>
      <c r="D177" s="674"/>
      <c r="E177" s="674"/>
      <c r="F177" s="674"/>
      <c r="G177" s="674"/>
      <c r="H177" s="674"/>
      <c r="I177" s="674"/>
      <c r="J177" s="674"/>
      <c r="K177" s="674"/>
      <c r="L177" s="674" t="s">
        <v>50</v>
      </c>
      <c r="M177" s="675" t="n">
        <v>510.02</v>
      </c>
      <c r="N177" s="676" t="e">
        <f aca="false">#N/A</f>
        <v>#N/A</v>
      </c>
      <c r="O177" s="677" t="e">
        <f aca="false">(N177/M177)-1</f>
        <v>#N/A</v>
      </c>
    </row>
    <row r="178" customFormat="false" ht="12.75" hidden="false" customHeight="true" outlineLevel="0" collapsed="false">
      <c r="A178" s="673" t="s">
        <v>1207</v>
      </c>
      <c r="B178" s="674" t="s">
        <v>316</v>
      </c>
      <c r="C178" s="674" t="s">
        <v>1208</v>
      </c>
      <c r="D178" s="674"/>
      <c r="E178" s="674"/>
      <c r="F178" s="674"/>
      <c r="G178" s="674"/>
      <c r="H178" s="674"/>
      <c r="I178" s="674"/>
      <c r="J178" s="674"/>
      <c r="K178" s="674"/>
      <c r="L178" s="674" t="s">
        <v>50</v>
      </c>
      <c r="M178" s="675" t="n">
        <v>842.88</v>
      </c>
      <c r="N178" s="676" t="e">
        <f aca="false">#N/A</f>
        <v>#N/A</v>
      </c>
      <c r="O178" s="677" t="e">
        <f aca="false">(N178/M178)-1</f>
        <v>#N/A</v>
      </c>
    </row>
    <row r="179" customFormat="false" ht="12.75" hidden="false" customHeight="true" outlineLevel="0" collapsed="false">
      <c r="A179" s="673" t="s">
        <v>1209</v>
      </c>
      <c r="B179" s="674" t="s">
        <v>316</v>
      </c>
      <c r="C179" s="674" t="s">
        <v>1210</v>
      </c>
      <c r="D179" s="674"/>
      <c r="E179" s="674"/>
      <c r="F179" s="674"/>
      <c r="G179" s="674"/>
      <c r="H179" s="674"/>
      <c r="I179" s="674"/>
      <c r="J179" s="674"/>
      <c r="K179" s="674"/>
      <c r="L179" s="674" t="s">
        <v>50</v>
      </c>
      <c r="M179" s="675" t="n">
        <v>314.86</v>
      </c>
      <c r="N179" s="676" t="e">
        <f aca="false">#N/A</f>
        <v>#N/A</v>
      </c>
      <c r="O179" s="677" t="e">
        <f aca="false">(N179/M179)-1</f>
        <v>#N/A</v>
      </c>
    </row>
    <row r="180" customFormat="false" ht="12.75" hidden="false" customHeight="true" outlineLevel="0" collapsed="false">
      <c r="A180" s="673" t="s">
        <v>1211</v>
      </c>
      <c r="B180" s="674" t="s">
        <v>316</v>
      </c>
      <c r="C180" s="674" t="s">
        <v>1212</v>
      </c>
      <c r="D180" s="674"/>
      <c r="E180" s="674"/>
      <c r="F180" s="674"/>
      <c r="G180" s="674"/>
      <c r="H180" s="674"/>
      <c r="I180" s="674"/>
      <c r="J180" s="674"/>
      <c r="K180" s="674"/>
      <c r="L180" s="674" t="s">
        <v>50</v>
      </c>
      <c r="M180" s="675" t="n">
        <v>335.64</v>
      </c>
      <c r="N180" s="676" t="e">
        <f aca="false">#N/A</f>
        <v>#N/A</v>
      </c>
      <c r="O180" s="677" t="e">
        <f aca="false">(N180/M180)-1</f>
        <v>#N/A</v>
      </c>
    </row>
    <row r="181" customFormat="false" ht="12.75" hidden="false" customHeight="true" outlineLevel="0" collapsed="false">
      <c r="A181" s="673" t="s">
        <v>1213</v>
      </c>
      <c r="B181" s="674" t="s">
        <v>316</v>
      </c>
      <c r="C181" s="674" t="s">
        <v>1214</v>
      </c>
      <c r="D181" s="674"/>
      <c r="E181" s="674"/>
      <c r="F181" s="674"/>
      <c r="G181" s="674"/>
      <c r="H181" s="674"/>
      <c r="I181" s="674"/>
      <c r="J181" s="674"/>
      <c r="K181" s="674"/>
      <c r="L181" s="674" t="s">
        <v>50</v>
      </c>
      <c r="M181" s="675" t="n">
        <v>58.31</v>
      </c>
      <c r="N181" s="676" t="e">
        <f aca="false">#N/A</f>
        <v>#N/A</v>
      </c>
      <c r="O181" s="677" t="e">
        <f aca="false">(N181/M181)-1</f>
        <v>#N/A</v>
      </c>
    </row>
    <row r="182" customFormat="false" ht="12.75" hidden="false" customHeight="true" outlineLevel="0" collapsed="false">
      <c r="A182" s="673" t="s">
        <v>1215</v>
      </c>
      <c r="B182" s="674" t="s">
        <v>316</v>
      </c>
      <c r="C182" s="674" t="s">
        <v>1216</v>
      </c>
      <c r="D182" s="674"/>
      <c r="E182" s="674"/>
      <c r="F182" s="674"/>
      <c r="G182" s="674"/>
      <c r="H182" s="674"/>
      <c r="I182" s="674"/>
      <c r="J182" s="674"/>
      <c r="K182" s="674"/>
      <c r="L182" s="674" t="s">
        <v>50</v>
      </c>
      <c r="M182" s="675" t="n">
        <v>37.53</v>
      </c>
      <c r="N182" s="676" t="e">
        <f aca="false">#N/A</f>
        <v>#N/A</v>
      </c>
      <c r="O182" s="677" t="e">
        <f aca="false">(N182/M182)-1</f>
        <v>#N/A</v>
      </c>
    </row>
    <row r="183" customFormat="false" ht="12.75" hidden="false" customHeight="true" outlineLevel="0" collapsed="false">
      <c r="A183" s="668" t="s">
        <v>1217</v>
      </c>
      <c r="B183" s="669" t="s">
        <v>316</v>
      </c>
      <c r="C183" s="669" t="s">
        <v>1218</v>
      </c>
      <c r="D183" s="669"/>
      <c r="E183" s="669"/>
      <c r="F183" s="669"/>
      <c r="G183" s="669"/>
      <c r="H183" s="669"/>
      <c r="I183" s="669"/>
      <c r="J183" s="669"/>
      <c r="K183" s="669"/>
      <c r="L183" s="670"/>
      <c r="M183" s="670"/>
      <c r="N183" s="671"/>
      <c r="O183" s="672"/>
    </row>
    <row r="184" customFormat="false" ht="12.75" hidden="false" customHeight="true" outlineLevel="0" collapsed="false">
      <c r="A184" s="673" t="s">
        <v>1219</v>
      </c>
      <c r="B184" s="674" t="s">
        <v>316</v>
      </c>
      <c r="C184" s="674" t="s">
        <v>1220</v>
      </c>
      <c r="D184" s="674"/>
      <c r="E184" s="674"/>
      <c r="F184" s="674"/>
      <c r="G184" s="674"/>
      <c r="H184" s="674"/>
      <c r="I184" s="674"/>
      <c r="J184" s="674"/>
      <c r="K184" s="674"/>
      <c r="L184" s="674" t="s">
        <v>462</v>
      </c>
      <c r="M184" s="675" t="n">
        <v>12.49</v>
      </c>
      <c r="N184" s="676" t="e">
        <f aca="false">#N/A</f>
        <v>#N/A</v>
      </c>
      <c r="O184" s="677" t="e">
        <f aca="false">(N184/M184)-1</f>
        <v>#N/A</v>
      </c>
    </row>
    <row r="185" customFormat="false" ht="12.75" hidden="false" customHeight="true" outlineLevel="0" collapsed="false">
      <c r="A185" s="668" t="s">
        <v>1221</v>
      </c>
      <c r="B185" s="669" t="s">
        <v>316</v>
      </c>
      <c r="C185" s="669" t="s">
        <v>1222</v>
      </c>
      <c r="D185" s="669"/>
      <c r="E185" s="669"/>
      <c r="F185" s="669"/>
      <c r="G185" s="669"/>
      <c r="H185" s="669"/>
      <c r="I185" s="669"/>
      <c r="J185" s="669"/>
      <c r="K185" s="669"/>
      <c r="L185" s="670"/>
      <c r="M185" s="670"/>
      <c r="N185" s="671"/>
      <c r="O185" s="672"/>
    </row>
    <row r="186" customFormat="false" ht="12.75" hidden="false" customHeight="true" outlineLevel="0" collapsed="false">
      <c r="A186" s="673" t="s">
        <v>1223</v>
      </c>
      <c r="B186" s="674" t="s">
        <v>316</v>
      </c>
      <c r="C186" s="674" t="s">
        <v>1224</v>
      </c>
      <c r="D186" s="674"/>
      <c r="E186" s="674"/>
      <c r="F186" s="674"/>
      <c r="G186" s="674"/>
      <c r="H186" s="674"/>
      <c r="I186" s="674"/>
      <c r="J186" s="674"/>
      <c r="K186" s="674"/>
      <c r="L186" s="674" t="s">
        <v>50</v>
      </c>
      <c r="M186" s="675" t="n">
        <v>624.7</v>
      </c>
      <c r="N186" s="676" t="e">
        <f aca="false">#N/A</f>
        <v>#N/A</v>
      </c>
      <c r="O186" s="677" t="e">
        <f aca="false">(N186/M186)-1</f>
        <v>#N/A</v>
      </c>
    </row>
    <row r="187" customFormat="false" ht="12.75" hidden="false" customHeight="true" outlineLevel="0" collapsed="false">
      <c r="A187" s="673" t="s">
        <v>1225</v>
      </c>
      <c r="B187" s="674" t="s">
        <v>316</v>
      </c>
      <c r="C187" s="674" t="s">
        <v>1226</v>
      </c>
      <c r="D187" s="674"/>
      <c r="E187" s="674"/>
      <c r="F187" s="674"/>
      <c r="G187" s="674"/>
      <c r="H187" s="674"/>
      <c r="I187" s="674"/>
      <c r="J187" s="674"/>
      <c r="K187" s="674"/>
      <c r="L187" s="674" t="s">
        <v>50</v>
      </c>
      <c r="M187" s="675" t="n">
        <v>249.88</v>
      </c>
      <c r="N187" s="676" t="e">
        <f aca="false">#N/A</f>
        <v>#N/A</v>
      </c>
      <c r="O187" s="677" t="e">
        <f aca="false">(N187/M187)-1</f>
        <v>#N/A</v>
      </c>
    </row>
    <row r="188" customFormat="false" ht="12.75" hidden="false" customHeight="true" outlineLevel="0" collapsed="false">
      <c r="A188" s="673" t="s">
        <v>1227</v>
      </c>
      <c r="B188" s="674" t="s">
        <v>316</v>
      </c>
      <c r="C188" s="674" t="s">
        <v>1228</v>
      </c>
      <c r="D188" s="674"/>
      <c r="E188" s="674"/>
      <c r="F188" s="674"/>
      <c r="G188" s="674"/>
      <c r="H188" s="674"/>
      <c r="I188" s="674"/>
      <c r="J188" s="674"/>
      <c r="K188" s="674"/>
      <c r="L188" s="674" t="s">
        <v>50</v>
      </c>
      <c r="M188" s="675" t="n">
        <v>542.36</v>
      </c>
      <c r="N188" s="676" t="e">
        <f aca="false">#N/A</f>
        <v>#N/A</v>
      </c>
      <c r="O188" s="677" t="e">
        <f aca="false">(N188/M188)-1</f>
        <v>#N/A</v>
      </c>
    </row>
    <row r="189" customFormat="false" ht="12.75" hidden="false" customHeight="true" outlineLevel="0" collapsed="false">
      <c r="A189" s="673" t="s">
        <v>1229</v>
      </c>
      <c r="B189" s="674" t="s">
        <v>316</v>
      </c>
      <c r="C189" s="674" t="s">
        <v>1230</v>
      </c>
      <c r="D189" s="674"/>
      <c r="E189" s="674"/>
      <c r="F189" s="674"/>
      <c r="G189" s="674"/>
      <c r="H189" s="674"/>
      <c r="I189" s="674"/>
      <c r="J189" s="674"/>
      <c r="K189" s="674"/>
      <c r="L189" s="674" t="s">
        <v>50</v>
      </c>
      <c r="M189" s="675" t="n">
        <v>6.9</v>
      </c>
      <c r="N189" s="676" t="e">
        <f aca="false">#N/A</f>
        <v>#N/A</v>
      </c>
      <c r="O189" s="677" t="e">
        <f aca="false">(N189/M189)-1</f>
        <v>#N/A</v>
      </c>
    </row>
    <row r="190" customFormat="false" ht="17.25" hidden="false" customHeight="true" outlineLevel="0" collapsed="false">
      <c r="A190" s="673" t="s">
        <v>1231</v>
      </c>
      <c r="B190" s="674" t="s">
        <v>316</v>
      </c>
      <c r="C190" s="674" t="s">
        <v>1232</v>
      </c>
      <c r="D190" s="674"/>
      <c r="E190" s="674"/>
      <c r="F190" s="674"/>
      <c r="G190" s="674"/>
      <c r="H190" s="674"/>
      <c r="I190" s="674"/>
      <c r="J190" s="674"/>
      <c r="K190" s="674"/>
      <c r="L190" s="674" t="s">
        <v>50</v>
      </c>
      <c r="M190" s="675" t="n">
        <v>6484.87</v>
      </c>
      <c r="N190" s="676" t="e">
        <f aca="false">#N/A</f>
        <v>#N/A</v>
      </c>
      <c r="O190" s="677" t="e">
        <f aca="false">(N190/M190)-1</f>
        <v>#N/A</v>
      </c>
    </row>
    <row r="191" customFormat="false" ht="17.25" hidden="false" customHeight="true" outlineLevel="0" collapsed="false">
      <c r="A191" s="673" t="s">
        <v>1233</v>
      </c>
      <c r="B191" s="674" t="s">
        <v>316</v>
      </c>
      <c r="C191" s="674" t="s">
        <v>1234</v>
      </c>
      <c r="D191" s="674"/>
      <c r="E191" s="674"/>
      <c r="F191" s="674"/>
      <c r="G191" s="674"/>
      <c r="H191" s="674"/>
      <c r="I191" s="674"/>
      <c r="J191" s="674"/>
      <c r="K191" s="674"/>
      <c r="L191" s="674" t="s">
        <v>50</v>
      </c>
      <c r="M191" s="675" t="n">
        <v>7246.45</v>
      </c>
      <c r="N191" s="676" t="e">
        <f aca="false">#N/A</f>
        <v>#N/A</v>
      </c>
      <c r="O191" s="677" t="e">
        <f aca="false">(N191/M191)-1</f>
        <v>#N/A</v>
      </c>
    </row>
    <row r="192" customFormat="false" ht="12.75" hidden="false" customHeight="true" outlineLevel="0" collapsed="false">
      <c r="A192" s="673" t="s">
        <v>1235</v>
      </c>
      <c r="B192" s="674" t="s">
        <v>316</v>
      </c>
      <c r="C192" s="674" t="s">
        <v>1236</v>
      </c>
      <c r="D192" s="674"/>
      <c r="E192" s="674"/>
      <c r="F192" s="674"/>
      <c r="G192" s="674"/>
      <c r="H192" s="674"/>
      <c r="I192" s="674"/>
      <c r="J192" s="674"/>
      <c r="K192" s="674"/>
      <c r="L192" s="674" t="s">
        <v>50</v>
      </c>
      <c r="M192" s="675" t="n">
        <v>1886.98</v>
      </c>
      <c r="N192" s="676" t="e">
        <f aca="false">#N/A</f>
        <v>#N/A</v>
      </c>
      <c r="O192" s="677" t="e">
        <f aca="false">(N192/M192)-1</f>
        <v>#N/A</v>
      </c>
    </row>
    <row r="193" customFormat="false" ht="12.75" hidden="false" customHeight="true" outlineLevel="0" collapsed="false">
      <c r="A193" s="673" t="s">
        <v>1237</v>
      </c>
      <c r="B193" s="674" t="s">
        <v>316</v>
      </c>
      <c r="C193" s="674" t="s">
        <v>1238</v>
      </c>
      <c r="D193" s="674"/>
      <c r="E193" s="674"/>
      <c r="F193" s="674"/>
      <c r="G193" s="674"/>
      <c r="H193" s="674"/>
      <c r="I193" s="674"/>
      <c r="J193" s="674"/>
      <c r="K193" s="674"/>
      <c r="L193" s="674" t="s">
        <v>50</v>
      </c>
      <c r="M193" s="675" t="n">
        <v>2384.54</v>
      </c>
      <c r="N193" s="676" t="e">
        <f aca="false">#N/A</f>
        <v>#N/A</v>
      </c>
      <c r="O193" s="677" t="e">
        <f aca="false">(N193/M193)-1</f>
        <v>#N/A</v>
      </c>
    </row>
    <row r="194" customFormat="false" ht="12.75" hidden="false" customHeight="true" outlineLevel="0" collapsed="false">
      <c r="A194" s="673" t="s">
        <v>1239</v>
      </c>
      <c r="B194" s="674" t="s">
        <v>316</v>
      </c>
      <c r="C194" s="674" t="s">
        <v>1240</v>
      </c>
      <c r="D194" s="674"/>
      <c r="E194" s="674"/>
      <c r="F194" s="674"/>
      <c r="G194" s="674"/>
      <c r="H194" s="674"/>
      <c r="I194" s="674"/>
      <c r="J194" s="674"/>
      <c r="K194" s="674"/>
      <c r="L194" s="674" t="s">
        <v>50</v>
      </c>
      <c r="M194" s="675" t="n">
        <v>3507.86</v>
      </c>
      <c r="N194" s="676" t="e">
        <f aca="false">#N/A</f>
        <v>#N/A</v>
      </c>
      <c r="O194" s="677" t="e">
        <f aca="false">(N194/M194)-1</f>
        <v>#N/A</v>
      </c>
    </row>
    <row r="195" customFormat="false" ht="12.75" hidden="false" customHeight="true" outlineLevel="0" collapsed="false">
      <c r="A195" s="673" t="s">
        <v>1241</v>
      </c>
      <c r="B195" s="674" t="s">
        <v>316</v>
      </c>
      <c r="C195" s="674" t="s">
        <v>1242</v>
      </c>
      <c r="D195" s="674"/>
      <c r="E195" s="674"/>
      <c r="F195" s="674"/>
      <c r="G195" s="674"/>
      <c r="H195" s="674"/>
      <c r="I195" s="674"/>
      <c r="J195" s="674"/>
      <c r="K195" s="674"/>
      <c r="L195" s="674" t="s">
        <v>50</v>
      </c>
      <c r="M195" s="675" t="n">
        <v>4928.57</v>
      </c>
      <c r="N195" s="676" t="e">
        <f aca="false">#N/A</f>
        <v>#N/A</v>
      </c>
      <c r="O195" s="677" t="e">
        <f aca="false">(N195/M195)-1</f>
        <v>#N/A</v>
      </c>
    </row>
    <row r="196" customFormat="false" ht="12.75" hidden="false" customHeight="true" outlineLevel="0" collapsed="false">
      <c r="A196" s="673" t="s">
        <v>1243</v>
      </c>
      <c r="B196" s="674" t="s">
        <v>316</v>
      </c>
      <c r="C196" s="674" t="s">
        <v>1244</v>
      </c>
      <c r="D196" s="674"/>
      <c r="E196" s="674"/>
      <c r="F196" s="674"/>
      <c r="G196" s="674"/>
      <c r="H196" s="674"/>
      <c r="I196" s="674"/>
      <c r="J196" s="674"/>
      <c r="K196" s="674"/>
      <c r="L196" s="674" t="s">
        <v>50</v>
      </c>
      <c r="M196" s="675" t="n">
        <v>7510.03</v>
      </c>
      <c r="N196" s="676" t="e">
        <f aca="false">#N/A</f>
        <v>#N/A</v>
      </c>
      <c r="O196" s="677" t="e">
        <f aca="false">(N196/M196)-1</f>
        <v>#N/A</v>
      </c>
    </row>
    <row r="197" customFormat="false" ht="12.75" hidden="false" customHeight="true" outlineLevel="0" collapsed="false">
      <c r="A197" s="673" t="s">
        <v>1245</v>
      </c>
      <c r="B197" s="674" t="s">
        <v>316</v>
      </c>
      <c r="C197" s="674" t="s">
        <v>1246</v>
      </c>
      <c r="D197" s="674"/>
      <c r="E197" s="674"/>
      <c r="F197" s="674"/>
      <c r="G197" s="674"/>
      <c r="H197" s="674"/>
      <c r="I197" s="674"/>
      <c r="J197" s="674"/>
      <c r="K197" s="674"/>
      <c r="L197" s="674" t="s">
        <v>50</v>
      </c>
      <c r="M197" s="675" t="n">
        <v>9850.33</v>
      </c>
      <c r="N197" s="676" t="e">
        <f aca="false">#N/A</f>
        <v>#N/A</v>
      </c>
      <c r="O197" s="677" t="e">
        <f aca="false">(N197/M197)-1</f>
        <v>#N/A</v>
      </c>
    </row>
    <row r="198" customFormat="false" ht="12.75" hidden="false" customHeight="true" outlineLevel="0" collapsed="false">
      <c r="A198" s="673" t="s">
        <v>1247</v>
      </c>
      <c r="B198" s="674" t="s">
        <v>316</v>
      </c>
      <c r="C198" s="674" t="s">
        <v>1248</v>
      </c>
      <c r="D198" s="674"/>
      <c r="E198" s="674"/>
      <c r="F198" s="674"/>
      <c r="G198" s="674"/>
      <c r="H198" s="674"/>
      <c r="I198" s="674"/>
      <c r="J198" s="674"/>
      <c r="K198" s="674"/>
      <c r="L198" s="674" t="s">
        <v>50</v>
      </c>
      <c r="M198" s="675" t="n">
        <v>10176.31</v>
      </c>
      <c r="N198" s="676" t="e">
        <f aca="false">#N/A</f>
        <v>#N/A</v>
      </c>
      <c r="O198" s="677" t="e">
        <f aca="false">(N198/M198)-1</f>
        <v>#N/A</v>
      </c>
    </row>
    <row r="199" customFormat="false" ht="12.75" hidden="false" customHeight="true" outlineLevel="0" collapsed="false">
      <c r="A199" s="673" t="s">
        <v>1249</v>
      </c>
      <c r="B199" s="674" t="s">
        <v>316</v>
      </c>
      <c r="C199" s="674" t="s">
        <v>1250</v>
      </c>
      <c r="D199" s="674"/>
      <c r="E199" s="674"/>
      <c r="F199" s="674"/>
      <c r="G199" s="674"/>
      <c r="H199" s="674"/>
      <c r="I199" s="674"/>
      <c r="J199" s="674"/>
      <c r="K199" s="674"/>
      <c r="L199" s="674" t="s">
        <v>50</v>
      </c>
      <c r="M199" s="675" t="n">
        <v>12504.55</v>
      </c>
      <c r="N199" s="676" t="e">
        <f aca="false">#N/A</f>
        <v>#N/A</v>
      </c>
      <c r="O199" s="677" t="e">
        <f aca="false">(N199/M199)-1</f>
        <v>#N/A</v>
      </c>
    </row>
    <row r="200" customFormat="false" ht="12.75" hidden="false" customHeight="true" outlineLevel="0" collapsed="false">
      <c r="A200" s="673" t="s">
        <v>1251</v>
      </c>
      <c r="B200" s="674" t="s">
        <v>316</v>
      </c>
      <c r="C200" s="674" t="s">
        <v>1252</v>
      </c>
      <c r="D200" s="674"/>
      <c r="E200" s="674"/>
      <c r="F200" s="674"/>
      <c r="G200" s="674"/>
      <c r="H200" s="674"/>
      <c r="I200" s="674"/>
      <c r="J200" s="674"/>
      <c r="K200" s="674"/>
      <c r="L200" s="674" t="s">
        <v>50</v>
      </c>
      <c r="M200" s="675" t="n">
        <v>14815.98</v>
      </c>
      <c r="N200" s="676" t="e">
        <f aca="false">#N/A</f>
        <v>#N/A</v>
      </c>
      <c r="O200" s="677" t="e">
        <f aca="false">(N200/M200)-1</f>
        <v>#N/A</v>
      </c>
    </row>
    <row r="201" customFormat="false" ht="12.75" hidden="false" customHeight="true" outlineLevel="0" collapsed="false">
      <c r="A201" s="673" t="s">
        <v>1253</v>
      </c>
      <c r="B201" s="674" t="s">
        <v>316</v>
      </c>
      <c r="C201" s="674" t="s">
        <v>1254</v>
      </c>
      <c r="D201" s="674"/>
      <c r="E201" s="674"/>
      <c r="F201" s="674"/>
      <c r="G201" s="674"/>
      <c r="H201" s="674"/>
      <c r="I201" s="674"/>
      <c r="J201" s="674"/>
      <c r="K201" s="674"/>
      <c r="L201" s="674" t="s">
        <v>50</v>
      </c>
      <c r="M201" s="675" t="n">
        <v>3019.63</v>
      </c>
      <c r="N201" s="676" t="e">
        <f aca="false">#N/A</f>
        <v>#N/A</v>
      </c>
      <c r="O201" s="677" t="e">
        <f aca="false">(N201/M201)-1</f>
        <v>#N/A</v>
      </c>
    </row>
    <row r="202" customFormat="false" ht="12.75" hidden="false" customHeight="true" outlineLevel="0" collapsed="false">
      <c r="A202" s="673" t="s">
        <v>1255</v>
      </c>
      <c r="B202" s="674" t="s">
        <v>316</v>
      </c>
      <c r="C202" s="674" t="s">
        <v>1256</v>
      </c>
      <c r="D202" s="674"/>
      <c r="E202" s="674"/>
      <c r="F202" s="674"/>
      <c r="G202" s="674"/>
      <c r="H202" s="674"/>
      <c r="I202" s="674"/>
      <c r="J202" s="674"/>
      <c r="K202" s="674"/>
      <c r="L202" s="674" t="s">
        <v>50</v>
      </c>
      <c r="M202" s="675" t="n">
        <v>4200.49</v>
      </c>
      <c r="N202" s="676" t="e">
        <f aca="false">#N/A</f>
        <v>#N/A</v>
      </c>
      <c r="O202" s="677" t="e">
        <f aca="false">(N202/M202)-1</f>
        <v>#N/A</v>
      </c>
    </row>
    <row r="203" customFormat="false" ht="12.75" hidden="false" customHeight="true" outlineLevel="0" collapsed="false">
      <c r="A203" s="673" t="s">
        <v>1257</v>
      </c>
      <c r="B203" s="674" t="s">
        <v>316</v>
      </c>
      <c r="C203" s="674" t="s">
        <v>1258</v>
      </c>
      <c r="D203" s="674"/>
      <c r="E203" s="674"/>
      <c r="F203" s="674"/>
      <c r="G203" s="674"/>
      <c r="H203" s="674"/>
      <c r="I203" s="674"/>
      <c r="J203" s="674"/>
      <c r="K203" s="674"/>
      <c r="L203" s="674" t="s">
        <v>50</v>
      </c>
      <c r="M203" s="675" t="n">
        <v>5385.16</v>
      </c>
      <c r="N203" s="676" t="e">
        <f aca="false">#N/A</f>
        <v>#N/A</v>
      </c>
      <c r="O203" s="677" t="e">
        <f aca="false">(N203/M203)-1</f>
        <v>#N/A</v>
      </c>
    </row>
    <row r="204" customFormat="false" ht="12.75" hidden="false" customHeight="true" outlineLevel="0" collapsed="false">
      <c r="A204" s="662" t="s">
        <v>1259</v>
      </c>
      <c r="B204" s="663"/>
      <c r="C204" s="664" t="s">
        <v>1260</v>
      </c>
      <c r="D204" s="664"/>
      <c r="E204" s="664"/>
      <c r="F204" s="664"/>
      <c r="G204" s="664"/>
      <c r="H204" s="664"/>
      <c r="I204" s="664"/>
      <c r="J204" s="664"/>
      <c r="K204" s="664"/>
      <c r="L204" s="665"/>
      <c r="M204" s="665"/>
      <c r="N204" s="666"/>
      <c r="O204" s="667"/>
    </row>
    <row r="205" customFormat="false" ht="12.75" hidden="false" customHeight="true" outlineLevel="0" collapsed="false">
      <c r="A205" s="668" t="s">
        <v>1261</v>
      </c>
      <c r="B205" s="669" t="s">
        <v>316</v>
      </c>
      <c r="C205" s="669" t="s">
        <v>1262</v>
      </c>
      <c r="D205" s="669"/>
      <c r="E205" s="669"/>
      <c r="F205" s="669"/>
      <c r="G205" s="669"/>
      <c r="H205" s="669"/>
      <c r="I205" s="669"/>
      <c r="J205" s="669"/>
      <c r="K205" s="669"/>
      <c r="L205" s="670"/>
      <c r="M205" s="670"/>
      <c r="N205" s="671"/>
      <c r="O205" s="672"/>
    </row>
    <row r="206" customFormat="false" ht="12.75" hidden="false" customHeight="true" outlineLevel="0" collapsed="false">
      <c r="A206" s="673" t="s">
        <v>1263</v>
      </c>
      <c r="B206" s="674" t="s">
        <v>316</v>
      </c>
      <c r="C206" s="674" t="s">
        <v>1264</v>
      </c>
      <c r="D206" s="674"/>
      <c r="E206" s="674"/>
      <c r="F206" s="674"/>
      <c r="G206" s="674"/>
      <c r="H206" s="674"/>
      <c r="I206" s="674"/>
      <c r="J206" s="674"/>
      <c r="K206" s="674"/>
      <c r="L206" s="674" t="s">
        <v>50</v>
      </c>
      <c r="M206" s="675" t="n">
        <v>3.51</v>
      </c>
      <c r="N206" s="676" t="e">
        <f aca="false">#N/A</f>
        <v>#N/A</v>
      </c>
      <c r="O206" s="677" t="e">
        <f aca="false">(N206/M206)-1</f>
        <v>#N/A</v>
      </c>
    </row>
    <row r="207" customFormat="false" ht="12.75" hidden="false" customHeight="true" outlineLevel="0" collapsed="false">
      <c r="A207" s="673" t="s">
        <v>1265</v>
      </c>
      <c r="B207" s="674" t="s">
        <v>316</v>
      </c>
      <c r="C207" s="674" t="s">
        <v>1266</v>
      </c>
      <c r="D207" s="674"/>
      <c r="E207" s="674"/>
      <c r="F207" s="674"/>
      <c r="G207" s="674"/>
      <c r="H207" s="674"/>
      <c r="I207" s="674"/>
      <c r="J207" s="674"/>
      <c r="K207" s="674"/>
      <c r="L207" s="674" t="s">
        <v>50</v>
      </c>
      <c r="M207" s="675" t="n">
        <v>4.01</v>
      </c>
      <c r="N207" s="676" t="e">
        <f aca="false">#N/A</f>
        <v>#N/A</v>
      </c>
      <c r="O207" s="677" t="e">
        <f aca="false">(N207/M207)-1</f>
        <v>#N/A</v>
      </c>
    </row>
    <row r="208" customFormat="false" ht="12.75" hidden="false" customHeight="true" outlineLevel="0" collapsed="false">
      <c r="A208" s="673" t="s">
        <v>1267</v>
      </c>
      <c r="B208" s="674" t="s">
        <v>316</v>
      </c>
      <c r="C208" s="674" t="s">
        <v>1268</v>
      </c>
      <c r="D208" s="674"/>
      <c r="E208" s="674"/>
      <c r="F208" s="674"/>
      <c r="G208" s="674"/>
      <c r="H208" s="674"/>
      <c r="I208" s="674"/>
      <c r="J208" s="674"/>
      <c r="K208" s="674"/>
      <c r="L208" s="674" t="s">
        <v>50</v>
      </c>
      <c r="M208" s="675" t="n">
        <v>8.01</v>
      </c>
      <c r="N208" s="676" t="e">
        <f aca="false">#N/A</f>
        <v>#N/A</v>
      </c>
      <c r="O208" s="677" t="e">
        <f aca="false">(N208/M208)-1</f>
        <v>#N/A</v>
      </c>
    </row>
    <row r="209" customFormat="false" ht="12.75" hidden="false" customHeight="true" outlineLevel="0" collapsed="false">
      <c r="A209" s="668" t="s">
        <v>1269</v>
      </c>
      <c r="B209" s="669" t="s">
        <v>316</v>
      </c>
      <c r="C209" s="669" t="s">
        <v>1270</v>
      </c>
      <c r="D209" s="669"/>
      <c r="E209" s="669"/>
      <c r="F209" s="669"/>
      <c r="G209" s="669"/>
      <c r="H209" s="669"/>
      <c r="I209" s="669"/>
      <c r="J209" s="669"/>
      <c r="K209" s="669"/>
      <c r="L209" s="670"/>
      <c r="M209" s="670"/>
      <c r="N209" s="671"/>
      <c r="O209" s="672"/>
    </row>
    <row r="210" customFormat="false" ht="12.75" hidden="false" customHeight="true" outlineLevel="0" collapsed="false">
      <c r="A210" s="673" t="s">
        <v>1271</v>
      </c>
      <c r="B210" s="674" t="s">
        <v>316</v>
      </c>
      <c r="C210" s="674" t="s">
        <v>1272</v>
      </c>
      <c r="D210" s="674"/>
      <c r="E210" s="674"/>
      <c r="F210" s="674"/>
      <c r="G210" s="674"/>
      <c r="H210" s="674"/>
      <c r="I210" s="674"/>
      <c r="J210" s="674"/>
      <c r="K210" s="674"/>
      <c r="L210" s="674" t="s">
        <v>50</v>
      </c>
      <c r="M210" s="675" t="n">
        <v>0.25</v>
      </c>
      <c r="N210" s="676" t="e">
        <f aca="false">#N/A</f>
        <v>#N/A</v>
      </c>
      <c r="O210" s="677" t="e">
        <f aca="false">(N210/M210)-1</f>
        <v>#N/A</v>
      </c>
    </row>
    <row r="211" customFormat="false" ht="12.75" hidden="false" customHeight="true" outlineLevel="0" collapsed="false">
      <c r="A211" s="673" t="s">
        <v>1273</v>
      </c>
      <c r="B211" s="674" t="s">
        <v>316</v>
      </c>
      <c r="C211" s="674" t="s">
        <v>1274</v>
      </c>
      <c r="D211" s="674"/>
      <c r="E211" s="674"/>
      <c r="F211" s="674"/>
      <c r="G211" s="674"/>
      <c r="H211" s="674"/>
      <c r="I211" s="674"/>
      <c r="J211" s="674"/>
      <c r="K211" s="674"/>
      <c r="L211" s="674" t="s">
        <v>50</v>
      </c>
      <c r="M211" s="675" t="n">
        <v>0.45</v>
      </c>
      <c r="N211" s="676" t="e">
        <f aca="false">#N/A</f>
        <v>#N/A</v>
      </c>
      <c r="O211" s="677" t="e">
        <f aca="false">(N211/M211)-1</f>
        <v>#N/A</v>
      </c>
    </row>
    <row r="212" customFormat="false" ht="12.75" hidden="false" customHeight="true" outlineLevel="0" collapsed="false">
      <c r="A212" s="668" t="s">
        <v>1275</v>
      </c>
      <c r="B212" s="669" t="s">
        <v>316</v>
      </c>
      <c r="C212" s="669" t="s">
        <v>1276</v>
      </c>
      <c r="D212" s="669"/>
      <c r="E212" s="669"/>
      <c r="F212" s="669"/>
      <c r="G212" s="669"/>
      <c r="H212" s="669"/>
      <c r="I212" s="669"/>
      <c r="J212" s="669"/>
      <c r="K212" s="669"/>
      <c r="L212" s="670"/>
      <c r="M212" s="670"/>
      <c r="N212" s="671"/>
      <c r="O212" s="672"/>
    </row>
    <row r="213" customFormat="false" ht="12.75" hidden="false" customHeight="true" outlineLevel="0" collapsed="false">
      <c r="A213" s="673" t="s">
        <v>1277</v>
      </c>
      <c r="B213" s="674" t="s">
        <v>316</v>
      </c>
      <c r="C213" s="674" t="s">
        <v>1272</v>
      </c>
      <c r="D213" s="674"/>
      <c r="E213" s="674"/>
      <c r="F213" s="674"/>
      <c r="G213" s="674"/>
      <c r="H213" s="674"/>
      <c r="I213" s="674"/>
      <c r="J213" s="674"/>
      <c r="K213" s="674"/>
      <c r="L213" s="674" t="s">
        <v>50</v>
      </c>
      <c r="M213" s="675" t="n">
        <v>1.4</v>
      </c>
      <c r="N213" s="676" t="e">
        <f aca="false">#N/A</f>
        <v>#N/A</v>
      </c>
      <c r="O213" s="677" t="e">
        <f aca="false">(N213/M213)-1</f>
        <v>#N/A</v>
      </c>
    </row>
    <row r="214" customFormat="false" ht="12.75" hidden="false" customHeight="true" outlineLevel="0" collapsed="false">
      <c r="A214" s="673" t="s">
        <v>1278</v>
      </c>
      <c r="B214" s="674" t="s">
        <v>316</v>
      </c>
      <c r="C214" s="674" t="s">
        <v>1274</v>
      </c>
      <c r="D214" s="674"/>
      <c r="E214" s="674"/>
      <c r="F214" s="674"/>
      <c r="G214" s="674"/>
      <c r="H214" s="674"/>
      <c r="I214" s="674"/>
      <c r="J214" s="674"/>
      <c r="K214" s="674"/>
      <c r="L214" s="674" t="s">
        <v>50</v>
      </c>
      <c r="M214" s="675" t="n">
        <v>2.5</v>
      </c>
      <c r="N214" s="676" t="e">
        <f aca="false">#N/A</f>
        <v>#N/A</v>
      </c>
      <c r="O214" s="677" t="e">
        <f aca="false">(N214/M214)-1</f>
        <v>#N/A</v>
      </c>
    </row>
    <row r="215" customFormat="false" ht="12.75" hidden="false" customHeight="true" outlineLevel="0" collapsed="false">
      <c r="A215" s="668" t="s">
        <v>1279</v>
      </c>
      <c r="B215" s="669" t="s">
        <v>316</v>
      </c>
      <c r="C215" s="669" t="s">
        <v>1280</v>
      </c>
      <c r="D215" s="669"/>
      <c r="E215" s="669"/>
      <c r="F215" s="669"/>
      <c r="G215" s="669"/>
      <c r="H215" s="669"/>
      <c r="I215" s="669"/>
      <c r="J215" s="669"/>
      <c r="K215" s="669"/>
      <c r="L215" s="670"/>
      <c r="M215" s="670"/>
      <c r="N215" s="671"/>
      <c r="O215" s="672"/>
    </row>
    <row r="216" customFormat="false" ht="12.75" hidden="false" customHeight="true" outlineLevel="0" collapsed="false">
      <c r="A216" s="673" t="s">
        <v>1281</v>
      </c>
      <c r="B216" s="674" t="s">
        <v>316</v>
      </c>
      <c r="C216" s="674" t="s">
        <v>1282</v>
      </c>
      <c r="D216" s="674"/>
      <c r="E216" s="674"/>
      <c r="F216" s="674"/>
      <c r="G216" s="674"/>
      <c r="H216" s="674"/>
      <c r="I216" s="674"/>
      <c r="J216" s="674"/>
      <c r="K216" s="674"/>
      <c r="L216" s="674" t="s">
        <v>50</v>
      </c>
      <c r="M216" s="675" t="n">
        <v>5.51</v>
      </c>
      <c r="N216" s="676" t="e">
        <f aca="false">#N/A</f>
        <v>#N/A</v>
      </c>
      <c r="O216" s="677" t="e">
        <f aca="false">(N216/M216)-1</f>
        <v>#N/A</v>
      </c>
    </row>
    <row r="217" customFormat="false" ht="12.75" hidden="false" customHeight="true" outlineLevel="0" collapsed="false">
      <c r="A217" s="668" t="s">
        <v>1283</v>
      </c>
      <c r="B217" s="669" t="s">
        <v>316</v>
      </c>
      <c r="C217" s="669" t="s">
        <v>1284</v>
      </c>
      <c r="D217" s="669"/>
      <c r="E217" s="669"/>
      <c r="F217" s="669"/>
      <c r="G217" s="669"/>
      <c r="H217" s="669"/>
      <c r="I217" s="669"/>
      <c r="J217" s="669"/>
      <c r="K217" s="669"/>
      <c r="L217" s="670"/>
      <c r="M217" s="670"/>
      <c r="N217" s="671"/>
      <c r="O217" s="672"/>
    </row>
    <row r="218" customFormat="false" ht="12.75" hidden="false" customHeight="true" outlineLevel="0" collapsed="false">
      <c r="A218" s="673" t="s">
        <v>1285</v>
      </c>
      <c r="B218" s="674" t="s">
        <v>316</v>
      </c>
      <c r="C218" s="674" t="s">
        <v>1274</v>
      </c>
      <c r="D218" s="674"/>
      <c r="E218" s="674"/>
      <c r="F218" s="674"/>
      <c r="G218" s="674"/>
      <c r="H218" s="674"/>
      <c r="I218" s="674"/>
      <c r="J218" s="674"/>
      <c r="K218" s="674"/>
      <c r="L218" s="674" t="s">
        <v>50</v>
      </c>
      <c r="M218" s="675" t="n">
        <v>3</v>
      </c>
      <c r="N218" s="676" t="e">
        <f aca="false">#N/A</f>
        <v>#N/A</v>
      </c>
      <c r="O218" s="677" t="e">
        <f aca="false">(N218/M218)-1</f>
        <v>#N/A</v>
      </c>
    </row>
    <row r="219" customFormat="false" ht="12.75" hidden="false" customHeight="true" outlineLevel="0" collapsed="false">
      <c r="A219" s="673" t="s">
        <v>1286</v>
      </c>
      <c r="B219" s="674" t="s">
        <v>316</v>
      </c>
      <c r="C219" s="674" t="s">
        <v>1264</v>
      </c>
      <c r="D219" s="674"/>
      <c r="E219" s="674"/>
      <c r="F219" s="674"/>
      <c r="G219" s="674"/>
      <c r="H219" s="674"/>
      <c r="I219" s="674"/>
      <c r="J219" s="674"/>
      <c r="K219" s="674"/>
      <c r="L219" s="674" t="s">
        <v>50</v>
      </c>
      <c r="M219" s="675" t="n">
        <v>5.4</v>
      </c>
      <c r="N219" s="676" t="e">
        <f aca="false">#N/A</f>
        <v>#N/A</v>
      </c>
      <c r="O219" s="677" t="e">
        <f aca="false">(N219/M219)-1</f>
        <v>#N/A</v>
      </c>
    </row>
    <row r="220" customFormat="false" ht="12.75" hidden="false" customHeight="true" outlineLevel="0" collapsed="false">
      <c r="A220" s="673" t="s">
        <v>1287</v>
      </c>
      <c r="B220" s="674" t="s">
        <v>316</v>
      </c>
      <c r="C220" s="674" t="s">
        <v>1266</v>
      </c>
      <c r="D220" s="674"/>
      <c r="E220" s="674"/>
      <c r="F220" s="674"/>
      <c r="G220" s="674"/>
      <c r="H220" s="674"/>
      <c r="I220" s="674"/>
      <c r="J220" s="674"/>
      <c r="K220" s="674"/>
      <c r="L220" s="674" t="s">
        <v>50</v>
      </c>
      <c r="M220" s="675" t="n">
        <v>7</v>
      </c>
      <c r="N220" s="676" t="e">
        <f aca="false">#N/A</f>
        <v>#N/A</v>
      </c>
      <c r="O220" s="677" t="e">
        <f aca="false">(N220/M220)-1</f>
        <v>#N/A</v>
      </c>
    </row>
    <row r="221" customFormat="false" ht="12.75" hidden="false" customHeight="true" outlineLevel="0" collapsed="false">
      <c r="A221" s="673" t="s">
        <v>1288</v>
      </c>
      <c r="B221" s="674" t="s">
        <v>316</v>
      </c>
      <c r="C221" s="674" t="s">
        <v>1268</v>
      </c>
      <c r="D221" s="674"/>
      <c r="E221" s="674"/>
      <c r="F221" s="674"/>
      <c r="G221" s="674"/>
      <c r="H221" s="674"/>
      <c r="I221" s="674"/>
      <c r="J221" s="674"/>
      <c r="K221" s="674"/>
      <c r="L221" s="674" t="s">
        <v>50</v>
      </c>
      <c r="M221" s="675" t="n">
        <v>18</v>
      </c>
      <c r="N221" s="676" t="e">
        <f aca="false">#N/A</f>
        <v>#N/A</v>
      </c>
      <c r="O221" s="677" t="e">
        <f aca="false">(N221/M221)-1</f>
        <v>#N/A</v>
      </c>
    </row>
    <row r="222" customFormat="false" ht="12.75" hidden="false" customHeight="true" outlineLevel="0" collapsed="false">
      <c r="A222" s="673" t="s">
        <v>1289</v>
      </c>
      <c r="B222" s="674" t="s">
        <v>316</v>
      </c>
      <c r="C222" s="674" t="s">
        <v>1290</v>
      </c>
      <c r="D222" s="674"/>
      <c r="E222" s="674"/>
      <c r="F222" s="674"/>
      <c r="G222" s="674"/>
      <c r="H222" s="674"/>
      <c r="I222" s="674"/>
      <c r="J222" s="674"/>
      <c r="K222" s="674"/>
      <c r="L222" s="674" t="s">
        <v>50</v>
      </c>
      <c r="M222" s="675" t="n">
        <v>11</v>
      </c>
      <c r="N222" s="676" t="e">
        <f aca="false">#N/A</f>
        <v>#N/A</v>
      </c>
      <c r="O222" s="677" t="e">
        <f aca="false">(N222/M222)-1</f>
        <v>#N/A</v>
      </c>
    </row>
    <row r="223" customFormat="false" ht="12.75" hidden="false" customHeight="true" outlineLevel="0" collapsed="false">
      <c r="A223" s="673" t="s">
        <v>1291</v>
      </c>
      <c r="B223" s="674" t="s">
        <v>316</v>
      </c>
      <c r="C223" s="674" t="s">
        <v>1292</v>
      </c>
      <c r="D223" s="674"/>
      <c r="E223" s="674"/>
      <c r="F223" s="674"/>
      <c r="G223" s="674"/>
      <c r="H223" s="674"/>
      <c r="I223" s="674"/>
      <c r="J223" s="674"/>
      <c r="K223" s="674"/>
      <c r="L223" s="674" t="s">
        <v>50</v>
      </c>
      <c r="M223" s="675" t="n">
        <v>13.5</v>
      </c>
      <c r="N223" s="676" t="e">
        <f aca="false">#N/A</f>
        <v>#N/A</v>
      </c>
      <c r="O223" s="677" t="e">
        <f aca="false">(N223/M223)-1</f>
        <v>#N/A</v>
      </c>
    </row>
    <row r="224" customFormat="false" ht="12.75" hidden="false" customHeight="true" outlineLevel="0" collapsed="false">
      <c r="A224" s="668" t="s">
        <v>1293</v>
      </c>
      <c r="B224" s="669" t="s">
        <v>316</v>
      </c>
      <c r="C224" s="669" t="s">
        <v>1294</v>
      </c>
      <c r="D224" s="669"/>
      <c r="E224" s="669"/>
      <c r="F224" s="669"/>
      <c r="G224" s="669"/>
      <c r="H224" s="669"/>
      <c r="I224" s="669"/>
      <c r="J224" s="669"/>
      <c r="K224" s="669"/>
      <c r="L224" s="670"/>
      <c r="M224" s="670"/>
      <c r="N224" s="671"/>
      <c r="O224" s="672"/>
    </row>
    <row r="225" customFormat="false" ht="12.75" hidden="false" customHeight="true" outlineLevel="0" collapsed="false">
      <c r="A225" s="673" t="s">
        <v>1295</v>
      </c>
      <c r="B225" s="674" t="s">
        <v>316</v>
      </c>
      <c r="C225" s="674" t="s">
        <v>1272</v>
      </c>
      <c r="D225" s="674"/>
      <c r="E225" s="674"/>
      <c r="F225" s="674"/>
      <c r="G225" s="674"/>
      <c r="H225" s="674"/>
      <c r="I225" s="674"/>
      <c r="J225" s="674"/>
      <c r="K225" s="674"/>
      <c r="L225" s="674" t="s">
        <v>50</v>
      </c>
      <c r="M225" s="675" t="n">
        <v>0.9</v>
      </c>
      <c r="N225" s="676" t="e">
        <f aca="false">#N/A</f>
        <v>#N/A</v>
      </c>
      <c r="O225" s="677" t="e">
        <f aca="false">(N225/M225)-1</f>
        <v>#N/A</v>
      </c>
    </row>
    <row r="226" customFormat="false" ht="12.75" hidden="false" customHeight="true" outlineLevel="0" collapsed="false">
      <c r="A226" s="673" t="s">
        <v>1296</v>
      </c>
      <c r="B226" s="674" t="s">
        <v>316</v>
      </c>
      <c r="C226" s="674" t="s">
        <v>1274</v>
      </c>
      <c r="D226" s="674"/>
      <c r="E226" s="674"/>
      <c r="F226" s="674"/>
      <c r="G226" s="674"/>
      <c r="H226" s="674"/>
      <c r="I226" s="674"/>
      <c r="J226" s="674"/>
      <c r="K226" s="674"/>
      <c r="L226" s="674" t="s">
        <v>50</v>
      </c>
      <c r="M226" s="675" t="n">
        <v>2.5</v>
      </c>
      <c r="N226" s="676" t="e">
        <f aca="false">#N/A</f>
        <v>#N/A</v>
      </c>
      <c r="O226" s="677" t="e">
        <f aca="false">(N226/M226)-1</f>
        <v>#N/A</v>
      </c>
    </row>
    <row r="227" customFormat="false" ht="12.75" hidden="false" customHeight="true" outlineLevel="0" collapsed="false">
      <c r="A227" s="673" t="s">
        <v>1297</v>
      </c>
      <c r="B227" s="674" t="s">
        <v>316</v>
      </c>
      <c r="C227" s="674" t="s">
        <v>1264</v>
      </c>
      <c r="D227" s="674"/>
      <c r="E227" s="674"/>
      <c r="F227" s="674"/>
      <c r="G227" s="674"/>
      <c r="H227" s="674"/>
      <c r="I227" s="674"/>
      <c r="J227" s="674"/>
      <c r="K227" s="674"/>
      <c r="L227" s="674" t="s">
        <v>50</v>
      </c>
      <c r="M227" s="675" t="n">
        <v>6.5</v>
      </c>
      <c r="N227" s="676" t="e">
        <f aca="false">#N/A</f>
        <v>#N/A</v>
      </c>
      <c r="O227" s="677" t="e">
        <f aca="false">(N227/M227)-1</f>
        <v>#N/A</v>
      </c>
    </row>
    <row r="228" customFormat="false" ht="12.75" hidden="false" customHeight="true" outlineLevel="0" collapsed="false">
      <c r="A228" s="673" t="s">
        <v>1298</v>
      </c>
      <c r="B228" s="674" t="s">
        <v>316</v>
      </c>
      <c r="C228" s="674" t="s">
        <v>1266</v>
      </c>
      <c r="D228" s="674"/>
      <c r="E228" s="674"/>
      <c r="F228" s="674"/>
      <c r="G228" s="674"/>
      <c r="H228" s="674"/>
      <c r="I228" s="674"/>
      <c r="J228" s="674"/>
      <c r="K228" s="674"/>
      <c r="L228" s="674" t="s">
        <v>50</v>
      </c>
      <c r="M228" s="675" t="n">
        <v>8.7</v>
      </c>
      <c r="N228" s="676" t="e">
        <f aca="false">#N/A</f>
        <v>#N/A</v>
      </c>
      <c r="O228" s="677" t="e">
        <f aca="false">(N228/M228)-1</f>
        <v>#N/A</v>
      </c>
    </row>
    <row r="229" customFormat="false" ht="12.75" hidden="false" customHeight="true" outlineLevel="0" collapsed="false">
      <c r="A229" s="673" t="s">
        <v>1299</v>
      </c>
      <c r="B229" s="674" t="s">
        <v>316</v>
      </c>
      <c r="C229" s="674" t="s">
        <v>1268</v>
      </c>
      <c r="D229" s="674"/>
      <c r="E229" s="674"/>
      <c r="F229" s="674"/>
      <c r="G229" s="674"/>
      <c r="H229" s="674"/>
      <c r="I229" s="674"/>
      <c r="J229" s="674"/>
      <c r="K229" s="674"/>
      <c r="L229" s="674" t="s">
        <v>50</v>
      </c>
      <c r="M229" s="675" t="n">
        <v>10.8</v>
      </c>
      <c r="N229" s="676" t="e">
        <f aca="false">#N/A</f>
        <v>#N/A</v>
      </c>
      <c r="O229" s="677" t="e">
        <f aca="false">(N229/M229)-1</f>
        <v>#N/A</v>
      </c>
    </row>
    <row r="230" customFormat="false" ht="12.75" hidden="false" customHeight="true" outlineLevel="0" collapsed="false">
      <c r="A230" s="673" t="s">
        <v>1300</v>
      </c>
      <c r="B230" s="674" t="s">
        <v>316</v>
      </c>
      <c r="C230" s="674" t="s">
        <v>1290</v>
      </c>
      <c r="D230" s="674"/>
      <c r="E230" s="674"/>
      <c r="F230" s="674"/>
      <c r="G230" s="674"/>
      <c r="H230" s="674"/>
      <c r="I230" s="674"/>
      <c r="J230" s="674"/>
      <c r="K230" s="674"/>
      <c r="L230" s="674" t="s">
        <v>50</v>
      </c>
      <c r="M230" s="675" t="n">
        <v>12</v>
      </c>
      <c r="N230" s="676" t="e">
        <f aca="false">#N/A</f>
        <v>#N/A</v>
      </c>
      <c r="O230" s="677" t="e">
        <f aca="false">(N230/M230)-1</f>
        <v>#N/A</v>
      </c>
    </row>
    <row r="231" customFormat="false" ht="12.75" hidden="false" customHeight="true" outlineLevel="0" collapsed="false">
      <c r="A231" s="673" t="s">
        <v>1301</v>
      </c>
      <c r="B231" s="674" t="s">
        <v>316</v>
      </c>
      <c r="C231" s="674" t="s">
        <v>1292</v>
      </c>
      <c r="D231" s="674"/>
      <c r="E231" s="674"/>
      <c r="F231" s="674"/>
      <c r="G231" s="674"/>
      <c r="H231" s="674"/>
      <c r="I231" s="674"/>
      <c r="J231" s="674"/>
      <c r="K231" s="674"/>
      <c r="L231" s="674" t="s">
        <v>50</v>
      </c>
      <c r="M231" s="675" t="n">
        <v>16</v>
      </c>
      <c r="N231" s="676" t="e">
        <f aca="false">#N/A</f>
        <v>#N/A</v>
      </c>
      <c r="O231" s="677" t="e">
        <f aca="false">(N231/M231)-1</f>
        <v>#N/A</v>
      </c>
    </row>
    <row r="232" customFormat="false" ht="12.75" hidden="false" customHeight="true" outlineLevel="0" collapsed="false">
      <c r="A232" s="668" t="s">
        <v>1302</v>
      </c>
      <c r="B232" s="669" t="s">
        <v>316</v>
      </c>
      <c r="C232" s="669" t="s">
        <v>1303</v>
      </c>
      <c r="D232" s="669"/>
      <c r="E232" s="669"/>
      <c r="F232" s="669"/>
      <c r="G232" s="669"/>
      <c r="H232" s="669"/>
      <c r="I232" s="669"/>
      <c r="J232" s="669"/>
      <c r="K232" s="669"/>
      <c r="L232" s="670"/>
      <c r="M232" s="670"/>
      <c r="N232" s="671"/>
      <c r="O232" s="672"/>
    </row>
    <row r="233" customFormat="false" ht="12.75" hidden="false" customHeight="true" outlineLevel="0" collapsed="false">
      <c r="A233" s="673" t="s">
        <v>1304</v>
      </c>
      <c r="B233" s="674" t="s">
        <v>316</v>
      </c>
      <c r="C233" s="674" t="s">
        <v>1305</v>
      </c>
      <c r="D233" s="674"/>
      <c r="E233" s="674"/>
      <c r="F233" s="674"/>
      <c r="G233" s="674"/>
      <c r="H233" s="674"/>
      <c r="I233" s="674"/>
      <c r="J233" s="674"/>
      <c r="K233" s="674"/>
      <c r="L233" s="674" t="s">
        <v>50</v>
      </c>
      <c r="M233" s="675" t="n">
        <v>3.85</v>
      </c>
      <c r="N233" s="676" t="e">
        <f aca="false">#N/A</f>
        <v>#N/A</v>
      </c>
      <c r="O233" s="677" t="e">
        <f aca="false">(N233/M233)-1</f>
        <v>#N/A</v>
      </c>
    </row>
    <row r="234" customFormat="false" ht="12.75" hidden="false" customHeight="true" outlineLevel="0" collapsed="false">
      <c r="A234" s="673" t="s">
        <v>1306</v>
      </c>
      <c r="B234" s="674" t="s">
        <v>316</v>
      </c>
      <c r="C234" s="674" t="s">
        <v>330</v>
      </c>
      <c r="D234" s="674"/>
      <c r="E234" s="674"/>
      <c r="F234" s="674"/>
      <c r="G234" s="674"/>
      <c r="H234" s="674"/>
      <c r="I234" s="674"/>
      <c r="J234" s="674"/>
      <c r="K234" s="674"/>
      <c r="L234" s="674" t="s">
        <v>50</v>
      </c>
      <c r="M234" s="675" t="n">
        <v>2.55</v>
      </c>
      <c r="N234" s="676" t="e">
        <f aca="false">#N/A</f>
        <v>#N/A</v>
      </c>
      <c r="O234" s="677" t="e">
        <f aca="false">(N234/M234)-1</f>
        <v>#N/A</v>
      </c>
    </row>
    <row r="235" customFormat="false" ht="12.75" hidden="false" customHeight="true" outlineLevel="0" collapsed="false">
      <c r="A235" s="673" t="s">
        <v>1307</v>
      </c>
      <c r="B235" s="674" t="s">
        <v>316</v>
      </c>
      <c r="C235" s="674" t="s">
        <v>1308</v>
      </c>
      <c r="D235" s="674"/>
      <c r="E235" s="674"/>
      <c r="F235" s="674"/>
      <c r="G235" s="674"/>
      <c r="H235" s="674"/>
      <c r="I235" s="674"/>
      <c r="J235" s="674"/>
      <c r="K235" s="674"/>
      <c r="L235" s="674" t="s">
        <v>50</v>
      </c>
      <c r="M235" s="675" t="n">
        <v>2.17</v>
      </c>
      <c r="N235" s="676" t="e">
        <f aca="false">#N/A</f>
        <v>#N/A</v>
      </c>
      <c r="O235" s="677" t="e">
        <f aca="false">(N235/M235)-1</f>
        <v>#N/A</v>
      </c>
    </row>
    <row r="236" customFormat="false" ht="12.75" hidden="false" customHeight="true" outlineLevel="0" collapsed="false">
      <c r="A236" s="673" t="s">
        <v>1309</v>
      </c>
      <c r="B236" s="674" t="s">
        <v>316</v>
      </c>
      <c r="C236" s="674" t="s">
        <v>1310</v>
      </c>
      <c r="D236" s="674"/>
      <c r="E236" s="674"/>
      <c r="F236" s="674"/>
      <c r="G236" s="674"/>
      <c r="H236" s="674"/>
      <c r="I236" s="674"/>
      <c r="J236" s="674"/>
      <c r="K236" s="674"/>
      <c r="L236" s="674" t="s">
        <v>50</v>
      </c>
      <c r="M236" s="675" t="n">
        <v>0.85</v>
      </c>
      <c r="N236" s="676" t="e">
        <f aca="false">#N/A</f>
        <v>#N/A</v>
      </c>
      <c r="O236" s="677" t="e">
        <f aca="false">(N236/M236)-1</f>
        <v>#N/A</v>
      </c>
    </row>
    <row r="237" customFormat="false" ht="12.75" hidden="false" customHeight="true" outlineLevel="0" collapsed="false">
      <c r="A237" s="673" t="s">
        <v>1311</v>
      </c>
      <c r="B237" s="674" t="s">
        <v>316</v>
      </c>
      <c r="C237" s="674" t="s">
        <v>1312</v>
      </c>
      <c r="D237" s="674"/>
      <c r="E237" s="674"/>
      <c r="F237" s="674"/>
      <c r="G237" s="674"/>
      <c r="H237" s="674"/>
      <c r="I237" s="674"/>
      <c r="J237" s="674"/>
      <c r="K237" s="674"/>
      <c r="L237" s="674" t="s">
        <v>50</v>
      </c>
      <c r="M237" s="675" t="n">
        <v>0.59</v>
      </c>
      <c r="N237" s="676" t="e">
        <f aca="false">#N/A</f>
        <v>#N/A</v>
      </c>
      <c r="O237" s="677" t="e">
        <f aca="false">(N237/M237)-1</f>
        <v>#N/A</v>
      </c>
    </row>
    <row r="238" customFormat="false" ht="12.75" hidden="false" customHeight="true" outlineLevel="0" collapsed="false">
      <c r="A238" s="662" t="s">
        <v>1313</v>
      </c>
      <c r="B238" s="663"/>
      <c r="C238" s="664" t="s">
        <v>1314</v>
      </c>
      <c r="D238" s="664"/>
      <c r="E238" s="664"/>
      <c r="F238" s="664"/>
      <c r="G238" s="664"/>
      <c r="H238" s="664"/>
      <c r="I238" s="664"/>
      <c r="J238" s="664"/>
      <c r="K238" s="664"/>
      <c r="L238" s="665"/>
      <c r="M238" s="665"/>
      <c r="N238" s="666"/>
      <c r="O238" s="667"/>
    </row>
    <row r="239" customFormat="false" ht="12.75" hidden="false" customHeight="true" outlineLevel="0" collapsed="false">
      <c r="A239" s="668" t="s">
        <v>1315</v>
      </c>
      <c r="B239" s="669" t="s">
        <v>316</v>
      </c>
      <c r="C239" s="669" t="s">
        <v>1316</v>
      </c>
      <c r="D239" s="669"/>
      <c r="E239" s="669"/>
      <c r="F239" s="669"/>
      <c r="G239" s="669"/>
      <c r="H239" s="669"/>
      <c r="I239" s="669"/>
      <c r="J239" s="669"/>
      <c r="K239" s="669"/>
      <c r="L239" s="670"/>
      <c r="M239" s="670"/>
      <c r="N239" s="671"/>
      <c r="O239" s="672"/>
    </row>
    <row r="240" customFormat="false" ht="12.75" hidden="false" customHeight="true" outlineLevel="0" collapsed="false">
      <c r="A240" s="673" t="s">
        <v>1317</v>
      </c>
      <c r="B240" s="674" t="s">
        <v>316</v>
      </c>
      <c r="C240" s="674" t="s">
        <v>1318</v>
      </c>
      <c r="D240" s="674"/>
      <c r="E240" s="674"/>
      <c r="F240" s="674"/>
      <c r="G240" s="674"/>
      <c r="H240" s="674"/>
      <c r="I240" s="674"/>
      <c r="J240" s="674"/>
      <c r="K240" s="674"/>
      <c r="L240" s="674" t="s">
        <v>50</v>
      </c>
      <c r="M240" s="675" t="n">
        <v>1500</v>
      </c>
      <c r="N240" s="676" t="e">
        <f aca="false">#N/A</f>
        <v>#N/A</v>
      </c>
      <c r="O240" s="677" t="e">
        <f aca="false">(N240/M240)-1</f>
        <v>#N/A</v>
      </c>
    </row>
    <row r="241" customFormat="false" ht="12.75" hidden="false" customHeight="true" outlineLevel="0" collapsed="false">
      <c r="A241" s="673" t="s">
        <v>1319</v>
      </c>
      <c r="B241" s="674" t="s">
        <v>316</v>
      </c>
      <c r="C241" s="674" t="s">
        <v>1320</v>
      </c>
      <c r="D241" s="674"/>
      <c r="E241" s="674"/>
      <c r="F241" s="674"/>
      <c r="G241" s="674"/>
      <c r="H241" s="674"/>
      <c r="I241" s="674"/>
      <c r="J241" s="674"/>
      <c r="K241" s="674"/>
      <c r="L241" s="674" t="s">
        <v>1321</v>
      </c>
      <c r="M241" s="675" t="n">
        <v>95</v>
      </c>
      <c r="N241" s="676" t="e">
        <f aca="false">#N/A</f>
        <v>#N/A</v>
      </c>
      <c r="O241" s="677" t="e">
        <f aca="false">(N241/M241)-1</f>
        <v>#N/A</v>
      </c>
    </row>
    <row r="242" customFormat="false" ht="12.75" hidden="false" customHeight="true" outlineLevel="0" collapsed="false">
      <c r="A242" s="673" t="s">
        <v>1322</v>
      </c>
      <c r="B242" s="674" t="s">
        <v>316</v>
      </c>
      <c r="C242" s="674" t="s">
        <v>1323</v>
      </c>
      <c r="D242" s="674"/>
      <c r="E242" s="674"/>
      <c r="F242" s="674"/>
      <c r="G242" s="674"/>
      <c r="H242" s="674"/>
      <c r="I242" s="674"/>
      <c r="J242" s="674"/>
      <c r="K242" s="674"/>
      <c r="L242" s="674" t="s">
        <v>50</v>
      </c>
      <c r="M242" s="675" t="n">
        <v>350</v>
      </c>
      <c r="N242" s="676" t="e">
        <f aca="false">#N/A</f>
        <v>#N/A</v>
      </c>
      <c r="O242" s="677" t="e">
        <f aca="false">(N242/M242)-1</f>
        <v>#N/A</v>
      </c>
    </row>
    <row r="243" customFormat="false" ht="12.75" hidden="false" customHeight="true" outlineLevel="0" collapsed="false">
      <c r="A243" s="668" t="s">
        <v>1324</v>
      </c>
      <c r="B243" s="669" t="s">
        <v>316</v>
      </c>
      <c r="C243" s="669" t="s">
        <v>1325</v>
      </c>
      <c r="D243" s="669"/>
      <c r="E243" s="669"/>
      <c r="F243" s="669"/>
      <c r="G243" s="669"/>
      <c r="H243" s="669"/>
      <c r="I243" s="669"/>
      <c r="J243" s="669"/>
      <c r="K243" s="669"/>
      <c r="L243" s="670"/>
      <c r="M243" s="670"/>
      <c r="N243" s="671"/>
      <c r="O243" s="672"/>
    </row>
    <row r="244" customFormat="false" ht="12.75" hidden="false" customHeight="true" outlineLevel="0" collapsed="false">
      <c r="A244" s="673" t="s">
        <v>1326</v>
      </c>
      <c r="B244" s="674" t="s">
        <v>316</v>
      </c>
      <c r="C244" s="674" t="s">
        <v>1327</v>
      </c>
      <c r="D244" s="674"/>
      <c r="E244" s="674"/>
      <c r="F244" s="674"/>
      <c r="G244" s="674"/>
      <c r="H244" s="674"/>
      <c r="I244" s="674"/>
      <c r="J244" s="674"/>
      <c r="K244" s="674"/>
      <c r="L244" s="674" t="s">
        <v>50</v>
      </c>
      <c r="M244" s="675" t="n">
        <v>963</v>
      </c>
      <c r="N244" s="676" t="e">
        <f aca="false">#N/A</f>
        <v>#N/A</v>
      </c>
      <c r="O244" s="677" t="e">
        <f aca="false">(N244/M244)-1</f>
        <v>#N/A</v>
      </c>
    </row>
    <row r="245" customFormat="false" ht="12.75" hidden="false" customHeight="true" outlineLevel="0" collapsed="false">
      <c r="A245" s="673" t="s">
        <v>1328</v>
      </c>
      <c r="B245" s="674" t="s">
        <v>316</v>
      </c>
      <c r="C245" s="674" t="s">
        <v>1329</v>
      </c>
      <c r="D245" s="674"/>
      <c r="E245" s="674"/>
      <c r="F245" s="674"/>
      <c r="G245" s="674"/>
      <c r="H245" s="674"/>
      <c r="I245" s="674"/>
      <c r="J245" s="674"/>
      <c r="K245" s="674"/>
      <c r="L245" s="674" t="s">
        <v>1321</v>
      </c>
      <c r="M245" s="675" t="n">
        <v>130</v>
      </c>
      <c r="N245" s="676" t="e">
        <f aca="false">#N/A</f>
        <v>#N/A</v>
      </c>
      <c r="O245" s="677" t="e">
        <f aca="false">(N245/M245)-1</f>
        <v>#N/A</v>
      </c>
    </row>
    <row r="246" customFormat="false" ht="12.75" hidden="false" customHeight="true" outlineLevel="0" collapsed="false">
      <c r="A246" s="668" t="s">
        <v>1330</v>
      </c>
      <c r="B246" s="669" t="s">
        <v>316</v>
      </c>
      <c r="C246" s="669" t="s">
        <v>1331</v>
      </c>
      <c r="D246" s="669"/>
      <c r="E246" s="669"/>
      <c r="F246" s="669"/>
      <c r="G246" s="669"/>
      <c r="H246" s="669"/>
      <c r="I246" s="669"/>
      <c r="J246" s="669"/>
      <c r="K246" s="669"/>
      <c r="L246" s="670"/>
      <c r="M246" s="670"/>
      <c r="N246" s="671"/>
      <c r="O246" s="672"/>
    </row>
    <row r="247" customFormat="false" ht="12.75" hidden="false" customHeight="true" outlineLevel="0" collapsed="false">
      <c r="A247" s="673" t="s">
        <v>1332</v>
      </c>
      <c r="B247" s="674" t="s">
        <v>316</v>
      </c>
      <c r="C247" s="674" t="s">
        <v>1333</v>
      </c>
      <c r="D247" s="674"/>
      <c r="E247" s="674"/>
      <c r="F247" s="674"/>
      <c r="G247" s="674"/>
      <c r="H247" s="674"/>
      <c r="I247" s="674"/>
      <c r="J247" s="674"/>
      <c r="K247" s="674"/>
      <c r="L247" s="674" t="s">
        <v>1334</v>
      </c>
      <c r="M247" s="675" t="n">
        <v>680</v>
      </c>
      <c r="N247" s="676" t="e">
        <f aca="false">#N/A</f>
        <v>#N/A</v>
      </c>
      <c r="O247" s="677" t="e">
        <f aca="false">(N247/M247)-1</f>
        <v>#N/A</v>
      </c>
    </row>
    <row r="248" customFormat="false" ht="12.75" hidden="false" customHeight="true" outlineLevel="0" collapsed="false">
      <c r="A248" s="673" t="s">
        <v>1335</v>
      </c>
      <c r="B248" s="674" t="s">
        <v>316</v>
      </c>
      <c r="C248" s="674" t="s">
        <v>1336</v>
      </c>
      <c r="D248" s="674"/>
      <c r="E248" s="674"/>
      <c r="F248" s="674"/>
      <c r="G248" s="674"/>
      <c r="H248" s="674"/>
      <c r="I248" s="674"/>
      <c r="J248" s="674"/>
      <c r="K248" s="674"/>
      <c r="L248" s="674" t="s">
        <v>1321</v>
      </c>
      <c r="M248" s="675" t="n">
        <v>600</v>
      </c>
      <c r="N248" s="676" t="e">
        <f aca="false">#N/A</f>
        <v>#N/A</v>
      </c>
      <c r="O248" s="677" t="e">
        <f aca="false">(N248/M248)-1</f>
        <v>#N/A</v>
      </c>
    </row>
    <row r="249" customFormat="false" ht="12.75" hidden="false" customHeight="true" outlineLevel="0" collapsed="false">
      <c r="A249" s="668" t="s">
        <v>1337</v>
      </c>
      <c r="B249" s="669" t="s">
        <v>316</v>
      </c>
      <c r="C249" s="669" t="s">
        <v>1338</v>
      </c>
      <c r="D249" s="669"/>
      <c r="E249" s="669"/>
      <c r="F249" s="669"/>
      <c r="G249" s="669"/>
      <c r="H249" s="669"/>
      <c r="I249" s="669"/>
      <c r="J249" s="669"/>
      <c r="K249" s="669"/>
      <c r="L249" s="670"/>
      <c r="M249" s="670"/>
      <c r="N249" s="671"/>
      <c r="O249" s="672"/>
    </row>
    <row r="250" customFormat="false" ht="12.75" hidden="false" customHeight="true" outlineLevel="0" collapsed="false">
      <c r="A250" s="673" t="s">
        <v>1339</v>
      </c>
      <c r="B250" s="674" t="s">
        <v>316</v>
      </c>
      <c r="C250" s="674" t="s">
        <v>1340</v>
      </c>
      <c r="D250" s="674"/>
      <c r="E250" s="674"/>
      <c r="F250" s="674"/>
      <c r="G250" s="674"/>
      <c r="H250" s="674"/>
      <c r="I250" s="674"/>
      <c r="J250" s="674"/>
      <c r="K250" s="674"/>
      <c r="L250" s="674" t="s">
        <v>50</v>
      </c>
      <c r="M250" s="675" t="n">
        <v>3000</v>
      </c>
      <c r="N250" s="676" t="e">
        <f aca="false">#N/A</f>
        <v>#N/A</v>
      </c>
      <c r="O250" s="677" t="e">
        <f aca="false">(N250/M250)-1</f>
        <v>#N/A</v>
      </c>
    </row>
    <row r="251" customFormat="false" ht="12.75" hidden="false" customHeight="true" outlineLevel="0" collapsed="false">
      <c r="A251" s="673" t="s">
        <v>1341</v>
      </c>
      <c r="B251" s="674" t="s">
        <v>316</v>
      </c>
      <c r="C251" s="674" t="s">
        <v>1342</v>
      </c>
      <c r="D251" s="674"/>
      <c r="E251" s="674"/>
      <c r="F251" s="674"/>
      <c r="G251" s="674"/>
      <c r="H251" s="674"/>
      <c r="I251" s="674"/>
      <c r="J251" s="674"/>
      <c r="K251" s="674"/>
      <c r="L251" s="674" t="s">
        <v>50</v>
      </c>
      <c r="M251" s="675" t="n">
        <v>950</v>
      </c>
      <c r="N251" s="676" t="e">
        <f aca="false">#N/A</f>
        <v>#N/A</v>
      </c>
      <c r="O251" s="677" t="e">
        <f aca="false">(N251/M251)-1</f>
        <v>#N/A</v>
      </c>
    </row>
    <row r="252" customFormat="false" ht="12.75" hidden="false" customHeight="true" outlineLevel="0" collapsed="false">
      <c r="A252" s="673" t="s">
        <v>1343</v>
      </c>
      <c r="B252" s="674" t="s">
        <v>316</v>
      </c>
      <c r="C252" s="674" t="s">
        <v>1344</v>
      </c>
      <c r="D252" s="674"/>
      <c r="E252" s="674"/>
      <c r="F252" s="674"/>
      <c r="G252" s="674"/>
      <c r="H252" s="674"/>
      <c r="I252" s="674"/>
      <c r="J252" s="674"/>
      <c r="K252" s="674"/>
      <c r="L252" s="674" t="s">
        <v>1321</v>
      </c>
      <c r="M252" s="675" t="n">
        <v>350</v>
      </c>
      <c r="N252" s="676" t="e">
        <f aca="false">#N/A</f>
        <v>#N/A</v>
      </c>
      <c r="O252" s="677" t="e">
        <f aca="false">(N252/M252)-1</f>
        <v>#N/A</v>
      </c>
    </row>
    <row r="253" customFormat="false" ht="12.75" hidden="false" customHeight="true" outlineLevel="0" collapsed="false">
      <c r="A253" s="673" t="s">
        <v>1345</v>
      </c>
      <c r="B253" s="674" t="s">
        <v>316</v>
      </c>
      <c r="C253" s="674" t="s">
        <v>1346</v>
      </c>
      <c r="D253" s="674"/>
      <c r="E253" s="674"/>
      <c r="F253" s="674"/>
      <c r="G253" s="674"/>
      <c r="H253" s="674"/>
      <c r="I253" s="674"/>
      <c r="J253" s="674"/>
      <c r="K253" s="674"/>
      <c r="L253" s="674" t="s">
        <v>1321</v>
      </c>
      <c r="M253" s="675" t="n">
        <v>600</v>
      </c>
      <c r="N253" s="676" t="e">
        <f aca="false">#N/A</f>
        <v>#N/A</v>
      </c>
      <c r="O253" s="677" t="e">
        <f aca="false">(N253/M253)-1</f>
        <v>#N/A</v>
      </c>
    </row>
    <row r="254" customFormat="false" ht="12.75" hidden="false" customHeight="true" outlineLevel="0" collapsed="false">
      <c r="A254" s="668" t="s">
        <v>1347</v>
      </c>
      <c r="B254" s="669" t="s">
        <v>316</v>
      </c>
      <c r="C254" s="669" t="s">
        <v>1348</v>
      </c>
      <c r="D254" s="669"/>
      <c r="E254" s="669"/>
      <c r="F254" s="669"/>
      <c r="G254" s="669"/>
      <c r="H254" s="669"/>
      <c r="I254" s="669"/>
      <c r="J254" s="669"/>
      <c r="K254" s="669"/>
      <c r="L254" s="670"/>
      <c r="M254" s="670"/>
      <c r="N254" s="671"/>
      <c r="O254" s="672"/>
    </row>
    <row r="255" customFormat="false" ht="12.75" hidden="false" customHeight="true" outlineLevel="0" collapsed="false">
      <c r="A255" s="673" t="s">
        <v>1349</v>
      </c>
      <c r="B255" s="674" t="s">
        <v>316</v>
      </c>
      <c r="C255" s="674" t="s">
        <v>1350</v>
      </c>
      <c r="D255" s="674"/>
      <c r="E255" s="674"/>
      <c r="F255" s="674"/>
      <c r="G255" s="674"/>
      <c r="H255" s="674"/>
      <c r="I255" s="674"/>
      <c r="J255" s="674"/>
      <c r="K255" s="674"/>
      <c r="L255" s="674" t="s">
        <v>50</v>
      </c>
      <c r="M255" s="675" t="n">
        <v>3000</v>
      </c>
      <c r="N255" s="676" t="e">
        <f aca="false">#N/A</f>
        <v>#N/A</v>
      </c>
      <c r="O255" s="677" t="e">
        <f aca="false">(N255/M255)-1</f>
        <v>#N/A</v>
      </c>
    </row>
    <row r="256" customFormat="false" ht="12.75" hidden="false" customHeight="true" outlineLevel="0" collapsed="false">
      <c r="A256" s="673" t="s">
        <v>1351</v>
      </c>
      <c r="B256" s="674" t="s">
        <v>316</v>
      </c>
      <c r="C256" s="674" t="s">
        <v>1352</v>
      </c>
      <c r="D256" s="674"/>
      <c r="E256" s="674"/>
      <c r="F256" s="674"/>
      <c r="G256" s="674"/>
      <c r="H256" s="674"/>
      <c r="I256" s="674"/>
      <c r="J256" s="674"/>
      <c r="K256" s="674"/>
      <c r="L256" s="674" t="s">
        <v>50</v>
      </c>
      <c r="M256" s="675" t="n">
        <v>1500</v>
      </c>
      <c r="N256" s="676" t="e">
        <f aca="false">#N/A</f>
        <v>#N/A</v>
      </c>
      <c r="O256" s="677" t="e">
        <f aca="false">(N256/M256)-1</f>
        <v>#N/A</v>
      </c>
    </row>
    <row r="257" customFormat="false" ht="12.75" hidden="false" customHeight="true" outlineLevel="0" collapsed="false">
      <c r="A257" s="673" t="s">
        <v>1353</v>
      </c>
      <c r="B257" s="674" t="s">
        <v>316</v>
      </c>
      <c r="C257" s="674" t="s">
        <v>1354</v>
      </c>
      <c r="D257" s="674"/>
      <c r="E257" s="674"/>
      <c r="F257" s="674"/>
      <c r="G257" s="674"/>
      <c r="H257" s="674"/>
      <c r="I257" s="674"/>
      <c r="J257" s="674"/>
      <c r="K257" s="674"/>
      <c r="L257" s="674" t="s">
        <v>50</v>
      </c>
      <c r="M257" s="675" t="n">
        <v>1000</v>
      </c>
      <c r="N257" s="676" t="e">
        <f aca="false">#N/A</f>
        <v>#N/A</v>
      </c>
      <c r="O257" s="677" t="e">
        <f aca="false">(N257/M257)-1</f>
        <v>#N/A</v>
      </c>
    </row>
    <row r="258" customFormat="false" ht="12.75" hidden="false" customHeight="true" outlineLevel="0" collapsed="false">
      <c r="A258" s="662" t="s">
        <v>1355</v>
      </c>
      <c r="B258" s="663"/>
      <c r="C258" s="664" t="s">
        <v>1356</v>
      </c>
      <c r="D258" s="664"/>
      <c r="E258" s="664"/>
      <c r="F258" s="664"/>
      <c r="G258" s="664"/>
      <c r="H258" s="664"/>
      <c r="I258" s="664"/>
      <c r="J258" s="664"/>
      <c r="K258" s="664"/>
      <c r="L258" s="665"/>
      <c r="M258" s="665"/>
      <c r="N258" s="665"/>
      <c r="O258" s="665"/>
    </row>
    <row r="259" customFormat="false" ht="12.75" hidden="false" customHeight="true" outlineLevel="0" collapsed="false">
      <c r="A259" s="668" t="s">
        <v>1357</v>
      </c>
      <c r="B259" s="669" t="s">
        <v>316</v>
      </c>
      <c r="C259" s="669" t="s">
        <v>1356</v>
      </c>
      <c r="D259" s="669"/>
      <c r="E259" s="669"/>
      <c r="F259" s="669"/>
      <c r="G259" s="669"/>
      <c r="H259" s="669"/>
      <c r="I259" s="669"/>
      <c r="J259" s="669"/>
      <c r="K259" s="669"/>
      <c r="L259" s="670"/>
      <c r="M259" s="670"/>
      <c r="N259" s="671"/>
      <c r="O259" s="672"/>
    </row>
    <row r="260" customFormat="false" ht="12.75" hidden="false" customHeight="true" outlineLevel="0" collapsed="false">
      <c r="A260" s="673" t="s">
        <v>1358</v>
      </c>
      <c r="B260" s="674" t="s">
        <v>316</v>
      </c>
      <c r="C260" s="674" t="s">
        <v>1359</v>
      </c>
      <c r="D260" s="674"/>
      <c r="E260" s="674"/>
      <c r="F260" s="674"/>
      <c r="G260" s="674"/>
      <c r="H260" s="674"/>
      <c r="I260" s="674"/>
      <c r="J260" s="674"/>
      <c r="K260" s="674"/>
      <c r="L260" s="674" t="s">
        <v>50</v>
      </c>
      <c r="M260" s="675" t="n">
        <v>116.38</v>
      </c>
      <c r="N260" s="676" t="e">
        <f aca="false">#N/A</f>
        <v>#N/A</v>
      </c>
      <c r="O260" s="677" t="e">
        <f aca="false">(N260/M260)-1</f>
        <v>#N/A</v>
      </c>
    </row>
    <row r="261" customFormat="false" ht="12.75" hidden="false" customHeight="true" outlineLevel="0" collapsed="false">
      <c r="A261" s="673" t="s">
        <v>1360</v>
      </c>
      <c r="B261" s="674" t="s">
        <v>316</v>
      </c>
      <c r="C261" s="674" t="s">
        <v>1361</v>
      </c>
      <c r="D261" s="674"/>
      <c r="E261" s="674"/>
      <c r="F261" s="674"/>
      <c r="G261" s="674"/>
      <c r="H261" s="674"/>
      <c r="I261" s="674"/>
      <c r="J261" s="674"/>
      <c r="K261" s="674"/>
      <c r="L261" s="674" t="s">
        <v>50</v>
      </c>
      <c r="M261" s="675" t="n">
        <v>452</v>
      </c>
      <c r="N261" s="676" t="e">
        <f aca="false">#N/A</f>
        <v>#N/A</v>
      </c>
      <c r="O261" s="677" t="e">
        <f aca="false">(N261/M261)-1</f>
        <v>#N/A</v>
      </c>
    </row>
    <row r="262" customFormat="false" ht="12.75" hidden="false" customHeight="true" outlineLevel="0" collapsed="false">
      <c r="A262" s="673" t="s">
        <v>1362</v>
      </c>
      <c r="B262" s="674" t="s">
        <v>316</v>
      </c>
      <c r="C262" s="674" t="s">
        <v>1363</v>
      </c>
      <c r="D262" s="674"/>
      <c r="E262" s="674"/>
      <c r="F262" s="674"/>
      <c r="G262" s="674"/>
      <c r="H262" s="674"/>
      <c r="I262" s="674"/>
      <c r="J262" s="674"/>
      <c r="K262" s="674"/>
      <c r="L262" s="674" t="s">
        <v>50</v>
      </c>
      <c r="M262" s="675" t="n">
        <v>3037</v>
      </c>
      <c r="N262" s="676" t="e">
        <f aca="false">#N/A</f>
        <v>#N/A</v>
      </c>
      <c r="O262" s="677" t="e">
        <f aca="false">(N262/M262)-1</f>
        <v>#N/A</v>
      </c>
    </row>
    <row r="263" customFormat="false" ht="12.75" hidden="false" customHeight="true" outlineLevel="0" collapsed="false">
      <c r="A263" s="673" t="s">
        <v>1364</v>
      </c>
      <c r="B263" s="674" t="s">
        <v>316</v>
      </c>
      <c r="C263" s="674" t="s">
        <v>1365</v>
      </c>
      <c r="D263" s="674"/>
      <c r="E263" s="674"/>
      <c r="F263" s="674"/>
      <c r="G263" s="674"/>
      <c r="H263" s="674"/>
      <c r="I263" s="674"/>
      <c r="J263" s="674"/>
      <c r="K263" s="674"/>
      <c r="L263" s="674" t="s">
        <v>50</v>
      </c>
      <c r="M263" s="675" t="n">
        <v>4528.56</v>
      </c>
      <c r="N263" s="676" t="e">
        <f aca="false">#N/A</f>
        <v>#N/A</v>
      </c>
      <c r="O263" s="677" t="e">
        <f aca="false">(N263/M263)-1</f>
        <v>#N/A</v>
      </c>
    </row>
    <row r="264" customFormat="false" ht="12.75" hidden="false" customHeight="true" outlineLevel="0" collapsed="false">
      <c r="A264" s="673" t="s">
        <v>1366</v>
      </c>
      <c r="B264" s="674" t="s">
        <v>316</v>
      </c>
      <c r="C264" s="674" t="s">
        <v>1367</v>
      </c>
      <c r="D264" s="674"/>
      <c r="E264" s="674"/>
      <c r="F264" s="674"/>
      <c r="G264" s="674"/>
      <c r="H264" s="674"/>
      <c r="I264" s="674"/>
      <c r="J264" s="674"/>
      <c r="K264" s="674"/>
      <c r="L264" s="674" t="s">
        <v>50</v>
      </c>
      <c r="M264" s="675" t="n">
        <v>404.8</v>
      </c>
      <c r="N264" s="676" t="e">
        <f aca="false">#N/A</f>
        <v>#N/A</v>
      </c>
      <c r="O264" s="677" t="e">
        <f aca="false">(N264/M264)-1</f>
        <v>#N/A</v>
      </c>
    </row>
    <row r="265" customFormat="false" ht="12.75" hidden="false" customHeight="true" outlineLevel="0" collapsed="false">
      <c r="A265" s="673" t="s">
        <v>1368</v>
      </c>
      <c r="B265" s="674" t="s">
        <v>316</v>
      </c>
      <c r="C265" s="674" t="s">
        <v>1369</v>
      </c>
      <c r="D265" s="674"/>
      <c r="E265" s="674"/>
      <c r="F265" s="674"/>
      <c r="G265" s="674"/>
      <c r="H265" s="674"/>
      <c r="I265" s="674"/>
      <c r="J265" s="674"/>
      <c r="K265" s="674"/>
      <c r="L265" s="674" t="s">
        <v>50</v>
      </c>
      <c r="M265" s="675" t="n">
        <v>379.5</v>
      </c>
      <c r="N265" s="676" t="e">
        <f aca="false">#N/A</f>
        <v>#N/A</v>
      </c>
      <c r="O265" s="677" t="e">
        <f aca="false">(N265/M265)-1</f>
        <v>#N/A</v>
      </c>
    </row>
    <row r="266" customFormat="false" ht="12.75" hidden="false" customHeight="true" outlineLevel="0" collapsed="false">
      <c r="A266" s="673" t="s">
        <v>1370</v>
      </c>
      <c r="B266" s="674" t="s">
        <v>316</v>
      </c>
      <c r="C266" s="674" t="s">
        <v>1371</v>
      </c>
      <c r="D266" s="674"/>
      <c r="E266" s="674"/>
      <c r="F266" s="674"/>
      <c r="G266" s="674"/>
      <c r="H266" s="674"/>
      <c r="I266" s="674"/>
      <c r="J266" s="674"/>
      <c r="K266" s="674"/>
      <c r="L266" s="674" t="s">
        <v>50</v>
      </c>
      <c r="M266" s="675" t="n">
        <v>120</v>
      </c>
      <c r="N266" s="676" t="e">
        <f aca="false">#N/A</f>
        <v>#N/A</v>
      </c>
      <c r="O266" s="677" t="e">
        <f aca="false">(N266/M266)-1</f>
        <v>#N/A</v>
      </c>
    </row>
    <row r="267" customFormat="false" ht="12.75" hidden="false" customHeight="true" outlineLevel="0" collapsed="false">
      <c r="A267" s="673" t="s">
        <v>1372</v>
      </c>
      <c r="B267" s="674" t="s">
        <v>316</v>
      </c>
      <c r="C267" s="674" t="s">
        <v>1373</v>
      </c>
      <c r="D267" s="674"/>
      <c r="E267" s="674"/>
      <c r="F267" s="674"/>
      <c r="G267" s="674"/>
      <c r="H267" s="674"/>
      <c r="I267" s="674"/>
      <c r="J267" s="674"/>
      <c r="K267" s="674"/>
      <c r="L267" s="674" t="s">
        <v>50</v>
      </c>
      <c r="M267" s="675" t="n">
        <v>150</v>
      </c>
      <c r="N267" s="676" t="e">
        <f aca="false">#N/A</f>
        <v>#N/A</v>
      </c>
      <c r="O267" s="677" t="e">
        <f aca="false">(N267/M267)-1</f>
        <v>#N/A</v>
      </c>
    </row>
    <row r="268" customFormat="false" ht="12.75" hidden="false" customHeight="true" outlineLevel="0" collapsed="false">
      <c r="A268" s="662" t="s">
        <v>1374</v>
      </c>
      <c r="B268" s="663"/>
      <c r="C268" s="664" t="s">
        <v>1375</v>
      </c>
      <c r="D268" s="664"/>
      <c r="E268" s="664"/>
      <c r="F268" s="664"/>
      <c r="G268" s="664"/>
      <c r="H268" s="664"/>
      <c r="I268" s="664"/>
      <c r="J268" s="664"/>
      <c r="K268" s="664"/>
      <c r="L268" s="665"/>
      <c r="M268" s="665"/>
      <c r="N268" s="665"/>
      <c r="O268" s="665"/>
    </row>
    <row r="269" customFormat="false" ht="12.75" hidden="false" customHeight="true" outlineLevel="0" collapsed="false">
      <c r="A269" s="668" t="s">
        <v>1376</v>
      </c>
      <c r="B269" s="669" t="s">
        <v>316</v>
      </c>
      <c r="C269" s="669" t="s">
        <v>1377</v>
      </c>
      <c r="D269" s="669"/>
      <c r="E269" s="669"/>
      <c r="F269" s="669"/>
      <c r="G269" s="669"/>
      <c r="H269" s="669"/>
      <c r="I269" s="669"/>
      <c r="J269" s="669"/>
      <c r="K269" s="669"/>
      <c r="L269" s="670"/>
      <c r="M269" s="670"/>
      <c r="N269" s="671"/>
      <c r="O269" s="672"/>
    </row>
    <row r="270" customFormat="false" ht="12.75" hidden="false" customHeight="true" outlineLevel="0" collapsed="false">
      <c r="A270" s="673" t="s">
        <v>1378</v>
      </c>
      <c r="B270" s="674" t="s">
        <v>316</v>
      </c>
      <c r="C270" s="674" t="s">
        <v>1379</v>
      </c>
      <c r="D270" s="674"/>
      <c r="E270" s="674"/>
      <c r="F270" s="674"/>
      <c r="G270" s="674"/>
      <c r="H270" s="674"/>
      <c r="I270" s="674"/>
      <c r="J270" s="674"/>
      <c r="K270" s="674"/>
      <c r="L270" s="674" t="s">
        <v>50</v>
      </c>
      <c r="M270" s="675" t="n">
        <v>30</v>
      </c>
      <c r="N270" s="676" t="e">
        <f aca="false">#N/A</f>
        <v>#N/A</v>
      </c>
      <c r="O270" s="677" t="e">
        <f aca="false">(N270/M270)-1</f>
        <v>#N/A</v>
      </c>
    </row>
    <row r="271" customFormat="false" ht="12.75" hidden="false" customHeight="true" outlineLevel="0" collapsed="false">
      <c r="A271" s="673" t="s">
        <v>1380</v>
      </c>
      <c r="B271" s="674" t="s">
        <v>316</v>
      </c>
      <c r="C271" s="674" t="s">
        <v>1381</v>
      </c>
      <c r="D271" s="674"/>
      <c r="E271" s="674"/>
      <c r="F271" s="674"/>
      <c r="G271" s="674"/>
      <c r="H271" s="674"/>
      <c r="I271" s="674"/>
      <c r="J271" s="674"/>
      <c r="K271" s="674"/>
      <c r="L271" s="674" t="s">
        <v>50</v>
      </c>
      <c r="M271" s="675" t="n">
        <v>120</v>
      </c>
      <c r="N271" s="676" t="e">
        <f aca="false">#N/A</f>
        <v>#N/A</v>
      </c>
      <c r="O271" s="677" t="e">
        <f aca="false">(N271/M271)-1</f>
        <v>#N/A</v>
      </c>
    </row>
    <row r="272" customFormat="false" ht="12.75" hidden="false" customHeight="true" outlineLevel="0" collapsed="false">
      <c r="A272" s="673" t="s">
        <v>1382</v>
      </c>
      <c r="B272" s="674" t="s">
        <v>316</v>
      </c>
      <c r="C272" s="674" t="s">
        <v>1383</v>
      </c>
      <c r="D272" s="674"/>
      <c r="E272" s="674"/>
      <c r="F272" s="674"/>
      <c r="G272" s="674"/>
      <c r="H272" s="674"/>
      <c r="I272" s="674"/>
      <c r="J272" s="674"/>
      <c r="K272" s="674"/>
      <c r="L272" s="674" t="s">
        <v>50</v>
      </c>
      <c r="M272" s="675" t="n">
        <v>100</v>
      </c>
      <c r="N272" s="676" t="e">
        <f aca="false">#N/A</f>
        <v>#N/A</v>
      </c>
      <c r="O272" s="677" t="e">
        <f aca="false">(N272/M272)-1</f>
        <v>#N/A</v>
      </c>
    </row>
    <row r="273" customFormat="false" ht="12.75" hidden="false" customHeight="true" outlineLevel="0" collapsed="false">
      <c r="A273" s="673" t="s">
        <v>1384</v>
      </c>
      <c r="B273" s="674" t="s">
        <v>316</v>
      </c>
      <c r="C273" s="674" t="s">
        <v>1385</v>
      </c>
      <c r="D273" s="674"/>
      <c r="E273" s="674"/>
      <c r="F273" s="674"/>
      <c r="G273" s="674"/>
      <c r="H273" s="674"/>
      <c r="I273" s="674"/>
      <c r="J273" s="674"/>
      <c r="K273" s="674"/>
      <c r="L273" s="674" t="s">
        <v>50</v>
      </c>
      <c r="M273" s="675" t="n">
        <v>250</v>
      </c>
      <c r="N273" s="676" t="e">
        <f aca="false">#N/A</f>
        <v>#N/A</v>
      </c>
      <c r="O273" s="677" t="e">
        <f aca="false">(N273/M273)-1</f>
        <v>#N/A</v>
      </c>
    </row>
    <row r="274" customFormat="false" ht="12.75" hidden="false" customHeight="true" outlineLevel="0" collapsed="false">
      <c r="A274" s="673" t="s">
        <v>1386</v>
      </c>
      <c r="B274" s="674" t="s">
        <v>316</v>
      </c>
      <c r="C274" s="674" t="s">
        <v>1387</v>
      </c>
      <c r="D274" s="674"/>
      <c r="E274" s="674"/>
      <c r="F274" s="674"/>
      <c r="G274" s="674"/>
      <c r="H274" s="674"/>
      <c r="I274" s="674"/>
      <c r="J274" s="674"/>
      <c r="K274" s="674"/>
      <c r="L274" s="674" t="s">
        <v>50</v>
      </c>
      <c r="M274" s="675" t="n">
        <v>75</v>
      </c>
      <c r="N274" s="676" t="e">
        <f aca="false">#N/A</f>
        <v>#N/A</v>
      </c>
      <c r="O274" s="677" t="e">
        <f aca="false">(N274/M274)-1</f>
        <v>#N/A</v>
      </c>
    </row>
    <row r="275" customFormat="false" ht="12.75" hidden="false" customHeight="true" outlineLevel="0" collapsed="false">
      <c r="A275" s="673" t="s">
        <v>1388</v>
      </c>
      <c r="B275" s="674" t="s">
        <v>316</v>
      </c>
      <c r="C275" s="674" t="s">
        <v>1389</v>
      </c>
      <c r="D275" s="674"/>
      <c r="E275" s="674"/>
      <c r="F275" s="674"/>
      <c r="G275" s="674"/>
      <c r="H275" s="674"/>
      <c r="I275" s="674"/>
      <c r="J275" s="674"/>
      <c r="K275" s="674"/>
      <c r="L275" s="674" t="s">
        <v>50</v>
      </c>
      <c r="M275" s="675" t="n">
        <v>75</v>
      </c>
      <c r="N275" s="676" t="e">
        <f aca="false">#N/A</f>
        <v>#N/A</v>
      </c>
      <c r="O275" s="677" t="e">
        <f aca="false">(N275/M275)-1</f>
        <v>#N/A</v>
      </c>
    </row>
    <row r="276" customFormat="false" ht="12.75" hidden="false" customHeight="true" outlineLevel="0" collapsed="false">
      <c r="A276" s="673" t="s">
        <v>1390</v>
      </c>
      <c r="B276" s="674" t="s">
        <v>316</v>
      </c>
      <c r="C276" s="674" t="s">
        <v>1391</v>
      </c>
      <c r="D276" s="674"/>
      <c r="E276" s="674"/>
      <c r="F276" s="674"/>
      <c r="G276" s="674"/>
      <c r="H276" s="674"/>
      <c r="I276" s="674"/>
      <c r="J276" s="674"/>
      <c r="K276" s="674"/>
      <c r="L276" s="674" t="s">
        <v>50</v>
      </c>
      <c r="M276" s="675" t="n">
        <v>250</v>
      </c>
      <c r="N276" s="676" t="e">
        <f aca="false">#N/A</f>
        <v>#N/A</v>
      </c>
      <c r="O276" s="677" t="e">
        <f aca="false">(N276/M276)-1</f>
        <v>#N/A</v>
      </c>
    </row>
    <row r="277" customFormat="false" ht="12.75" hidden="false" customHeight="true" outlineLevel="0" collapsed="false">
      <c r="A277" s="673" t="s">
        <v>1392</v>
      </c>
      <c r="B277" s="674" t="s">
        <v>316</v>
      </c>
      <c r="C277" s="674" t="s">
        <v>1393</v>
      </c>
      <c r="D277" s="674"/>
      <c r="E277" s="674"/>
      <c r="F277" s="674"/>
      <c r="G277" s="674"/>
      <c r="H277" s="674"/>
      <c r="I277" s="674"/>
      <c r="J277" s="674"/>
      <c r="K277" s="674"/>
      <c r="L277" s="674" t="s">
        <v>50</v>
      </c>
      <c r="M277" s="675" t="n">
        <v>100</v>
      </c>
      <c r="N277" s="676" t="e">
        <f aca="false">#N/A</f>
        <v>#N/A</v>
      </c>
      <c r="O277" s="677" t="e">
        <f aca="false">(N277/M277)-1</f>
        <v>#N/A</v>
      </c>
    </row>
    <row r="278" customFormat="false" ht="12.75" hidden="false" customHeight="true" outlineLevel="0" collapsed="false">
      <c r="A278" s="673" t="s">
        <v>1394</v>
      </c>
      <c r="B278" s="674" t="s">
        <v>316</v>
      </c>
      <c r="C278" s="674" t="s">
        <v>1395</v>
      </c>
      <c r="D278" s="674"/>
      <c r="E278" s="674"/>
      <c r="F278" s="674"/>
      <c r="G278" s="674"/>
      <c r="H278" s="674"/>
      <c r="I278" s="674"/>
      <c r="J278" s="674"/>
      <c r="K278" s="674"/>
      <c r="L278" s="674" t="s">
        <v>50</v>
      </c>
      <c r="M278" s="675" t="n">
        <v>110</v>
      </c>
      <c r="N278" s="676" t="e">
        <f aca="false">#N/A</f>
        <v>#N/A</v>
      </c>
      <c r="O278" s="677" t="e">
        <f aca="false">(N278/M278)-1</f>
        <v>#N/A</v>
      </c>
    </row>
    <row r="279" customFormat="false" ht="12.75" hidden="false" customHeight="true" outlineLevel="0" collapsed="false">
      <c r="A279" s="673" t="s">
        <v>1396</v>
      </c>
      <c r="B279" s="674" t="s">
        <v>316</v>
      </c>
      <c r="C279" s="674" t="s">
        <v>1397</v>
      </c>
      <c r="D279" s="674"/>
      <c r="E279" s="674"/>
      <c r="F279" s="674"/>
      <c r="G279" s="674"/>
      <c r="H279" s="674"/>
      <c r="I279" s="674"/>
      <c r="J279" s="674"/>
      <c r="K279" s="674"/>
      <c r="L279" s="674" t="s">
        <v>50</v>
      </c>
      <c r="M279" s="675" t="n">
        <v>120</v>
      </c>
      <c r="N279" s="676" t="e">
        <f aca="false">#N/A</f>
        <v>#N/A</v>
      </c>
      <c r="O279" s="677" t="e">
        <f aca="false">(N279/M279)-1</f>
        <v>#N/A</v>
      </c>
    </row>
    <row r="280" customFormat="false" ht="12.75" hidden="false" customHeight="true" outlineLevel="0" collapsed="false">
      <c r="A280" s="673" t="s">
        <v>1398</v>
      </c>
      <c r="B280" s="674" t="s">
        <v>316</v>
      </c>
      <c r="C280" s="674" t="s">
        <v>1399</v>
      </c>
      <c r="D280" s="674"/>
      <c r="E280" s="674"/>
      <c r="F280" s="674"/>
      <c r="G280" s="674"/>
      <c r="H280" s="674"/>
      <c r="I280" s="674"/>
      <c r="J280" s="674"/>
      <c r="K280" s="674"/>
      <c r="L280" s="674" t="s">
        <v>50</v>
      </c>
      <c r="M280" s="675" t="n">
        <v>50</v>
      </c>
      <c r="N280" s="676" t="e">
        <f aca="false">#N/A</f>
        <v>#N/A</v>
      </c>
      <c r="O280" s="677" t="e">
        <f aca="false">(N280/M280)-1</f>
        <v>#N/A</v>
      </c>
    </row>
    <row r="281" customFormat="false" ht="12.75" hidden="false" customHeight="true" outlineLevel="0" collapsed="false">
      <c r="A281" s="673" t="s">
        <v>1400</v>
      </c>
      <c r="B281" s="674" t="s">
        <v>316</v>
      </c>
      <c r="C281" s="674" t="s">
        <v>1401</v>
      </c>
      <c r="D281" s="674"/>
      <c r="E281" s="674"/>
      <c r="F281" s="674"/>
      <c r="G281" s="674"/>
      <c r="H281" s="674"/>
      <c r="I281" s="674"/>
      <c r="J281" s="674"/>
      <c r="K281" s="674"/>
      <c r="L281" s="674" t="s">
        <v>50</v>
      </c>
      <c r="M281" s="675" t="n">
        <v>120</v>
      </c>
      <c r="N281" s="676" t="e">
        <f aca="false">#N/A</f>
        <v>#N/A</v>
      </c>
      <c r="O281" s="677" t="e">
        <f aca="false">(N281/M281)-1</f>
        <v>#N/A</v>
      </c>
    </row>
    <row r="282" customFormat="false" ht="12.75" hidden="false" customHeight="true" outlineLevel="0" collapsed="false">
      <c r="A282" s="673" t="s">
        <v>1402</v>
      </c>
      <c r="B282" s="674" t="s">
        <v>316</v>
      </c>
      <c r="C282" s="674" t="s">
        <v>1403</v>
      </c>
      <c r="D282" s="674"/>
      <c r="E282" s="674"/>
      <c r="F282" s="674"/>
      <c r="G282" s="674"/>
      <c r="H282" s="674"/>
      <c r="I282" s="674"/>
      <c r="J282" s="674"/>
      <c r="K282" s="674"/>
      <c r="L282" s="674" t="s">
        <v>50</v>
      </c>
      <c r="M282" s="675" t="n">
        <v>150</v>
      </c>
      <c r="N282" s="676" t="e">
        <f aca="false">#N/A</f>
        <v>#N/A</v>
      </c>
      <c r="O282" s="677" t="e">
        <f aca="false">(N282/M282)-1</f>
        <v>#N/A</v>
      </c>
    </row>
    <row r="283" customFormat="false" ht="12.75" hidden="false" customHeight="true" outlineLevel="0" collapsed="false">
      <c r="A283" s="673" t="s">
        <v>1404</v>
      </c>
      <c r="B283" s="674" t="s">
        <v>316</v>
      </c>
      <c r="C283" s="674" t="s">
        <v>1405</v>
      </c>
      <c r="D283" s="674"/>
      <c r="E283" s="674"/>
      <c r="F283" s="674"/>
      <c r="G283" s="674"/>
      <c r="H283" s="674"/>
      <c r="I283" s="674"/>
      <c r="J283" s="674"/>
      <c r="K283" s="674"/>
      <c r="L283" s="674" t="s">
        <v>50</v>
      </c>
      <c r="M283" s="675" t="n">
        <v>120</v>
      </c>
      <c r="N283" s="676" t="e">
        <f aca="false">#N/A</f>
        <v>#N/A</v>
      </c>
      <c r="O283" s="677" t="e">
        <f aca="false">(N283/M283)-1</f>
        <v>#N/A</v>
      </c>
    </row>
    <row r="284" customFormat="false" ht="12.75" hidden="false" customHeight="true" outlineLevel="0" collapsed="false">
      <c r="A284" s="673" t="s">
        <v>1406</v>
      </c>
      <c r="B284" s="674" t="s">
        <v>316</v>
      </c>
      <c r="C284" s="674" t="s">
        <v>1407</v>
      </c>
      <c r="D284" s="674"/>
      <c r="E284" s="674"/>
      <c r="F284" s="674"/>
      <c r="G284" s="674"/>
      <c r="H284" s="674"/>
      <c r="I284" s="674"/>
      <c r="J284" s="674"/>
      <c r="K284" s="674"/>
      <c r="L284" s="674" t="s">
        <v>50</v>
      </c>
      <c r="M284" s="675" t="n">
        <v>126</v>
      </c>
      <c r="N284" s="676" t="e">
        <f aca="false">#N/A</f>
        <v>#N/A</v>
      </c>
      <c r="O284" s="677" t="e">
        <f aca="false">(N284/M284)-1</f>
        <v>#N/A</v>
      </c>
    </row>
    <row r="285" customFormat="false" ht="12.75" hidden="false" customHeight="true" outlineLevel="0" collapsed="false">
      <c r="A285" s="673" t="s">
        <v>1408</v>
      </c>
      <c r="B285" s="674" t="s">
        <v>316</v>
      </c>
      <c r="C285" s="674" t="s">
        <v>1409</v>
      </c>
      <c r="D285" s="674"/>
      <c r="E285" s="674"/>
      <c r="F285" s="674"/>
      <c r="G285" s="674"/>
      <c r="H285" s="674"/>
      <c r="I285" s="674"/>
      <c r="J285" s="674"/>
      <c r="K285" s="674"/>
      <c r="L285" s="674" t="s">
        <v>50</v>
      </c>
      <c r="M285" s="675" t="n">
        <v>440</v>
      </c>
      <c r="N285" s="676" t="e">
        <f aca="false">#N/A</f>
        <v>#N/A</v>
      </c>
      <c r="O285" s="677" t="e">
        <f aca="false">(N285/M285)-1</f>
        <v>#N/A</v>
      </c>
    </row>
    <row r="286" customFormat="false" ht="12.75" hidden="false" customHeight="true" outlineLevel="0" collapsed="false">
      <c r="A286" s="673" t="s">
        <v>1410</v>
      </c>
      <c r="B286" s="674" t="s">
        <v>316</v>
      </c>
      <c r="C286" s="674" t="s">
        <v>1411</v>
      </c>
      <c r="D286" s="674"/>
      <c r="E286" s="674"/>
      <c r="F286" s="674"/>
      <c r="G286" s="674"/>
      <c r="H286" s="674"/>
      <c r="I286" s="674"/>
      <c r="J286" s="674"/>
      <c r="K286" s="674"/>
      <c r="L286" s="674" t="s">
        <v>50</v>
      </c>
      <c r="M286" s="675" t="n">
        <v>500</v>
      </c>
      <c r="N286" s="676" t="e">
        <f aca="false">#N/A</f>
        <v>#N/A</v>
      </c>
      <c r="O286" s="677" t="e">
        <f aca="false">(N286/M286)-1</f>
        <v>#N/A</v>
      </c>
    </row>
    <row r="287" customFormat="false" ht="12.75" hidden="false" customHeight="true" outlineLevel="0" collapsed="false">
      <c r="A287" s="673" t="s">
        <v>1412</v>
      </c>
      <c r="B287" s="674" t="s">
        <v>316</v>
      </c>
      <c r="C287" s="674" t="s">
        <v>1413</v>
      </c>
      <c r="D287" s="674"/>
      <c r="E287" s="674"/>
      <c r="F287" s="674"/>
      <c r="G287" s="674"/>
      <c r="H287" s="674"/>
      <c r="I287" s="674"/>
      <c r="J287" s="674"/>
      <c r="K287" s="674"/>
      <c r="L287" s="674" t="s">
        <v>50</v>
      </c>
      <c r="M287" s="675" t="n">
        <v>500</v>
      </c>
      <c r="N287" s="676" t="e">
        <f aca="false">#N/A</f>
        <v>#N/A</v>
      </c>
      <c r="O287" s="677" t="e">
        <f aca="false">(N287/M287)-1</f>
        <v>#N/A</v>
      </c>
    </row>
    <row r="288" customFormat="false" ht="12.75" hidden="false" customHeight="true" outlineLevel="0" collapsed="false">
      <c r="A288" s="673" t="s">
        <v>1414</v>
      </c>
      <c r="B288" s="674" t="s">
        <v>316</v>
      </c>
      <c r="C288" s="674" t="s">
        <v>1415</v>
      </c>
      <c r="D288" s="674"/>
      <c r="E288" s="674"/>
      <c r="F288" s="674"/>
      <c r="G288" s="674"/>
      <c r="H288" s="674"/>
      <c r="I288" s="674"/>
      <c r="J288" s="674"/>
      <c r="K288" s="674"/>
      <c r="L288" s="674" t="s">
        <v>50</v>
      </c>
      <c r="M288" s="675" t="n">
        <v>400</v>
      </c>
      <c r="N288" s="676" t="e">
        <f aca="false">#N/A</f>
        <v>#N/A</v>
      </c>
      <c r="O288" s="677" t="e">
        <f aca="false">(N288/M288)-1</f>
        <v>#N/A</v>
      </c>
    </row>
    <row r="289" customFormat="false" ht="12.75" hidden="false" customHeight="true" outlineLevel="0" collapsed="false">
      <c r="A289" s="673" t="s">
        <v>1416</v>
      </c>
      <c r="B289" s="674" t="s">
        <v>316</v>
      </c>
      <c r="C289" s="674" t="s">
        <v>1417</v>
      </c>
      <c r="D289" s="674"/>
      <c r="E289" s="674"/>
      <c r="F289" s="674"/>
      <c r="G289" s="674"/>
      <c r="H289" s="674"/>
      <c r="I289" s="674"/>
      <c r="J289" s="674"/>
      <c r="K289" s="674"/>
      <c r="L289" s="674" t="s">
        <v>50</v>
      </c>
      <c r="M289" s="675" t="n">
        <v>2604</v>
      </c>
      <c r="N289" s="676" t="e">
        <f aca="false">#N/A</f>
        <v>#N/A</v>
      </c>
      <c r="O289" s="677" t="e">
        <f aca="false">(N289/M289)-1</f>
        <v>#N/A</v>
      </c>
    </row>
    <row r="290" customFormat="false" ht="12.75" hidden="false" customHeight="true" outlineLevel="0" collapsed="false">
      <c r="A290" s="673" t="s">
        <v>1418</v>
      </c>
      <c r="B290" s="674" t="s">
        <v>316</v>
      </c>
      <c r="C290" s="674" t="s">
        <v>1419</v>
      </c>
      <c r="D290" s="674"/>
      <c r="E290" s="674"/>
      <c r="F290" s="674"/>
      <c r="G290" s="674"/>
      <c r="H290" s="674"/>
      <c r="I290" s="674"/>
      <c r="J290" s="674"/>
      <c r="K290" s="674"/>
      <c r="L290" s="674" t="s">
        <v>50</v>
      </c>
      <c r="M290" s="675" t="n">
        <v>1089</v>
      </c>
      <c r="N290" s="676" t="e">
        <f aca="false">#N/A</f>
        <v>#N/A</v>
      </c>
      <c r="O290" s="677" t="e">
        <f aca="false">(N290/M290)-1</f>
        <v>#N/A</v>
      </c>
    </row>
    <row r="291" customFormat="false" ht="12.75" hidden="false" customHeight="true" outlineLevel="0" collapsed="false">
      <c r="A291" s="673" t="s">
        <v>1420</v>
      </c>
      <c r="B291" s="674" t="s">
        <v>316</v>
      </c>
      <c r="C291" s="674" t="s">
        <v>1421</v>
      </c>
      <c r="D291" s="674"/>
      <c r="E291" s="674"/>
      <c r="F291" s="674"/>
      <c r="G291" s="674"/>
      <c r="H291" s="674"/>
      <c r="I291" s="674"/>
      <c r="J291" s="674"/>
      <c r="K291" s="674"/>
      <c r="L291" s="674" t="s">
        <v>50</v>
      </c>
      <c r="M291" s="675" t="n">
        <v>3000</v>
      </c>
      <c r="N291" s="676" t="e">
        <f aca="false">#N/A</f>
        <v>#N/A</v>
      </c>
      <c r="O291" s="677" t="e">
        <f aca="false">(N291/M291)-1</f>
        <v>#N/A</v>
      </c>
    </row>
    <row r="292" customFormat="false" ht="12.75" hidden="false" customHeight="true" outlineLevel="0" collapsed="false">
      <c r="A292" s="673" t="s">
        <v>1422</v>
      </c>
      <c r="B292" s="674" t="s">
        <v>316</v>
      </c>
      <c r="C292" s="674" t="s">
        <v>1423</v>
      </c>
      <c r="D292" s="674"/>
      <c r="E292" s="674"/>
      <c r="F292" s="674"/>
      <c r="G292" s="674"/>
      <c r="H292" s="674"/>
      <c r="I292" s="674"/>
      <c r="J292" s="674"/>
      <c r="K292" s="674"/>
      <c r="L292" s="674" t="s">
        <v>50</v>
      </c>
      <c r="M292" s="675" t="n">
        <v>3000</v>
      </c>
      <c r="N292" s="676" t="e">
        <f aca="false">#N/A</f>
        <v>#N/A</v>
      </c>
      <c r="O292" s="677" t="e">
        <f aca="false">(N292/M292)-1</f>
        <v>#N/A</v>
      </c>
    </row>
    <row r="293" customFormat="false" ht="12.75" hidden="false" customHeight="true" outlineLevel="0" collapsed="false">
      <c r="A293" s="673" t="s">
        <v>1424</v>
      </c>
      <c r="B293" s="674" t="s">
        <v>316</v>
      </c>
      <c r="C293" s="674" t="s">
        <v>1425</v>
      </c>
      <c r="D293" s="674"/>
      <c r="E293" s="674"/>
      <c r="F293" s="674"/>
      <c r="G293" s="674"/>
      <c r="H293" s="674"/>
      <c r="I293" s="674"/>
      <c r="J293" s="674"/>
      <c r="K293" s="674"/>
      <c r="L293" s="674" t="s">
        <v>50</v>
      </c>
      <c r="M293" s="675" t="n">
        <v>3000</v>
      </c>
      <c r="N293" s="676" t="e">
        <f aca="false">#N/A</f>
        <v>#N/A</v>
      </c>
      <c r="O293" s="677" t="e">
        <f aca="false">(N293/M293)-1</f>
        <v>#N/A</v>
      </c>
    </row>
    <row r="294" customFormat="false" ht="12.75" hidden="false" customHeight="true" outlineLevel="0" collapsed="false">
      <c r="A294" s="673" t="s">
        <v>1426</v>
      </c>
      <c r="B294" s="674" t="s">
        <v>316</v>
      </c>
      <c r="C294" s="674" t="s">
        <v>1427</v>
      </c>
      <c r="D294" s="674"/>
      <c r="E294" s="674"/>
      <c r="F294" s="674"/>
      <c r="G294" s="674"/>
      <c r="H294" s="674"/>
      <c r="I294" s="674"/>
      <c r="J294" s="674"/>
      <c r="K294" s="674"/>
      <c r="L294" s="674" t="s">
        <v>50</v>
      </c>
      <c r="M294" s="675" t="n">
        <v>3000</v>
      </c>
      <c r="N294" s="676" t="e">
        <f aca="false">#N/A</f>
        <v>#N/A</v>
      </c>
      <c r="O294" s="677" t="e">
        <f aca="false">(N294/M294)-1</f>
        <v>#N/A</v>
      </c>
    </row>
    <row r="295" customFormat="false" ht="12.75" hidden="false" customHeight="true" outlineLevel="0" collapsed="false">
      <c r="A295" s="673" t="s">
        <v>1428</v>
      </c>
      <c r="B295" s="674" t="s">
        <v>316</v>
      </c>
      <c r="C295" s="674" t="s">
        <v>1429</v>
      </c>
      <c r="D295" s="674"/>
      <c r="E295" s="674"/>
      <c r="F295" s="674"/>
      <c r="G295" s="674"/>
      <c r="H295" s="674"/>
      <c r="I295" s="674"/>
      <c r="J295" s="674"/>
      <c r="K295" s="674"/>
      <c r="L295" s="674" t="s">
        <v>50</v>
      </c>
      <c r="M295" s="675" t="n">
        <v>3000</v>
      </c>
      <c r="N295" s="676" t="e">
        <f aca="false">#N/A</f>
        <v>#N/A</v>
      </c>
      <c r="O295" s="677" t="e">
        <f aca="false">(N295/M295)-1</f>
        <v>#N/A</v>
      </c>
    </row>
    <row r="296" customFormat="false" ht="12.75" hidden="false" customHeight="true" outlineLevel="0" collapsed="false">
      <c r="A296" s="673" t="s">
        <v>1430</v>
      </c>
      <c r="B296" s="674" t="s">
        <v>316</v>
      </c>
      <c r="C296" s="674" t="s">
        <v>1431</v>
      </c>
      <c r="D296" s="674"/>
      <c r="E296" s="674"/>
      <c r="F296" s="674"/>
      <c r="G296" s="674"/>
      <c r="H296" s="674"/>
      <c r="I296" s="674"/>
      <c r="J296" s="674"/>
      <c r="K296" s="674"/>
      <c r="L296" s="674" t="s">
        <v>50</v>
      </c>
      <c r="M296" s="675" t="n">
        <v>500</v>
      </c>
      <c r="N296" s="676" t="e">
        <f aca="false">#N/A</f>
        <v>#N/A</v>
      </c>
      <c r="O296" s="677" t="e">
        <f aca="false">(N296/M296)-1</f>
        <v>#N/A</v>
      </c>
    </row>
    <row r="297" customFormat="false" ht="12.75" hidden="false" customHeight="true" outlineLevel="0" collapsed="false">
      <c r="A297" s="673" t="s">
        <v>1432</v>
      </c>
      <c r="B297" s="674" t="s">
        <v>316</v>
      </c>
      <c r="C297" s="674" t="s">
        <v>1433</v>
      </c>
      <c r="D297" s="674"/>
      <c r="E297" s="674"/>
      <c r="F297" s="674"/>
      <c r="G297" s="674"/>
      <c r="H297" s="674"/>
      <c r="I297" s="674"/>
      <c r="J297" s="674"/>
      <c r="K297" s="674"/>
      <c r="L297" s="674" t="s">
        <v>50</v>
      </c>
      <c r="M297" s="675" t="n">
        <v>500</v>
      </c>
      <c r="N297" s="676" t="e">
        <f aca="false">#N/A</f>
        <v>#N/A</v>
      </c>
      <c r="O297" s="677" t="e">
        <f aca="false">(N297/M297)-1</f>
        <v>#N/A</v>
      </c>
    </row>
    <row r="298" customFormat="false" ht="12.75" hidden="false" customHeight="true" outlineLevel="0" collapsed="false">
      <c r="A298" s="673" t="s">
        <v>1434</v>
      </c>
      <c r="B298" s="674" t="s">
        <v>316</v>
      </c>
      <c r="C298" s="674" t="s">
        <v>1435</v>
      </c>
      <c r="D298" s="674"/>
      <c r="E298" s="674"/>
      <c r="F298" s="674"/>
      <c r="G298" s="674"/>
      <c r="H298" s="674"/>
      <c r="I298" s="674"/>
      <c r="J298" s="674"/>
      <c r="K298" s="674"/>
      <c r="L298" s="674" t="s">
        <v>50</v>
      </c>
      <c r="M298" s="675" t="n">
        <v>500</v>
      </c>
      <c r="N298" s="676" t="e">
        <f aca="false">#N/A</f>
        <v>#N/A</v>
      </c>
      <c r="O298" s="677" t="e">
        <f aca="false">(N298/M298)-1</f>
        <v>#N/A</v>
      </c>
    </row>
    <row r="299" customFormat="false" ht="12.75" hidden="false" customHeight="true" outlineLevel="0" collapsed="false">
      <c r="A299" s="673" t="s">
        <v>1436</v>
      </c>
      <c r="B299" s="674" t="s">
        <v>316</v>
      </c>
      <c r="C299" s="674" t="s">
        <v>1437</v>
      </c>
      <c r="D299" s="674"/>
      <c r="E299" s="674"/>
      <c r="F299" s="674"/>
      <c r="G299" s="674"/>
      <c r="H299" s="674"/>
      <c r="I299" s="674"/>
      <c r="J299" s="674"/>
      <c r="K299" s="674"/>
      <c r="L299" s="674" t="s">
        <v>50</v>
      </c>
      <c r="M299" s="675" t="n">
        <v>500</v>
      </c>
      <c r="N299" s="676" t="e">
        <f aca="false">#N/A</f>
        <v>#N/A</v>
      </c>
      <c r="O299" s="677" t="e">
        <f aca="false">(N299/M299)-1</f>
        <v>#N/A</v>
      </c>
    </row>
    <row r="300" customFormat="false" ht="12.75" hidden="false" customHeight="true" outlineLevel="0" collapsed="false">
      <c r="A300" s="673" t="s">
        <v>1438</v>
      </c>
      <c r="B300" s="674" t="s">
        <v>316</v>
      </c>
      <c r="C300" s="674" t="s">
        <v>1439</v>
      </c>
      <c r="D300" s="674"/>
      <c r="E300" s="674"/>
      <c r="F300" s="674"/>
      <c r="G300" s="674"/>
      <c r="H300" s="674"/>
      <c r="I300" s="674"/>
      <c r="J300" s="674"/>
      <c r="K300" s="674"/>
      <c r="L300" s="674" t="s">
        <v>50</v>
      </c>
      <c r="M300" s="675" t="n">
        <v>600</v>
      </c>
      <c r="N300" s="676" t="e">
        <f aca="false">#N/A</f>
        <v>#N/A</v>
      </c>
      <c r="O300" s="677" t="e">
        <f aca="false">(N300/M300)-1</f>
        <v>#N/A</v>
      </c>
    </row>
    <row r="301" customFormat="false" ht="12.75" hidden="false" customHeight="true" outlineLevel="0" collapsed="false">
      <c r="A301" s="673" t="s">
        <v>1440</v>
      </c>
      <c r="B301" s="674" t="s">
        <v>316</v>
      </c>
      <c r="C301" s="674" t="s">
        <v>1441</v>
      </c>
      <c r="D301" s="674"/>
      <c r="E301" s="674"/>
      <c r="F301" s="674"/>
      <c r="G301" s="674"/>
      <c r="H301" s="674"/>
      <c r="I301" s="674"/>
      <c r="J301" s="674"/>
      <c r="K301" s="674"/>
      <c r="L301" s="674" t="s">
        <v>50</v>
      </c>
      <c r="M301" s="675" t="n">
        <v>600</v>
      </c>
      <c r="N301" s="676" t="e">
        <f aca="false">#N/A</f>
        <v>#N/A</v>
      </c>
      <c r="O301" s="677" t="e">
        <f aca="false">(N301/M301)-1</f>
        <v>#N/A</v>
      </c>
    </row>
    <row r="302" customFormat="false" ht="12.75" hidden="false" customHeight="true" outlineLevel="0" collapsed="false">
      <c r="A302" s="668" t="s">
        <v>1442</v>
      </c>
      <c r="B302" s="669" t="s">
        <v>316</v>
      </c>
      <c r="C302" s="669" t="s">
        <v>1443</v>
      </c>
      <c r="D302" s="669"/>
      <c r="E302" s="669"/>
      <c r="F302" s="669"/>
      <c r="G302" s="669"/>
      <c r="H302" s="669"/>
      <c r="I302" s="669"/>
      <c r="J302" s="669"/>
      <c r="K302" s="669"/>
      <c r="L302" s="670"/>
      <c r="M302" s="670"/>
      <c r="N302" s="671"/>
      <c r="O302" s="672"/>
    </row>
    <row r="303" customFormat="false" ht="12.75" hidden="false" customHeight="true" outlineLevel="0" collapsed="false">
      <c r="A303" s="673" t="s">
        <v>1444</v>
      </c>
      <c r="B303" s="674" t="s">
        <v>316</v>
      </c>
      <c r="C303" s="674" t="s">
        <v>1445</v>
      </c>
      <c r="D303" s="674"/>
      <c r="E303" s="674"/>
      <c r="F303" s="674"/>
      <c r="G303" s="674"/>
      <c r="H303" s="674"/>
      <c r="I303" s="674"/>
      <c r="J303" s="674"/>
      <c r="K303" s="674"/>
      <c r="L303" s="674" t="s">
        <v>50</v>
      </c>
      <c r="M303" s="675" t="n">
        <v>126.5</v>
      </c>
      <c r="N303" s="676" t="e">
        <f aca="false">#N/A</f>
        <v>#N/A</v>
      </c>
      <c r="O303" s="677" t="e">
        <f aca="false">(N303/M303)-1</f>
        <v>#N/A</v>
      </c>
    </row>
    <row r="304" customFormat="false" ht="12.75" hidden="false" customHeight="true" outlineLevel="0" collapsed="false">
      <c r="A304" s="673" t="s">
        <v>1446</v>
      </c>
      <c r="B304" s="674" t="s">
        <v>316</v>
      </c>
      <c r="C304" s="674" t="s">
        <v>1447</v>
      </c>
      <c r="D304" s="674"/>
      <c r="E304" s="674"/>
      <c r="F304" s="674"/>
      <c r="G304" s="674"/>
      <c r="H304" s="674"/>
      <c r="I304" s="674"/>
      <c r="J304" s="674"/>
      <c r="K304" s="674"/>
      <c r="L304" s="674" t="s">
        <v>50</v>
      </c>
      <c r="M304" s="675" t="n">
        <v>118</v>
      </c>
      <c r="N304" s="676" t="e">
        <f aca="false">#N/A</f>
        <v>#N/A</v>
      </c>
      <c r="O304" s="677" t="e">
        <f aca="false">(N304/M304)-1</f>
        <v>#N/A</v>
      </c>
    </row>
    <row r="305" customFormat="false" ht="12.75" hidden="false" customHeight="true" outlineLevel="0" collapsed="false">
      <c r="A305" s="673" t="s">
        <v>1448</v>
      </c>
      <c r="B305" s="674" t="s">
        <v>316</v>
      </c>
      <c r="C305" s="674" t="s">
        <v>1449</v>
      </c>
      <c r="D305" s="674"/>
      <c r="E305" s="674"/>
      <c r="F305" s="674"/>
      <c r="G305" s="674"/>
      <c r="H305" s="674"/>
      <c r="I305" s="674"/>
      <c r="J305" s="674"/>
      <c r="K305" s="674"/>
      <c r="L305" s="674" t="s">
        <v>50</v>
      </c>
      <c r="M305" s="675" t="n">
        <v>118</v>
      </c>
      <c r="N305" s="676" t="e">
        <f aca="false">#N/A</f>
        <v>#N/A</v>
      </c>
      <c r="O305" s="677" t="e">
        <f aca="false">(N305/M305)-1</f>
        <v>#N/A</v>
      </c>
    </row>
    <row r="306" customFormat="false" ht="12.75" hidden="false" customHeight="true" outlineLevel="0" collapsed="false">
      <c r="A306" s="673" t="s">
        <v>1450</v>
      </c>
      <c r="B306" s="674" t="s">
        <v>316</v>
      </c>
      <c r="C306" s="674" t="s">
        <v>1451</v>
      </c>
      <c r="D306" s="674"/>
      <c r="E306" s="674"/>
      <c r="F306" s="674"/>
      <c r="G306" s="674"/>
      <c r="H306" s="674"/>
      <c r="I306" s="674"/>
      <c r="J306" s="674"/>
      <c r="K306" s="674"/>
      <c r="L306" s="674" t="s">
        <v>50</v>
      </c>
      <c r="M306" s="675" t="n">
        <v>118</v>
      </c>
      <c r="N306" s="676" t="e">
        <f aca="false">#N/A</f>
        <v>#N/A</v>
      </c>
      <c r="O306" s="677" t="e">
        <f aca="false">(N306/M306)-1</f>
        <v>#N/A</v>
      </c>
    </row>
    <row r="307" customFormat="false" ht="12.75" hidden="false" customHeight="true" outlineLevel="0" collapsed="false">
      <c r="A307" s="673" t="s">
        <v>1452</v>
      </c>
      <c r="B307" s="674" t="s">
        <v>316</v>
      </c>
      <c r="C307" s="674" t="s">
        <v>1453</v>
      </c>
      <c r="D307" s="674"/>
      <c r="E307" s="674"/>
      <c r="F307" s="674"/>
      <c r="G307" s="674"/>
      <c r="H307" s="674"/>
      <c r="I307" s="674"/>
      <c r="J307" s="674"/>
      <c r="K307" s="674"/>
      <c r="L307" s="674" t="s">
        <v>50</v>
      </c>
      <c r="M307" s="675" t="n">
        <v>107.53</v>
      </c>
      <c r="N307" s="676" t="e">
        <f aca="false">#N/A</f>
        <v>#N/A</v>
      </c>
      <c r="O307" s="677" t="e">
        <f aca="false">(N307/M307)-1</f>
        <v>#N/A</v>
      </c>
    </row>
    <row r="308" customFormat="false" ht="12.75" hidden="false" customHeight="true" outlineLevel="0" collapsed="false">
      <c r="A308" s="673" t="s">
        <v>1454</v>
      </c>
      <c r="B308" s="674" t="s">
        <v>316</v>
      </c>
      <c r="C308" s="674" t="s">
        <v>1455</v>
      </c>
      <c r="D308" s="674"/>
      <c r="E308" s="674"/>
      <c r="F308" s="674"/>
      <c r="G308" s="674"/>
      <c r="H308" s="674"/>
      <c r="I308" s="674"/>
      <c r="J308" s="674"/>
      <c r="K308" s="674"/>
      <c r="L308" s="674" t="s">
        <v>50</v>
      </c>
      <c r="M308" s="675" t="n">
        <v>152</v>
      </c>
      <c r="N308" s="676" t="e">
        <f aca="false">#N/A</f>
        <v>#N/A</v>
      </c>
      <c r="O308" s="677" t="e">
        <f aca="false">(N308/M308)-1</f>
        <v>#N/A</v>
      </c>
    </row>
    <row r="309" customFormat="false" ht="12.75" hidden="false" customHeight="true" outlineLevel="0" collapsed="false">
      <c r="A309" s="673" t="s">
        <v>1456</v>
      </c>
      <c r="B309" s="674" t="s">
        <v>316</v>
      </c>
      <c r="C309" s="674" t="s">
        <v>1457</v>
      </c>
      <c r="D309" s="674"/>
      <c r="E309" s="674"/>
      <c r="F309" s="674"/>
      <c r="G309" s="674"/>
      <c r="H309" s="674"/>
      <c r="I309" s="674"/>
      <c r="J309" s="674"/>
      <c r="K309" s="674"/>
      <c r="L309" s="674" t="s">
        <v>50</v>
      </c>
      <c r="M309" s="675" t="n">
        <v>350</v>
      </c>
      <c r="N309" s="676" t="e">
        <f aca="false">#N/A</f>
        <v>#N/A</v>
      </c>
      <c r="O309" s="677" t="e">
        <f aca="false">(N309/M309)-1</f>
        <v>#N/A</v>
      </c>
    </row>
    <row r="310" customFormat="false" ht="12.75" hidden="false" customHeight="true" outlineLevel="0" collapsed="false">
      <c r="A310" s="673" t="s">
        <v>1458</v>
      </c>
      <c r="B310" s="674" t="s">
        <v>316</v>
      </c>
      <c r="C310" s="674" t="s">
        <v>1459</v>
      </c>
      <c r="D310" s="674"/>
      <c r="E310" s="674"/>
      <c r="F310" s="674"/>
      <c r="G310" s="674"/>
      <c r="H310" s="674"/>
      <c r="I310" s="674"/>
      <c r="J310" s="674"/>
      <c r="K310" s="674"/>
      <c r="L310" s="674" t="s">
        <v>50</v>
      </c>
      <c r="M310" s="675" t="n">
        <v>316.25</v>
      </c>
      <c r="N310" s="676" t="e">
        <f aca="false">#N/A</f>
        <v>#N/A</v>
      </c>
      <c r="O310" s="677" t="e">
        <f aca="false">(N310/M310)-1</f>
        <v>#N/A</v>
      </c>
    </row>
    <row r="311" customFormat="false" ht="12.75" hidden="false" customHeight="true" outlineLevel="0" collapsed="false">
      <c r="A311" s="673" t="s">
        <v>1460</v>
      </c>
      <c r="B311" s="674" t="s">
        <v>316</v>
      </c>
      <c r="C311" s="674" t="s">
        <v>1461</v>
      </c>
      <c r="D311" s="674"/>
      <c r="E311" s="674"/>
      <c r="F311" s="674"/>
      <c r="G311" s="674"/>
      <c r="H311" s="674"/>
      <c r="I311" s="674"/>
      <c r="J311" s="674"/>
      <c r="K311" s="674"/>
      <c r="L311" s="674" t="s">
        <v>50</v>
      </c>
      <c r="M311" s="675" t="n">
        <v>287.5</v>
      </c>
      <c r="N311" s="676" t="e">
        <f aca="false">#N/A</f>
        <v>#N/A</v>
      </c>
      <c r="O311" s="677" t="e">
        <f aca="false">(N311/M311)-1</f>
        <v>#N/A</v>
      </c>
    </row>
    <row r="312" customFormat="false" ht="12.75" hidden="false" customHeight="true" outlineLevel="0" collapsed="false">
      <c r="A312" s="673" t="s">
        <v>1462</v>
      </c>
      <c r="B312" s="674" t="s">
        <v>316</v>
      </c>
      <c r="C312" s="674" t="s">
        <v>1463</v>
      </c>
      <c r="D312" s="674"/>
      <c r="E312" s="674"/>
      <c r="F312" s="674"/>
      <c r="G312" s="674"/>
      <c r="H312" s="674"/>
      <c r="I312" s="674"/>
      <c r="J312" s="674"/>
      <c r="K312" s="674"/>
      <c r="L312" s="674" t="s">
        <v>50</v>
      </c>
      <c r="M312" s="675" t="n">
        <v>150</v>
      </c>
      <c r="N312" s="676" t="e">
        <f aca="false">#N/A</f>
        <v>#N/A</v>
      </c>
      <c r="O312" s="677" t="e">
        <f aca="false">(N312/M312)-1</f>
        <v>#N/A</v>
      </c>
    </row>
    <row r="313" customFormat="false" ht="12.75" hidden="false" customHeight="true" outlineLevel="0" collapsed="false">
      <c r="A313" s="673" t="s">
        <v>1464</v>
      </c>
      <c r="B313" s="674" t="s">
        <v>316</v>
      </c>
      <c r="C313" s="674" t="s">
        <v>1465</v>
      </c>
      <c r="D313" s="674"/>
      <c r="E313" s="674"/>
      <c r="F313" s="674"/>
      <c r="G313" s="674"/>
      <c r="H313" s="674"/>
      <c r="I313" s="674"/>
      <c r="J313" s="674"/>
      <c r="K313" s="674"/>
      <c r="L313" s="674" t="s">
        <v>50</v>
      </c>
      <c r="M313" s="675" t="n">
        <v>350</v>
      </c>
      <c r="N313" s="676" t="e">
        <f aca="false">#N/A</f>
        <v>#N/A</v>
      </c>
      <c r="O313" s="677" t="e">
        <f aca="false">(N313/M313)-1</f>
        <v>#N/A</v>
      </c>
    </row>
    <row r="314" customFormat="false" ht="12.75" hidden="false" customHeight="true" outlineLevel="0" collapsed="false">
      <c r="A314" s="662" t="s">
        <v>1466</v>
      </c>
      <c r="B314" s="663"/>
      <c r="C314" s="664" t="s">
        <v>1467</v>
      </c>
      <c r="D314" s="664"/>
      <c r="E314" s="664"/>
      <c r="F314" s="664"/>
      <c r="G314" s="664"/>
      <c r="H314" s="664"/>
      <c r="I314" s="664"/>
      <c r="J314" s="664"/>
      <c r="K314" s="664"/>
      <c r="L314" s="665"/>
      <c r="M314" s="665"/>
      <c r="N314" s="665"/>
      <c r="O314" s="665"/>
    </row>
    <row r="315" customFormat="false" ht="12.75" hidden="false" customHeight="true" outlineLevel="0" collapsed="false">
      <c r="A315" s="668" t="s">
        <v>1468</v>
      </c>
      <c r="B315" s="669" t="s">
        <v>316</v>
      </c>
      <c r="C315" s="669" t="s">
        <v>1469</v>
      </c>
      <c r="D315" s="669"/>
      <c r="E315" s="669"/>
      <c r="F315" s="669"/>
      <c r="G315" s="669"/>
      <c r="H315" s="669"/>
      <c r="I315" s="669"/>
      <c r="J315" s="669"/>
      <c r="K315" s="669"/>
      <c r="L315" s="670"/>
      <c r="M315" s="670"/>
      <c r="N315" s="671"/>
      <c r="O315" s="672"/>
    </row>
    <row r="316" customFormat="false" ht="12.75" hidden="false" customHeight="true" outlineLevel="0" collapsed="false">
      <c r="A316" s="673" t="s">
        <v>1470</v>
      </c>
      <c r="B316" s="674" t="s">
        <v>316</v>
      </c>
      <c r="C316" s="674" t="s">
        <v>1471</v>
      </c>
      <c r="D316" s="674"/>
      <c r="E316" s="674"/>
      <c r="F316" s="674"/>
      <c r="G316" s="674"/>
      <c r="H316" s="674"/>
      <c r="I316" s="674"/>
      <c r="J316" s="674"/>
      <c r="K316" s="674"/>
      <c r="L316" s="674" t="s">
        <v>50</v>
      </c>
      <c r="M316" s="675" t="n">
        <v>350</v>
      </c>
      <c r="N316" s="676" t="e">
        <f aca="false">#N/A</f>
        <v>#N/A</v>
      </c>
      <c r="O316" s="677" t="e">
        <f aca="false">(N316/M316)-1</f>
        <v>#N/A</v>
      </c>
    </row>
    <row r="317" customFormat="false" ht="12.75" hidden="false" customHeight="true" outlineLevel="0" collapsed="false">
      <c r="A317" s="673" t="s">
        <v>1472</v>
      </c>
      <c r="B317" s="674" t="s">
        <v>316</v>
      </c>
      <c r="C317" s="674" t="s">
        <v>1473</v>
      </c>
      <c r="D317" s="674"/>
      <c r="E317" s="674"/>
      <c r="F317" s="674"/>
      <c r="G317" s="674"/>
      <c r="H317" s="674"/>
      <c r="I317" s="674"/>
      <c r="J317" s="674"/>
      <c r="K317" s="674"/>
      <c r="L317" s="674" t="s">
        <v>50</v>
      </c>
      <c r="M317" s="675" t="n">
        <v>350</v>
      </c>
      <c r="N317" s="676" t="e">
        <f aca="false">#N/A</f>
        <v>#N/A</v>
      </c>
      <c r="O317" s="677" t="e">
        <f aca="false">(N317/M317)-1</f>
        <v>#N/A</v>
      </c>
    </row>
    <row r="318" customFormat="false" ht="12.75" hidden="false" customHeight="true" outlineLevel="0" collapsed="false">
      <c r="A318" s="673" t="s">
        <v>1474</v>
      </c>
      <c r="B318" s="674" t="s">
        <v>316</v>
      </c>
      <c r="C318" s="674" t="s">
        <v>1475</v>
      </c>
      <c r="D318" s="674"/>
      <c r="E318" s="674"/>
      <c r="F318" s="674"/>
      <c r="G318" s="674"/>
      <c r="H318" s="674"/>
      <c r="I318" s="674"/>
      <c r="J318" s="674"/>
      <c r="K318" s="674"/>
      <c r="L318" s="674" t="s">
        <v>50</v>
      </c>
      <c r="M318" s="675" t="n">
        <v>350</v>
      </c>
      <c r="N318" s="676" t="e">
        <f aca="false">#N/A</f>
        <v>#N/A</v>
      </c>
      <c r="O318" s="677" t="e">
        <f aca="false">(N318/M318)-1</f>
        <v>#N/A</v>
      </c>
    </row>
    <row r="319" customFormat="false" ht="12.75" hidden="false" customHeight="true" outlineLevel="0" collapsed="false">
      <c r="A319" s="673" t="s">
        <v>1476</v>
      </c>
      <c r="B319" s="674" t="s">
        <v>316</v>
      </c>
      <c r="C319" s="674" t="s">
        <v>1477</v>
      </c>
      <c r="D319" s="674"/>
      <c r="E319" s="674"/>
      <c r="F319" s="674"/>
      <c r="G319" s="674"/>
      <c r="H319" s="674"/>
      <c r="I319" s="674"/>
      <c r="J319" s="674"/>
      <c r="K319" s="674"/>
      <c r="L319" s="674" t="s">
        <v>50</v>
      </c>
      <c r="M319" s="675" t="n">
        <v>120</v>
      </c>
      <c r="N319" s="676" t="e">
        <f aca="false">#N/A</f>
        <v>#N/A</v>
      </c>
      <c r="O319" s="677" t="e">
        <f aca="false">(N319/M319)-1</f>
        <v>#N/A</v>
      </c>
    </row>
    <row r="320" customFormat="false" ht="12.75" hidden="false" customHeight="true" outlineLevel="0" collapsed="false">
      <c r="A320" s="673" t="s">
        <v>1478</v>
      </c>
      <c r="B320" s="674" t="s">
        <v>316</v>
      </c>
      <c r="C320" s="674" t="s">
        <v>1479</v>
      </c>
      <c r="D320" s="674"/>
      <c r="E320" s="674"/>
      <c r="F320" s="674"/>
      <c r="G320" s="674"/>
      <c r="H320" s="674"/>
      <c r="I320" s="674"/>
      <c r="J320" s="674"/>
      <c r="K320" s="674"/>
      <c r="L320" s="674" t="s">
        <v>50</v>
      </c>
      <c r="M320" s="675" t="n">
        <v>500</v>
      </c>
      <c r="N320" s="676" t="e">
        <f aca="false">#N/A</f>
        <v>#N/A</v>
      </c>
      <c r="O320" s="677" t="e">
        <f aca="false">(N320/M320)-1</f>
        <v>#N/A</v>
      </c>
    </row>
    <row r="321" customFormat="false" ht="12.75" hidden="false" customHeight="true" outlineLevel="0" collapsed="false">
      <c r="A321" s="673" t="s">
        <v>1480</v>
      </c>
      <c r="B321" s="674" t="s">
        <v>316</v>
      </c>
      <c r="C321" s="674" t="s">
        <v>1481</v>
      </c>
      <c r="D321" s="674"/>
      <c r="E321" s="674"/>
      <c r="F321" s="674"/>
      <c r="G321" s="674"/>
      <c r="H321" s="674"/>
      <c r="I321" s="674"/>
      <c r="J321" s="674"/>
      <c r="K321" s="674"/>
      <c r="L321" s="674" t="s">
        <v>50</v>
      </c>
      <c r="M321" s="675" t="n">
        <v>200</v>
      </c>
      <c r="N321" s="676" t="e">
        <f aca="false">#N/A</f>
        <v>#N/A</v>
      </c>
      <c r="O321" s="677" t="e">
        <f aca="false">(N321/M321)-1</f>
        <v>#N/A</v>
      </c>
    </row>
    <row r="322" customFormat="false" ht="12.75" hidden="false" customHeight="true" outlineLevel="0" collapsed="false">
      <c r="A322" s="673" t="s">
        <v>1482</v>
      </c>
      <c r="B322" s="674" t="s">
        <v>316</v>
      </c>
      <c r="C322" s="674" t="s">
        <v>1483</v>
      </c>
      <c r="D322" s="674"/>
      <c r="E322" s="674"/>
      <c r="F322" s="674"/>
      <c r="G322" s="674"/>
      <c r="H322" s="674"/>
      <c r="I322" s="674"/>
      <c r="J322" s="674"/>
      <c r="K322" s="674"/>
      <c r="L322" s="674" t="s">
        <v>50</v>
      </c>
      <c r="M322" s="675" t="n">
        <v>350</v>
      </c>
      <c r="N322" s="676" t="e">
        <f aca="false">#N/A</f>
        <v>#N/A</v>
      </c>
      <c r="O322" s="677" t="e">
        <f aca="false">(N322/M322)-1</f>
        <v>#N/A</v>
      </c>
    </row>
    <row r="323" customFormat="false" ht="12.75" hidden="false" customHeight="true" outlineLevel="0" collapsed="false">
      <c r="A323" s="668" t="s">
        <v>1484</v>
      </c>
      <c r="B323" s="669" t="s">
        <v>316</v>
      </c>
      <c r="C323" s="669" t="s">
        <v>1485</v>
      </c>
      <c r="D323" s="669"/>
      <c r="E323" s="669"/>
      <c r="F323" s="669"/>
      <c r="G323" s="669"/>
      <c r="H323" s="669"/>
      <c r="I323" s="669"/>
      <c r="J323" s="669"/>
      <c r="K323" s="669"/>
      <c r="L323" s="670"/>
      <c r="M323" s="670"/>
      <c r="N323" s="671"/>
      <c r="O323" s="672"/>
    </row>
    <row r="324" customFormat="false" ht="12.75" hidden="false" customHeight="true" outlineLevel="0" collapsed="false">
      <c r="A324" s="673" t="s">
        <v>1486</v>
      </c>
      <c r="B324" s="674" t="s">
        <v>316</v>
      </c>
      <c r="C324" s="674" t="s">
        <v>1487</v>
      </c>
      <c r="D324" s="674"/>
      <c r="E324" s="674"/>
      <c r="F324" s="674"/>
      <c r="G324" s="674"/>
      <c r="H324" s="674"/>
      <c r="I324" s="674"/>
      <c r="J324" s="674"/>
      <c r="K324" s="674"/>
      <c r="L324" s="674" t="s">
        <v>50</v>
      </c>
      <c r="M324" s="675" t="n">
        <v>350</v>
      </c>
      <c r="N324" s="676" t="e">
        <f aca="false">#N/A</f>
        <v>#N/A</v>
      </c>
      <c r="O324" s="677" t="e">
        <f aca="false">(N324/M324)-1</f>
        <v>#N/A</v>
      </c>
    </row>
    <row r="325" customFormat="false" ht="12.75" hidden="false" customHeight="true" outlineLevel="0" collapsed="false">
      <c r="A325" s="673" t="s">
        <v>1488</v>
      </c>
      <c r="B325" s="674" t="s">
        <v>316</v>
      </c>
      <c r="C325" s="674" t="s">
        <v>1489</v>
      </c>
      <c r="D325" s="674"/>
      <c r="E325" s="674"/>
      <c r="F325" s="674"/>
      <c r="G325" s="674"/>
      <c r="H325" s="674"/>
      <c r="I325" s="674"/>
      <c r="J325" s="674"/>
      <c r="K325" s="674"/>
      <c r="L325" s="674" t="s">
        <v>50</v>
      </c>
      <c r="M325" s="675" t="n">
        <v>500</v>
      </c>
      <c r="N325" s="676" t="e">
        <f aca="false">#N/A</f>
        <v>#N/A</v>
      </c>
      <c r="O325" s="677" t="e">
        <f aca="false">(N325/M325)-1</f>
        <v>#N/A</v>
      </c>
    </row>
    <row r="326" customFormat="false" ht="12.75" hidden="false" customHeight="true" outlineLevel="0" collapsed="false">
      <c r="A326" s="673" t="s">
        <v>1490</v>
      </c>
      <c r="B326" s="674" t="s">
        <v>316</v>
      </c>
      <c r="C326" s="674" t="s">
        <v>1491</v>
      </c>
      <c r="D326" s="674"/>
      <c r="E326" s="674"/>
      <c r="F326" s="674"/>
      <c r="G326" s="674"/>
      <c r="H326" s="674"/>
      <c r="I326" s="674"/>
      <c r="J326" s="674"/>
      <c r="K326" s="674"/>
      <c r="L326" s="674" t="s">
        <v>50</v>
      </c>
      <c r="M326" s="675" t="n">
        <v>500</v>
      </c>
      <c r="N326" s="676" t="e">
        <f aca="false">#N/A</f>
        <v>#N/A</v>
      </c>
      <c r="O326" s="677" t="e">
        <f aca="false">(N326/M326)-1</f>
        <v>#N/A</v>
      </c>
    </row>
    <row r="327" customFormat="false" ht="12.75" hidden="false" customHeight="true" outlineLevel="0" collapsed="false">
      <c r="A327" s="673" t="s">
        <v>1492</v>
      </c>
      <c r="B327" s="674" t="s">
        <v>316</v>
      </c>
      <c r="C327" s="674" t="s">
        <v>1493</v>
      </c>
      <c r="D327" s="674"/>
      <c r="E327" s="674"/>
      <c r="F327" s="674"/>
      <c r="G327" s="674"/>
      <c r="H327" s="674"/>
      <c r="I327" s="674"/>
      <c r="J327" s="674"/>
      <c r="K327" s="674"/>
      <c r="L327" s="674" t="s">
        <v>50</v>
      </c>
      <c r="M327" s="675" t="n">
        <v>120</v>
      </c>
      <c r="N327" s="676" t="e">
        <f aca="false">#N/A</f>
        <v>#N/A</v>
      </c>
      <c r="O327" s="677" t="e">
        <f aca="false">(N327/M327)-1</f>
        <v>#N/A</v>
      </c>
    </row>
    <row r="328" customFormat="false" ht="12.75" hidden="false" customHeight="true" outlineLevel="0" collapsed="false">
      <c r="A328" s="668" t="s">
        <v>1494</v>
      </c>
      <c r="B328" s="669" t="s">
        <v>316</v>
      </c>
      <c r="C328" s="669" t="s">
        <v>1495</v>
      </c>
      <c r="D328" s="669"/>
      <c r="E328" s="669"/>
      <c r="F328" s="669"/>
      <c r="G328" s="669"/>
      <c r="H328" s="669"/>
      <c r="I328" s="669"/>
      <c r="J328" s="669"/>
      <c r="K328" s="669"/>
      <c r="L328" s="670"/>
      <c r="M328" s="670"/>
      <c r="N328" s="671"/>
      <c r="O328" s="672"/>
    </row>
    <row r="329" customFormat="false" ht="12.75" hidden="false" customHeight="true" outlineLevel="0" collapsed="false">
      <c r="A329" s="673" t="s">
        <v>1496</v>
      </c>
      <c r="B329" s="674" t="s">
        <v>316</v>
      </c>
      <c r="C329" s="674" t="s">
        <v>1497</v>
      </c>
      <c r="D329" s="674"/>
      <c r="E329" s="674"/>
      <c r="F329" s="674"/>
      <c r="G329" s="674"/>
      <c r="H329" s="674"/>
      <c r="I329" s="674"/>
      <c r="J329" s="674"/>
      <c r="K329" s="674"/>
      <c r="L329" s="674" t="s">
        <v>50</v>
      </c>
      <c r="M329" s="675" t="n">
        <v>120</v>
      </c>
      <c r="N329" s="676" t="e">
        <f aca="false">#N/A</f>
        <v>#N/A</v>
      </c>
      <c r="O329" s="677" t="e">
        <f aca="false">(N329/M329)-1</f>
        <v>#N/A</v>
      </c>
    </row>
    <row r="330" customFormat="false" ht="12.75" hidden="false" customHeight="true" outlineLevel="0" collapsed="false">
      <c r="A330" s="673" t="s">
        <v>1498</v>
      </c>
      <c r="B330" s="674" t="s">
        <v>316</v>
      </c>
      <c r="C330" s="674" t="s">
        <v>1499</v>
      </c>
      <c r="D330" s="674"/>
      <c r="E330" s="674"/>
      <c r="F330" s="674"/>
      <c r="G330" s="674"/>
      <c r="H330" s="674"/>
      <c r="I330" s="674"/>
      <c r="J330" s="674"/>
      <c r="K330" s="674"/>
      <c r="L330" s="674" t="s">
        <v>50</v>
      </c>
      <c r="M330" s="675" t="n">
        <v>300</v>
      </c>
      <c r="N330" s="676" t="e">
        <f aca="false">#N/A</f>
        <v>#N/A</v>
      </c>
      <c r="O330" s="677" t="e">
        <f aca="false">(N330/M330)-1</f>
        <v>#N/A</v>
      </c>
    </row>
    <row r="331" customFormat="false" ht="12.75" hidden="false" customHeight="true" outlineLevel="0" collapsed="false">
      <c r="A331" s="673" t="s">
        <v>1500</v>
      </c>
      <c r="B331" s="674" t="s">
        <v>316</v>
      </c>
      <c r="C331" s="674" t="s">
        <v>1501</v>
      </c>
      <c r="D331" s="674"/>
      <c r="E331" s="674"/>
      <c r="F331" s="674"/>
      <c r="G331" s="674"/>
      <c r="H331" s="674"/>
      <c r="I331" s="674"/>
      <c r="J331" s="674"/>
      <c r="K331" s="674"/>
      <c r="L331" s="674" t="s">
        <v>50</v>
      </c>
      <c r="M331" s="675" t="n">
        <v>500</v>
      </c>
      <c r="N331" s="676" t="e">
        <f aca="false">#N/A</f>
        <v>#N/A</v>
      </c>
      <c r="O331" s="677" t="e">
        <f aca="false">(N331/M331)-1</f>
        <v>#N/A</v>
      </c>
    </row>
    <row r="332" customFormat="false" ht="12.75" hidden="false" customHeight="true" outlineLevel="0" collapsed="false">
      <c r="A332" s="668" t="s">
        <v>1502</v>
      </c>
      <c r="B332" s="669" t="s">
        <v>316</v>
      </c>
      <c r="C332" s="669" t="s">
        <v>1503</v>
      </c>
      <c r="D332" s="669"/>
      <c r="E332" s="669"/>
      <c r="F332" s="669"/>
      <c r="G332" s="669"/>
      <c r="H332" s="669"/>
      <c r="I332" s="669"/>
      <c r="J332" s="669"/>
      <c r="K332" s="669"/>
      <c r="L332" s="670"/>
      <c r="M332" s="670"/>
      <c r="N332" s="671"/>
      <c r="O332" s="672"/>
    </row>
    <row r="333" customFormat="false" ht="12.75" hidden="false" customHeight="true" outlineLevel="0" collapsed="false">
      <c r="A333" s="673" t="s">
        <v>1504</v>
      </c>
      <c r="B333" s="674" t="s">
        <v>316</v>
      </c>
      <c r="C333" s="674" t="s">
        <v>1505</v>
      </c>
      <c r="D333" s="674"/>
      <c r="E333" s="674"/>
      <c r="F333" s="674"/>
      <c r="G333" s="674"/>
      <c r="H333" s="674"/>
      <c r="I333" s="674"/>
      <c r="J333" s="674"/>
      <c r="K333" s="674"/>
      <c r="L333" s="674" t="s">
        <v>50</v>
      </c>
      <c r="M333" s="675" t="n">
        <v>1878.53</v>
      </c>
      <c r="N333" s="676" t="e">
        <f aca="false">#N/A</f>
        <v>#N/A</v>
      </c>
      <c r="O333" s="677" t="e">
        <f aca="false">(N333/M333)-1</f>
        <v>#N/A</v>
      </c>
    </row>
    <row r="334" customFormat="false" ht="12.75" hidden="false" customHeight="true" outlineLevel="0" collapsed="false">
      <c r="A334" s="673" t="s">
        <v>1506</v>
      </c>
      <c r="B334" s="674" t="s">
        <v>316</v>
      </c>
      <c r="C334" s="674" t="s">
        <v>1507</v>
      </c>
      <c r="D334" s="674"/>
      <c r="E334" s="674"/>
      <c r="F334" s="674"/>
      <c r="G334" s="674"/>
      <c r="H334" s="674"/>
      <c r="I334" s="674"/>
      <c r="J334" s="674"/>
      <c r="K334" s="674"/>
      <c r="L334" s="674" t="s">
        <v>50</v>
      </c>
      <c r="M334" s="675" t="n">
        <v>400</v>
      </c>
      <c r="N334" s="676" t="e">
        <f aca="false">#N/A</f>
        <v>#N/A</v>
      </c>
      <c r="O334" s="677" t="e">
        <f aca="false">(N334/M334)-1</f>
        <v>#N/A</v>
      </c>
    </row>
    <row r="335" customFormat="false" ht="12.75" hidden="false" customHeight="true" outlineLevel="0" collapsed="false">
      <c r="A335" s="673" t="s">
        <v>1508</v>
      </c>
      <c r="B335" s="674" t="s">
        <v>316</v>
      </c>
      <c r="C335" s="674" t="s">
        <v>1509</v>
      </c>
      <c r="D335" s="674"/>
      <c r="E335" s="674"/>
      <c r="F335" s="674"/>
      <c r="G335" s="674"/>
      <c r="H335" s="674"/>
      <c r="I335" s="674"/>
      <c r="J335" s="674"/>
      <c r="K335" s="674"/>
      <c r="L335" s="674" t="s">
        <v>50</v>
      </c>
      <c r="M335" s="675" t="n">
        <v>120</v>
      </c>
      <c r="N335" s="676" t="e">
        <f aca="false">#N/A</f>
        <v>#N/A</v>
      </c>
      <c r="O335" s="677" t="e">
        <f aca="false">(N335/M335)-1</f>
        <v>#N/A</v>
      </c>
    </row>
    <row r="336" customFormat="false" ht="12.75" hidden="false" customHeight="true" outlineLevel="0" collapsed="false">
      <c r="A336" s="673" t="s">
        <v>1510</v>
      </c>
      <c r="B336" s="674" t="s">
        <v>316</v>
      </c>
      <c r="C336" s="674" t="s">
        <v>1511</v>
      </c>
      <c r="D336" s="674"/>
      <c r="E336" s="674"/>
      <c r="F336" s="674"/>
      <c r="G336" s="674"/>
      <c r="H336" s="674"/>
      <c r="I336" s="674"/>
      <c r="J336" s="674"/>
      <c r="K336" s="674"/>
      <c r="L336" s="674" t="s">
        <v>50</v>
      </c>
      <c r="M336" s="675" t="n">
        <v>23</v>
      </c>
      <c r="N336" s="676" t="e">
        <f aca="false">#N/A</f>
        <v>#N/A</v>
      </c>
      <c r="O336" s="677" t="e">
        <f aca="false">(N336/M336)-1</f>
        <v>#N/A</v>
      </c>
    </row>
    <row r="337" customFormat="false" ht="12.75" hidden="false" customHeight="true" outlineLevel="0" collapsed="false">
      <c r="A337" s="673" t="s">
        <v>1512</v>
      </c>
      <c r="B337" s="674" t="s">
        <v>316</v>
      </c>
      <c r="C337" s="674" t="s">
        <v>1513</v>
      </c>
      <c r="D337" s="674"/>
      <c r="E337" s="674"/>
      <c r="F337" s="674"/>
      <c r="G337" s="674"/>
      <c r="H337" s="674"/>
      <c r="I337" s="674"/>
      <c r="J337" s="674"/>
      <c r="K337" s="674"/>
      <c r="L337" s="674" t="s">
        <v>50</v>
      </c>
      <c r="M337" s="675" t="n">
        <v>74.03</v>
      </c>
      <c r="N337" s="676" t="e">
        <f aca="false">#N/A</f>
        <v>#N/A</v>
      </c>
      <c r="O337" s="677" t="e">
        <f aca="false">(N337/M337)-1</f>
        <v>#N/A</v>
      </c>
    </row>
    <row r="338" customFormat="false" ht="12.75" hidden="false" customHeight="true" outlineLevel="0" collapsed="false">
      <c r="A338" s="673" t="s">
        <v>1514</v>
      </c>
      <c r="B338" s="674" t="s">
        <v>316</v>
      </c>
      <c r="C338" s="674" t="s">
        <v>1515</v>
      </c>
      <c r="D338" s="674"/>
      <c r="E338" s="674"/>
      <c r="F338" s="674"/>
      <c r="G338" s="674"/>
      <c r="H338" s="674"/>
      <c r="I338" s="674"/>
      <c r="J338" s="674"/>
      <c r="K338" s="674"/>
      <c r="L338" s="674" t="s">
        <v>50</v>
      </c>
      <c r="M338" s="675" t="n">
        <v>137.62</v>
      </c>
      <c r="N338" s="676" t="e">
        <f aca="false">#N/A</f>
        <v>#N/A</v>
      </c>
      <c r="O338" s="677" t="e">
        <f aca="false">(N338/M338)-1</f>
        <v>#N/A</v>
      </c>
    </row>
    <row r="339" customFormat="false" ht="12.75" hidden="false" customHeight="true" outlineLevel="0" collapsed="false">
      <c r="A339" s="673" t="s">
        <v>1516</v>
      </c>
      <c r="B339" s="674" t="s">
        <v>316</v>
      </c>
      <c r="C339" s="674" t="s">
        <v>1517</v>
      </c>
      <c r="D339" s="674"/>
      <c r="E339" s="674"/>
      <c r="F339" s="674"/>
      <c r="G339" s="674"/>
      <c r="H339" s="674"/>
      <c r="I339" s="674"/>
      <c r="J339" s="674"/>
      <c r="K339" s="674"/>
      <c r="L339" s="674" t="s">
        <v>50</v>
      </c>
      <c r="M339" s="675" t="n">
        <v>200</v>
      </c>
      <c r="N339" s="676" t="e">
        <f aca="false">#N/A</f>
        <v>#N/A</v>
      </c>
      <c r="O339" s="677" t="e">
        <f aca="false">(N339/M339)-1</f>
        <v>#N/A</v>
      </c>
    </row>
    <row r="340" customFormat="false" ht="12.75" hidden="false" customHeight="true" outlineLevel="0" collapsed="false">
      <c r="A340" s="673" t="s">
        <v>1518</v>
      </c>
      <c r="B340" s="674" t="s">
        <v>316</v>
      </c>
      <c r="C340" s="674" t="s">
        <v>1519</v>
      </c>
      <c r="D340" s="674"/>
      <c r="E340" s="674"/>
      <c r="F340" s="674"/>
      <c r="G340" s="674"/>
      <c r="H340" s="674"/>
      <c r="I340" s="674"/>
      <c r="J340" s="674"/>
      <c r="K340" s="674"/>
      <c r="L340" s="674" t="s">
        <v>50</v>
      </c>
      <c r="M340" s="675" t="n">
        <v>600</v>
      </c>
      <c r="N340" s="676" t="e">
        <f aca="false">#N/A</f>
        <v>#N/A</v>
      </c>
      <c r="O340" s="677" t="e">
        <f aca="false">(N340/M340)-1</f>
        <v>#N/A</v>
      </c>
    </row>
    <row r="341" customFormat="false" ht="12.75" hidden="false" customHeight="true" outlineLevel="0" collapsed="false">
      <c r="A341" s="673" t="s">
        <v>1520</v>
      </c>
      <c r="B341" s="674" t="s">
        <v>316</v>
      </c>
      <c r="C341" s="674" t="s">
        <v>1521</v>
      </c>
      <c r="D341" s="674"/>
      <c r="E341" s="674"/>
      <c r="F341" s="674"/>
      <c r="G341" s="674"/>
      <c r="H341" s="674"/>
      <c r="I341" s="674"/>
      <c r="J341" s="674"/>
      <c r="K341" s="674"/>
      <c r="L341" s="674" t="s">
        <v>50</v>
      </c>
      <c r="M341" s="675" t="n">
        <v>700</v>
      </c>
      <c r="N341" s="676" t="e">
        <f aca="false">#N/A</f>
        <v>#N/A</v>
      </c>
      <c r="O341" s="677" t="e">
        <f aca="false">(N341/M341)-1</f>
        <v>#N/A</v>
      </c>
    </row>
    <row r="342" customFormat="false" ht="12.75" hidden="false" customHeight="true" outlineLevel="0" collapsed="false">
      <c r="A342" s="662" t="s">
        <v>1522</v>
      </c>
      <c r="B342" s="663"/>
      <c r="C342" s="664" t="s">
        <v>1523</v>
      </c>
      <c r="D342" s="664"/>
      <c r="E342" s="664"/>
      <c r="F342" s="664"/>
      <c r="G342" s="664"/>
      <c r="H342" s="664"/>
      <c r="I342" s="664"/>
      <c r="J342" s="664"/>
      <c r="K342" s="664"/>
      <c r="L342" s="665"/>
      <c r="M342" s="665"/>
      <c r="N342" s="665"/>
      <c r="O342" s="665"/>
    </row>
    <row r="343" customFormat="false" ht="12.75" hidden="false" customHeight="true" outlineLevel="0" collapsed="false">
      <c r="A343" s="668" t="s">
        <v>1524</v>
      </c>
      <c r="B343" s="669" t="s">
        <v>316</v>
      </c>
      <c r="C343" s="669" t="s">
        <v>1525</v>
      </c>
      <c r="D343" s="669"/>
      <c r="E343" s="669"/>
      <c r="F343" s="669"/>
      <c r="G343" s="669"/>
      <c r="H343" s="669"/>
      <c r="I343" s="669"/>
      <c r="J343" s="669"/>
      <c r="K343" s="669"/>
      <c r="L343" s="670"/>
      <c r="M343" s="670"/>
      <c r="N343" s="671"/>
      <c r="O343" s="672"/>
    </row>
    <row r="344" customFormat="false" ht="12.75" hidden="false" customHeight="true" outlineLevel="0" collapsed="false">
      <c r="A344" s="673" t="s">
        <v>1526</v>
      </c>
      <c r="B344" s="674" t="s">
        <v>316</v>
      </c>
      <c r="C344" s="674" t="s">
        <v>1527</v>
      </c>
      <c r="D344" s="674"/>
      <c r="E344" s="674"/>
      <c r="F344" s="674"/>
      <c r="G344" s="674"/>
      <c r="H344" s="674"/>
      <c r="I344" s="674"/>
      <c r="J344" s="674"/>
      <c r="K344" s="674"/>
      <c r="L344" s="674" t="s">
        <v>1528</v>
      </c>
      <c r="M344" s="675" t="n">
        <v>800</v>
      </c>
      <c r="N344" s="676" t="e">
        <f aca="false">#N/A</f>
        <v>#N/A</v>
      </c>
      <c r="O344" s="677" t="e">
        <f aca="false">(N344/M344)-1</f>
        <v>#N/A</v>
      </c>
    </row>
    <row r="345" customFormat="false" ht="12.75" hidden="false" customHeight="true" outlineLevel="0" collapsed="false">
      <c r="A345" s="673" t="s">
        <v>1529</v>
      </c>
      <c r="B345" s="674" t="s">
        <v>316</v>
      </c>
      <c r="C345" s="674" t="s">
        <v>1530</v>
      </c>
      <c r="D345" s="674"/>
      <c r="E345" s="674"/>
      <c r="F345" s="674"/>
      <c r="G345" s="674"/>
      <c r="H345" s="674"/>
      <c r="I345" s="674"/>
      <c r="J345" s="674"/>
      <c r="K345" s="674"/>
      <c r="L345" s="674" t="s">
        <v>1528</v>
      </c>
      <c r="M345" s="675" t="n">
        <v>800</v>
      </c>
      <c r="N345" s="676" t="e">
        <f aca="false">#N/A</f>
        <v>#N/A</v>
      </c>
      <c r="O345" s="677" t="e">
        <f aca="false">(N345/M345)-1</f>
        <v>#N/A</v>
      </c>
    </row>
    <row r="346" customFormat="false" ht="12.75" hidden="false" customHeight="true" outlineLevel="0" collapsed="false">
      <c r="A346" s="673" t="s">
        <v>1531</v>
      </c>
      <c r="B346" s="674" t="s">
        <v>316</v>
      </c>
      <c r="C346" s="674" t="s">
        <v>1532</v>
      </c>
      <c r="D346" s="674"/>
      <c r="E346" s="674"/>
      <c r="F346" s="674"/>
      <c r="G346" s="674"/>
      <c r="H346" s="674"/>
      <c r="I346" s="674"/>
      <c r="J346" s="674"/>
      <c r="K346" s="674"/>
      <c r="L346" s="674" t="s">
        <v>1528</v>
      </c>
      <c r="M346" s="675" t="n">
        <v>800</v>
      </c>
      <c r="N346" s="676" t="e">
        <f aca="false">#N/A</f>
        <v>#N/A</v>
      </c>
      <c r="O346" s="677" t="e">
        <f aca="false">(N346/M346)-1</f>
        <v>#N/A</v>
      </c>
    </row>
    <row r="347" customFormat="false" ht="12.75" hidden="false" customHeight="true" outlineLevel="0" collapsed="false">
      <c r="A347" s="673" t="s">
        <v>1533</v>
      </c>
      <c r="B347" s="674" t="s">
        <v>316</v>
      </c>
      <c r="C347" s="674" t="s">
        <v>1534</v>
      </c>
      <c r="D347" s="674"/>
      <c r="E347" s="674"/>
      <c r="F347" s="674"/>
      <c r="G347" s="674"/>
      <c r="H347" s="674"/>
      <c r="I347" s="674"/>
      <c r="J347" s="674"/>
      <c r="K347" s="674"/>
      <c r="L347" s="674" t="s">
        <v>50</v>
      </c>
      <c r="M347" s="675" t="n">
        <v>800</v>
      </c>
      <c r="N347" s="676" t="e">
        <f aca="false">#N/A</f>
        <v>#N/A</v>
      </c>
      <c r="O347" s="677" t="e">
        <f aca="false">(N347/M347)-1</f>
        <v>#N/A</v>
      </c>
    </row>
    <row r="348" customFormat="false" ht="12.75" hidden="false" customHeight="true" outlineLevel="0" collapsed="false">
      <c r="A348" s="673" t="s">
        <v>1535</v>
      </c>
      <c r="B348" s="674" t="s">
        <v>316</v>
      </c>
      <c r="C348" s="674" t="s">
        <v>1536</v>
      </c>
      <c r="D348" s="674"/>
      <c r="E348" s="674"/>
      <c r="F348" s="674"/>
      <c r="G348" s="674"/>
      <c r="H348" s="674"/>
      <c r="I348" s="674"/>
      <c r="J348" s="674"/>
      <c r="K348" s="674"/>
      <c r="L348" s="674" t="s">
        <v>50</v>
      </c>
      <c r="M348" s="675" t="n">
        <v>1000</v>
      </c>
      <c r="N348" s="676" t="e">
        <f aca="false">#N/A</f>
        <v>#N/A</v>
      </c>
      <c r="O348" s="677" t="e">
        <f aca="false">(N348/M348)-1</f>
        <v>#N/A</v>
      </c>
    </row>
    <row r="349" customFormat="false" ht="12.75" hidden="false" customHeight="true" outlineLevel="0" collapsed="false">
      <c r="A349" s="668" t="s">
        <v>1537</v>
      </c>
      <c r="B349" s="669" t="s">
        <v>316</v>
      </c>
      <c r="C349" s="669" t="s">
        <v>1538</v>
      </c>
      <c r="D349" s="669"/>
      <c r="E349" s="669"/>
      <c r="F349" s="669"/>
      <c r="G349" s="669"/>
      <c r="H349" s="669"/>
      <c r="I349" s="669"/>
      <c r="J349" s="669"/>
      <c r="K349" s="669"/>
      <c r="L349" s="670"/>
      <c r="M349" s="670"/>
      <c r="N349" s="671"/>
      <c r="O349" s="672"/>
    </row>
    <row r="350" customFormat="false" ht="12.75" hidden="false" customHeight="true" outlineLevel="0" collapsed="false">
      <c r="A350" s="673" t="s">
        <v>1539</v>
      </c>
      <c r="B350" s="674" t="s">
        <v>316</v>
      </c>
      <c r="C350" s="674" t="s">
        <v>1540</v>
      </c>
      <c r="D350" s="674"/>
      <c r="E350" s="674"/>
      <c r="F350" s="674"/>
      <c r="G350" s="674"/>
      <c r="H350" s="674"/>
      <c r="I350" s="674"/>
      <c r="J350" s="674"/>
      <c r="K350" s="674"/>
      <c r="L350" s="674" t="s">
        <v>50</v>
      </c>
      <c r="M350" s="675" t="n">
        <v>150</v>
      </c>
      <c r="N350" s="676" t="e">
        <f aca="false">#N/A</f>
        <v>#N/A</v>
      </c>
      <c r="O350" s="677" t="e">
        <f aca="false">(N350/M350)-1</f>
        <v>#N/A</v>
      </c>
    </row>
    <row r="351" customFormat="false" ht="12.75" hidden="false" customHeight="true" outlineLevel="0" collapsed="false">
      <c r="A351" s="673" t="s">
        <v>1541</v>
      </c>
      <c r="B351" s="674" t="s">
        <v>316</v>
      </c>
      <c r="C351" s="674" t="s">
        <v>1542</v>
      </c>
      <c r="D351" s="674"/>
      <c r="E351" s="674"/>
      <c r="F351" s="674"/>
      <c r="G351" s="674"/>
      <c r="H351" s="674"/>
      <c r="I351" s="674"/>
      <c r="J351" s="674"/>
      <c r="K351" s="674"/>
      <c r="L351" s="674" t="s">
        <v>50</v>
      </c>
      <c r="M351" s="675" t="n">
        <v>500</v>
      </c>
      <c r="N351" s="676" t="e">
        <f aca="false">#N/A</f>
        <v>#N/A</v>
      </c>
      <c r="O351" s="677" t="e">
        <f aca="false">(N351/M351)-1</f>
        <v>#N/A</v>
      </c>
    </row>
    <row r="352" customFormat="false" ht="12.75" hidden="false" customHeight="true" outlineLevel="0" collapsed="false">
      <c r="A352" s="668" t="s">
        <v>1543</v>
      </c>
      <c r="B352" s="669" t="s">
        <v>316</v>
      </c>
      <c r="C352" s="669" t="s">
        <v>1544</v>
      </c>
      <c r="D352" s="669"/>
      <c r="E352" s="669"/>
      <c r="F352" s="669"/>
      <c r="G352" s="669"/>
      <c r="H352" s="669"/>
      <c r="I352" s="669"/>
      <c r="J352" s="669"/>
      <c r="K352" s="669"/>
      <c r="L352" s="670"/>
      <c r="M352" s="670"/>
      <c r="N352" s="671"/>
      <c r="O352" s="672"/>
    </row>
    <row r="353" customFormat="false" ht="12.75" hidden="false" customHeight="true" outlineLevel="0" collapsed="false">
      <c r="A353" s="673" t="s">
        <v>1545</v>
      </c>
      <c r="B353" s="674" t="s">
        <v>316</v>
      </c>
      <c r="C353" s="674" t="s">
        <v>1546</v>
      </c>
      <c r="D353" s="674"/>
      <c r="E353" s="674"/>
      <c r="F353" s="674"/>
      <c r="G353" s="674"/>
      <c r="H353" s="674"/>
      <c r="I353" s="674"/>
      <c r="J353" s="674"/>
      <c r="K353" s="674"/>
      <c r="L353" s="674" t="s">
        <v>50</v>
      </c>
      <c r="M353" s="675" t="n">
        <v>500</v>
      </c>
      <c r="N353" s="676" t="e">
        <f aca="false">#N/A</f>
        <v>#N/A</v>
      </c>
      <c r="O353" s="677" t="e">
        <f aca="false">(N353/M353)-1</f>
        <v>#N/A</v>
      </c>
    </row>
    <row r="354" customFormat="false" ht="12.75" hidden="false" customHeight="true" outlineLevel="0" collapsed="false">
      <c r="A354" s="673" t="s">
        <v>1547</v>
      </c>
      <c r="B354" s="674" t="s">
        <v>316</v>
      </c>
      <c r="C354" s="674" t="s">
        <v>1548</v>
      </c>
      <c r="D354" s="674"/>
      <c r="E354" s="674"/>
      <c r="F354" s="674"/>
      <c r="G354" s="674"/>
      <c r="H354" s="674"/>
      <c r="I354" s="674"/>
      <c r="J354" s="674"/>
      <c r="K354" s="674"/>
      <c r="L354" s="674" t="s">
        <v>50</v>
      </c>
      <c r="M354" s="675" t="n">
        <v>500</v>
      </c>
      <c r="N354" s="676" t="e">
        <f aca="false">#N/A</f>
        <v>#N/A</v>
      </c>
      <c r="O354" s="677" t="e">
        <f aca="false">(N354/M354)-1</f>
        <v>#N/A</v>
      </c>
    </row>
  </sheetData>
  <mergeCells count="354">
    <mergeCell ref="C1:K1"/>
    <mergeCell ref="C2:K2"/>
    <mergeCell ref="C3:K3"/>
    <mergeCell ref="C4:K4"/>
    <mergeCell ref="C5:K5"/>
    <mergeCell ref="C6:K6"/>
    <mergeCell ref="C7:K7"/>
    <mergeCell ref="C8:K8"/>
    <mergeCell ref="C9:K9"/>
    <mergeCell ref="C10:K10"/>
    <mergeCell ref="C11:K11"/>
    <mergeCell ref="C12:K12"/>
    <mergeCell ref="C13:K13"/>
    <mergeCell ref="C14:K14"/>
    <mergeCell ref="C15:K15"/>
    <mergeCell ref="C16:K16"/>
    <mergeCell ref="C17:K17"/>
    <mergeCell ref="C18:K18"/>
    <mergeCell ref="C19:K19"/>
    <mergeCell ref="C20:K20"/>
    <mergeCell ref="C21:K21"/>
    <mergeCell ref="C22:K22"/>
    <mergeCell ref="C23:K23"/>
    <mergeCell ref="C24:K24"/>
    <mergeCell ref="C25:K25"/>
    <mergeCell ref="C26:K26"/>
    <mergeCell ref="C27:K27"/>
    <mergeCell ref="C28:K28"/>
    <mergeCell ref="C29:K29"/>
    <mergeCell ref="C30:K30"/>
    <mergeCell ref="C31:K31"/>
    <mergeCell ref="C32:K32"/>
    <mergeCell ref="C33:K33"/>
    <mergeCell ref="C34:K34"/>
    <mergeCell ref="C35:K35"/>
    <mergeCell ref="C36:K36"/>
    <mergeCell ref="C37:K37"/>
    <mergeCell ref="C38:K38"/>
    <mergeCell ref="C39:K39"/>
    <mergeCell ref="C40:K40"/>
    <mergeCell ref="C41:K41"/>
    <mergeCell ref="C42:K42"/>
    <mergeCell ref="C43:K43"/>
    <mergeCell ref="C44:K44"/>
    <mergeCell ref="C45:K45"/>
    <mergeCell ref="C46:K46"/>
    <mergeCell ref="C47:K47"/>
    <mergeCell ref="C48:K48"/>
    <mergeCell ref="C49:K49"/>
    <mergeCell ref="C50:K50"/>
    <mergeCell ref="C51:K51"/>
    <mergeCell ref="C52:K52"/>
    <mergeCell ref="C53:K53"/>
    <mergeCell ref="C54:K54"/>
    <mergeCell ref="C55:K55"/>
    <mergeCell ref="C56:K56"/>
    <mergeCell ref="C57:K57"/>
    <mergeCell ref="C58:K58"/>
    <mergeCell ref="C59:K59"/>
    <mergeCell ref="C60:K60"/>
    <mergeCell ref="C61:K61"/>
    <mergeCell ref="C62:K62"/>
    <mergeCell ref="C63:K63"/>
    <mergeCell ref="C64:K64"/>
    <mergeCell ref="C65:K65"/>
    <mergeCell ref="C66:K66"/>
    <mergeCell ref="C67:K67"/>
    <mergeCell ref="C68:K68"/>
    <mergeCell ref="C69:K69"/>
    <mergeCell ref="C70:K70"/>
    <mergeCell ref="C71:K71"/>
    <mergeCell ref="C72:K72"/>
    <mergeCell ref="C73:K73"/>
    <mergeCell ref="C74:K74"/>
    <mergeCell ref="C75:K75"/>
    <mergeCell ref="C76:K76"/>
    <mergeCell ref="C77:K77"/>
    <mergeCell ref="C78:K78"/>
    <mergeCell ref="C79:K79"/>
    <mergeCell ref="C80:K80"/>
    <mergeCell ref="C81:K81"/>
    <mergeCell ref="C82:K82"/>
    <mergeCell ref="C83:K83"/>
    <mergeCell ref="C84:K84"/>
    <mergeCell ref="C85:K85"/>
    <mergeCell ref="C86:K86"/>
    <mergeCell ref="C87:K87"/>
    <mergeCell ref="C88:K88"/>
    <mergeCell ref="C89:K89"/>
    <mergeCell ref="C90:K90"/>
    <mergeCell ref="C91:K91"/>
    <mergeCell ref="C92:K92"/>
    <mergeCell ref="C93:K93"/>
    <mergeCell ref="C94:K94"/>
    <mergeCell ref="C95:K95"/>
    <mergeCell ref="C96:K96"/>
    <mergeCell ref="C97:K97"/>
    <mergeCell ref="C98:K98"/>
    <mergeCell ref="C99:K99"/>
    <mergeCell ref="C100:K100"/>
    <mergeCell ref="C101:K101"/>
    <mergeCell ref="C102:K102"/>
    <mergeCell ref="C103:K103"/>
    <mergeCell ref="C104:K104"/>
    <mergeCell ref="C105:K105"/>
    <mergeCell ref="C106:K106"/>
    <mergeCell ref="C107:K107"/>
    <mergeCell ref="C108:K108"/>
    <mergeCell ref="C109:K109"/>
    <mergeCell ref="C110:K110"/>
    <mergeCell ref="C111:K111"/>
    <mergeCell ref="C112:K112"/>
    <mergeCell ref="C113:K113"/>
    <mergeCell ref="C114:K114"/>
    <mergeCell ref="C115:K115"/>
    <mergeCell ref="C116:K116"/>
    <mergeCell ref="C117:K117"/>
    <mergeCell ref="C118:K118"/>
    <mergeCell ref="C119:K119"/>
    <mergeCell ref="C120:K120"/>
    <mergeCell ref="C121:K121"/>
    <mergeCell ref="C122:K122"/>
    <mergeCell ref="C123:K123"/>
    <mergeCell ref="C124:K124"/>
    <mergeCell ref="C125:K125"/>
    <mergeCell ref="C126:K126"/>
    <mergeCell ref="C127:K127"/>
    <mergeCell ref="C128:K128"/>
    <mergeCell ref="C129:K129"/>
    <mergeCell ref="C130:K130"/>
    <mergeCell ref="C131:K131"/>
    <mergeCell ref="C132:K132"/>
    <mergeCell ref="C133:K133"/>
    <mergeCell ref="C134:K134"/>
    <mergeCell ref="C135:K135"/>
    <mergeCell ref="C136:K136"/>
    <mergeCell ref="C137:K137"/>
    <mergeCell ref="C138:K138"/>
    <mergeCell ref="C139:K139"/>
    <mergeCell ref="C140:K140"/>
    <mergeCell ref="C141:K141"/>
    <mergeCell ref="C142:K142"/>
    <mergeCell ref="C143:K143"/>
    <mergeCell ref="C144:K144"/>
    <mergeCell ref="C145:K145"/>
    <mergeCell ref="C146:K146"/>
    <mergeCell ref="C147:K147"/>
    <mergeCell ref="C148:K148"/>
    <mergeCell ref="C149:K149"/>
    <mergeCell ref="C150:K150"/>
    <mergeCell ref="C151:K151"/>
    <mergeCell ref="C152:K152"/>
    <mergeCell ref="C153:K153"/>
    <mergeCell ref="C154:K154"/>
    <mergeCell ref="C155:K155"/>
    <mergeCell ref="C156:K156"/>
    <mergeCell ref="C157:K157"/>
    <mergeCell ref="C158:K158"/>
    <mergeCell ref="C159:K159"/>
    <mergeCell ref="C160:K160"/>
    <mergeCell ref="C161:K161"/>
    <mergeCell ref="C162:K162"/>
    <mergeCell ref="C163:K163"/>
    <mergeCell ref="C164:K164"/>
    <mergeCell ref="C165:K165"/>
    <mergeCell ref="C166:K166"/>
    <mergeCell ref="C167:K167"/>
    <mergeCell ref="C168:K168"/>
    <mergeCell ref="C169:K169"/>
    <mergeCell ref="C170:K170"/>
    <mergeCell ref="C171:K171"/>
    <mergeCell ref="C172:K172"/>
    <mergeCell ref="C173:K173"/>
    <mergeCell ref="C174:K174"/>
    <mergeCell ref="C175:K175"/>
    <mergeCell ref="C176:K176"/>
    <mergeCell ref="C177:K177"/>
    <mergeCell ref="C178:K178"/>
    <mergeCell ref="C179:K179"/>
    <mergeCell ref="C180:K180"/>
    <mergeCell ref="C181:K181"/>
    <mergeCell ref="C182:K182"/>
    <mergeCell ref="C183:K183"/>
    <mergeCell ref="C184:K184"/>
    <mergeCell ref="C185:K185"/>
    <mergeCell ref="C186:K186"/>
    <mergeCell ref="C187:K187"/>
    <mergeCell ref="C188:K188"/>
    <mergeCell ref="C189:K189"/>
    <mergeCell ref="C190:K190"/>
    <mergeCell ref="C191:K191"/>
    <mergeCell ref="C192:K192"/>
    <mergeCell ref="C193:K193"/>
    <mergeCell ref="C194:K194"/>
    <mergeCell ref="C195:K195"/>
    <mergeCell ref="C196:K196"/>
    <mergeCell ref="C197:K197"/>
    <mergeCell ref="C198:K198"/>
    <mergeCell ref="C199:K199"/>
    <mergeCell ref="C200:K200"/>
    <mergeCell ref="C201:K201"/>
    <mergeCell ref="C202:K202"/>
    <mergeCell ref="C203:K203"/>
    <mergeCell ref="C204:K204"/>
    <mergeCell ref="C205:K205"/>
    <mergeCell ref="C206:K206"/>
    <mergeCell ref="C207:K207"/>
    <mergeCell ref="C208:K208"/>
    <mergeCell ref="C209:K209"/>
    <mergeCell ref="C210:K210"/>
    <mergeCell ref="C211:K211"/>
    <mergeCell ref="C212:K212"/>
    <mergeCell ref="C213:K213"/>
    <mergeCell ref="C214:K214"/>
    <mergeCell ref="C215:K215"/>
    <mergeCell ref="C216:K216"/>
    <mergeCell ref="C217:K217"/>
    <mergeCell ref="C218:K218"/>
    <mergeCell ref="C219:K219"/>
    <mergeCell ref="C220:K220"/>
    <mergeCell ref="C221:K221"/>
    <mergeCell ref="C222:K222"/>
    <mergeCell ref="C223:K223"/>
    <mergeCell ref="C224:K224"/>
    <mergeCell ref="C225:K225"/>
    <mergeCell ref="C226:K226"/>
    <mergeCell ref="C227:K227"/>
    <mergeCell ref="C228:K228"/>
    <mergeCell ref="C229:K229"/>
    <mergeCell ref="C230:K230"/>
    <mergeCell ref="C231:K231"/>
    <mergeCell ref="C232:K232"/>
    <mergeCell ref="C233:K233"/>
    <mergeCell ref="C234:K234"/>
    <mergeCell ref="C235:K235"/>
    <mergeCell ref="C236:K236"/>
    <mergeCell ref="C237:K237"/>
    <mergeCell ref="C238:K238"/>
    <mergeCell ref="C239:K239"/>
    <mergeCell ref="C240:K240"/>
    <mergeCell ref="C241:K241"/>
    <mergeCell ref="C242:K242"/>
    <mergeCell ref="C243:K243"/>
    <mergeCell ref="C244:K244"/>
    <mergeCell ref="C245:K245"/>
    <mergeCell ref="C246:K246"/>
    <mergeCell ref="C247:K247"/>
    <mergeCell ref="C248:K248"/>
    <mergeCell ref="C249:K249"/>
    <mergeCell ref="C250:K250"/>
    <mergeCell ref="C251:K251"/>
    <mergeCell ref="C252:K252"/>
    <mergeCell ref="C253:K253"/>
    <mergeCell ref="C254:K254"/>
    <mergeCell ref="C255:K255"/>
    <mergeCell ref="C256:K256"/>
    <mergeCell ref="C257:K257"/>
    <mergeCell ref="C258:K258"/>
    <mergeCell ref="C259:K259"/>
    <mergeCell ref="C260:K260"/>
    <mergeCell ref="C261:K261"/>
    <mergeCell ref="C262:K262"/>
    <mergeCell ref="C263:K263"/>
    <mergeCell ref="C264:K264"/>
    <mergeCell ref="C265:K265"/>
    <mergeCell ref="C266:K266"/>
    <mergeCell ref="C267:K267"/>
    <mergeCell ref="C268:K268"/>
    <mergeCell ref="C269:K269"/>
    <mergeCell ref="C270:K270"/>
    <mergeCell ref="C271:K271"/>
    <mergeCell ref="C272:K272"/>
    <mergeCell ref="C273:K273"/>
    <mergeCell ref="C274:K274"/>
    <mergeCell ref="C275:K275"/>
    <mergeCell ref="C276:K276"/>
    <mergeCell ref="C277:K277"/>
    <mergeCell ref="C278:K278"/>
    <mergeCell ref="C279:K279"/>
    <mergeCell ref="C280:K280"/>
    <mergeCell ref="C281:K281"/>
    <mergeCell ref="C282:K282"/>
    <mergeCell ref="C283:K283"/>
    <mergeCell ref="C284:K284"/>
    <mergeCell ref="C285:K285"/>
    <mergeCell ref="C286:K286"/>
    <mergeCell ref="C287:K287"/>
    <mergeCell ref="C288:K288"/>
    <mergeCell ref="C289:K289"/>
    <mergeCell ref="C290:K290"/>
    <mergeCell ref="C291:K291"/>
    <mergeCell ref="C292:K292"/>
    <mergeCell ref="C293:K293"/>
    <mergeCell ref="C294:K294"/>
    <mergeCell ref="C295:K295"/>
    <mergeCell ref="C296:K296"/>
    <mergeCell ref="C297:K297"/>
    <mergeCell ref="C298:K298"/>
    <mergeCell ref="C299:K299"/>
    <mergeCell ref="C300:K300"/>
    <mergeCell ref="C301:K301"/>
    <mergeCell ref="C302:K302"/>
    <mergeCell ref="C303:K303"/>
    <mergeCell ref="C304:K304"/>
    <mergeCell ref="C305:K305"/>
    <mergeCell ref="C306:K306"/>
    <mergeCell ref="C307:K307"/>
    <mergeCell ref="C308:K308"/>
    <mergeCell ref="C309:K309"/>
    <mergeCell ref="C310:K310"/>
    <mergeCell ref="C311:K311"/>
    <mergeCell ref="C312:K312"/>
    <mergeCell ref="C313:K313"/>
    <mergeCell ref="C314:K314"/>
    <mergeCell ref="C315:K315"/>
    <mergeCell ref="C316:K316"/>
    <mergeCell ref="C317:K317"/>
    <mergeCell ref="C318:K318"/>
    <mergeCell ref="C319:K319"/>
    <mergeCell ref="C320:K320"/>
    <mergeCell ref="C321:K321"/>
    <mergeCell ref="C322:K322"/>
    <mergeCell ref="C323:K323"/>
    <mergeCell ref="C324:K324"/>
    <mergeCell ref="C325:K325"/>
    <mergeCell ref="C326:K326"/>
    <mergeCell ref="C327:K327"/>
    <mergeCell ref="C328:K328"/>
    <mergeCell ref="C329:K329"/>
    <mergeCell ref="C330:K330"/>
    <mergeCell ref="C331:K331"/>
    <mergeCell ref="C332:K332"/>
    <mergeCell ref="C333:K333"/>
    <mergeCell ref="C334:K334"/>
    <mergeCell ref="C335:K335"/>
    <mergeCell ref="C336:K336"/>
    <mergeCell ref="C337:K337"/>
    <mergeCell ref="C338:K338"/>
    <mergeCell ref="C339:K339"/>
    <mergeCell ref="C340:K340"/>
    <mergeCell ref="C341:K341"/>
    <mergeCell ref="C342:K342"/>
    <mergeCell ref="C343:K343"/>
    <mergeCell ref="C344:K344"/>
    <mergeCell ref="C345:K345"/>
    <mergeCell ref="C346:K346"/>
    <mergeCell ref="C347:K347"/>
    <mergeCell ref="C348:K348"/>
    <mergeCell ref="C349:K349"/>
    <mergeCell ref="C350:K350"/>
    <mergeCell ref="C351:K351"/>
    <mergeCell ref="C352:K352"/>
    <mergeCell ref="C353:K353"/>
    <mergeCell ref="C354:K354"/>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Roman,Normal"&amp;12Página &amp;P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E1537"/>
  <sheetViews>
    <sheetView showFormulas="false" showGridLines="false" showRowColHeaders="true" showZeros="true" rightToLeft="false" tabSelected="false" showOutlineSymbols="true" defaultGridColor="true" view="pageBreakPreview" topLeftCell="A1505" colorId="64" zoomScale="100" zoomScaleNormal="100" zoomScalePageLayoutView="100" workbookViewId="0">
      <selection pane="topLeft" activeCell="L1541" activeCellId="0" sqref="L1541"/>
    </sheetView>
  </sheetViews>
  <sheetFormatPr defaultColWidth="9.1484375" defaultRowHeight="15" zeroHeight="false" outlineLevelRow="0" outlineLevelCol="0"/>
  <cols>
    <col collapsed="false" customWidth="true" hidden="false" outlineLevel="0" max="1" min="1" style="678" width="7.71"/>
    <col collapsed="false" customWidth="true" hidden="false" outlineLevel="0" max="2" min="2" style="678" width="8.29"/>
    <col collapsed="false" customWidth="true" hidden="false" outlineLevel="0" max="3" min="3" style="678" width="69"/>
    <col collapsed="false" customWidth="true" hidden="false" outlineLevel="0" max="4" min="4" style="678" width="5.42"/>
    <col collapsed="false" customWidth="true" hidden="false" outlineLevel="0" max="5" min="5" style="678" width="13.71"/>
    <col collapsed="false" customWidth="false" hidden="false" outlineLevel="0" max="256" min="6" style="678" width="9.14"/>
    <col collapsed="false" customWidth="true" hidden="false" outlineLevel="0" max="257" min="257" style="678" width="7.71"/>
    <col collapsed="false" customWidth="true" hidden="false" outlineLevel="0" max="258" min="258" style="678" width="8.29"/>
    <col collapsed="false" customWidth="true" hidden="false" outlineLevel="0" max="259" min="259" style="678" width="69"/>
    <col collapsed="false" customWidth="true" hidden="false" outlineLevel="0" max="260" min="260" style="678" width="5.42"/>
    <col collapsed="false" customWidth="true" hidden="false" outlineLevel="0" max="261" min="261" style="678" width="13.71"/>
    <col collapsed="false" customWidth="false" hidden="false" outlineLevel="0" max="512" min="262" style="678" width="9.14"/>
    <col collapsed="false" customWidth="true" hidden="false" outlineLevel="0" max="513" min="513" style="678" width="7.71"/>
    <col collapsed="false" customWidth="true" hidden="false" outlineLevel="0" max="514" min="514" style="678" width="8.29"/>
    <col collapsed="false" customWidth="true" hidden="false" outlineLevel="0" max="515" min="515" style="678" width="69"/>
    <col collapsed="false" customWidth="true" hidden="false" outlineLevel="0" max="516" min="516" style="678" width="5.42"/>
    <col collapsed="false" customWidth="true" hidden="false" outlineLevel="0" max="517" min="517" style="678" width="13.71"/>
    <col collapsed="false" customWidth="false" hidden="false" outlineLevel="0" max="768" min="518" style="678" width="9.14"/>
    <col collapsed="false" customWidth="true" hidden="false" outlineLevel="0" max="769" min="769" style="678" width="7.71"/>
    <col collapsed="false" customWidth="true" hidden="false" outlineLevel="0" max="770" min="770" style="678" width="8.29"/>
    <col collapsed="false" customWidth="true" hidden="false" outlineLevel="0" max="771" min="771" style="678" width="69"/>
    <col collapsed="false" customWidth="true" hidden="false" outlineLevel="0" max="772" min="772" style="678" width="5.42"/>
    <col collapsed="false" customWidth="true" hidden="false" outlineLevel="0" max="773" min="773" style="678" width="13.71"/>
    <col collapsed="false" customWidth="false" hidden="false" outlineLevel="0" max="1024" min="774" style="678" width="9.14"/>
    <col collapsed="false" customWidth="true" hidden="false" outlineLevel="0" max="1025" min="1025" style="678" width="7.71"/>
    <col collapsed="false" customWidth="true" hidden="false" outlineLevel="0" max="1026" min="1026" style="678" width="8.29"/>
    <col collapsed="false" customWidth="true" hidden="false" outlineLevel="0" max="1027" min="1027" style="678" width="69"/>
    <col collapsed="false" customWidth="true" hidden="false" outlineLevel="0" max="1028" min="1028" style="678" width="5.42"/>
    <col collapsed="false" customWidth="true" hidden="false" outlineLevel="0" max="1029" min="1029" style="678" width="13.71"/>
    <col collapsed="false" customWidth="false" hidden="false" outlineLevel="0" max="1280" min="1030" style="678" width="9.14"/>
    <col collapsed="false" customWidth="true" hidden="false" outlineLevel="0" max="1281" min="1281" style="678" width="7.71"/>
    <col collapsed="false" customWidth="true" hidden="false" outlineLevel="0" max="1282" min="1282" style="678" width="8.29"/>
    <col collapsed="false" customWidth="true" hidden="false" outlineLevel="0" max="1283" min="1283" style="678" width="69"/>
    <col collapsed="false" customWidth="true" hidden="false" outlineLevel="0" max="1284" min="1284" style="678" width="5.42"/>
    <col collapsed="false" customWidth="true" hidden="false" outlineLevel="0" max="1285" min="1285" style="678" width="13.71"/>
    <col collapsed="false" customWidth="false" hidden="false" outlineLevel="0" max="1536" min="1286" style="678" width="9.14"/>
    <col collapsed="false" customWidth="true" hidden="false" outlineLevel="0" max="1537" min="1537" style="678" width="7.71"/>
    <col collapsed="false" customWidth="true" hidden="false" outlineLevel="0" max="1538" min="1538" style="678" width="8.29"/>
    <col collapsed="false" customWidth="true" hidden="false" outlineLevel="0" max="1539" min="1539" style="678" width="69"/>
    <col collapsed="false" customWidth="true" hidden="false" outlineLevel="0" max="1540" min="1540" style="678" width="5.42"/>
    <col collapsed="false" customWidth="true" hidden="false" outlineLevel="0" max="1541" min="1541" style="678" width="13.71"/>
    <col collapsed="false" customWidth="false" hidden="false" outlineLevel="0" max="1792" min="1542" style="678" width="9.14"/>
    <col collapsed="false" customWidth="true" hidden="false" outlineLevel="0" max="1793" min="1793" style="678" width="7.71"/>
    <col collapsed="false" customWidth="true" hidden="false" outlineLevel="0" max="1794" min="1794" style="678" width="8.29"/>
    <col collapsed="false" customWidth="true" hidden="false" outlineLevel="0" max="1795" min="1795" style="678" width="69"/>
    <col collapsed="false" customWidth="true" hidden="false" outlineLevel="0" max="1796" min="1796" style="678" width="5.42"/>
    <col collapsed="false" customWidth="true" hidden="false" outlineLevel="0" max="1797" min="1797" style="678" width="13.71"/>
    <col collapsed="false" customWidth="false" hidden="false" outlineLevel="0" max="2048" min="1798" style="678" width="9.14"/>
    <col collapsed="false" customWidth="true" hidden="false" outlineLevel="0" max="2049" min="2049" style="678" width="7.71"/>
    <col collapsed="false" customWidth="true" hidden="false" outlineLevel="0" max="2050" min="2050" style="678" width="8.29"/>
    <col collapsed="false" customWidth="true" hidden="false" outlineLevel="0" max="2051" min="2051" style="678" width="69"/>
    <col collapsed="false" customWidth="true" hidden="false" outlineLevel="0" max="2052" min="2052" style="678" width="5.42"/>
    <col collapsed="false" customWidth="true" hidden="false" outlineLevel="0" max="2053" min="2053" style="678" width="13.71"/>
    <col collapsed="false" customWidth="false" hidden="false" outlineLevel="0" max="2304" min="2054" style="678" width="9.14"/>
    <col collapsed="false" customWidth="true" hidden="false" outlineLevel="0" max="2305" min="2305" style="678" width="7.71"/>
    <col collapsed="false" customWidth="true" hidden="false" outlineLevel="0" max="2306" min="2306" style="678" width="8.29"/>
    <col collapsed="false" customWidth="true" hidden="false" outlineLevel="0" max="2307" min="2307" style="678" width="69"/>
    <col collapsed="false" customWidth="true" hidden="false" outlineLevel="0" max="2308" min="2308" style="678" width="5.42"/>
    <col collapsed="false" customWidth="true" hidden="false" outlineLevel="0" max="2309" min="2309" style="678" width="13.71"/>
    <col collapsed="false" customWidth="false" hidden="false" outlineLevel="0" max="2560" min="2310" style="678" width="9.14"/>
    <col collapsed="false" customWidth="true" hidden="false" outlineLevel="0" max="2561" min="2561" style="678" width="7.71"/>
    <col collapsed="false" customWidth="true" hidden="false" outlineLevel="0" max="2562" min="2562" style="678" width="8.29"/>
    <col collapsed="false" customWidth="true" hidden="false" outlineLevel="0" max="2563" min="2563" style="678" width="69"/>
    <col collapsed="false" customWidth="true" hidden="false" outlineLevel="0" max="2564" min="2564" style="678" width="5.42"/>
    <col collapsed="false" customWidth="true" hidden="false" outlineLevel="0" max="2565" min="2565" style="678" width="13.71"/>
    <col collapsed="false" customWidth="false" hidden="false" outlineLevel="0" max="2816" min="2566" style="678" width="9.14"/>
    <col collapsed="false" customWidth="true" hidden="false" outlineLevel="0" max="2817" min="2817" style="678" width="7.71"/>
    <col collapsed="false" customWidth="true" hidden="false" outlineLevel="0" max="2818" min="2818" style="678" width="8.29"/>
    <col collapsed="false" customWidth="true" hidden="false" outlineLevel="0" max="2819" min="2819" style="678" width="69"/>
    <col collapsed="false" customWidth="true" hidden="false" outlineLevel="0" max="2820" min="2820" style="678" width="5.42"/>
    <col collapsed="false" customWidth="true" hidden="false" outlineLevel="0" max="2821" min="2821" style="678" width="13.71"/>
    <col collapsed="false" customWidth="false" hidden="false" outlineLevel="0" max="3072" min="2822" style="678" width="9.14"/>
    <col collapsed="false" customWidth="true" hidden="false" outlineLevel="0" max="3073" min="3073" style="678" width="7.71"/>
    <col collapsed="false" customWidth="true" hidden="false" outlineLevel="0" max="3074" min="3074" style="678" width="8.29"/>
    <col collapsed="false" customWidth="true" hidden="false" outlineLevel="0" max="3075" min="3075" style="678" width="69"/>
    <col collapsed="false" customWidth="true" hidden="false" outlineLevel="0" max="3076" min="3076" style="678" width="5.42"/>
    <col collapsed="false" customWidth="true" hidden="false" outlineLevel="0" max="3077" min="3077" style="678" width="13.71"/>
    <col collapsed="false" customWidth="false" hidden="false" outlineLevel="0" max="3328" min="3078" style="678" width="9.14"/>
    <col collapsed="false" customWidth="true" hidden="false" outlineLevel="0" max="3329" min="3329" style="678" width="7.71"/>
    <col collapsed="false" customWidth="true" hidden="false" outlineLevel="0" max="3330" min="3330" style="678" width="8.29"/>
    <col collapsed="false" customWidth="true" hidden="false" outlineLevel="0" max="3331" min="3331" style="678" width="69"/>
    <col collapsed="false" customWidth="true" hidden="false" outlineLevel="0" max="3332" min="3332" style="678" width="5.42"/>
    <col collapsed="false" customWidth="true" hidden="false" outlineLevel="0" max="3333" min="3333" style="678" width="13.71"/>
    <col collapsed="false" customWidth="false" hidden="false" outlineLevel="0" max="3584" min="3334" style="678" width="9.14"/>
    <col collapsed="false" customWidth="true" hidden="false" outlineLevel="0" max="3585" min="3585" style="678" width="7.71"/>
    <col collapsed="false" customWidth="true" hidden="false" outlineLevel="0" max="3586" min="3586" style="678" width="8.29"/>
    <col collapsed="false" customWidth="true" hidden="false" outlineLevel="0" max="3587" min="3587" style="678" width="69"/>
    <col collapsed="false" customWidth="true" hidden="false" outlineLevel="0" max="3588" min="3588" style="678" width="5.42"/>
    <col collapsed="false" customWidth="true" hidden="false" outlineLevel="0" max="3589" min="3589" style="678" width="13.71"/>
    <col collapsed="false" customWidth="false" hidden="false" outlineLevel="0" max="3840" min="3590" style="678" width="9.14"/>
    <col collapsed="false" customWidth="true" hidden="false" outlineLevel="0" max="3841" min="3841" style="678" width="7.71"/>
    <col collapsed="false" customWidth="true" hidden="false" outlineLevel="0" max="3842" min="3842" style="678" width="8.29"/>
    <col collapsed="false" customWidth="true" hidden="false" outlineLevel="0" max="3843" min="3843" style="678" width="69"/>
    <col collapsed="false" customWidth="true" hidden="false" outlineLevel="0" max="3844" min="3844" style="678" width="5.42"/>
    <col collapsed="false" customWidth="true" hidden="false" outlineLevel="0" max="3845" min="3845" style="678" width="13.71"/>
    <col collapsed="false" customWidth="false" hidden="false" outlineLevel="0" max="4096" min="3846" style="678" width="9.14"/>
    <col collapsed="false" customWidth="true" hidden="false" outlineLevel="0" max="4097" min="4097" style="678" width="7.71"/>
    <col collapsed="false" customWidth="true" hidden="false" outlineLevel="0" max="4098" min="4098" style="678" width="8.29"/>
    <col collapsed="false" customWidth="true" hidden="false" outlineLevel="0" max="4099" min="4099" style="678" width="69"/>
    <col collapsed="false" customWidth="true" hidden="false" outlineLevel="0" max="4100" min="4100" style="678" width="5.42"/>
    <col collapsed="false" customWidth="true" hidden="false" outlineLevel="0" max="4101" min="4101" style="678" width="13.71"/>
    <col collapsed="false" customWidth="false" hidden="false" outlineLevel="0" max="4352" min="4102" style="678" width="9.14"/>
    <col collapsed="false" customWidth="true" hidden="false" outlineLevel="0" max="4353" min="4353" style="678" width="7.71"/>
    <col collapsed="false" customWidth="true" hidden="false" outlineLevel="0" max="4354" min="4354" style="678" width="8.29"/>
    <col collapsed="false" customWidth="true" hidden="false" outlineLevel="0" max="4355" min="4355" style="678" width="69"/>
    <col collapsed="false" customWidth="true" hidden="false" outlineLevel="0" max="4356" min="4356" style="678" width="5.42"/>
    <col collapsed="false" customWidth="true" hidden="false" outlineLevel="0" max="4357" min="4357" style="678" width="13.71"/>
    <col collapsed="false" customWidth="false" hidden="false" outlineLevel="0" max="4608" min="4358" style="678" width="9.14"/>
    <col collapsed="false" customWidth="true" hidden="false" outlineLevel="0" max="4609" min="4609" style="678" width="7.71"/>
    <col collapsed="false" customWidth="true" hidden="false" outlineLevel="0" max="4610" min="4610" style="678" width="8.29"/>
    <col collapsed="false" customWidth="true" hidden="false" outlineLevel="0" max="4611" min="4611" style="678" width="69"/>
    <col collapsed="false" customWidth="true" hidden="false" outlineLevel="0" max="4612" min="4612" style="678" width="5.42"/>
    <col collapsed="false" customWidth="true" hidden="false" outlineLevel="0" max="4613" min="4613" style="678" width="13.71"/>
    <col collapsed="false" customWidth="false" hidden="false" outlineLevel="0" max="4864" min="4614" style="678" width="9.14"/>
    <col collapsed="false" customWidth="true" hidden="false" outlineLevel="0" max="4865" min="4865" style="678" width="7.71"/>
    <col collapsed="false" customWidth="true" hidden="false" outlineLevel="0" max="4866" min="4866" style="678" width="8.29"/>
    <col collapsed="false" customWidth="true" hidden="false" outlineLevel="0" max="4867" min="4867" style="678" width="69"/>
    <col collapsed="false" customWidth="true" hidden="false" outlineLevel="0" max="4868" min="4868" style="678" width="5.42"/>
    <col collapsed="false" customWidth="true" hidden="false" outlineLevel="0" max="4869" min="4869" style="678" width="13.71"/>
    <col collapsed="false" customWidth="false" hidden="false" outlineLevel="0" max="5120" min="4870" style="678" width="9.14"/>
    <col collapsed="false" customWidth="true" hidden="false" outlineLevel="0" max="5121" min="5121" style="678" width="7.71"/>
    <col collapsed="false" customWidth="true" hidden="false" outlineLevel="0" max="5122" min="5122" style="678" width="8.29"/>
    <col collapsed="false" customWidth="true" hidden="false" outlineLevel="0" max="5123" min="5123" style="678" width="69"/>
    <col collapsed="false" customWidth="true" hidden="false" outlineLevel="0" max="5124" min="5124" style="678" width="5.42"/>
    <col collapsed="false" customWidth="true" hidden="false" outlineLevel="0" max="5125" min="5125" style="678" width="13.71"/>
    <col collapsed="false" customWidth="false" hidden="false" outlineLevel="0" max="5376" min="5126" style="678" width="9.14"/>
    <col collapsed="false" customWidth="true" hidden="false" outlineLevel="0" max="5377" min="5377" style="678" width="7.71"/>
    <col collapsed="false" customWidth="true" hidden="false" outlineLevel="0" max="5378" min="5378" style="678" width="8.29"/>
    <col collapsed="false" customWidth="true" hidden="false" outlineLevel="0" max="5379" min="5379" style="678" width="69"/>
    <col collapsed="false" customWidth="true" hidden="false" outlineLevel="0" max="5380" min="5380" style="678" width="5.42"/>
    <col collapsed="false" customWidth="true" hidden="false" outlineLevel="0" max="5381" min="5381" style="678" width="13.71"/>
    <col collapsed="false" customWidth="false" hidden="false" outlineLevel="0" max="5632" min="5382" style="678" width="9.14"/>
    <col collapsed="false" customWidth="true" hidden="false" outlineLevel="0" max="5633" min="5633" style="678" width="7.71"/>
    <col collapsed="false" customWidth="true" hidden="false" outlineLevel="0" max="5634" min="5634" style="678" width="8.29"/>
    <col collapsed="false" customWidth="true" hidden="false" outlineLevel="0" max="5635" min="5635" style="678" width="69"/>
    <col collapsed="false" customWidth="true" hidden="false" outlineLevel="0" max="5636" min="5636" style="678" width="5.42"/>
    <col collapsed="false" customWidth="true" hidden="false" outlineLevel="0" max="5637" min="5637" style="678" width="13.71"/>
    <col collapsed="false" customWidth="false" hidden="false" outlineLevel="0" max="5888" min="5638" style="678" width="9.14"/>
    <col collapsed="false" customWidth="true" hidden="false" outlineLevel="0" max="5889" min="5889" style="678" width="7.71"/>
    <col collapsed="false" customWidth="true" hidden="false" outlineLevel="0" max="5890" min="5890" style="678" width="8.29"/>
    <col collapsed="false" customWidth="true" hidden="false" outlineLevel="0" max="5891" min="5891" style="678" width="69"/>
    <col collapsed="false" customWidth="true" hidden="false" outlineLevel="0" max="5892" min="5892" style="678" width="5.42"/>
    <col collapsed="false" customWidth="true" hidden="false" outlineLevel="0" max="5893" min="5893" style="678" width="13.71"/>
    <col collapsed="false" customWidth="false" hidden="false" outlineLevel="0" max="6144" min="5894" style="678" width="9.14"/>
    <col collapsed="false" customWidth="true" hidden="false" outlineLevel="0" max="6145" min="6145" style="678" width="7.71"/>
    <col collapsed="false" customWidth="true" hidden="false" outlineLevel="0" max="6146" min="6146" style="678" width="8.29"/>
    <col collapsed="false" customWidth="true" hidden="false" outlineLevel="0" max="6147" min="6147" style="678" width="69"/>
    <col collapsed="false" customWidth="true" hidden="false" outlineLevel="0" max="6148" min="6148" style="678" width="5.42"/>
    <col collapsed="false" customWidth="true" hidden="false" outlineLevel="0" max="6149" min="6149" style="678" width="13.71"/>
    <col collapsed="false" customWidth="false" hidden="false" outlineLevel="0" max="6400" min="6150" style="678" width="9.14"/>
    <col collapsed="false" customWidth="true" hidden="false" outlineLevel="0" max="6401" min="6401" style="678" width="7.71"/>
    <col collapsed="false" customWidth="true" hidden="false" outlineLevel="0" max="6402" min="6402" style="678" width="8.29"/>
    <col collapsed="false" customWidth="true" hidden="false" outlineLevel="0" max="6403" min="6403" style="678" width="69"/>
    <col collapsed="false" customWidth="true" hidden="false" outlineLevel="0" max="6404" min="6404" style="678" width="5.42"/>
    <col collapsed="false" customWidth="true" hidden="false" outlineLevel="0" max="6405" min="6405" style="678" width="13.71"/>
    <col collapsed="false" customWidth="false" hidden="false" outlineLevel="0" max="6656" min="6406" style="678" width="9.14"/>
    <col collapsed="false" customWidth="true" hidden="false" outlineLevel="0" max="6657" min="6657" style="678" width="7.71"/>
    <col collapsed="false" customWidth="true" hidden="false" outlineLevel="0" max="6658" min="6658" style="678" width="8.29"/>
    <col collapsed="false" customWidth="true" hidden="false" outlineLevel="0" max="6659" min="6659" style="678" width="69"/>
    <col collapsed="false" customWidth="true" hidden="false" outlineLevel="0" max="6660" min="6660" style="678" width="5.42"/>
    <col collapsed="false" customWidth="true" hidden="false" outlineLevel="0" max="6661" min="6661" style="678" width="13.71"/>
    <col collapsed="false" customWidth="false" hidden="false" outlineLevel="0" max="6912" min="6662" style="678" width="9.14"/>
    <col collapsed="false" customWidth="true" hidden="false" outlineLevel="0" max="6913" min="6913" style="678" width="7.71"/>
    <col collapsed="false" customWidth="true" hidden="false" outlineLevel="0" max="6914" min="6914" style="678" width="8.29"/>
    <col collapsed="false" customWidth="true" hidden="false" outlineLevel="0" max="6915" min="6915" style="678" width="69"/>
    <col collapsed="false" customWidth="true" hidden="false" outlineLevel="0" max="6916" min="6916" style="678" width="5.42"/>
    <col collapsed="false" customWidth="true" hidden="false" outlineLevel="0" max="6917" min="6917" style="678" width="13.71"/>
    <col collapsed="false" customWidth="false" hidden="false" outlineLevel="0" max="7168" min="6918" style="678" width="9.14"/>
    <col collapsed="false" customWidth="true" hidden="false" outlineLevel="0" max="7169" min="7169" style="678" width="7.71"/>
    <col collapsed="false" customWidth="true" hidden="false" outlineLevel="0" max="7170" min="7170" style="678" width="8.29"/>
    <col collapsed="false" customWidth="true" hidden="false" outlineLevel="0" max="7171" min="7171" style="678" width="69"/>
    <col collapsed="false" customWidth="true" hidden="false" outlineLevel="0" max="7172" min="7172" style="678" width="5.42"/>
    <col collapsed="false" customWidth="true" hidden="false" outlineLevel="0" max="7173" min="7173" style="678" width="13.71"/>
    <col collapsed="false" customWidth="false" hidden="false" outlineLevel="0" max="7424" min="7174" style="678" width="9.14"/>
    <col collapsed="false" customWidth="true" hidden="false" outlineLevel="0" max="7425" min="7425" style="678" width="7.71"/>
    <col collapsed="false" customWidth="true" hidden="false" outlineLevel="0" max="7426" min="7426" style="678" width="8.29"/>
    <col collapsed="false" customWidth="true" hidden="false" outlineLevel="0" max="7427" min="7427" style="678" width="69"/>
    <col collapsed="false" customWidth="true" hidden="false" outlineLevel="0" max="7428" min="7428" style="678" width="5.42"/>
    <col collapsed="false" customWidth="true" hidden="false" outlineLevel="0" max="7429" min="7429" style="678" width="13.71"/>
    <col collapsed="false" customWidth="false" hidden="false" outlineLevel="0" max="7680" min="7430" style="678" width="9.14"/>
    <col collapsed="false" customWidth="true" hidden="false" outlineLevel="0" max="7681" min="7681" style="678" width="7.71"/>
    <col collapsed="false" customWidth="true" hidden="false" outlineLevel="0" max="7682" min="7682" style="678" width="8.29"/>
    <col collapsed="false" customWidth="true" hidden="false" outlineLevel="0" max="7683" min="7683" style="678" width="69"/>
    <col collapsed="false" customWidth="true" hidden="false" outlineLevel="0" max="7684" min="7684" style="678" width="5.42"/>
    <col collapsed="false" customWidth="true" hidden="false" outlineLevel="0" max="7685" min="7685" style="678" width="13.71"/>
    <col collapsed="false" customWidth="false" hidden="false" outlineLevel="0" max="7936" min="7686" style="678" width="9.14"/>
    <col collapsed="false" customWidth="true" hidden="false" outlineLevel="0" max="7937" min="7937" style="678" width="7.71"/>
    <col collapsed="false" customWidth="true" hidden="false" outlineLevel="0" max="7938" min="7938" style="678" width="8.29"/>
    <col collapsed="false" customWidth="true" hidden="false" outlineLevel="0" max="7939" min="7939" style="678" width="69"/>
    <col collapsed="false" customWidth="true" hidden="false" outlineLevel="0" max="7940" min="7940" style="678" width="5.42"/>
    <col collapsed="false" customWidth="true" hidden="false" outlineLevel="0" max="7941" min="7941" style="678" width="13.71"/>
    <col collapsed="false" customWidth="false" hidden="false" outlineLevel="0" max="8192" min="7942" style="678" width="9.14"/>
    <col collapsed="false" customWidth="true" hidden="false" outlineLevel="0" max="8193" min="8193" style="678" width="7.71"/>
    <col collapsed="false" customWidth="true" hidden="false" outlineLevel="0" max="8194" min="8194" style="678" width="8.29"/>
    <col collapsed="false" customWidth="true" hidden="false" outlineLevel="0" max="8195" min="8195" style="678" width="69"/>
    <col collapsed="false" customWidth="true" hidden="false" outlineLevel="0" max="8196" min="8196" style="678" width="5.42"/>
    <col collapsed="false" customWidth="true" hidden="false" outlineLevel="0" max="8197" min="8197" style="678" width="13.71"/>
    <col collapsed="false" customWidth="false" hidden="false" outlineLevel="0" max="8448" min="8198" style="678" width="9.14"/>
    <col collapsed="false" customWidth="true" hidden="false" outlineLevel="0" max="8449" min="8449" style="678" width="7.71"/>
    <col collapsed="false" customWidth="true" hidden="false" outlineLevel="0" max="8450" min="8450" style="678" width="8.29"/>
    <col collapsed="false" customWidth="true" hidden="false" outlineLevel="0" max="8451" min="8451" style="678" width="69"/>
    <col collapsed="false" customWidth="true" hidden="false" outlineLevel="0" max="8452" min="8452" style="678" width="5.42"/>
    <col collapsed="false" customWidth="true" hidden="false" outlineLevel="0" max="8453" min="8453" style="678" width="13.71"/>
    <col collapsed="false" customWidth="false" hidden="false" outlineLevel="0" max="8704" min="8454" style="678" width="9.14"/>
    <col collapsed="false" customWidth="true" hidden="false" outlineLevel="0" max="8705" min="8705" style="678" width="7.71"/>
    <col collapsed="false" customWidth="true" hidden="false" outlineLevel="0" max="8706" min="8706" style="678" width="8.29"/>
    <col collapsed="false" customWidth="true" hidden="false" outlineLevel="0" max="8707" min="8707" style="678" width="69"/>
    <col collapsed="false" customWidth="true" hidden="false" outlineLevel="0" max="8708" min="8708" style="678" width="5.42"/>
    <col collapsed="false" customWidth="true" hidden="false" outlineLevel="0" max="8709" min="8709" style="678" width="13.71"/>
    <col collapsed="false" customWidth="false" hidden="false" outlineLevel="0" max="8960" min="8710" style="678" width="9.14"/>
    <col collapsed="false" customWidth="true" hidden="false" outlineLevel="0" max="8961" min="8961" style="678" width="7.71"/>
    <col collapsed="false" customWidth="true" hidden="false" outlineLevel="0" max="8962" min="8962" style="678" width="8.29"/>
    <col collapsed="false" customWidth="true" hidden="false" outlineLevel="0" max="8963" min="8963" style="678" width="69"/>
    <col collapsed="false" customWidth="true" hidden="false" outlineLevel="0" max="8964" min="8964" style="678" width="5.42"/>
    <col collapsed="false" customWidth="true" hidden="false" outlineLevel="0" max="8965" min="8965" style="678" width="13.71"/>
    <col collapsed="false" customWidth="false" hidden="false" outlineLevel="0" max="9216" min="8966" style="678" width="9.14"/>
    <col collapsed="false" customWidth="true" hidden="false" outlineLevel="0" max="9217" min="9217" style="678" width="7.71"/>
    <col collapsed="false" customWidth="true" hidden="false" outlineLevel="0" max="9218" min="9218" style="678" width="8.29"/>
    <col collapsed="false" customWidth="true" hidden="false" outlineLevel="0" max="9219" min="9219" style="678" width="69"/>
    <col collapsed="false" customWidth="true" hidden="false" outlineLevel="0" max="9220" min="9220" style="678" width="5.42"/>
    <col collapsed="false" customWidth="true" hidden="false" outlineLevel="0" max="9221" min="9221" style="678" width="13.71"/>
    <col collapsed="false" customWidth="false" hidden="false" outlineLevel="0" max="9472" min="9222" style="678" width="9.14"/>
    <col collapsed="false" customWidth="true" hidden="false" outlineLevel="0" max="9473" min="9473" style="678" width="7.71"/>
    <col collapsed="false" customWidth="true" hidden="false" outlineLevel="0" max="9474" min="9474" style="678" width="8.29"/>
    <col collapsed="false" customWidth="true" hidden="false" outlineLevel="0" max="9475" min="9475" style="678" width="69"/>
    <col collapsed="false" customWidth="true" hidden="false" outlineLevel="0" max="9476" min="9476" style="678" width="5.42"/>
    <col collapsed="false" customWidth="true" hidden="false" outlineLevel="0" max="9477" min="9477" style="678" width="13.71"/>
    <col collapsed="false" customWidth="false" hidden="false" outlineLevel="0" max="9728" min="9478" style="678" width="9.14"/>
    <col collapsed="false" customWidth="true" hidden="false" outlineLevel="0" max="9729" min="9729" style="678" width="7.71"/>
    <col collapsed="false" customWidth="true" hidden="false" outlineLevel="0" max="9730" min="9730" style="678" width="8.29"/>
    <col collapsed="false" customWidth="true" hidden="false" outlineLevel="0" max="9731" min="9731" style="678" width="69"/>
    <col collapsed="false" customWidth="true" hidden="false" outlineLevel="0" max="9732" min="9732" style="678" width="5.42"/>
    <col collapsed="false" customWidth="true" hidden="false" outlineLevel="0" max="9733" min="9733" style="678" width="13.71"/>
    <col collapsed="false" customWidth="false" hidden="false" outlineLevel="0" max="9984" min="9734" style="678" width="9.14"/>
    <col collapsed="false" customWidth="true" hidden="false" outlineLevel="0" max="9985" min="9985" style="678" width="7.71"/>
    <col collapsed="false" customWidth="true" hidden="false" outlineLevel="0" max="9986" min="9986" style="678" width="8.29"/>
    <col collapsed="false" customWidth="true" hidden="false" outlineLevel="0" max="9987" min="9987" style="678" width="69"/>
    <col collapsed="false" customWidth="true" hidden="false" outlineLevel="0" max="9988" min="9988" style="678" width="5.42"/>
    <col collapsed="false" customWidth="true" hidden="false" outlineLevel="0" max="9989" min="9989" style="678" width="13.71"/>
    <col collapsed="false" customWidth="false" hidden="false" outlineLevel="0" max="10240" min="9990" style="678" width="9.14"/>
    <col collapsed="false" customWidth="true" hidden="false" outlineLevel="0" max="10241" min="10241" style="678" width="7.71"/>
    <col collapsed="false" customWidth="true" hidden="false" outlineLevel="0" max="10242" min="10242" style="678" width="8.29"/>
    <col collapsed="false" customWidth="true" hidden="false" outlineLevel="0" max="10243" min="10243" style="678" width="69"/>
    <col collapsed="false" customWidth="true" hidden="false" outlineLevel="0" max="10244" min="10244" style="678" width="5.42"/>
    <col collapsed="false" customWidth="true" hidden="false" outlineLevel="0" max="10245" min="10245" style="678" width="13.71"/>
    <col collapsed="false" customWidth="false" hidden="false" outlineLevel="0" max="10496" min="10246" style="678" width="9.14"/>
    <col collapsed="false" customWidth="true" hidden="false" outlineLevel="0" max="10497" min="10497" style="678" width="7.71"/>
    <col collapsed="false" customWidth="true" hidden="false" outlineLevel="0" max="10498" min="10498" style="678" width="8.29"/>
    <col collapsed="false" customWidth="true" hidden="false" outlineLevel="0" max="10499" min="10499" style="678" width="69"/>
    <col collapsed="false" customWidth="true" hidden="false" outlineLevel="0" max="10500" min="10500" style="678" width="5.42"/>
    <col collapsed="false" customWidth="true" hidden="false" outlineLevel="0" max="10501" min="10501" style="678" width="13.71"/>
    <col collapsed="false" customWidth="false" hidden="false" outlineLevel="0" max="10752" min="10502" style="678" width="9.14"/>
    <col collapsed="false" customWidth="true" hidden="false" outlineLevel="0" max="10753" min="10753" style="678" width="7.71"/>
    <col collapsed="false" customWidth="true" hidden="false" outlineLevel="0" max="10754" min="10754" style="678" width="8.29"/>
    <col collapsed="false" customWidth="true" hidden="false" outlineLevel="0" max="10755" min="10755" style="678" width="69"/>
    <col collapsed="false" customWidth="true" hidden="false" outlineLevel="0" max="10756" min="10756" style="678" width="5.42"/>
    <col collapsed="false" customWidth="true" hidden="false" outlineLevel="0" max="10757" min="10757" style="678" width="13.71"/>
    <col collapsed="false" customWidth="false" hidden="false" outlineLevel="0" max="11008" min="10758" style="678" width="9.14"/>
    <col collapsed="false" customWidth="true" hidden="false" outlineLevel="0" max="11009" min="11009" style="678" width="7.71"/>
    <col collapsed="false" customWidth="true" hidden="false" outlineLevel="0" max="11010" min="11010" style="678" width="8.29"/>
    <col collapsed="false" customWidth="true" hidden="false" outlineLevel="0" max="11011" min="11011" style="678" width="69"/>
    <col collapsed="false" customWidth="true" hidden="false" outlineLevel="0" max="11012" min="11012" style="678" width="5.42"/>
    <col collapsed="false" customWidth="true" hidden="false" outlineLevel="0" max="11013" min="11013" style="678" width="13.71"/>
    <col collapsed="false" customWidth="false" hidden="false" outlineLevel="0" max="11264" min="11014" style="678" width="9.14"/>
    <col collapsed="false" customWidth="true" hidden="false" outlineLevel="0" max="11265" min="11265" style="678" width="7.71"/>
    <col collapsed="false" customWidth="true" hidden="false" outlineLevel="0" max="11266" min="11266" style="678" width="8.29"/>
    <col collapsed="false" customWidth="true" hidden="false" outlineLevel="0" max="11267" min="11267" style="678" width="69"/>
    <col collapsed="false" customWidth="true" hidden="false" outlineLevel="0" max="11268" min="11268" style="678" width="5.42"/>
    <col collapsed="false" customWidth="true" hidden="false" outlineLevel="0" max="11269" min="11269" style="678" width="13.71"/>
    <col collapsed="false" customWidth="false" hidden="false" outlineLevel="0" max="11520" min="11270" style="678" width="9.14"/>
    <col collapsed="false" customWidth="true" hidden="false" outlineLevel="0" max="11521" min="11521" style="678" width="7.71"/>
    <col collapsed="false" customWidth="true" hidden="false" outlineLevel="0" max="11522" min="11522" style="678" width="8.29"/>
    <col collapsed="false" customWidth="true" hidden="false" outlineLevel="0" max="11523" min="11523" style="678" width="69"/>
    <col collapsed="false" customWidth="true" hidden="false" outlineLevel="0" max="11524" min="11524" style="678" width="5.42"/>
    <col collapsed="false" customWidth="true" hidden="false" outlineLevel="0" max="11525" min="11525" style="678" width="13.71"/>
    <col collapsed="false" customWidth="false" hidden="false" outlineLevel="0" max="11776" min="11526" style="678" width="9.14"/>
    <col collapsed="false" customWidth="true" hidden="false" outlineLevel="0" max="11777" min="11777" style="678" width="7.71"/>
    <col collapsed="false" customWidth="true" hidden="false" outlineLevel="0" max="11778" min="11778" style="678" width="8.29"/>
    <col collapsed="false" customWidth="true" hidden="false" outlineLevel="0" max="11779" min="11779" style="678" width="69"/>
    <col collapsed="false" customWidth="true" hidden="false" outlineLevel="0" max="11780" min="11780" style="678" width="5.42"/>
    <col collapsed="false" customWidth="true" hidden="false" outlineLevel="0" max="11781" min="11781" style="678" width="13.71"/>
    <col collapsed="false" customWidth="false" hidden="false" outlineLevel="0" max="12032" min="11782" style="678" width="9.14"/>
    <col collapsed="false" customWidth="true" hidden="false" outlineLevel="0" max="12033" min="12033" style="678" width="7.71"/>
    <col collapsed="false" customWidth="true" hidden="false" outlineLevel="0" max="12034" min="12034" style="678" width="8.29"/>
    <col collapsed="false" customWidth="true" hidden="false" outlineLevel="0" max="12035" min="12035" style="678" width="69"/>
    <col collapsed="false" customWidth="true" hidden="false" outlineLevel="0" max="12036" min="12036" style="678" width="5.42"/>
    <col collapsed="false" customWidth="true" hidden="false" outlineLevel="0" max="12037" min="12037" style="678" width="13.71"/>
    <col collapsed="false" customWidth="false" hidden="false" outlineLevel="0" max="12288" min="12038" style="678" width="9.14"/>
    <col collapsed="false" customWidth="true" hidden="false" outlineLevel="0" max="12289" min="12289" style="678" width="7.71"/>
    <col collapsed="false" customWidth="true" hidden="false" outlineLevel="0" max="12290" min="12290" style="678" width="8.29"/>
    <col collapsed="false" customWidth="true" hidden="false" outlineLevel="0" max="12291" min="12291" style="678" width="69"/>
    <col collapsed="false" customWidth="true" hidden="false" outlineLevel="0" max="12292" min="12292" style="678" width="5.42"/>
    <col collapsed="false" customWidth="true" hidden="false" outlineLevel="0" max="12293" min="12293" style="678" width="13.71"/>
    <col collapsed="false" customWidth="false" hidden="false" outlineLevel="0" max="12544" min="12294" style="678" width="9.14"/>
    <col collapsed="false" customWidth="true" hidden="false" outlineLevel="0" max="12545" min="12545" style="678" width="7.71"/>
    <col collapsed="false" customWidth="true" hidden="false" outlineLevel="0" max="12546" min="12546" style="678" width="8.29"/>
    <col collapsed="false" customWidth="true" hidden="false" outlineLevel="0" max="12547" min="12547" style="678" width="69"/>
    <col collapsed="false" customWidth="true" hidden="false" outlineLevel="0" max="12548" min="12548" style="678" width="5.42"/>
    <col collapsed="false" customWidth="true" hidden="false" outlineLevel="0" max="12549" min="12549" style="678" width="13.71"/>
    <col collapsed="false" customWidth="false" hidden="false" outlineLevel="0" max="12800" min="12550" style="678" width="9.14"/>
    <col collapsed="false" customWidth="true" hidden="false" outlineLevel="0" max="12801" min="12801" style="678" width="7.71"/>
    <col collapsed="false" customWidth="true" hidden="false" outlineLevel="0" max="12802" min="12802" style="678" width="8.29"/>
    <col collapsed="false" customWidth="true" hidden="false" outlineLevel="0" max="12803" min="12803" style="678" width="69"/>
    <col collapsed="false" customWidth="true" hidden="false" outlineLevel="0" max="12804" min="12804" style="678" width="5.42"/>
    <col collapsed="false" customWidth="true" hidden="false" outlineLevel="0" max="12805" min="12805" style="678" width="13.71"/>
    <col collapsed="false" customWidth="false" hidden="false" outlineLevel="0" max="13056" min="12806" style="678" width="9.14"/>
    <col collapsed="false" customWidth="true" hidden="false" outlineLevel="0" max="13057" min="13057" style="678" width="7.71"/>
    <col collapsed="false" customWidth="true" hidden="false" outlineLevel="0" max="13058" min="13058" style="678" width="8.29"/>
    <col collapsed="false" customWidth="true" hidden="false" outlineLevel="0" max="13059" min="13059" style="678" width="69"/>
    <col collapsed="false" customWidth="true" hidden="false" outlineLevel="0" max="13060" min="13060" style="678" width="5.42"/>
    <col collapsed="false" customWidth="true" hidden="false" outlineLevel="0" max="13061" min="13061" style="678" width="13.71"/>
    <col collapsed="false" customWidth="false" hidden="false" outlineLevel="0" max="13312" min="13062" style="678" width="9.14"/>
    <col collapsed="false" customWidth="true" hidden="false" outlineLevel="0" max="13313" min="13313" style="678" width="7.71"/>
    <col collapsed="false" customWidth="true" hidden="false" outlineLevel="0" max="13314" min="13314" style="678" width="8.29"/>
    <col collapsed="false" customWidth="true" hidden="false" outlineLevel="0" max="13315" min="13315" style="678" width="69"/>
    <col collapsed="false" customWidth="true" hidden="false" outlineLevel="0" max="13316" min="13316" style="678" width="5.42"/>
    <col collapsed="false" customWidth="true" hidden="false" outlineLevel="0" max="13317" min="13317" style="678" width="13.71"/>
    <col collapsed="false" customWidth="false" hidden="false" outlineLevel="0" max="13568" min="13318" style="678" width="9.14"/>
    <col collapsed="false" customWidth="true" hidden="false" outlineLevel="0" max="13569" min="13569" style="678" width="7.71"/>
    <col collapsed="false" customWidth="true" hidden="false" outlineLevel="0" max="13570" min="13570" style="678" width="8.29"/>
    <col collapsed="false" customWidth="true" hidden="false" outlineLevel="0" max="13571" min="13571" style="678" width="69"/>
    <col collapsed="false" customWidth="true" hidden="false" outlineLevel="0" max="13572" min="13572" style="678" width="5.42"/>
    <col collapsed="false" customWidth="true" hidden="false" outlineLevel="0" max="13573" min="13573" style="678" width="13.71"/>
    <col collapsed="false" customWidth="false" hidden="false" outlineLevel="0" max="13824" min="13574" style="678" width="9.14"/>
    <col collapsed="false" customWidth="true" hidden="false" outlineLevel="0" max="13825" min="13825" style="678" width="7.71"/>
    <col collapsed="false" customWidth="true" hidden="false" outlineLevel="0" max="13826" min="13826" style="678" width="8.29"/>
    <col collapsed="false" customWidth="true" hidden="false" outlineLevel="0" max="13827" min="13827" style="678" width="69"/>
    <col collapsed="false" customWidth="true" hidden="false" outlineLevel="0" max="13828" min="13828" style="678" width="5.42"/>
    <col collapsed="false" customWidth="true" hidden="false" outlineLevel="0" max="13829" min="13829" style="678" width="13.71"/>
    <col collapsed="false" customWidth="false" hidden="false" outlineLevel="0" max="14080" min="13830" style="678" width="9.14"/>
    <col collapsed="false" customWidth="true" hidden="false" outlineLevel="0" max="14081" min="14081" style="678" width="7.71"/>
    <col collapsed="false" customWidth="true" hidden="false" outlineLevel="0" max="14082" min="14082" style="678" width="8.29"/>
    <col collapsed="false" customWidth="true" hidden="false" outlineLevel="0" max="14083" min="14083" style="678" width="69"/>
    <col collapsed="false" customWidth="true" hidden="false" outlineLevel="0" max="14084" min="14084" style="678" width="5.42"/>
    <col collapsed="false" customWidth="true" hidden="false" outlineLevel="0" max="14085" min="14085" style="678" width="13.71"/>
    <col collapsed="false" customWidth="false" hidden="false" outlineLevel="0" max="14336" min="14086" style="678" width="9.14"/>
    <col collapsed="false" customWidth="true" hidden="false" outlineLevel="0" max="14337" min="14337" style="678" width="7.71"/>
    <col collapsed="false" customWidth="true" hidden="false" outlineLevel="0" max="14338" min="14338" style="678" width="8.29"/>
    <col collapsed="false" customWidth="true" hidden="false" outlineLevel="0" max="14339" min="14339" style="678" width="69"/>
    <col collapsed="false" customWidth="true" hidden="false" outlineLevel="0" max="14340" min="14340" style="678" width="5.42"/>
    <col collapsed="false" customWidth="true" hidden="false" outlineLevel="0" max="14341" min="14341" style="678" width="13.71"/>
    <col collapsed="false" customWidth="false" hidden="false" outlineLevel="0" max="14592" min="14342" style="678" width="9.14"/>
    <col collapsed="false" customWidth="true" hidden="false" outlineLevel="0" max="14593" min="14593" style="678" width="7.71"/>
    <col collapsed="false" customWidth="true" hidden="false" outlineLevel="0" max="14594" min="14594" style="678" width="8.29"/>
    <col collapsed="false" customWidth="true" hidden="false" outlineLevel="0" max="14595" min="14595" style="678" width="69"/>
    <col collapsed="false" customWidth="true" hidden="false" outlineLevel="0" max="14596" min="14596" style="678" width="5.42"/>
    <col collapsed="false" customWidth="true" hidden="false" outlineLevel="0" max="14597" min="14597" style="678" width="13.71"/>
    <col collapsed="false" customWidth="false" hidden="false" outlineLevel="0" max="14848" min="14598" style="678" width="9.14"/>
    <col collapsed="false" customWidth="true" hidden="false" outlineLevel="0" max="14849" min="14849" style="678" width="7.71"/>
    <col collapsed="false" customWidth="true" hidden="false" outlineLevel="0" max="14850" min="14850" style="678" width="8.29"/>
    <col collapsed="false" customWidth="true" hidden="false" outlineLevel="0" max="14851" min="14851" style="678" width="69"/>
    <col collapsed="false" customWidth="true" hidden="false" outlineLevel="0" max="14852" min="14852" style="678" width="5.42"/>
    <col collapsed="false" customWidth="true" hidden="false" outlineLevel="0" max="14853" min="14853" style="678" width="13.71"/>
    <col collapsed="false" customWidth="false" hidden="false" outlineLevel="0" max="15104" min="14854" style="678" width="9.14"/>
    <col collapsed="false" customWidth="true" hidden="false" outlineLevel="0" max="15105" min="15105" style="678" width="7.71"/>
    <col collapsed="false" customWidth="true" hidden="false" outlineLevel="0" max="15106" min="15106" style="678" width="8.29"/>
    <col collapsed="false" customWidth="true" hidden="false" outlineLevel="0" max="15107" min="15107" style="678" width="69"/>
    <col collapsed="false" customWidth="true" hidden="false" outlineLevel="0" max="15108" min="15108" style="678" width="5.42"/>
    <col collapsed="false" customWidth="true" hidden="false" outlineLevel="0" max="15109" min="15109" style="678" width="13.71"/>
    <col collapsed="false" customWidth="false" hidden="false" outlineLevel="0" max="15360" min="15110" style="678" width="9.14"/>
    <col collapsed="false" customWidth="true" hidden="false" outlineLevel="0" max="15361" min="15361" style="678" width="7.71"/>
    <col collapsed="false" customWidth="true" hidden="false" outlineLevel="0" max="15362" min="15362" style="678" width="8.29"/>
    <col collapsed="false" customWidth="true" hidden="false" outlineLevel="0" max="15363" min="15363" style="678" width="69"/>
    <col collapsed="false" customWidth="true" hidden="false" outlineLevel="0" max="15364" min="15364" style="678" width="5.42"/>
    <col collapsed="false" customWidth="true" hidden="false" outlineLevel="0" max="15365" min="15365" style="678" width="13.71"/>
    <col collapsed="false" customWidth="false" hidden="false" outlineLevel="0" max="15616" min="15366" style="678" width="9.14"/>
    <col collapsed="false" customWidth="true" hidden="false" outlineLevel="0" max="15617" min="15617" style="678" width="7.71"/>
    <col collapsed="false" customWidth="true" hidden="false" outlineLevel="0" max="15618" min="15618" style="678" width="8.29"/>
    <col collapsed="false" customWidth="true" hidden="false" outlineLevel="0" max="15619" min="15619" style="678" width="69"/>
    <col collapsed="false" customWidth="true" hidden="false" outlineLevel="0" max="15620" min="15620" style="678" width="5.42"/>
    <col collapsed="false" customWidth="true" hidden="false" outlineLevel="0" max="15621" min="15621" style="678" width="13.71"/>
    <col collapsed="false" customWidth="false" hidden="false" outlineLevel="0" max="15872" min="15622" style="678" width="9.14"/>
    <col collapsed="false" customWidth="true" hidden="false" outlineLevel="0" max="15873" min="15873" style="678" width="7.71"/>
    <col collapsed="false" customWidth="true" hidden="false" outlineLevel="0" max="15874" min="15874" style="678" width="8.29"/>
    <col collapsed="false" customWidth="true" hidden="false" outlineLevel="0" max="15875" min="15875" style="678" width="69"/>
    <col collapsed="false" customWidth="true" hidden="false" outlineLevel="0" max="15876" min="15876" style="678" width="5.42"/>
    <col collapsed="false" customWidth="true" hidden="false" outlineLevel="0" max="15877" min="15877" style="678" width="13.71"/>
    <col collapsed="false" customWidth="false" hidden="false" outlineLevel="0" max="16128" min="15878" style="678" width="9.14"/>
    <col collapsed="false" customWidth="true" hidden="false" outlineLevel="0" max="16129" min="16129" style="678" width="7.71"/>
    <col collapsed="false" customWidth="true" hidden="false" outlineLevel="0" max="16130" min="16130" style="678" width="8.29"/>
    <col collapsed="false" customWidth="true" hidden="false" outlineLevel="0" max="16131" min="16131" style="678" width="69"/>
    <col collapsed="false" customWidth="true" hidden="false" outlineLevel="0" max="16132" min="16132" style="678" width="5.42"/>
    <col collapsed="false" customWidth="true" hidden="false" outlineLevel="0" max="16133" min="16133" style="678" width="13.71"/>
    <col collapsed="false" customWidth="false" hidden="false" outlineLevel="0" max="16384" min="16134" style="678" width="9.14"/>
  </cols>
  <sheetData>
    <row r="1" customFormat="false" ht="16.5" hidden="false" customHeight="true" outlineLevel="0" collapsed="false">
      <c r="C1" s="679" t="s">
        <v>1549</v>
      </c>
    </row>
    <row r="2" customFormat="false" ht="16.5" hidden="false" customHeight="true" outlineLevel="0" collapsed="false">
      <c r="C2" s="680" t="s">
        <v>1550</v>
      </c>
    </row>
    <row r="3" customFormat="false" ht="16.5" hidden="false" customHeight="true" outlineLevel="0" collapsed="false">
      <c r="C3" s="681" t="s">
        <v>1551</v>
      </c>
    </row>
    <row r="4" customFormat="false" ht="16.5" hidden="false" customHeight="true" outlineLevel="0" collapsed="false">
      <c r="A4" s="682" t="s">
        <v>33</v>
      </c>
      <c r="B4" s="683" t="s">
        <v>873</v>
      </c>
      <c r="C4" s="683" t="s">
        <v>874</v>
      </c>
      <c r="D4" s="683" t="s">
        <v>350</v>
      </c>
      <c r="E4" s="683" t="s">
        <v>80</v>
      </c>
    </row>
    <row r="5" customFormat="false" ht="12.75" hidden="false" customHeight="true" outlineLevel="0" collapsed="false">
      <c r="A5" s="684" t="s">
        <v>1552</v>
      </c>
      <c r="B5" s="685" t="s">
        <v>316</v>
      </c>
      <c r="C5" s="685" t="s">
        <v>1553</v>
      </c>
      <c r="D5" s="685" t="s">
        <v>392</v>
      </c>
      <c r="E5" s="686" t="n">
        <v>18.25</v>
      </c>
    </row>
    <row r="6" customFormat="false" ht="16.5" hidden="false" customHeight="true" outlineLevel="0" collapsed="false">
      <c r="A6" s="684" t="s">
        <v>1554</v>
      </c>
      <c r="B6" s="685" t="s">
        <v>316</v>
      </c>
      <c r="C6" s="685" t="s">
        <v>1555</v>
      </c>
      <c r="D6" s="685" t="s">
        <v>50</v>
      </c>
      <c r="E6" s="686" t="n">
        <v>1606000</v>
      </c>
    </row>
    <row r="7" customFormat="false" ht="12.75" hidden="false" customHeight="true" outlineLevel="0" collapsed="false">
      <c r="A7" s="684" t="s">
        <v>1556</v>
      </c>
      <c r="B7" s="685" t="s">
        <v>316</v>
      </c>
      <c r="C7" s="685" t="s">
        <v>1557</v>
      </c>
      <c r="D7" s="685" t="s">
        <v>50</v>
      </c>
      <c r="E7" s="686" t="n">
        <v>420556.24</v>
      </c>
    </row>
    <row r="8" customFormat="false" ht="16.5" hidden="false" customHeight="true" outlineLevel="0" collapsed="false">
      <c r="A8" s="684" t="s">
        <v>1558</v>
      </c>
      <c r="B8" s="685" t="s">
        <v>316</v>
      </c>
      <c r="C8" s="685" t="s">
        <v>1559</v>
      </c>
      <c r="D8" s="685" t="s">
        <v>50</v>
      </c>
      <c r="E8" s="686" t="n">
        <v>2597687.84</v>
      </c>
    </row>
    <row r="9" customFormat="false" ht="13.5" hidden="false" customHeight="true" outlineLevel="0" collapsed="false">
      <c r="A9" s="684" t="s">
        <v>1560</v>
      </c>
      <c r="B9" s="685" t="s">
        <v>316</v>
      </c>
      <c r="C9" s="685" t="s">
        <v>1561</v>
      </c>
      <c r="D9" s="685" t="s">
        <v>50</v>
      </c>
      <c r="E9" s="686" t="n">
        <v>70306.12</v>
      </c>
    </row>
    <row r="10" customFormat="false" ht="12.75" hidden="false" customHeight="true" outlineLevel="0" collapsed="false">
      <c r="A10" s="684" t="s">
        <v>1562</v>
      </c>
      <c r="B10" s="685" t="s">
        <v>316</v>
      </c>
      <c r="C10" s="685" t="s">
        <v>1563</v>
      </c>
      <c r="D10" s="685" t="s">
        <v>50</v>
      </c>
      <c r="E10" s="686" t="n">
        <v>138000</v>
      </c>
    </row>
    <row r="11" customFormat="false" ht="16.5" hidden="false" customHeight="true" outlineLevel="0" collapsed="false">
      <c r="A11" s="684" t="s">
        <v>1564</v>
      </c>
      <c r="B11" s="685" t="s">
        <v>316</v>
      </c>
      <c r="C11" s="685" t="s">
        <v>1565</v>
      </c>
      <c r="D11" s="685" t="s">
        <v>50</v>
      </c>
      <c r="E11" s="686" t="n">
        <v>5866.56</v>
      </c>
    </row>
    <row r="12" customFormat="false" ht="12.75" hidden="false" customHeight="true" outlineLevel="0" collapsed="false">
      <c r="A12" s="684" t="s">
        <v>1566</v>
      </c>
      <c r="B12" s="685" t="s">
        <v>316</v>
      </c>
      <c r="C12" s="685" t="s">
        <v>1567</v>
      </c>
      <c r="D12" s="685" t="s">
        <v>50</v>
      </c>
      <c r="E12" s="686" t="n">
        <v>6148</v>
      </c>
    </row>
    <row r="13" customFormat="false" ht="13.5" hidden="false" customHeight="true" outlineLevel="0" collapsed="false">
      <c r="A13" s="684" t="s">
        <v>1568</v>
      </c>
      <c r="B13" s="685" t="s">
        <v>316</v>
      </c>
      <c r="C13" s="685" t="s">
        <v>1569</v>
      </c>
      <c r="D13" s="685" t="s">
        <v>50</v>
      </c>
      <c r="E13" s="686" t="n">
        <v>7150</v>
      </c>
    </row>
    <row r="14" customFormat="false" ht="15.75" hidden="false" customHeight="true" outlineLevel="0" collapsed="false">
      <c r="A14" s="684" t="s">
        <v>1570</v>
      </c>
      <c r="B14" s="685" t="s">
        <v>316</v>
      </c>
      <c r="C14" s="685" t="s">
        <v>1571</v>
      </c>
      <c r="D14" s="685" t="s">
        <v>50</v>
      </c>
      <c r="E14" s="686" t="n">
        <v>453896.73</v>
      </c>
    </row>
    <row r="15" customFormat="false" ht="16.5" hidden="false" customHeight="true" outlineLevel="0" collapsed="false">
      <c r="A15" s="684" t="s">
        <v>1572</v>
      </c>
      <c r="B15" s="685" t="s">
        <v>316</v>
      </c>
      <c r="C15" s="685" t="s">
        <v>1573</v>
      </c>
      <c r="D15" s="685" t="s">
        <v>50</v>
      </c>
      <c r="E15" s="686" t="n">
        <v>500857.62</v>
      </c>
    </row>
    <row r="16" customFormat="false" ht="16.5" hidden="false" customHeight="true" outlineLevel="0" collapsed="false">
      <c r="A16" s="684" t="s">
        <v>1574</v>
      </c>
      <c r="B16" s="685" t="s">
        <v>316</v>
      </c>
      <c r="C16" s="685" t="s">
        <v>1575</v>
      </c>
      <c r="D16" s="685" t="s">
        <v>50</v>
      </c>
      <c r="E16" s="686" t="n">
        <v>101983.98</v>
      </c>
    </row>
    <row r="17" customFormat="false" ht="12.75" hidden="false" customHeight="true" outlineLevel="0" collapsed="false">
      <c r="A17" s="684" t="s">
        <v>1576</v>
      </c>
      <c r="B17" s="685" t="s">
        <v>316</v>
      </c>
      <c r="C17" s="685" t="s">
        <v>1577</v>
      </c>
      <c r="D17" s="685" t="s">
        <v>50</v>
      </c>
      <c r="E17" s="686" t="n">
        <v>1026133.28</v>
      </c>
    </row>
    <row r="18" customFormat="false" ht="13.5" hidden="false" customHeight="true" outlineLevel="0" collapsed="false">
      <c r="A18" s="684" t="s">
        <v>1578</v>
      </c>
      <c r="B18" s="685" t="s">
        <v>316</v>
      </c>
      <c r="C18" s="685" t="s">
        <v>1579</v>
      </c>
      <c r="D18" s="685" t="s">
        <v>50</v>
      </c>
      <c r="E18" s="686" t="n">
        <v>650000</v>
      </c>
    </row>
    <row r="19" customFormat="false" ht="15.75" hidden="false" customHeight="true" outlineLevel="0" collapsed="false">
      <c r="A19" s="684" t="s">
        <v>1580</v>
      </c>
      <c r="B19" s="685" t="s">
        <v>316</v>
      </c>
      <c r="C19" s="685" t="s">
        <v>1581</v>
      </c>
      <c r="D19" s="685" t="s">
        <v>50</v>
      </c>
      <c r="E19" s="686" t="n">
        <v>738571.44</v>
      </c>
    </row>
    <row r="20" customFormat="false" ht="16.5" hidden="false" customHeight="true" outlineLevel="0" collapsed="false">
      <c r="A20" s="684" t="s">
        <v>1582</v>
      </c>
      <c r="B20" s="685" t="s">
        <v>316</v>
      </c>
      <c r="C20" s="685" t="s">
        <v>1583</v>
      </c>
      <c r="D20" s="685" t="s">
        <v>50</v>
      </c>
      <c r="E20" s="686" t="n">
        <v>850643.67</v>
      </c>
    </row>
    <row r="21" customFormat="false" ht="13.5" hidden="false" customHeight="true" outlineLevel="0" collapsed="false">
      <c r="A21" s="684" t="s">
        <v>1584</v>
      </c>
      <c r="B21" s="685" t="s">
        <v>316</v>
      </c>
      <c r="C21" s="685" t="s">
        <v>1585</v>
      </c>
      <c r="D21" s="685" t="s">
        <v>50</v>
      </c>
      <c r="E21" s="686" t="n">
        <v>781468.54</v>
      </c>
    </row>
    <row r="22" customFormat="false" ht="12.75" hidden="false" customHeight="true" outlineLevel="0" collapsed="false">
      <c r="A22" s="684" t="s">
        <v>1586</v>
      </c>
      <c r="B22" s="685" t="s">
        <v>316</v>
      </c>
      <c r="C22" s="685" t="s">
        <v>1587</v>
      </c>
      <c r="D22" s="685" t="s">
        <v>50</v>
      </c>
      <c r="E22" s="686" t="n">
        <v>580000</v>
      </c>
    </row>
    <row r="23" customFormat="false" ht="12.75" hidden="false" customHeight="true" outlineLevel="0" collapsed="false">
      <c r="A23" s="684" t="s">
        <v>1588</v>
      </c>
      <c r="B23" s="685" t="s">
        <v>316</v>
      </c>
      <c r="C23" s="685" t="s">
        <v>1589</v>
      </c>
      <c r="D23" s="685" t="s">
        <v>50</v>
      </c>
      <c r="E23" s="686" t="n">
        <v>625341.67</v>
      </c>
    </row>
    <row r="24" customFormat="false" ht="13.5" hidden="false" customHeight="true" outlineLevel="0" collapsed="false">
      <c r="A24" s="684" t="s">
        <v>1590</v>
      </c>
      <c r="B24" s="685" t="s">
        <v>316</v>
      </c>
      <c r="C24" s="685" t="s">
        <v>1591</v>
      </c>
      <c r="D24" s="685" t="s">
        <v>50</v>
      </c>
      <c r="E24" s="686" t="n">
        <v>159900</v>
      </c>
    </row>
    <row r="25" customFormat="false" ht="12.75" hidden="false" customHeight="true" outlineLevel="0" collapsed="false">
      <c r="A25" s="684" t="s">
        <v>1592</v>
      </c>
      <c r="B25" s="685" t="s">
        <v>316</v>
      </c>
      <c r="C25" s="685" t="s">
        <v>1593</v>
      </c>
      <c r="D25" s="685" t="s">
        <v>50</v>
      </c>
      <c r="E25" s="686" t="n">
        <v>916294.02</v>
      </c>
    </row>
    <row r="26" customFormat="false" ht="13.5" hidden="false" customHeight="true" outlineLevel="0" collapsed="false">
      <c r="A26" s="684" t="s">
        <v>1594</v>
      </c>
      <c r="B26" s="685" t="s">
        <v>316</v>
      </c>
      <c r="C26" s="685" t="s">
        <v>1595</v>
      </c>
      <c r="D26" s="685" t="s">
        <v>50</v>
      </c>
      <c r="E26" s="686" t="n">
        <v>13027.04</v>
      </c>
    </row>
    <row r="27" customFormat="false" ht="12.75" hidden="false" customHeight="true" outlineLevel="0" collapsed="false">
      <c r="A27" s="684" t="s">
        <v>1596</v>
      </c>
      <c r="B27" s="685" t="s">
        <v>316</v>
      </c>
      <c r="C27" s="685" t="s">
        <v>1597</v>
      </c>
      <c r="D27" s="685" t="s">
        <v>50</v>
      </c>
      <c r="E27" s="686" t="n">
        <v>9990</v>
      </c>
    </row>
    <row r="28" customFormat="false" ht="12.75" hidden="false" customHeight="true" outlineLevel="0" collapsed="false">
      <c r="A28" s="684" t="s">
        <v>1598</v>
      </c>
      <c r="B28" s="685" t="s">
        <v>316</v>
      </c>
      <c r="C28" s="685" t="s">
        <v>1599</v>
      </c>
      <c r="D28" s="685" t="s">
        <v>50</v>
      </c>
      <c r="E28" s="686" t="n">
        <v>132032.79</v>
      </c>
    </row>
    <row r="29" customFormat="false" ht="13.5" hidden="false" customHeight="true" outlineLevel="0" collapsed="false">
      <c r="A29" s="684" t="s">
        <v>1600</v>
      </c>
      <c r="B29" s="685" t="s">
        <v>316</v>
      </c>
      <c r="C29" s="685" t="s">
        <v>1601</v>
      </c>
      <c r="D29" s="685" t="s">
        <v>50</v>
      </c>
      <c r="E29" s="686" t="n">
        <v>190570</v>
      </c>
    </row>
    <row r="30" customFormat="false" ht="12.75" hidden="false" customHeight="true" outlineLevel="0" collapsed="false">
      <c r="A30" s="684" t="s">
        <v>1602</v>
      </c>
      <c r="B30" s="685" t="s">
        <v>316</v>
      </c>
      <c r="C30" s="685" t="s">
        <v>1603</v>
      </c>
      <c r="D30" s="685" t="s">
        <v>50</v>
      </c>
      <c r="E30" s="686" t="n">
        <v>24315.82</v>
      </c>
    </row>
    <row r="31" customFormat="false" ht="16.5" hidden="false" customHeight="true" outlineLevel="0" collapsed="false">
      <c r="A31" s="684" t="s">
        <v>1604</v>
      </c>
      <c r="B31" s="685" t="s">
        <v>316</v>
      </c>
      <c r="C31" s="685" t="s">
        <v>1605</v>
      </c>
      <c r="D31" s="685" t="s">
        <v>1606</v>
      </c>
      <c r="E31" s="686" t="n">
        <v>700</v>
      </c>
    </row>
    <row r="32" customFormat="false" ht="16.5" hidden="false" customHeight="true" outlineLevel="0" collapsed="false">
      <c r="A32" s="684" t="s">
        <v>1607</v>
      </c>
      <c r="B32" s="685" t="s">
        <v>316</v>
      </c>
      <c r="C32" s="685" t="s">
        <v>1608</v>
      </c>
      <c r="D32" s="685" t="s">
        <v>50</v>
      </c>
      <c r="E32" s="686" t="n">
        <v>11910</v>
      </c>
    </row>
    <row r="33" customFormat="false" ht="12.75" hidden="false" customHeight="true" outlineLevel="0" collapsed="false">
      <c r="A33" s="684" t="s">
        <v>1609</v>
      </c>
      <c r="B33" s="685" t="s">
        <v>316</v>
      </c>
      <c r="C33" s="685" t="s">
        <v>1610</v>
      </c>
      <c r="D33" s="685" t="s">
        <v>50</v>
      </c>
      <c r="E33" s="686" t="n">
        <v>433317.06</v>
      </c>
    </row>
    <row r="34" customFormat="false" ht="23.25" hidden="false" customHeight="true" outlineLevel="0" collapsed="false">
      <c r="A34" s="684" t="s">
        <v>1611</v>
      </c>
      <c r="B34" s="685" t="s">
        <v>316</v>
      </c>
      <c r="C34" s="685" t="s">
        <v>1612</v>
      </c>
      <c r="D34" s="685" t="s">
        <v>50</v>
      </c>
      <c r="E34" s="686" t="n">
        <v>445000</v>
      </c>
    </row>
    <row r="35" customFormat="false" ht="12.75" hidden="false" customHeight="true" outlineLevel="0" collapsed="false">
      <c r="A35" s="684" t="s">
        <v>1613</v>
      </c>
      <c r="B35" s="685" t="s">
        <v>316</v>
      </c>
      <c r="C35" s="685" t="s">
        <v>1614</v>
      </c>
      <c r="D35" s="685" t="s">
        <v>50</v>
      </c>
      <c r="E35" s="686" t="n">
        <v>405000</v>
      </c>
    </row>
    <row r="36" customFormat="false" ht="16.5" hidden="false" customHeight="true" outlineLevel="0" collapsed="false">
      <c r="A36" s="684" t="s">
        <v>1615</v>
      </c>
      <c r="B36" s="685" t="s">
        <v>316</v>
      </c>
      <c r="C36" s="685" t="s">
        <v>1616</v>
      </c>
      <c r="D36" s="685" t="s">
        <v>50</v>
      </c>
      <c r="E36" s="686" t="n">
        <v>735000</v>
      </c>
    </row>
    <row r="37" customFormat="false" ht="16.5" hidden="false" customHeight="true" outlineLevel="0" collapsed="false">
      <c r="A37" s="684" t="s">
        <v>1617</v>
      </c>
      <c r="B37" s="685" t="s">
        <v>316</v>
      </c>
      <c r="C37" s="685" t="s">
        <v>1618</v>
      </c>
      <c r="D37" s="685" t="s">
        <v>50</v>
      </c>
      <c r="E37" s="686" t="n">
        <v>850000</v>
      </c>
    </row>
    <row r="38" customFormat="false" ht="12.75" hidden="false" customHeight="true" outlineLevel="0" collapsed="false">
      <c r="A38" s="684" t="s">
        <v>1619</v>
      </c>
      <c r="B38" s="685" t="s">
        <v>316</v>
      </c>
      <c r="C38" s="685" t="s">
        <v>1620</v>
      </c>
      <c r="D38" s="685" t="s">
        <v>50</v>
      </c>
      <c r="E38" s="686" t="n">
        <v>42031.25</v>
      </c>
    </row>
    <row r="39" customFormat="false" ht="16.5" hidden="false" customHeight="true" outlineLevel="0" collapsed="false">
      <c r="A39" s="684" t="s">
        <v>1621</v>
      </c>
      <c r="B39" s="685" t="s">
        <v>316</v>
      </c>
      <c r="C39" s="685" t="s">
        <v>1622</v>
      </c>
      <c r="D39" s="685" t="s">
        <v>50</v>
      </c>
      <c r="E39" s="686" t="n">
        <v>1292632.43</v>
      </c>
    </row>
    <row r="40" customFormat="false" ht="16.5" hidden="false" customHeight="true" outlineLevel="0" collapsed="false">
      <c r="A40" s="684" t="s">
        <v>1623</v>
      </c>
      <c r="B40" s="685" t="s">
        <v>316</v>
      </c>
      <c r="C40" s="685" t="s">
        <v>1624</v>
      </c>
      <c r="D40" s="685" t="s">
        <v>50</v>
      </c>
      <c r="E40" s="686" t="n">
        <v>238170.66</v>
      </c>
    </row>
    <row r="41" customFormat="false" ht="16.5" hidden="false" customHeight="true" outlineLevel="0" collapsed="false">
      <c r="A41" s="684" t="s">
        <v>1625</v>
      </c>
      <c r="B41" s="685" t="s">
        <v>316</v>
      </c>
      <c r="C41" s="685" t="s">
        <v>1626</v>
      </c>
      <c r="D41" s="685" t="s">
        <v>50</v>
      </c>
      <c r="E41" s="686" t="n">
        <v>1140000</v>
      </c>
    </row>
    <row r="42" customFormat="false" ht="12.75" hidden="false" customHeight="true" outlineLevel="0" collapsed="false">
      <c r="A42" s="684" t="s">
        <v>1627</v>
      </c>
      <c r="B42" s="685" t="s">
        <v>316</v>
      </c>
      <c r="C42" s="685" t="s">
        <v>1628</v>
      </c>
      <c r="D42" s="685" t="s">
        <v>50</v>
      </c>
      <c r="E42" s="686" t="n">
        <v>632.32</v>
      </c>
    </row>
    <row r="43" customFormat="false" ht="12.75" hidden="false" customHeight="true" outlineLevel="0" collapsed="false">
      <c r="A43" s="684" t="s">
        <v>1629</v>
      </c>
      <c r="B43" s="685" t="s">
        <v>316</v>
      </c>
      <c r="C43" s="685" t="s">
        <v>1630</v>
      </c>
      <c r="D43" s="685" t="s">
        <v>50</v>
      </c>
      <c r="E43" s="686" t="n">
        <v>1627</v>
      </c>
    </row>
    <row r="44" customFormat="false" ht="13.5" hidden="false" customHeight="true" outlineLevel="0" collapsed="false">
      <c r="A44" s="684" t="s">
        <v>1631</v>
      </c>
      <c r="B44" s="685" t="s">
        <v>316</v>
      </c>
      <c r="C44" s="685" t="s">
        <v>1632</v>
      </c>
      <c r="D44" s="685" t="s">
        <v>50</v>
      </c>
      <c r="E44" s="686" t="n">
        <v>4520274.31</v>
      </c>
    </row>
    <row r="45" customFormat="false" ht="16.5" hidden="false" customHeight="true" outlineLevel="0" collapsed="false">
      <c r="A45" s="684" t="s">
        <v>1633</v>
      </c>
      <c r="B45" s="685" t="s">
        <v>316</v>
      </c>
      <c r="C45" s="685" t="s">
        <v>1634</v>
      </c>
      <c r="D45" s="685" t="s">
        <v>50</v>
      </c>
      <c r="E45" s="686" t="n">
        <v>1380000</v>
      </c>
    </row>
    <row r="46" customFormat="false" ht="12.75" hidden="false" customHeight="true" outlineLevel="0" collapsed="false">
      <c r="A46" s="684" t="s">
        <v>1635</v>
      </c>
      <c r="B46" s="685" t="s">
        <v>316</v>
      </c>
      <c r="C46" s="685" t="s">
        <v>1636</v>
      </c>
      <c r="D46" s="685" t="s">
        <v>50</v>
      </c>
      <c r="E46" s="686" t="n">
        <v>310000</v>
      </c>
    </row>
    <row r="47" customFormat="false" ht="12.75" hidden="false" customHeight="true" outlineLevel="0" collapsed="false">
      <c r="A47" s="684" t="s">
        <v>1637</v>
      </c>
      <c r="B47" s="685" t="s">
        <v>316</v>
      </c>
      <c r="C47" s="685" t="s">
        <v>1638</v>
      </c>
      <c r="D47" s="685" t="s">
        <v>50</v>
      </c>
      <c r="E47" s="686" t="n">
        <v>358905</v>
      </c>
    </row>
    <row r="48" customFormat="false" ht="13.5" hidden="false" customHeight="true" outlineLevel="0" collapsed="false">
      <c r="A48" s="684" t="s">
        <v>1639</v>
      </c>
      <c r="B48" s="685" t="s">
        <v>316</v>
      </c>
      <c r="C48" s="685" t="s">
        <v>1640</v>
      </c>
      <c r="D48" s="685" t="s">
        <v>50</v>
      </c>
      <c r="E48" s="686" t="n">
        <v>1152.6</v>
      </c>
    </row>
    <row r="49" customFormat="false" ht="12.75" hidden="false" customHeight="true" outlineLevel="0" collapsed="false">
      <c r="A49" s="684" t="s">
        <v>1641</v>
      </c>
      <c r="B49" s="685" t="s">
        <v>316</v>
      </c>
      <c r="C49" s="685" t="s">
        <v>1642</v>
      </c>
      <c r="D49" s="685" t="s">
        <v>50</v>
      </c>
      <c r="E49" s="686" t="n">
        <v>1487.75</v>
      </c>
    </row>
    <row r="50" customFormat="false" ht="13.5" hidden="false" customHeight="true" outlineLevel="0" collapsed="false">
      <c r="A50" s="684" t="s">
        <v>1643</v>
      </c>
      <c r="B50" s="685" t="s">
        <v>316</v>
      </c>
      <c r="C50" s="685" t="s">
        <v>1644</v>
      </c>
      <c r="D50" s="685" t="s">
        <v>50</v>
      </c>
      <c r="E50" s="686" t="n">
        <v>5859</v>
      </c>
    </row>
    <row r="51" customFormat="false" ht="12.75" hidden="false" customHeight="true" outlineLevel="0" collapsed="false">
      <c r="A51" s="684" t="s">
        <v>1645</v>
      </c>
      <c r="B51" s="685" t="s">
        <v>316</v>
      </c>
      <c r="C51" s="685" t="s">
        <v>1646</v>
      </c>
      <c r="D51" s="685" t="s">
        <v>384</v>
      </c>
      <c r="E51" s="686" t="n">
        <v>3924.48</v>
      </c>
    </row>
    <row r="52" customFormat="false" ht="12.75" hidden="false" customHeight="true" outlineLevel="0" collapsed="false">
      <c r="A52" s="684" t="s">
        <v>1647</v>
      </c>
      <c r="B52" s="685" t="s">
        <v>316</v>
      </c>
      <c r="C52" s="685" t="s">
        <v>1648</v>
      </c>
      <c r="D52" s="685" t="s">
        <v>384</v>
      </c>
      <c r="E52" s="686" t="n">
        <v>5170</v>
      </c>
    </row>
    <row r="53" customFormat="false" ht="13.5" hidden="false" customHeight="true" outlineLevel="0" collapsed="false">
      <c r="A53" s="684" t="s">
        <v>1649</v>
      </c>
      <c r="B53" s="685" t="s">
        <v>316</v>
      </c>
      <c r="C53" s="685" t="s">
        <v>1650</v>
      </c>
      <c r="D53" s="685" t="s">
        <v>384</v>
      </c>
      <c r="E53" s="686" t="n">
        <v>3218.94</v>
      </c>
    </row>
    <row r="54" customFormat="false" ht="12.75" hidden="false" customHeight="true" outlineLevel="0" collapsed="false">
      <c r="A54" s="684" t="s">
        <v>1651</v>
      </c>
      <c r="B54" s="685" t="s">
        <v>316</v>
      </c>
      <c r="C54" s="685" t="s">
        <v>1652</v>
      </c>
      <c r="D54" s="685" t="s">
        <v>50</v>
      </c>
      <c r="E54" s="686" t="n">
        <v>49.8</v>
      </c>
    </row>
    <row r="55" customFormat="false" ht="12.75" hidden="false" customHeight="true" outlineLevel="0" collapsed="false">
      <c r="A55" s="684" t="s">
        <v>1653</v>
      </c>
      <c r="B55" s="685" t="s">
        <v>316</v>
      </c>
      <c r="C55" s="685" t="s">
        <v>1654</v>
      </c>
      <c r="D55" s="685" t="s">
        <v>50</v>
      </c>
      <c r="E55" s="686" t="n">
        <v>410</v>
      </c>
    </row>
    <row r="56" customFormat="false" ht="13.5" hidden="false" customHeight="true" outlineLevel="0" collapsed="false">
      <c r="A56" s="684" t="s">
        <v>1655</v>
      </c>
      <c r="B56" s="685" t="s">
        <v>316</v>
      </c>
      <c r="C56" s="685" t="s">
        <v>1656</v>
      </c>
      <c r="D56" s="685" t="s">
        <v>50</v>
      </c>
      <c r="E56" s="686" t="n">
        <v>2428.08</v>
      </c>
    </row>
    <row r="57" customFormat="false" ht="12.75" hidden="false" customHeight="true" outlineLevel="0" collapsed="false">
      <c r="A57" s="684" t="s">
        <v>1657</v>
      </c>
      <c r="B57" s="685" t="s">
        <v>316</v>
      </c>
      <c r="C57" s="685" t="s">
        <v>1658</v>
      </c>
      <c r="D57" s="685" t="s">
        <v>50</v>
      </c>
      <c r="E57" s="686" t="n">
        <v>8820.26</v>
      </c>
    </row>
    <row r="58" customFormat="false" ht="23.25" hidden="false" customHeight="true" outlineLevel="0" collapsed="false">
      <c r="A58" s="684" t="s">
        <v>1659</v>
      </c>
      <c r="B58" s="685" t="s">
        <v>316</v>
      </c>
      <c r="C58" s="685" t="s">
        <v>1660</v>
      </c>
      <c r="D58" s="685" t="s">
        <v>50</v>
      </c>
      <c r="E58" s="686" t="n">
        <v>4500</v>
      </c>
    </row>
    <row r="59" customFormat="false" ht="13.5" hidden="false" customHeight="true" outlineLevel="0" collapsed="false">
      <c r="A59" s="684" t="s">
        <v>1661</v>
      </c>
      <c r="B59" s="685" t="s">
        <v>316</v>
      </c>
      <c r="C59" s="685" t="s">
        <v>1662</v>
      </c>
      <c r="D59" s="685" t="s">
        <v>392</v>
      </c>
      <c r="E59" s="686" t="n">
        <v>3</v>
      </c>
    </row>
    <row r="60" customFormat="false" ht="12.75" hidden="false" customHeight="true" outlineLevel="0" collapsed="false">
      <c r="A60" s="684" t="s">
        <v>1663</v>
      </c>
      <c r="B60" s="685" t="s">
        <v>316</v>
      </c>
      <c r="C60" s="685" t="s">
        <v>1664</v>
      </c>
      <c r="D60" s="685" t="s">
        <v>392</v>
      </c>
      <c r="E60" s="686" t="n">
        <v>3.39</v>
      </c>
    </row>
    <row r="61" customFormat="false" ht="12.75" hidden="false" customHeight="true" outlineLevel="0" collapsed="false">
      <c r="A61" s="684" t="s">
        <v>1665</v>
      </c>
      <c r="B61" s="685" t="s">
        <v>316</v>
      </c>
      <c r="C61" s="685" t="s">
        <v>1666</v>
      </c>
      <c r="D61" s="685" t="s">
        <v>392</v>
      </c>
      <c r="E61" s="686" t="n">
        <v>2.75</v>
      </c>
    </row>
    <row r="62" customFormat="false" ht="13.5" hidden="false" customHeight="true" outlineLevel="0" collapsed="false">
      <c r="A62" s="684" t="s">
        <v>1667</v>
      </c>
      <c r="B62" s="685" t="s">
        <v>316</v>
      </c>
      <c r="C62" s="685" t="s">
        <v>1668</v>
      </c>
      <c r="D62" s="685" t="s">
        <v>392</v>
      </c>
      <c r="E62" s="686" t="n">
        <v>3</v>
      </c>
    </row>
    <row r="63" customFormat="false" ht="12.75" hidden="false" customHeight="true" outlineLevel="0" collapsed="false">
      <c r="A63" s="684" t="s">
        <v>1669</v>
      </c>
      <c r="B63" s="685" t="s">
        <v>316</v>
      </c>
      <c r="C63" s="685" t="s">
        <v>1670</v>
      </c>
      <c r="D63" s="685" t="s">
        <v>392</v>
      </c>
      <c r="E63" s="686" t="n">
        <v>100.89</v>
      </c>
    </row>
    <row r="64" customFormat="false" ht="13.5" hidden="false" customHeight="true" outlineLevel="0" collapsed="false">
      <c r="A64" s="684" t="s">
        <v>1671</v>
      </c>
      <c r="B64" s="685" t="s">
        <v>316</v>
      </c>
      <c r="C64" s="685" t="s">
        <v>1672</v>
      </c>
      <c r="D64" s="685" t="s">
        <v>50</v>
      </c>
      <c r="E64" s="686" t="n">
        <v>1203.45</v>
      </c>
    </row>
    <row r="65" customFormat="false" ht="12.75" hidden="false" customHeight="true" outlineLevel="0" collapsed="false">
      <c r="A65" s="684" t="s">
        <v>1673</v>
      </c>
      <c r="B65" s="685" t="s">
        <v>316</v>
      </c>
      <c r="C65" s="685" t="s">
        <v>1674</v>
      </c>
      <c r="D65" s="685" t="s">
        <v>384</v>
      </c>
      <c r="E65" s="686" t="n">
        <v>51121.12</v>
      </c>
    </row>
    <row r="66" customFormat="false" ht="12.75" hidden="false" customHeight="true" outlineLevel="0" collapsed="false">
      <c r="A66" s="684" t="s">
        <v>1675</v>
      </c>
      <c r="B66" s="685" t="s">
        <v>316</v>
      </c>
      <c r="C66" s="685" t="s">
        <v>1676</v>
      </c>
      <c r="D66" s="685" t="s">
        <v>392</v>
      </c>
      <c r="E66" s="686" t="n">
        <v>33.84</v>
      </c>
    </row>
    <row r="67" customFormat="false" ht="13.5" hidden="false" customHeight="true" outlineLevel="0" collapsed="false">
      <c r="A67" s="684" t="s">
        <v>1677</v>
      </c>
      <c r="B67" s="685" t="s">
        <v>316</v>
      </c>
      <c r="C67" s="685" t="s">
        <v>1678</v>
      </c>
      <c r="D67" s="685" t="s">
        <v>392</v>
      </c>
      <c r="E67" s="686" t="n">
        <v>24.97</v>
      </c>
    </row>
    <row r="68" customFormat="false" ht="12.75" hidden="false" customHeight="true" outlineLevel="0" collapsed="false">
      <c r="A68" s="684" t="s">
        <v>1679</v>
      </c>
      <c r="B68" s="685" t="s">
        <v>316</v>
      </c>
      <c r="C68" s="685" t="s">
        <v>1680</v>
      </c>
      <c r="D68" s="685" t="s">
        <v>392</v>
      </c>
      <c r="E68" s="686" t="n">
        <v>24.59</v>
      </c>
    </row>
    <row r="69" customFormat="false" ht="12.75" hidden="false" customHeight="true" outlineLevel="0" collapsed="false">
      <c r="A69" s="684" t="s">
        <v>1681</v>
      </c>
      <c r="B69" s="685" t="s">
        <v>316</v>
      </c>
      <c r="C69" s="685" t="s">
        <v>1682</v>
      </c>
      <c r="D69" s="685" t="s">
        <v>392</v>
      </c>
      <c r="E69" s="686" t="n">
        <v>26.99</v>
      </c>
    </row>
    <row r="70" customFormat="false" ht="13.5" hidden="false" customHeight="true" outlineLevel="0" collapsed="false">
      <c r="A70" s="684" t="s">
        <v>1683</v>
      </c>
      <c r="B70" s="685" t="s">
        <v>316</v>
      </c>
      <c r="C70" s="685" t="s">
        <v>1684</v>
      </c>
      <c r="D70" s="685" t="s">
        <v>392</v>
      </c>
      <c r="E70" s="686" t="n">
        <v>30.24</v>
      </c>
    </row>
    <row r="71" customFormat="false" ht="12.75" hidden="false" customHeight="true" outlineLevel="0" collapsed="false">
      <c r="A71" s="684" t="s">
        <v>1685</v>
      </c>
      <c r="B71" s="685" t="s">
        <v>316</v>
      </c>
      <c r="C71" s="685" t="s">
        <v>1686</v>
      </c>
      <c r="D71" s="685" t="s">
        <v>392</v>
      </c>
      <c r="E71" s="686" t="n">
        <v>29.75</v>
      </c>
    </row>
    <row r="72" customFormat="false" ht="13.5" hidden="false" customHeight="true" outlineLevel="0" collapsed="false">
      <c r="A72" s="684" t="s">
        <v>1687</v>
      </c>
      <c r="B72" s="685" t="s">
        <v>316</v>
      </c>
      <c r="C72" s="685" t="s">
        <v>1688</v>
      </c>
      <c r="D72" s="685" t="s">
        <v>392</v>
      </c>
      <c r="E72" s="686" t="n">
        <v>29.75</v>
      </c>
    </row>
    <row r="73" customFormat="false" ht="12.75" hidden="false" customHeight="true" outlineLevel="0" collapsed="false">
      <c r="A73" s="684" t="s">
        <v>1689</v>
      </c>
      <c r="B73" s="685" t="s">
        <v>316</v>
      </c>
      <c r="C73" s="685" t="s">
        <v>1690</v>
      </c>
      <c r="D73" s="685" t="s">
        <v>392</v>
      </c>
      <c r="E73" s="686" t="n">
        <v>24.69</v>
      </c>
    </row>
    <row r="74" customFormat="false" ht="12.75" hidden="false" customHeight="true" outlineLevel="0" collapsed="false">
      <c r="A74" s="684" t="s">
        <v>1691</v>
      </c>
      <c r="B74" s="685" t="s">
        <v>316</v>
      </c>
      <c r="C74" s="685" t="s">
        <v>1692</v>
      </c>
      <c r="D74" s="685" t="s">
        <v>392</v>
      </c>
      <c r="E74" s="686" t="n">
        <v>35.18</v>
      </c>
    </row>
    <row r="75" customFormat="false" ht="13.5" hidden="false" customHeight="true" outlineLevel="0" collapsed="false">
      <c r="A75" s="684" t="s">
        <v>1693</v>
      </c>
      <c r="B75" s="685" t="s">
        <v>316</v>
      </c>
      <c r="C75" s="685" t="s">
        <v>1694</v>
      </c>
      <c r="D75" s="685" t="s">
        <v>392</v>
      </c>
      <c r="E75" s="686" t="n">
        <v>33.84</v>
      </c>
    </row>
    <row r="76" customFormat="false" ht="12.75" hidden="false" customHeight="true" outlineLevel="0" collapsed="false">
      <c r="A76" s="684" t="s">
        <v>1695</v>
      </c>
      <c r="B76" s="685" t="s">
        <v>316</v>
      </c>
      <c r="C76" s="685" t="s">
        <v>1696</v>
      </c>
      <c r="D76" s="685" t="s">
        <v>392</v>
      </c>
      <c r="E76" s="686" t="n">
        <v>38.38</v>
      </c>
    </row>
    <row r="77" customFormat="false" ht="13.5" hidden="false" customHeight="true" outlineLevel="0" collapsed="false">
      <c r="A77" s="684" t="s">
        <v>1697</v>
      </c>
      <c r="B77" s="685" t="s">
        <v>316</v>
      </c>
      <c r="C77" s="685" t="s">
        <v>1698</v>
      </c>
      <c r="D77" s="685" t="s">
        <v>392</v>
      </c>
      <c r="E77" s="686" t="n">
        <v>36.57</v>
      </c>
    </row>
    <row r="78" customFormat="false" ht="12.75" hidden="false" customHeight="true" outlineLevel="0" collapsed="false">
      <c r="A78" s="684" t="s">
        <v>1699</v>
      </c>
      <c r="B78" s="685" t="s">
        <v>316</v>
      </c>
      <c r="C78" s="685" t="s">
        <v>1700</v>
      </c>
      <c r="D78" s="685" t="s">
        <v>392</v>
      </c>
      <c r="E78" s="686" t="n">
        <v>21.42</v>
      </c>
    </row>
    <row r="79" customFormat="false" ht="12.75" hidden="false" customHeight="true" outlineLevel="0" collapsed="false">
      <c r="A79" s="684" t="s">
        <v>1701</v>
      </c>
      <c r="B79" s="685" t="s">
        <v>316</v>
      </c>
      <c r="C79" s="685" t="s">
        <v>1702</v>
      </c>
      <c r="D79" s="685" t="s">
        <v>392</v>
      </c>
      <c r="E79" s="686" t="n">
        <v>21.74</v>
      </c>
    </row>
    <row r="80" customFormat="false" ht="13.5" hidden="false" customHeight="true" outlineLevel="0" collapsed="false">
      <c r="A80" s="684" t="s">
        <v>1703</v>
      </c>
      <c r="B80" s="685" t="s">
        <v>316</v>
      </c>
      <c r="C80" s="685" t="s">
        <v>1704</v>
      </c>
      <c r="D80" s="685" t="s">
        <v>392</v>
      </c>
      <c r="E80" s="686" t="n">
        <v>23.34</v>
      </c>
    </row>
    <row r="81" customFormat="false" ht="12.75" hidden="false" customHeight="true" outlineLevel="0" collapsed="false">
      <c r="A81" s="684" t="s">
        <v>1705</v>
      </c>
      <c r="B81" s="685" t="s">
        <v>316</v>
      </c>
      <c r="C81" s="685" t="s">
        <v>1706</v>
      </c>
      <c r="D81" s="685" t="s">
        <v>392</v>
      </c>
      <c r="E81" s="686" t="n">
        <v>33.84</v>
      </c>
    </row>
    <row r="82" customFormat="false" ht="12.75" hidden="false" customHeight="true" outlineLevel="0" collapsed="false">
      <c r="A82" s="684" t="s">
        <v>1707</v>
      </c>
      <c r="B82" s="685" t="s">
        <v>316</v>
      </c>
      <c r="C82" s="685" t="s">
        <v>1708</v>
      </c>
      <c r="D82" s="685" t="s">
        <v>392</v>
      </c>
      <c r="E82" s="686" t="n">
        <v>38.38</v>
      </c>
    </row>
    <row r="83" customFormat="false" ht="13.5" hidden="false" customHeight="true" outlineLevel="0" collapsed="false">
      <c r="A83" s="684" t="s">
        <v>1709</v>
      </c>
      <c r="B83" s="685" t="s">
        <v>316</v>
      </c>
      <c r="C83" s="685" t="s">
        <v>1710</v>
      </c>
      <c r="D83" s="685" t="s">
        <v>392</v>
      </c>
      <c r="E83" s="686" t="n">
        <v>19.45</v>
      </c>
    </row>
    <row r="84" customFormat="false" ht="12.75" hidden="false" customHeight="true" outlineLevel="0" collapsed="false">
      <c r="A84" s="684" t="s">
        <v>1711</v>
      </c>
      <c r="B84" s="685" t="s">
        <v>316</v>
      </c>
      <c r="C84" s="685" t="s">
        <v>1712</v>
      </c>
      <c r="D84" s="685" t="s">
        <v>392</v>
      </c>
      <c r="E84" s="686" t="n">
        <v>48.41</v>
      </c>
    </row>
    <row r="85" customFormat="false" ht="13.5" hidden="false" customHeight="true" outlineLevel="0" collapsed="false">
      <c r="A85" s="684" t="s">
        <v>1713</v>
      </c>
      <c r="B85" s="685" t="s">
        <v>316</v>
      </c>
      <c r="C85" s="685" t="s">
        <v>1714</v>
      </c>
      <c r="D85" s="685" t="s">
        <v>392</v>
      </c>
      <c r="E85" s="686" t="n">
        <v>27.27</v>
      </c>
    </row>
    <row r="86" customFormat="false" ht="12.75" hidden="false" customHeight="true" outlineLevel="0" collapsed="false">
      <c r="A86" s="684" t="s">
        <v>1715</v>
      </c>
      <c r="B86" s="685" t="s">
        <v>316</v>
      </c>
      <c r="C86" s="685" t="s">
        <v>1716</v>
      </c>
      <c r="D86" s="685" t="s">
        <v>392</v>
      </c>
      <c r="E86" s="686" t="n">
        <v>24.21</v>
      </c>
    </row>
    <row r="87" customFormat="false" ht="12.75" hidden="false" customHeight="true" outlineLevel="0" collapsed="false">
      <c r="A87" s="684" t="s">
        <v>1717</v>
      </c>
      <c r="B87" s="685" t="s">
        <v>316</v>
      </c>
      <c r="C87" s="685" t="s">
        <v>1718</v>
      </c>
      <c r="D87" s="685" t="s">
        <v>392</v>
      </c>
      <c r="E87" s="686" t="n">
        <v>19.18</v>
      </c>
    </row>
    <row r="88" customFormat="false" ht="13.5" hidden="false" customHeight="true" outlineLevel="0" collapsed="false">
      <c r="A88" s="684" t="s">
        <v>1719</v>
      </c>
      <c r="B88" s="685" t="s">
        <v>316</v>
      </c>
      <c r="C88" s="685" t="s">
        <v>1720</v>
      </c>
      <c r="D88" s="685" t="s">
        <v>392</v>
      </c>
      <c r="E88" s="686" t="n">
        <v>19.18</v>
      </c>
    </row>
    <row r="89" customFormat="false" ht="12.75" hidden="false" customHeight="true" outlineLevel="0" collapsed="false">
      <c r="A89" s="684" t="s">
        <v>1721</v>
      </c>
      <c r="B89" s="687"/>
      <c r="C89" s="685" t="s">
        <v>1722</v>
      </c>
      <c r="D89" s="685" t="s">
        <v>392</v>
      </c>
      <c r="E89" s="686" t="n">
        <v>19.18</v>
      </c>
    </row>
    <row r="90" customFormat="false" ht="13.5" hidden="false" customHeight="true" outlineLevel="0" collapsed="false">
      <c r="A90" s="684" t="s">
        <v>1723</v>
      </c>
      <c r="B90" s="685" t="s">
        <v>316</v>
      </c>
      <c r="C90" s="685" t="s">
        <v>1724</v>
      </c>
      <c r="D90" s="685" t="s">
        <v>392</v>
      </c>
      <c r="E90" s="686" t="n">
        <v>57.08</v>
      </c>
    </row>
    <row r="91" customFormat="false" ht="12.75" hidden="false" customHeight="true" outlineLevel="0" collapsed="false">
      <c r="A91" s="684" t="s">
        <v>1725</v>
      </c>
      <c r="B91" s="685" t="s">
        <v>316</v>
      </c>
      <c r="C91" s="685" t="s">
        <v>1726</v>
      </c>
      <c r="D91" s="685" t="s">
        <v>392</v>
      </c>
      <c r="E91" s="686" t="n">
        <v>37.29</v>
      </c>
    </row>
    <row r="92" customFormat="false" ht="12.75" hidden="false" customHeight="true" outlineLevel="0" collapsed="false">
      <c r="A92" s="684" t="s">
        <v>1727</v>
      </c>
      <c r="B92" s="685" t="s">
        <v>316</v>
      </c>
      <c r="C92" s="685" t="s">
        <v>1728</v>
      </c>
      <c r="D92" s="685" t="s">
        <v>392</v>
      </c>
      <c r="E92" s="686" t="n">
        <v>27.36</v>
      </c>
    </row>
    <row r="93" customFormat="false" ht="13.5" hidden="false" customHeight="true" outlineLevel="0" collapsed="false">
      <c r="A93" s="684" t="s">
        <v>1729</v>
      </c>
      <c r="B93" s="685" t="s">
        <v>316</v>
      </c>
      <c r="C93" s="685" t="s">
        <v>1730</v>
      </c>
      <c r="D93" s="685" t="s">
        <v>392</v>
      </c>
      <c r="E93" s="686" t="n">
        <v>27.34</v>
      </c>
    </row>
    <row r="94" customFormat="false" ht="12.75" hidden="false" customHeight="true" outlineLevel="0" collapsed="false">
      <c r="A94" s="684" t="s">
        <v>1731</v>
      </c>
      <c r="B94" s="685" t="s">
        <v>316</v>
      </c>
      <c r="C94" s="685" t="s">
        <v>1732</v>
      </c>
      <c r="D94" s="685" t="s">
        <v>392</v>
      </c>
      <c r="E94" s="686" t="n">
        <v>20.67</v>
      </c>
    </row>
    <row r="95" customFormat="false" ht="12.75" hidden="false" customHeight="true" outlineLevel="0" collapsed="false">
      <c r="A95" s="684" t="s">
        <v>1733</v>
      </c>
      <c r="B95" s="685" t="s">
        <v>316</v>
      </c>
      <c r="C95" s="685" t="s">
        <v>1734</v>
      </c>
      <c r="D95" s="685" t="s">
        <v>392</v>
      </c>
      <c r="E95" s="686" t="n">
        <v>27.36</v>
      </c>
    </row>
    <row r="96" customFormat="false" ht="13.5" hidden="false" customHeight="true" outlineLevel="0" collapsed="false">
      <c r="A96" s="684" t="s">
        <v>1735</v>
      </c>
      <c r="B96" s="685" t="s">
        <v>316</v>
      </c>
      <c r="C96" s="685" t="s">
        <v>1736</v>
      </c>
      <c r="D96" s="685" t="s">
        <v>392</v>
      </c>
      <c r="E96" s="686" t="n">
        <v>25.05</v>
      </c>
    </row>
    <row r="97" customFormat="false" ht="12.75" hidden="false" customHeight="true" outlineLevel="0" collapsed="false">
      <c r="A97" s="684" t="s">
        <v>1737</v>
      </c>
      <c r="B97" s="685" t="s">
        <v>316</v>
      </c>
      <c r="C97" s="685" t="s">
        <v>1738</v>
      </c>
      <c r="D97" s="685" t="s">
        <v>392</v>
      </c>
      <c r="E97" s="686" t="n">
        <v>27.36</v>
      </c>
    </row>
    <row r="98" customFormat="false" ht="13.5" hidden="false" customHeight="true" outlineLevel="0" collapsed="false">
      <c r="A98" s="684" t="s">
        <v>1739</v>
      </c>
      <c r="B98" s="685" t="s">
        <v>316</v>
      </c>
      <c r="C98" s="685" t="s">
        <v>1740</v>
      </c>
      <c r="D98" s="685" t="s">
        <v>392</v>
      </c>
      <c r="E98" s="686" t="n">
        <v>23.07</v>
      </c>
    </row>
    <row r="99" customFormat="false" ht="12.75" hidden="false" customHeight="true" outlineLevel="0" collapsed="false">
      <c r="A99" s="684" t="s">
        <v>1741</v>
      </c>
      <c r="B99" s="685" t="s">
        <v>316</v>
      </c>
      <c r="C99" s="685" t="s">
        <v>1742</v>
      </c>
      <c r="D99" s="685" t="s">
        <v>392</v>
      </c>
      <c r="E99" s="686" t="n">
        <v>27.29</v>
      </c>
    </row>
    <row r="100" customFormat="false" ht="12.75" hidden="false" customHeight="true" outlineLevel="0" collapsed="false">
      <c r="A100" s="684" t="s">
        <v>1743</v>
      </c>
      <c r="B100" s="685" t="s">
        <v>316</v>
      </c>
      <c r="C100" s="685" t="s">
        <v>1744</v>
      </c>
      <c r="D100" s="685" t="s">
        <v>392</v>
      </c>
      <c r="E100" s="686" t="n">
        <v>24.08</v>
      </c>
    </row>
    <row r="101" customFormat="false" ht="13.5" hidden="false" customHeight="true" outlineLevel="0" collapsed="false">
      <c r="A101" s="684" t="s">
        <v>1745</v>
      </c>
      <c r="B101" s="685" t="s">
        <v>316</v>
      </c>
      <c r="C101" s="685" t="s">
        <v>1746</v>
      </c>
      <c r="D101" s="685" t="s">
        <v>392</v>
      </c>
      <c r="E101" s="686" t="n">
        <v>27.36</v>
      </c>
    </row>
    <row r="102" customFormat="false" ht="12.75" hidden="false" customHeight="true" outlineLevel="0" collapsed="false">
      <c r="A102" s="684" t="s">
        <v>1747</v>
      </c>
      <c r="B102" s="685" t="s">
        <v>316</v>
      </c>
      <c r="C102" s="685" t="s">
        <v>1748</v>
      </c>
      <c r="D102" s="685" t="s">
        <v>392</v>
      </c>
      <c r="E102" s="686" t="n">
        <v>27.27</v>
      </c>
    </row>
    <row r="103" customFormat="false" ht="13.5" hidden="false" customHeight="true" outlineLevel="0" collapsed="false">
      <c r="A103" s="684" t="s">
        <v>1749</v>
      </c>
      <c r="B103" s="685" t="s">
        <v>316</v>
      </c>
      <c r="C103" s="685" t="s">
        <v>1750</v>
      </c>
      <c r="D103" s="685" t="s">
        <v>392</v>
      </c>
      <c r="E103" s="686" t="n">
        <v>29.31</v>
      </c>
    </row>
    <row r="104" customFormat="false" ht="12.75" hidden="false" customHeight="true" outlineLevel="0" collapsed="false">
      <c r="A104" s="684" t="s">
        <v>1751</v>
      </c>
      <c r="B104" s="685" t="s">
        <v>316</v>
      </c>
      <c r="C104" s="685" t="s">
        <v>1752</v>
      </c>
      <c r="D104" s="685" t="s">
        <v>392</v>
      </c>
      <c r="E104" s="686" t="n">
        <v>27.36</v>
      </c>
    </row>
    <row r="105" customFormat="false" ht="12.75" hidden="false" customHeight="true" outlineLevel="0" collapsed="false">
      <c r="A105" s="684" t="s">
        <v>1753</v>
      </c>
      <c r="B105" s="685" t="s">
        <v>316</v>
      </c>
      <c r="C105" s="685" t="s">
        <v>1754</v>
      </c>
      <c r="D105" s="685" t="s">
        <v>392</v>
      </c>
      <c r="E105" s="686" t="n">
        <v>20.67</v>
      </c>
    </row>
    <row r="106" customFormat="false" ht="13.5" hidden="false" customHeight="true" outlineLevel="0" collapsed="false">
      <c r="A106" s="684" t="s">
        <v>1755</v>
      </c>
      <c r="B106" s="685" t="s">
        <v>316</v>
      </c>
      <c r="C106" s="685" t="s">
        <v>1756</v>
      </c>
      <c r="D106" s="685" t="s">
        <v>392</v>
      </c>
      <c r="E106" s="686" t="n">
        <v>91.65</v>
      </c>
    </row>
    <row r="107" customFormat="false" ht="12.75" hidden="false" customHeight="true" outlineLevel="0" collapsed="false">
      <c r="A107" s="684" t="s">
        <v>1757</v>
      </c>
      <c r="B107" s="685" t="s">
        <v>316</v>
      </c>
      <c r="C107" s="685" t="s">
        <v>1758</v>
      </c>
      <c r="D107" s="685" t="s">
        <v>392</v>
      </c>
      <c r="E107" s="686" t="n">
        <v>27.27</v>
      </c>
    </row>
    <row r="108" customFormat="false" ht="12.75" hidden="false" customHeight="true" outlineLevel="0" collapsed="false">
      <c r="A108" s="684" t="s">
        <v>1759</v>
      </c>
      <c r="B108" s="685" t="s">
        <v>316</v>
      </c>
      <c r="C108" s="685" t="s">
        <v>1760</v>
      </c>
      <c r="D108" s="685" t="s">
        <v>392</v>
      </c>
      <c r="E108" s="686" t="n">
        <v>21.55</v>
      </c>
    </row>
    <row r="109" customFormat="false" ht="13.5" hidden="false" customHeight="true" outlineLevel="0" collapsed="false">
      <c r="A109" s="684" t="s">
        <v>1761</v>
      </c>
      <c r="B109" s="685" t="s">
        <v>316</v>
      </c>
      <c r="C109" s="685" t="s">
        <v>1762</v>
      </c>
      <c r="D109" s="685" t="s">
        <v>392</v>
      </c>
      <c r="E109" s="686" t="n">
        <v>19.24</v>
      </c>
    </row>
    <row r="110" customFormat="false" ht="12.75" hidden="false" customHeight="true" outlineLevel="0" collapsed="false">
      <c r="A110" s="684" t="s">
        <v>1763</v>
      </c>
      <c r="B110" s="685" t="s">
        <v>316</v>
      </c>
      <c r="C110" s="685" t="s">
        <v>1764</v>
      </c>
      <c r="D110" s="685" t="s">
        <v>392</v>
      </c>
      <c r="E110" s="686" t="n">
        <v>28.87</v>
      </c>
    </row>
    <row r="111" customFormat="false" ht="13.5" hidden="false" customHeight="true" outlineLevel="0" collapsed="false">
      <c r="A111" s="684" t="s">
        <v>1765</v>
      </c>
      <c r="B111" s="685" t="s">
        <v>316</v>
      </c>
      <c r="C111" s="685" t="s">
        <v>1766</v>
      </c>
      <c r="D111" s="685" t="s">
        <v>392</v>
      </c>
      <c r="E111" s="686" t="n">
        <v>23.28</v>
      </c>
    </row>
    <row r="112" customFormat="false" ht="12.75" hidden="false" customHeight="true" outlineLevel="0" collapsed="false">
      <c r="A112" s="684" t="s">
        <v>1767</v>
      </c>
      <c r="B112" s="685" t="s">
        <v>316</v>
      </c>
      <c r="C112" s="685" t="s">
        <v>1768</v>
      </c>
      <c r="D112" s="685" t="s">
        <v>392</v>
      </c>
      <c r="E112" s="686" t="n">
        <v>31.01</v>
      </c>
    </row>
    <row r="113" customFormat="false" ht="12.75" hidden="false" customHeight="true" outlineLevel="0" collapsed="false">
      <c r="A113" s="684" t="s">
        <v>1769</v>
      </c>
      <c r="B113" s="685" t="s">
        <v>316</v>
      </c>
      <c r="C113" s="685" t="s">
        <v>1770</v>
      </c>
      <c r="D113" s="685" t="s">
        <v>392</v>
      </c>
      <c r="E113" s="686" t="n">
        <v>25.73</v>
      </c>
    </row>
    <row r="114" customFormat="false" ht="13.5" hidden="false" customHeight="true" outlineLevel="0" collapsed="false">
      <c r="A114" s="684" t="s">
        <v>1771</v>
      </c>
      <c r="B114" s="685" t="s">
        <v>316</v>
      </c>
      <c r="C114" s="685" t="s">
        <v>1772</v>
      </c>
      <c r="D114" s="685" t="s">
        <v>392</v>
      </c>
      <c r="E114" s="686" t="n">
        <v>33.82</v>
      </c>
    </row>
    <row r="115" customFormat="false" ht="12.75" hidden="false" customHeight="true" outlineLevel="0" collapsed="false">
      <c r="A115" s="684" t="s">
        <v>1773</v>
      </c>
      <c r="B115" s="685" t="s">
        <v>316</v>
      </c>
      <c r="C115" s="685" t="s">
        <v>1774</v>
      </c>
      <c r="D115" s="685" t="s">
        <v>392</v>
      </c>
      <c r="E115" s="686" t="n">
        <v>42.06</v>
      </c>
    </row>
    <row r="116" customFormat="false" ht="13.5" hidden="false" customHeight="true" outlineLevel="0" collapsed="false">
      <c r="A116" s="684" t="s">
        <v>1775</v>
      </c>
      <c r="B116" s="685" t="s">
        <v>316</v>
      </c>
      <c r="C116" s="685" t="s">
        <v>1776</v>
      </c>
      <c r="D116" s="685" t="s">
        <v>392</v>
      </c>
      <c r="E116" s="686" t="n">
        <v>34.76</v>
      </c>
    </row>
    <row r="117" customFormat="false" ht="12.75" hidden="false" customHeight="true" outlineLevel="0" collapsed="false">
      <c r="A117" s="684" t="s">
        <v>1777</v>
      </c>
      <c r="B117" s="685" t="s">
        <v>316</v>
      </c>
      <c r="C117" s="685" t="s">
        <v>1778</v>
      </c>
      <c r="D117" s="685" t="s">
        <v>392</v>
      </c>
      <c r="E117" s="686" t="n">
        <v>31.2</v>
      </c>
    </row>
    <row r="118" customFormat="false" ht="12.75" hidden="false" customHeight="true" outlineLevel="0" collapsed="false">
      <c r="A118" s="684" t="s">
        <v>1779</v>
      </c>
      <c r="B118" s="685" t="s">
        <v>316</v>
      </c>
      <c r="C118" s="685" t="s">
        <v>1780</v>
      </c>
      <c r="D118" s="685" t="s">
        <v>392</v>
      </c>
      <c r="E118" s="686" t="n">
        <v>27.65</v>
      </c>
    </row>
    <row r="119" customFormat="false" ht="13.5" hidden="false" customHeight="true" outlineLevel="0" collapsed="false">
      <c r="A119" s="684" t="s">
        <v>1781</v>
      </c>
      <c r="B119" s="685" t="s">
        <v>316</v>
      </c>
      <c r="C119" s="685" t="s">
        <v>1782</v>
      </c>
      <c r="D119" s="685" t="s">
        <v>384</v>
      </c>
      <c r="E119" s="686" t="n">
        <v>20825.79</v>
      </c>
    </row>
    <row r="120" customFormat="false" ht="12.75" hidden="false" customHeight="true" outlineLevel="0" collapsed="false">
      <c r="A120" s="684" t="s">
        <v>1783</v>
      </c>
      <c r="B120" s="685" t="s">
        <v>316</v>
      </c>
      <c r="C120" s="685" t="s">
        <v>1784</v>
      </c>
      <c r="D120" s="685" t="s">
        <v>384</v>
      </c>
      <c r="E120" s="686" t="n">
        <v>27073.52</v>
      </c>
    </row>
    <row r="121" customFormat="false" ht="13.5" hidden="false" customHeight="true" outlineLevel="0" collapsed="false">
      <c r="A121" s="684" t="s">
        <v>1785</v>
      </c>
      <c r="B121" s="685" t="s">
        <v>316</v>
      </c>
      <c r="C121" s="685" t="s">
        <v>1786</v>
      </c>
      <c r="D121" s="685" t="s">
        <v>384</v>
      </c>
      <c r="E121" s="686" t="n">
        <v>23949.65</v>
      </c>
    </row>
    <row r="122" customFormat="false" ht="12.75" hidden="false" customHeight="true" outlineLevel="0" collapsed="false">
      <c r="A122" s="684" t="s">
        <v>1787</v>
      </c>
      <c r="B122" s="685" t="s">
        <v>316</v>
      </c>
      <c r="C122" s="685" t="s">
        <v>1788</v>
      </c>
      <c r="D122" s="685" t="s">
        <v>384</v>
      </c>
      <c r="E122" s="686" t="n">
        <v>14675.93</v>
      </c>
    </row>
    <row r="123" customFormat="false" ht="12.75" hidden="false" customHeight="true" outlineLevel="0" collapsed="false">
      <c r="A123" s="684" t="s">
        <v>1789</v>
      </c>
      <c r="B123" s="685" t="s">
        <v>316</v>
      </c>
      <c r="C123" s="685" t="s">
        <v>1790</v>
      </c>
      <c r="D123" s="685" t="s">
        <v>384</v>
      </c>
      <c r="E123" s="686" t="n">
        <v>11006.95</v>
      </c>
    </row>
    <row r="124" customFormat="false" ht="13.5" hidden="false" customHeight="true" outlineLevel="0" collapsed="false">
      <c r="A124" s="684" t="s">
        <v>1791</v>
      </c>
      <c r="B124" s="685" t="s">
        <v>316</v>
      </c>
      <c r="C124" s="685" t="s">
        <v>1792</v>
      </c>
      <c r="D124" s="685" t="s">
        <v>384</v>
      </c>
      <c r="E124" s="686" t="n">
        <v>13300.06</v>
      </c>
    </row>
    <row r="125" customFormat="false" ht="12.75" hidden="false" customHeight="true" outlineLevel="0" collapsed="false">
      <c r="A125" s="684" t="s">
        <v>1793</v>
      </c>
      <c r="B125" s="685" t="s">
        <v>316</v>
      </c>
      <c r="C125" s="685" t="s">
        <v>1794</v>
      </c>
      <c r="D125" s="685" t="s">
        <v>384</v>
      </c>
      <c r="E125" s="686" t="n">
        <v>15619.34</v>
      </c>
    </row>
    <row r="126" customFormat="false" ht="12.75" hidden="false" customHeight="true" outlineLevel="0" collapsed="false">
      <c r="A126" s="684" t="s">
        <v>1795</v>
      </c>
      <c r="B126" s="685" t="s">
        <v>316</v>
      </c>
      <c r="C126" s="685" t="s">
        <v>1796</v>
      </c>
      <c r="D126" s="685" t="s">
        <v>384</v>
      </c>
      <c r="E126" s="686" t="n">
        <v>18873.37</v>
      </c>
    </row>
    <row r="127" customFormat="false" ht="13.5" hidden="false" customHeight="true" outlineLevel="0" collapsed="false">
      <c r="A127" s="684" t="s">
        <v>1797</v>
      </c>
      <c r="B127" s="685" t="s">
        <v>316</v>
      </c>
      <c r="C127" s="685" t="s">
        <v>1798</v>
      </c>
      <c r="D127" s="685" t="s">
        <v>384</v>
      </c>
      <c r="E127" s="686" t="n">
        <v>17962.24</v>
      </c>
    </row>
    <row r="128" customFormat="false" ht="12.75" hidden="false" customHeight="true" outlineLevel="0" collapsed="false">
      <c r="A128" s="684" t="s">
        <v>1799</v>
      </c>
      <c r="B128" s="685" t="s">
        <v>316</v>
      </c>
      <c r="C128" s="685" t="s">
        <v>1800</v>
      </c>
      <c r="D128" s="685" t="s">
        <v>384</v>
      </c>
      <c r="E128" s="686" t="n">
        <v>21704.37</v>
      </c>
    </row>
    <row r="129" customFormat="false" ht="13.5" hidden="false" customHeight="true" outlineLevel="0" collapsed="false">
      <c r="A129" s="684" t="s">
        <v>1801</v>
      </c>
      <c r="B129" s="685" t="s">
        <v>316</v>
      </c>
      <c r="C129" s="685" t="s">
        <v>1802</v>
      </c>
      <c r="D129" s="685" t="s">
        <v>384</v>
      </c>
      <c r="E129" s="686" t="n">
        <v>20305.14</v>
      </c>
    </row>
    <row r="130" customFormat="false" ht="12.75" hidden="false" customHeight="true" outlineLevel="0" collapsed="false">
      <c r="A130" s="684" t="s">
        <v>1803</v>
      </c>
      <c r="B130" s="685" t="s">
        <v>316</v>
      </c>
      <c r="C130" s="685" t="s">
        <v>1804</v>
      </c>
      <c r="D130" s="685" t="s">
        <v>384</v>
      </c>
      <c r="E130" s="686" t="n">
        <v>24535.38</v>
      </c>
    </row>
    <row r="131" customFormat="false" ht="12.75" hidden="false" customHeight="true" outlineLevel="0" collapsed="false">
      <c r="A131" s="684" t="s">
        <v>1805</v>
      </c>
      <c r="B131" s="685" t="s">
        <v>316</v>
      </c>
      <c r="C131" s="685" t="s">
        <v>1806</v>
      </c>
      <c r="D131" s="685" t="s">
        <v>392</v>
      </c>
      <c r="E131" s="686" t="n">
        <v>227.45</v>
      </c>
    </row>
    <row r="132" customFormat="false" ht="13.5" hidden="false" customHeight="true" outlineLevel="0" collapsed="false">
      <c r="A132" s="684" t="s">
        <v>1807</v>
      </c>
      <c r="B132" s="685" t="s">
        <v>316</v>
      </c>
      <c r="C132" s="685" t="s">
        <v>1808</v>
      </c>
      <c r="D132" s="685" t="s">
        <v>392</v>
      </c>
      <c r="E132" s="686" t="n">
        <v>207.99</v>
      </c>
    </row>
    <row r="133" customFormat="false" ht="12.75" hidden="false" customHeight="true" outlineLevel="0" collapsed="false">
      <c r="A133" s="684" t="s">
        <v>1809</v>
      </c>
      <c r="B133" s="685" t="s">
        <v>316</v>
      </c>
      <c r="C133" s="685" t="s">
        <v>1810</v>
      </c>
      <c r="D133" s="685" t="s">
        <v>392</v>
      </c>
      <c r="E133" s="686" t="n">
        <v>188.52</v>
      </c>
    </row>
    <row r="134" customFormat="false" ht="13.5" hidden="false" customHeight="true" outlineLevel="0" collapsed="false">
      <c r="A134" s="684" t="s">
        <v>1811</v>
      </c>
      <c r="B134" s="685" t="s">
        <v>316</v>
      </c>
      <c r="C134" s="685" t="s">
        <v>1812</v>
      </c>
      <c r="D134" s="685" t="s">
        <v>392</v>
      </c>
      <c r="E134" s="686" t="n">
        <v>169.05</v>
      </c>
    </row>
    <row r="135" customFormat="false" ht="12.75" hidden="false" customHeight="true" outlineLevel="0" collapsed="false">
      <c r="A135" s="684" t="s">
        <v>1813</v>
      </c>
      <c r="B135" s="685" t="s">
        <v>316</v>
      </c>
      <c r="C135" s="685" t="s">
        <v>1814</v>
      </c>
      <c r="D135" s="685" t="s">
        <v>392</v>
      </c>
      <c r="E135" s="686" t="n">
        <v>149.58</v>
      </c>
    </row>
    <row r="136" customFormat="false" ht="12.75" hidden="false" customHeight="true" outlineLevel="0" collapsed="false">
      <c r="A136" s="684" t="s">
        <v>1815</v>
      </c>
      <c r="B136" s="685" t="s">
        <v>316</v>
      </c>
      <c r="C136" s="685" t="s">
        <v>1816</v>
      </c>
      <c r="D136" s="685" t="s">
        <v>392</v>
      </c>
      <c r="E136" s="686" t="n">
        <v>132.86</v>
      </c>
    </row>
    <row r="137" customFormat="false" ht="13.5" hidden="false" customHeight="true" outlineLevel="0" collapsed="false">
      <c r="A137" s="684" t="s">
        <v>1817</v>
      </c>
      <c r="B137" s="685" t="s">
        <v>316</v>
      </c>
      <c r="C137" s="685" t="s">
        <v>1818</v>
      </c>
      <c r="D137" s="685" t="s">
        <v>392</v>
      </c>
      <c r="E137" s="686" t="n">
        <v>94.53</v>
      </c>
    </row>
    <row r="138" customFormat="false" ht="12.75" hidden="false" customHeight="true" outlineLevel="0" collapsed="false">
      <c r="A138" s="684" t="s">
        <v>1819</v>
      </c>
      <c r="B138" s="685" t="s">
        <v>316</v>
      </c>
      <c r="C138" s="685" t="s">
        <v>1820</v>
      </c>
      <c r="D138" s="685" t="s">
        <v>392</v>
      </c>
      <c r="E138" s="686" t="n">
        <v>227.45</v>
      </c>
    </row>
    <row r="139" customFormat="false" ht="12.75" hidden="false" customHeight="true" outlineLevel="0" collapsed="false">
      <c r="A139" s="684" t="s">
        <v>1821</v>
      </c>
      <c r="B139" s="685" t="s">
        <v>316</v>
      </c>
      <c r="C139" s="685" t="s">
        <v>1822</v>
      </c>
      <c r="D139" s="685" t="s">
        <v>392</v>
      </c>
      <c r="E139" s="686" t="n">
        <v>207.99</v>
      </c>
    </row>
    <row r="140" customFormat="false" ht="13.5" hidden="false" customHeight="true" outlineLevel="0" collapsed="false">
      <c r="A140" s="684" t="s">
        <v>1823</v>
      </c>
      <c r="B140" s="685" t="s">
        <v>316</v>
      </c>
      <c r="C140" s="685" t="s">
        <v>1824</v>
      </c>
      <c r="D140" s="685" t="s">
        <v>392</v>
      </c>
      <c r="E140" s="686" t="n">
        <v>188.52</v>
      </c>
    </row>
    <row r="141" customFormat="false" ht="12.75" hidden="false" customHeight="true" outlineLevel="0" collapsed="false">
      <c r="A141" s="684" t="s">
        <v>1825</v>
      </c>
      <c r="B141" s="685" t="s">
        <v>316</v>
      </c>
      <c r="C141" s="685" t="s">
        <v>1826</v>
      </c>
      <c r="D141" s="685" t="s">
        <v>392</v>
      </c>
      <c r="E141" s="686" t="n">
        <v>169.05</v>
      </c>
    </row>
    <row r="142" customFormat="false" ht="13.5" hidden="false" customHeight="true" outlineLevel="0" collapsed="false">
      <c r="A142" s="684" t="s">
        <v>1827</v>
      </c>
      <c r="B142" s="685" t="s">
        <v>316</v>
      </c>
      <c r="C142" s="685" t="s">
        <v>1828</v>
      </c>
      <c r="D142" s="685" t="s">
        <v>392</v>
      </c>
      <c r="E142" s="686" t="n">
        <v>149.58</v>
      </c>
    </row>
    <row r="143" customFormat="false" ht="12.75" hidden="false" customHeight="true" outlineLevel="0" collapsed="false">
      <c r="A143" s="684" t="s">
        <v>1829</v>
      </c>
      <c r="B143" s="685" t="s">
        <v>316</v>
      </c>
      <c r="C143" s="685" t="s">
        <v>1830</v>
      </c>
      <c r="D143" s="685" t="s">
        <v>392</v>
      </c>
      <c r="E143" s="686" t="n">
        <v>132.86</v>
      </c>
    </row>
    <row r="144" customFormat="false" ht="12.75" hidden="false" customHeight="true" outlineLevel="0" collapsed="false">
      <c r="A144" s="684" t="s">
        <v>1831</v>
      </c>
      <c r="B144" s="685" t="s">
        <v>316</v>
      </c>
      <c r="C144" s="685" t="s">
        <v>1832</v>
      </c>
      <c r="D144" s="685" t="s">
        <v>392</v>
      </c>
      <c r="E144" s="686" t="n">
        <v>94.53</v>
      </c>
    </row>
    <row r="145" customFormat="false" ht="13.5" hidden="false" customHeight="true" outlineLevel="0" collapsed="false">
      <c r="A145" s="684" t="s">
        <v>1833</v>
      </c>
      <c r="B145" s="685" t="s">
        <v>316</v>
      </c>
      <c r="C145" s="685" t="s">
        <v>910</v>
      </c>
      <c r="D145" s="685" t="s">
        <v>392</v>
      </c>
      <c r="E145" s="686" t="n">
        <v>38.91</v>
      </c>
    </row>
    <row r="146" customFormat="false" ht="12.75" hidden="false" customHeight="true" outlineLevel="0" collapsed="false">
      <c r="A146" s="684" t="s">
        <v>1834</v>
      </c>
      <c r="B146" s="685" t="s">
        <v>316</v>
      </c>
      <c r="C146" s="685" t="s">
        <v>912</v>
      </c>
      <c r="D146" s="685" t="s">
        <v>392</v>
      </c>
      <c r="E146" s="686" t="n">
        <v>50.32</v>
      </c>
    </row>
    <row r="147" customFormat="false" ht="13.5" hidden="false" customHeight="true" outlineLevel="0" collapsed="false">
      <c r="A147" s="684" t="s">
        <v>1835</v>
      </c>
      <c r="B147" s="685" t="s">
        <v>316</v>
      </c>
      <c r="C147" s="685" t="s">
        <v>914</v>
      </c>
      <c r="D147" s="685" t="s">
        <v>392</v>
      </c>
      <c r="E147" s="686" t="n">
        <v>13.66</v>
      </c>
    </row>
    <row r="148" customFormat="false" ht="12.75" hidden="false" customHeight="true" outlineLevel="0" collapsed="false">
      <c r="A148" s="684" t="s">
        <v>1836</v>
      </c>
      <c r="B148" s="685" t="s">
        <v>316</v>
      </c>
      <c r="C148" s="685" t="s">
        <v>1837</v>
      </c>
      <c r="D148" s="685" t="s">
        <v>392</v>
      </c>
      <c r="E148" s="686" t="n">
        <v>26.61</v>
      </c>
    </row>
    <row r="149" customFormat="false" ht="12.75" hidden="false" customHeight="true" outlineLevel="0" collapsed="false">
      <c r="A149" s="684" t="s">
        <v>1838</v>
      </c>
      <c r="B149" s="685" t="s">
        <v>316</v>
      </c>
      <c r="C149" s="685" t="s">
        <v>920</v>
      </c>
      <c r="D149" s="685" t="s">
        <v>392</v>
      </c>
      <c r="E149" s="686" t="n">
        <v>26.61</v>
      </c>
    </row>
    <row r="150" customFormat="false" ht="13.5" hidden="false" customHeight="true" outlineLevel="0" collapsed="false">
      <c r="A150" s="684" t="s">
        <v>1839</v>
      </c>
      <c r="B150" s="685" t="s">
        <v>316</v>
      </c>
      <c r="C150" s="685" t="s">
        <v>1840</v>
      </c>
      <c r="D150" s="685" t="s">
        <v>392</v>
      </c>
      <c r="E150" s="686" t="n">
        <v>38.78</v>
      </c>
    </row>
    <row r="151" customFormat="false" ht="12.75" hidden="false" customHeight="true" outlineLevel="0" collapsed="false">
      <c r="A151" s="684" t="s">
        <v>1841</v>
      </c>
      <c r="B151" s="685" t="s">
        <v>316</v>
      </c>
      <c r="C151" s="685" t="s">
        <v>1842</v>
      </c>
      <c r="D151" s="685" t="s">
        <v>392</v>
      </c>
      <c r="E151" s="686" t="n">
        <v>34.64</v>
      </c>
    </row>
    <row r="152" customFormat="false" ht="12.75" hidden="false" customHeight="true" outlineLevel="0" collapsed="false">
      <c r="A152" s="684" t="s">
        <v>1843</v>
      </c>
      <c r="B152" s="685" t="s">
        <v>316</v>
      </c>
      <c r="C152" s="685" t="s">
        <v>1844</v>
      </c>
      <c r="D152" s="685" t="s">
        <v>392</v>
      </c>
      <c r="E152" s="686" t="n">
        <v>30.92</v>
      </c>
    </row>
    <row r="153" customFormat="false" ht="13.5" hidden="false" customHeight="true" outlineLevel="0" collapsed="false">
      <c r="A153" s="684" t="s">
        <v>1845</v>
      </c>
      <c r="B153" s="685" t="s">
        <v>316</v>
      </c>
      <c r="C153" s="685" t="s">
        <v>1846</v>
      </c>
      <c r="D153" s="685" t="s">
        <v>392</v>
      </c>
      <c r="E153" s="686" t="n">
        <v>38.78</v>
      </c>
    </row>
    <row r="154" customFormat="false" ht="12.75" hidden="false" customHeight="true" outlineLevel="0" collapsed="false">
      <c r="A154" s="684" t="s">
        <v>1847</v>
      </c>
      <c r="B154" s="685" t="s">
        <v>316</v>
      </c>
      <c r="C154" s="685" t="s">
        <v>1848</v>
      </c>
      <c r="D154" s="685" t="s">
        <v>392</v>
      </c>
      <c r="E154" s="686" t="n">
        <v>38.78</v>
      </c>
    </row>
    <row r="155" customFormat="false" ht="13.5" hidden="false" customHeight="true" outlineLevel="0" collapsed="false">
      <c r="A155" s="684" t="s">
        <v>1849</v>
      </c>
      <c r="B155" s="685" t="s">
        <v>316</v>
      </c>
      <c r="C155" s="685" t="s">
        <v>1850</v>
      </c>
      <c r="D155" s="685" t="s">
        <v>392</v>
      </c>
      <c r="E155" s="686" t="n">
        <v>34.64</v>
      </c>
    </row>
    <row r="156" customFormat="false" ht="12.75" hidden="false" customHeight="true" outlineLevel="0" collapsed="false">
      <c r="A156" s="684" t="s">
        <v>1851</v>
      </c>
      <c r="B156" s="685" t="s">
        <v>316</v>
      </c>
      <c r="C156" s="685" t="s">
        <v>1852</v>
      </c>
      <c r="D156" s="685" t="s">
        <v>392</v>
      </c>
      <c r="E156" s="686" t="n">
        <v>30.92</v>
      </c>
    </row>
    <row r="157" customFormat="false" ht="12.75" hidden="false" customHeight="true" outlineLevel="0" collapsed="false">
      <c r="A157" s="684" t="s">
        <v>1853</v>
      </c>
      <c r="B157" s="685" t="s">
        <v>316</v>
      </c>
      <c r="C157" s="685" t="s">
        <v>1854</v>
      </c>
      <c r="D157" s="685" t="s">
        <v>392</v>
      </c>
      <c r="E157" s="686" t="n">
        <v>34.64</v>
      </c>
    </row>
    <row r="158" customFormat="false" ht="13.5" hidden="false" customHeight="true" outlineLevel="0" collapsed="false">
      <c r="A158" s="684" t="s">
        <v>1855</v>
      </c>
      <c r="B158" s="685" t="s">
        <v>316</v>
      </c>
      <c r="C158" s="685" t="s">
        <v>1856</v>
      </c>
      <c r="D158" s="685" t="s">
        <v>392</v>
      </c>
      <c r="E158" s="686" t="n">
        <v>30.92</v>
      </c>
    </row>
    <row r="159" customFormat="false" ht="12.75" hidden="false" customHeight="true" outlineLevel="0" collapsed="false">
      <c r="A159" s="684" t="s">
        <v>1857</v>
      </c>
      <c r="B159" s="685" t="s">
        <v>316</v>
      </c>
      <c r="C159" s="685" t="s">
        <v>1858</v>
      </c>
      <c r="D159" s="685" t="s">
        <v>392</v>
      </c>
      <c r="E159" s="686" t="n">
        <v>21.55</v>
      </c>
    </row>
    <row r="160" customFormat="false" ht="13.5" hidden="false" customHeight="true" outlineLevel="0" collapsed="false">
      <c r="A160" s="684" t="s">
        <v>1859</v>
      </c>
      <c r="B160" s="685" t="s">
        <v>316</v>
      </c>
      <c r="C160" s="685" t="s">
        <v>1860</v>
      </c>
      <c r="D160" s="685" t="s">
        <v>392</v>
      </c>
      <c r="E160" s="686" t="n">
        <v>32.5</v>
      </c>
    </row>
    <row r="161" customFormat="false" ht="12.75" hidden="false" customHeight="true" outlineLevel="0" collapsed="false">
      <c r="A161" s="684" t="s">
        <v>1861</v>
      </c>
      <c r="B161" s="685" t="s">
        <v>316</v>
      </c>
      <c r="C161" s="685" t="s">
        <v>1862</v>
      </c>
      <c r="D161" s="685" t="s">
        <v>392</v>
      </c>
      <c r="E161" s="686" t="n">
        <v>29.29</v>
      </c>
    </row>
    <row r="162" customFormat="false" ht="12.75" hidden="false" customHeight="true" outlineLevel="0" collapsed="false">
      <c r="A162" s="684" t="s">
        <v>1863</v>
      </c>
      <c r="B162" s="685" t="s">
        <v>316</v>
      </c>
      <c r="C162" s="685" t="s">
        <v>1864</v>
      </c>
      <c r="D162" s="685" t="s">
        <v>392</v>
      </c>
      <c r="E162" s="686" t="n">
        <v>26.09</v>
      </c>
    </row>
    <row r="163" customFormat="false" ht="13.5" hidden="false" customHeight="true" outlineLevel="0" collapsed="false">
      <c r="A163" s="684" t="s">
        <v>1865</v>
      </c>
      <c r="B163" s="685" t="s">
        <v>316</v>
      </c>
      <c r="C163" s="685" t="s">
        <v>1866</v>
      </c>
      <c r="D163" s="685" t="s">
        <v>392</v>
      </c>
      <c r="E163" s="686" t="n">
        <v>35.16</v>
      </c>
    </row>
    <row r="164" customFormat="false" ht="12.75" hidden="false" customHeight="true" outlineLevel="0" collapsed="false">
      <c r="A164" s="684" t="s">
        <v>1867</v>
      </c>
      <c r="B164" s="685" t="s">
        <v>316</v>
      </c>
      <c r="C164" s="685" t="s">
        <v>1868</v>
      </c>
      <c r="D164" s="685" t="s">
        <v>392</v>
      </c>
      <c r="E164" s="686" t="n">
        <v>189.08</v>
      </c>
    </row>
    <row r="165" customFormat="false" ht="12.75" hidden="false" customHeight="true" outlineLevel="0" collapsed="false">
      <c r="A165" s="684" t="s">
        <v>1869</v>
      </c>
      <c r="B165" s="685" t="s">
        <v>316</v>
      </c>
      <c r="C165" s="685" t="s">
        <v>1870</v>
      </c>
      <c r="D165" s="685" t="s">
        <v>392</v>
      </c>
      <c r="E165" s="686" t="n">
        <v>171.38</v>
      </c>
    </row>
    <row r="166" customFormat="false" ht="13.5" hidden="false" customHeight="true" outlineLevel="0" collapsed="false">
      <c r="A166" s="684" t="s">
        <v>1871</v>
      </c>
      <c r="B166" s="685" t="s">
        <v>316</v>
      </c>
      <c r="C166" s="685" t="s">
        <v>1872</v>
      </c>
      <c r="D166" s="685" t="s">
        <v>392</v>
      </c>
      <c r="E166" s="686" t="n">
        <v>153.68</v>
      </c>
    </row>
    <row r="167" customFormat="false" ht="12.75" hidden="false" customHeight="true" outlineLevel="0" collapsed="false">
      <c r="A167" s="684" t="s">
        <v>1873</v>
      </c>
      <c r="B167" s="685" t="s">
        <v>316</v>
      </c>
      <c r="C167" s="685" t="s">
        <v>1874</v>
      </c>
      <c r="D167" s="685" t="s">
        <v>392</v>
      </c>
      <c r="E167" s="686" t="n">
        <v>135.98</v>
      </c>
    </row>
    <row r="168" customFormat="false" ht="13.5" hidden="false" customHeight="true" outlineLevel="0" collapsed="false">
      <c r="A168" s="684" t="s">
        <v>1875</v>
      </c>
      <c r="B168" s="685" t="s">
        <v>316</v>
      </c>
      <c r="C168" s="685" t="s">
        <v>1876</v>
      </c>
      <c r="D168" s="685" t="s">
        <v>392</v>
      </c>
      <c r="E168" s="686" t="n">
        <v>120.78</v>
      </c>
    </row>
    <row r="169" customFormat="false" ht="12.75" hidden="false" customHeight="true" outlineLevel="0" collapsed="false">
      <c r="A169" s="684" t="s">
        <v>1877</v>
      </c>
      <c r="B169" s="685" t="s">
        <v>316</v>
      </c>
      <c r="C169" s="685" t="s">
        <v>1878</v>
      </c>
      <c r="D169" s="685" t="s">
        <v>392</v>
      </c>
      <c r="E169" s="686" t="n">
        <v>85.94</v>
      </c>
    </row>
    <row r="170" customFormat="false" ht="12.75" hidden="false" customHeight="true" outlineLevel="0" collapsed="false">
      <c r="A170" s="684" t="s">
        <v>1879</v>
      </c>
      <c r="B170" s="685" t="s">
        <v>316</v>
      </c>
      <c r="C170" s="685" t="s">
        <v>1880</v>
      </c>
      <c r="D170" s="685" t="s">
        <v>392</v>
      </c>
      <c r="E170" s="686" t="n">
        <v>189.08</v>
      </c>
    </row>
    <row r="171" customFormat="false" ht="13.5" hidden="false" customHeight="true" outlineLevel="0" collapsed="false">
      <c r="A171" s="684" t="s">
        <v>1881</v>
      </c>
      <c r="B171" s="685" t="s">
        <v>316</v>
      </c>
      <c r="C171" s="685" t="s">
        <v>1882</v>
      </c>
      <c r="D171" s="685" t="s">
        <v>392</v>
      </c>
      <c r="E171" s="686" t="n">
        <v>171.38</v>
      </c>
    </row>
    <row r="172" customFormat="false" ht="12.75" hidden="false" customHeight="true" outlineLevel="0" collapsed="false">
      <c r="A172" s="684" t="s">
        <v>1883</v>
      </c>
      <c r="B172" s="685" t="s">
        <v>316</v>
      </c>
      <c r="C172" s="685" t="s">
        <v>1884</v>
      </c>
      <c r="D172" s="685" t="s">
        <v>392</v>
      </c>
      <c r="E172" s="686" t="n">
        <v>153.68</v>
      </c>
    </row>
    <row r="173" customFormat="false" ht="13.5" hidden="false" customHeight="true" outlineLevel="0" collapsed="false">
      <c r="A173" s="684" t="s">
        <v>1885</v>
      </c>
      <c r="B173" s="685" t="s">
        <v>316</v>
      </c>
      <c r="C173" s="685" t="s">
        <v>1886</v>
      </c>
      <c r="D173" s="685" t="s">
        <v>392</v>
      </c>
      <c r="E173" s="686" t="n">
        <v>135.98</v>
      </c>
    </row>
    <row r="174" customFormat="false" ht="12.75" hidden="false" customHeight="true" outlineLevel="0" collapsed="false">
      <c r="A174" s="684" t="s">
        <v>1887</v>
      </c>
      <c r="B174" s="685" t="s">
        <v>316</v>
      </c>
      <c r="C174" s="685" t="s">
        <v>1888</v>
      </c>
      <c r="D174" s="685" t="s">
        <v>392</v>
      </c>
      <c r="E174" s="686" t="n">
        <v>120.78</v>
      </c>
    </row>
    <row r="175" customFormat="false" ht="12.75" hidden="false" customHeight="true" outlineLevel="0" collapsed="false">
      <c r="A175" s="684" t="s">
        <v>1889</v>
      </c>
      <c r="B175" s="685" t="s">
        <v>316</v>
      </c>
      <c r="C175" s="685" t="s">
        <v>1890</v>
      </c>
      <c r="D175" s="685" t="s">
        <v>392</v>
      </c>
      <c r="E175" s="686" t="n">
        <v>85.94</v>
      </c>
    </row>
    <row r="176" customFormat="false" ht="13.5" hidden="false" customHeight="true" outlineLevel="0" collapsed="false">
      <c r="A176" s="684" t="s">
        <v>1891</v>
      </c>
      <c r="B176" s="685" t="s">
        <v>316</v>
      </c>
      <c r="C176" s="685" t="s">
        <v>1892</v>
      </c>
      <c r="D176" s="685" t="s">
        <v>392</v>
      </c>
      <c r="E176" s="686" t="n">
        <v>24.19</v>
      </c>
    </row>
    <row r="177" customFormat="false" ht="12.75" hidden="false" customHeight="true" outlineLevel="0" collapsed="false">
      <c r="A177" s="684" t="s">
        <v>1893</v>
      </c>
      <c r="B177" s="685" t="s">
        <v>316</v>
      </c>
      <c r="C177" s="685" t="s">
        <v>973</v>
      </c>
      <c r="D177" s="685" t="s">
        <v>392</v>
      </c>
      <c r="E177" s="686" t="n">
        <v>24.19</v>
      </c>
    </row>
    <row r="178" customFormat="false" ht="13.5" hidden="false" customHeight="true" outlineLevel="0" collapsed="false">
      <c r="A178" s="684" t="s">
        <v>1894</v>
      </c>
      <c r="B178" s="685" t="s">
        <v>316</v>
      </c>
      <c r="C178" s="685" t="s">
        <v>1895</v>
      </c>
      <c r="D178" s="685" t="s">
        <v>392</v>
      </c>
      <c r="E178" s="686" t="n">
        <v>35.26</v>
      </c>
    </row>
    <row r="179" customFormat="false" ht="12.75" hidden="false" customHeight="true" outlineLevel="0" collapsed="false">
      <c r="A179" s="684" t="s">
        <v>1896</v>
      </c>
      <c r="B179" s="685" t="s">
        <v>316</v>
      </c>
      <c r="C179" s="685" t="s">
        <v>1897</v>
      </c>
      <c r="D179" s="685" t="s">
        <v>392</v>
      </c>
      <c r="E179" s="686" t="n">
        <v>31.49</v>
      </c>
    </row>
    <row r="180" customFormat="false" ht="12.75" hidden="false" customHeight="true" outlineLevel="0" collapsed="false">
      <c r="A180" s="684" t="s">
        <v>1898</v>
      </c>
      <c r="B180" s="685" t="s">
        <v>316</v>
      </c>
      <c r="C180" s="685" t="s">
        <v>1899</v>
      </c>
      <c r="D180" s="685" t="s">
        <v>392</v>
      </c>
      <c r="E180" s="686" t="n">
        <v>28.11</v>
      </c>
    </row>
    <row r="181" customFormat="false" ht="13.5" hidden="false" customHeight="true" outlineLevel="0" collapsed="false">
      <c r="A181" s="684" t="s">
        <v>1900</v>
      </c>
      <c r="B181" s="685" t="s">
        <v>316</v>
      </c>
      <c r="C181" s="685" t="s">
        <v>1901</v>
      </c>
      <c r="D181" s="685" t="s">
        <v>392</v>
      </c>
      <c r="E181" s="686" t="n">
        <v>31.49</v>
      </c>
    </row>
    <row r="182" customFormat="false" ht="12.75" hidden="false" customHeight="true" outlineLevel="0" collapsed="false">
      <c r="A182" s="684" t="s">
        <v>1902</v>
      </c>
      <c r="B182" s="685" t="s">
        <v>316</v>
      </c>
      <c r="C182" s="685" t="s">
        <v>1903</v>
      </c>
      <c r="D182" s="685" t="s">
        <v>392</v>
      </c>
      <c r="E182" s="686" t="n">
        <v>28.11</v>
      </c>
    </row>
    <row r="183" customFormat="false" ht="12.75" hidden="false" customHeight="true" outlineLevel="0" collapsed="false">
      <c r="A183" s="684" t="s">
        <v>1904</v>
      </c>
      <c r="B183" s="685" t="s">
        <v>316</v>
      </c>
      <c r="C183" s="685" t="s">
        <v>1905</v>
      </c>
      <c r="D183" s="685" t="s">
        <v>392</v>
      </c>
      <c r="E183" s="686" t="n">
        <v>19.59</v>
      </c>
    </row>
    <row r="184" customFormat="false" ht="13.5" hidden="false" customHeight="true" outlineLevel="0" collapsed="false">
      <c r="A184" s="684" t="s">
        <v>1906</v>
      </c>
      <c r="B184" s="685" t="s">
        <v>316</v>
      </c>
      <c r="C184" s="685" t="s">
        <v>1907</v>
      </c>
      <c r="D184" s="685" t="s">
        <v>392</v>
      </c>
      <c r="E184" s="686" t="n">
        <v>35.26</v>
      </c>
    </row>
    <row r="185" customFormat="false" ht="12.75" hidden="false" customHeight="true" outlineLevel="0" collapsed="false">
      <c r="A185" s="684" t="s">
        <v>1908</v>
      </c>
      <c r="B185" s="685" t="s">
        <v>316</v>
      </c>
      <c r="C185" s="685" t="s">
        <v>1909</v>
      </c>
      <c r="D185" s="685" t="s">
        <v>392</v>
      </c>
      <c r="E185" s="686" t="n">
        <v>31.68</v>
      </c>
    </row>
    <row r="186" customFormat="false" ht="13.5" hidden="false" customHeight="true" outlineLevel="0" collapsed="false">
      <c r="A186" s="684" t="s">
        <v>1910</v>
      </c>
      <c r="B186" s="685" t="s">
        <v>316</v>
      </c>
      <c r="C186" s="685" t="s">
        <v>1911</v>
      </c>
      <c r="D186" s="685" t="s">
        <v>392</v>
      </c>
      <c r="E186" s="686" t="n">
        <v>28.11</v>
      </c>
    </row>
    <row r="187" customFormat="false" ht="12.75" hidden="false" customHeight="true" outlineLevel="0" collapsed="false">
      <c r="A187" s="684" t="s">
        <v>1912</v>
      </c>
      <c r="B187" s="685" t="s">
        <v>316</v>
      </c>
      <c r="C187" s="685" t="s">
        <v>1913</v>
      </c>
      <c r="D187" s="685" t="s">
        <v>392</v>
      </c>
      <c r="E187" s="686" t="n">
        <v>28.11</v>
      </c>
    </row>
    <row r="188" customFormat="false" ht="12.75" hidden="false" customHeight="true" outlineLevel="0" collapsed="false">
      <c r="A188" s="684" t="s">
        <v>1914</v>
      </c>
      <c r="B188" s="685" t="s">
        <v>316</v>
      </c>
      <c r="C188" s="685" t="s">
        <v>1915</v>
      </c>
      <c r="D188" s="685" t="s">
        <v>392</v>
      </c>
      <c r="E188" s="686" t="n">
        <v>18.81</v>
      </c>
    </row>
    <row r="189" customFormat="false" ht="13.5" hidden="false" customHeight="true" outlineLevel="0" collapsed="false">
      <c r="A189" s="684" t="s">
        <v>1916</v>
      </c>
      <c r="B189" s="685" t="s">
        <v>316</v>
      </c>
      <c r="C189" s="685" t="s">
        <v>1917</v>
      </c>
      <c r="D189" s="685" t="s">
        <v>392</v>
      </c>
      <c r="E189" s="686" t="n">
        <v>18.81</v>
      </c>
    </row>
    <row r="190" customFormat="false" ht="12.75" hidden="false" customHeight="true" outlineLevel="0" collapsed="false">
      <c r="A190" s="684" t="s">
        <v>1918</v>
      </c>
      <c r="B190" s="685" t="s">
        <v>316</v>
      </c>
      <c r="C190" s="685" t="s">
        <v>1919</v>
      </c>
      <c r="D190" s="685" t="s">
        <v>392</v>
      </c>
      <c r="E190" s="686" t="n">
        <v>39.65</v>
      </c>
    </row>
    <row r="191" customFormat="false" ht="13.5" hidden="false" customHeight="true" outlineLevel="0" collapsed="false">
      <c r="A191" s="684" t="s">
        <v>1920</v>
      </c>
      <c r="B191" s="685" t="s">
        <v>316</v>
      </c>
      <c r="C191" s="685" t="s">
        <v>1921</v>
      </c>
      <c r="D191" s="685" t="s">
        <v>392</v>
      </c>
      <c r="E191" s="686" t="n">
        <v>31.49</v>
      </c>
    </row>
    <row r="192" customFormat="false" ht="12.75" hidden="false" customHeight="true" outlineLevel="0" collapsed="false">
      <c r="A192" s="684" t="s">
        <v>1922</v>
      </c>
      <c r="B192" s="685" t="s">
        <v>316</v>
      </c>
      <c r="C192" s="685" t="s">
        <v>1923</v>
      </c>
      <c r="D192" s="685" t="s">
        <v>392</v>
      </c>
      <c r="E192" s="686" t="n">
        <v>19.59</v>
      </c>
    </row>
    <row r="193" customFormat="false" ht="12.75" hidden="false" customHeight="true" outlineLevel="0" collapsed="false">
      <c r="A193" s="684" t="s">
        <v>1924</v>
      </c>
      <c r="B193" s="685" t="s">
        <v>316</v>
      </c>
      <c r="C193" s="685" t="s">
        <v>1925</v>
      </c>
      <c r="D193" s="685" t="s">
        <v>392</v>
      </c>
      <c r="E193" s="686" t="n">
        <v>29.23</v>
      </c>
    </row>
    <row r="194" customFormat="false" ht="13.5" hidden="false" customHeight="true" outlineLevel="0" collapsed="false">
      <c r="A194" s="684" t="s">
        <v>1926</v>
      </c>
      <c r="B194" s="685" t="s">
        <v>316</v>
      </c>
      <c r="C194" s="685" t="s">
        <v>1927</v>
      </c>
      <c r="D194" s="685" t="s">
        <v>392</v>
      </c>
      <c r="E194" s="686" t="n">
        <v>18.81</v>
      </c>
    </row>
    <row r="195" customFormat="false" ht="12.75" hidden="false" customHeight="true" outlineLevel="0" collapsed="false">
      <c r="A195" s="684" t="s">
        <v>1928</v>
      </c>
      <c r="B195" s="685" t="s">
        <v>316</v>
      </c>
      <c r="C195" s="685" t="s">
        <v>1929</v>
      </c>
      <c r="D195" s="685" t="s">
        <v>392</v>
      </c>
      <c r="E195" s="686" t="n">
        <v>19.66</v>
      </c>
    </row>
    <row r="196" customFormat="false" ht="12.75" hidden="false" customHeight="true" outlineLevel="0" collapsed="false">
      <c r="A196" s="684" t="s">
        <v>1930</v>
      </c>
      <c r="B196" s="685" t="s">
        <v>316</v>
      </c>
      <c r="C196" s="685" t="s">
        <v>1931</v>
      </c>
      <c r="D196" s="685" t="s">
        <v>1932</v>
      </c>
      <c r="E196" s="686" t="n">
        <v>8.31</v>
      </c>
    </row>
    <row r="197" customFormat="false" ht="13.5" hidden="false" customHeight="true" outlineLevel="0" collapsed="false">
      <c r="A197" s="684" t="s">
        <v>1933</v>
      </c>
      <c r="B197" s="685" t="s">
        <v>316</v>
      </c>
      <c r="C197" s="685" t="s">
        <v>1934</v>
      </c>
      <c r="D197" s="685" t="s">
        <v>1932</v>
      </c>
      <c r="E197" s="686" t="n">
        <v>10.16</v>
      </c>
    </row>
    <row r="198" customFormat="false" ht="12.75" hidden="false" customHeight="true" outlineLevel="0" collapsed="false">
      <c r="A198" s="684" t="s">
        <v>1935</v>
      </c>
      <c r="B198" s="685" t="s">
        <v>316</v>
      </c>
      <c r="C198" s="685" t="s">
        <v>1936</v>
      </c>
      <c r="D198" s="685" t="s">
        <v>1932</v>
      </c>
      <c r="E198" s="686" t="n">
        <v>7.69</v>
      </c>
    </row>
    <row r="199" customFormat="false" ht="13.5" hidden="false" customHeight="true" outlineLevel="0" collapsed="false">
      <c r="A199" s="684" t="s">
        <v>1937</v>
      </c>
      <c r="B199" s="685" t="s">
        <v>316</v>
      </c>
      <c r="C199" s="685" t="s">
        <v>1938</v>
      </c>
      <c r="D199" s="685" t="s">
        <v>1932</v>
      </c>
      <c r="E199" s="686" t="n">
        <v>5.88</v>
      </c>
    </row>
    <row r="200" customFormat="false" ht="12.75" hidden="false" customHeight="true" outlineLevel="0" collapsed="false">
      <c r="A200" s="684" t="s">
        <v>1939</v>
      </c>
      <c r="B200" s="685" t="s">
        <v>316</v>
      </c>
      <c r="C200" s="685" t="s">
        <v>1940</v>
      </c>
      <c r="D200" s="685" t="s">
        <v>1932</v>
      </c>
      <c r="E200" s="686" t="n">
        <v>5.98</v>
      </c>
    </row>
    <row r="201" customFormat="false" ht="12.75" hidden="false" customHeight="true" outlineLevel="0" collapsed="false">
      <c r="A201" s="684" t="s">
        <v>1941</v>
      </c>
      <c r="B201" s="685" t="s">
        <v>316</v>
      </c>
      <c r="C201" s="685" t="s">
        <v>1942</v>
      </c>
      <c r="D201" s="685" t="s">
        <v>1932</v>
      </c>
      <c r="E201" s="686" t="n">
        <v>7.48</v>
      </c>
    </row>
    <row r="202" customFormat="false" ht="13.5" hidden="false" customHeight="true" outlineLevel="0" collapsed="false">
      <c r="A202" s="684" t="s">
        <v>1943</v>
      </c>
      <c r="B202" s="685" t="s">
        <v>316</v>
      </c>
      <c r="C202" s="685" t="s">
        <v>1944</v>
      </c>
      <c r="D202" s="685" t="s">
        <v>1932</v>
      </c>
      <c r="E202" s="686" t="n">
        <v>6.18</v>
      </c>
    </row>
    <row r="203" customFormat="false" ht="12.75" hidden="false" customHeight="true" outlineLevel="0" collapsed="false">
      <c r="A203" s="684" t="s">
        <v>1945</v>
      </c>
      <c r="B203" s="685" t="s">
        <v>316</v>
      </c>
      <c r="C203" s="685" t="s">
        <v>1946</v>
      </c>
      <c r="D203" s="685" t="s">
        <v>1932</v>
      </c>
      <c r="E203" s="686" t="n">
        <v>6.54</v>
      </c>
    </row>
    <row r="204" customFormat="false" ht="13.5" hidden="false" customHeight="true" outlineLevel="0" collapsed="false">
      <c r="A204" s="684" t="s">
        <v>1947</v>
      </c>
      <c r="B204" s="685" t="s">
        <v>316</v>
      </c>
      <c r="C204" s="685" t="s">
        <v>1948</v>
      </c>
      <c r="D204" s="685" t="s">
        <v>1932</v>
      </c>
      <c r="E204" s="686" t="n">
        <v>6.64</v>
      </c>
    </row>
    <row r="205" customFormat="false" ht="12.75" hidden="false" customHeight="true" outlineLevel="0" collapsed="false">
      <c r="A205" s="684" t="s">
        <v>1949</v>
      </c>
      <c r="B205" s="685" t="s">
        <v>316</v>
      </c>
      <c r="C205" s="685" t="s">
        <v>1950</v>
      </c>
      <c r="D205" s="685" t="s">
        <v>1932</v>
      </c>
      <c r="E205" s="686" t="n">
        <v>8.38</v>
      </c>
    </row>
    <row r="206" customFormat="false" ht="12.75" hidden="false" customHeight="true" outlineLevel="0" collapsed="false">
      <c r="A206" s="684" t="s">
        <v>1951</v>
      </c>
      <c r="B206" s="685" t="s">
        <v>316</v>
      </c>
      <c r="C206" s="685" t="s">
        <v>1952</v>
      </c>
      <c r="D206" s="685" t="s">
        <v>1932</v>
      </c>
      <c r="E206" s="686" t="n">
        <v>7.09</v>
      </c>
    </row>
    <row r="207" customFormat="false" ht="13.5" hidden="false" customHeight="true" outlineLevel="0" collapsed="false">
      <c r="A207" s="684" t="s">
        <v>1953</v>
      </c>
      <c r="B207" s="685" t="s">
        <v>316</v>
      </c>
      <c r="C207" s="685" t="s">
        <v>1954</v>
      </c>
      <c r="D207" s="685" t="s">
        <v>1932</v>
      </c>
      <c r="E207" s="686" t="n">
        <v>9.35</v>
      </c>
    </row>
    <row r="208" customFormat="false" ht="12.75" hidden="false" customHeight="true" outlineLevel="0" collapsed="false">
      <c r="A208" s="684" t="s">
        <v>1955</v>
      </c>
      <c r="B208" s="685" t="s">
        <v>316</v>
      </c>
      <c r="C208" s="685" t="s">
        <v>1956</v>
      </c>
      <c r="D208" s="685" t="s">
        <v>1932</v>
      </c>
      <c r="E208" s="686" t="n">
        <v>7.69</v>
      </c>
    </row>
    <row r="209" customFormat="false" ht="12.75" hidden="false" customHeight="true" outlineLevel="0" collapsed="false">
      <c r="A209" s="684" t="s">
        <v>1957</v>
      </c>
      <c r="B209" s="685" t="s">
        <v>316</v>
      </c>
      <c r="C209" s="685" t="s">
        <v>1958</v>
      </c>
      <c r="D209" s="685" t="s">
        <v>1932</v>
      </c>
      <c r="E209" s="686" t="n">
        <v>8.75</v>
      </c>
    </row>
    <row r="210" customFormat="false" ht="13.5" hidden="false" customHeight="true" outlineLevel="0" collapsed="false">
      <c r="A210" s="684" t="s">
        <v>1959</v>
      </c>
      <c r="B210" s="685" t="s">
        <v>316</v>
      </c>
      <c r="C210" s="685" t="s">
        <v>1960</v>
      </c>
      <c r="D210" s="685" t="s">
        <v>1932</v>
      </c>
      <c r="E210" s="686" t="n">
        <v>6.64</v>
      </c>
    </row>
    <row r="211" customFormat="false" ht="12.75" hidden="false" customHeight="true" outlineLevel="0" collapsed="false">
      <c r="A211" s="684" t="s">
        <v>1961</v>
      </c>
      <c r="B211" s="685" t="s">
        <v>316</v>
      </c>
      <c r="C211" s="685" t="s">
        <v>1962</v>
      </c>
      <c r="D211" s="685" t="s">
        <v>1932</v>
      </c>
      <c r="E211" s="686" t="n">
        <v>6.74</v>
      </c>
    </row>
    <row r="212" customFormat="false" ht="13.5" hidden="false" customHeight="true" outlineLevel="0" collapsed="false">
      <c r="A212" s="684" t="s">
        <v>1963</v>
      </c>
      <c r="B212" s="685" t="s">
        <v>316</v>
      </c>
      <c r="C212" s="685" t="s">
        <v>1964</v>
      </c>
      <c r="D212" s="685" t="s">
        <v>1932</v>
      </c>
      <c r="E212" s="686" t="n">
        <v>8.24</v>
      </c>
    </row>
    <row r="213" customFormat="false" ht="12.75" hidden="false" customHeight="true" outlineLevel="0" collapsed="false">
      <c r="A213" s="684" t="s">
        <v>1965</v>
      </c>
      <c r="B213" s="685" t="s">
        <v>316</v>
      </c>
      <c r="C213" s="685" t="s">
        <v>1966</v>
      </c>
      <c r="D213" s="685" t="s">
        <v>1932</v>
      </c>
      <c r="E213" s="686" t="n">
        <v>6.94</v>
      </c>
    </row>
    <row r="214" customFormat="false" ht="12.75" hidden="false" customHeight="true" outlineLevel="0" collapsed="false">
      <c r="A214" s="684" t="s">
        <v>1967</v>
      </c>
      <c r="B214" s="685" t="s">
        <v>316</v>
      </c>
      <c r="C214" s="685" t="s">
        <v>1968</v>
      </c>
      <c r="D214" s="685" t="s">
        <v>1932</v>
      </c>
      <c r="E214" s="686" t="n">
        <v>7.3</v>
      </c>
    </row>
    <row r="215" customFormat="false" ht="13.5" hidden="false" customHeight="true" outlineLevel="0" collapsed="false">
      <c r="A215" s="684" t="s">
        <v>1969</v>
      </c>
      <c r="B215" s="685" t="s">
        <v>316</v>
      </c>
      <c r="C215" s="685" t="s">
        <v>1970</v>
      </c>
      <c r="D215" s="685" t="s">
        <v>1932</v>
      </c>
      <c r="E215" s="686" t="n">
        <v>7.4</v>
      </c>
    </row>
    <row r="216" customFormat="false" ht="12.75" hidden="false" customHeight="true" outlineLevel="0" collapsed="false">
      <c r="A216" s="684" t="s">
        <v>1971</v>
      </c>
      <c r="B216" s="685" t="s">
        <v>316</v>
      </c>
      <c r="C216" s="685" t="s">
        <v>1972</v>
      </c>
      <c r="D216" s="685" t="s">
        <v>1932</v>
      </c>
      <c r="E216" s="686" t="n">
        <v>9.14</v>
      </c>
    </row>
    <row r="217" customFormat="false" ht="13.5" hidden="false" customHeight="true" outlineLevel="0" collapsed="false">
      <c r="A217" s="684" t="s">
        <v>1973</v>
      </c>
      <c r="B217" s="685" t="s">
        <v>316</v>
      </c>
      <c r="C217" s="685" t="s">
        <v>1974</v>
      </c>
      <c r="D217" s="685" t="s">
        <v>1932</v>
      </c>
      <c r="E217" s="686" t="n">
        <v>7.67</v>
      </c>
    </row>
    <row r="218" customFormat="false" ht="12.75" hidden="false" customHeight="true" outlineLevel="0" collapsed="false">
      <c r="A218" s="684" t="s">
        <v>1975</v>
      </c>
      <c r="B218" s="685" t="s">
        <v>316</v>
      </c>
      <c r="C218" s="685" t="s">
        <v>1976</v>
      </c>
      <c r="D218" s="685" t="s">
        <v>1932</v>
      </c>
      <c r="E218" s="686" t="n">
        <v>7.67</v>
      </c>
    </row>
    <row r="219" customFormat="false" ht="12.75" hidden="false" customHeight="true" outlineLevel="0" collapsed="false">
      <c r="A219" s="684" t="s">
        <v>1977</v>
      </c>
      <c r="B219" s="685" t="s">
        <v>316</v>
      </c>
      <c r="C219" s="685" t="s">
        <v>1978</v>
      </c>
      <c r="D219" s="685" t="s">
        <v>1932</v>
      </c>
      <c r="E219" s="686" t="n">
        <v>8.45</v>
      </c>
    </row>
    <row r="220" customFormat="false" ht="16.5" hidden="false" customHeight="true" outlineLevel="0" collapsed="false">
      <c r="A220" s="684" t="s">
        <v>1979</v>
      </c>
      <c r="B220" s="685" t="s">
        <v>316</v>
      </c>
      <c r="C220" s="685" t="s">
        <v>1980</v>
      </c>
      <c r="D220" s="685" t="s">
        <v>50</v>
      </c>
      <c r="E220" s="686" t="n">
        <v>0.2</v>
      </c>
    </row>
    <row r="221" customFormat="false" ht="12.75" hidden="false" customHeight="true" outlineLevel="0" collapsed="false">
      <c r="A221" s="684" t="s">
        <v>1981</v>
      </c>
      <c r="B221" s="685" t="s">
        <v>316</v>
      </c>
      <c r="C221" s="685" t="s">
        <v>1982</v>
      </c>
      <c r="D221" s="685" t="s">
        <v>50</v>
      </c>
      <c r="E221" s="686" t="n">
        <v>70.2</v>
      </c>
    </row>
    <row r="222" customFormat="false" ht="13.5" hidden="false" customHeight="true" outlineLevel="0" collapsed="false">
      <c r="A222" s="684" t="s">
        <v>1983</v>
      </c>
      <c r="B222" s="685" t="s">
        <v>316</v>
      </c>
      <c r="C222" s="685" t="s">
        <v>1984</v>
      </c>
      <c r="D222" s="685" t="s">
        <v>50</v>
      </c>
      <c r="E222" s="686" t="n">
        <v>212.37</v>
      </c>
    </row>
    <row r="223" customFormat="false" ht="12.75" hidden="false" customHeight="true" outlineLevel="0" collapsed="false">
      <c r="A223" s="684" t="s">
        <v>1985</v>
      </c>
      <c r="B223" s="685" t="s">
        <v>316</v>
      </c>
      <c r="C223" s="685" t="s">
        <v>1986</v>
      </c>
      <c r="D223" s="685" t="s">
        <v>50</v>
      </c>
      <c r="E223" s="686" t="n">
        <v>152</v>
      </c>
    </row>
    <row r="224" customFormat="false" ht="13.5" hidden="false" customHeight="true" outlineLevel="0" collapsed="false">
      <c r="A224" s="684" t="s">
        <v>1987</v>
      </c>
      <c r="B224" s="685" t="s">
        <v>316</v>
      </c>
      <c r="C224" s="685" t="s">
        <v>1988</v>
      </c>
      <c r="D224" s="685" t="s">
        <v>50</v>
      </c>
      <c r="E224" s="686" t="n">
        <v>369.79</v>
      </c>
    </row>
    <row r="225" customFormat="false" ht="12.75" hidden="false" customHeight="true" outlineLevel="0" collapsed="false">
      <c r="A225" s="684" t="s">
        <v>1989</v>
      </c>
      <c r="B225" s="685" t="s">
        <v>316</v>
      </c>
      <c r="C225" s="685" t="s">
        <v>1990</v>
      </c>
      <c r="D225" s="685" t="s">
        <v>50</v>
      </c>
      <c r="E225" s="686" t="n">
        <v>74.2</v>
      </c>
    </row>
    <row r="226" customFormat="false" ht="12.75" hidden="false" customHeight="true" outlineLevel="0" collapsed="false">
      <c r="A226" s="684" t="s">
        <v>1991</v>
      </c>
      <c r="B226" s="685" t="s">
        <v>316</v>
      </c>
      <c r="C226" s="685" t="s">
        <v>1992</v>
      </c>
      <c r="D226" s="685" t="s">
        <v>50</v>
      </c>
      <c r="E226" s="686" t="n">
        <v>305.85</v>
      </c>
    </row>
    <row r="227" customFormat="false" ht="13.5" hidden="false" customHeight="true" outlineLevel="0" collapsed="false">
      <c r="A227" s="684" t="s">
        <v>1993</v>
      </c>
      <c r="B227" s="685" t="s">
        <v>316</v>
      </c>
      <c r="C227" s="685" t="s">
        <v>1994</v>
      </c>
      <c r="D227" s="685" t="s">
        <v>1932</v>
      </c>
      <c r="E227" s="686" t="n">
        <v>7.58</v>
      </c>
    </row>
    <row r="228" customFormat="false" ht="12.75" hidden="false" customHeight="true" outlineLevel="0" collapsed="false">
      <c r="A228" s="684" t="s">
        <v>1995</v>
      </c>
      <c r="B228" s="685" t="s">
        <v>316</v>
      </c>
      <c r="C228" s="685" t="s">
        <v>1996</v>
      </c>
      <c r="D228" s="685" t="s">
        <v>1932</v>
      </c>
      <c r="E228" s="686" t="n">
        <v>7.25</v>
      </c>
    </row>
    <row r="229" customFormat="false" ht="13.5" hidden="false" customHeight="true" outlineLevel="0" collapsed="false">
      <c r="A229" s="684" t="s">
        <v>1997</v>
      </c>
      <c r="B229" s="685" t="s">
        <v>316</v>
      </c>
      <c r="C229" s="685" t="s">
        <v>1998</v>
      </c>
      <c r="D229" s="685" t="s">
        <v>1932</v>
      </c>
      <c r="E229" s="686" t="n">
        <v>8.14</v>
      </c>
    </row>
    <row r="230" customFormat="false" ht="12.75" hidden="false" customHeight="true" outlineLevel="0" collapsed="false">
      <c r="A230" s="684" t="s">
        <v>1999</v>
      </c>
      <c r="B230" s="685" t="s">
        <v>316</v>
      </c>
      <c r="C230" s="685" t="s">
        <v>2000</v>
      </c>
      <c r="D230" s="685" t="s">
        <v>1932</v>
      </c>
      <c r="E230" s="686" t="n">
        <v>7.48</v>
      </c>
    </row>
    <row r="231" customFormat="false" ht="12.75" hidden="false" customHeight="true" outlineLevel="0" collapsed="false">
      <c r="A231" s="684" t="s">
        <v>2001</v>
      </c>
      <c r="B231" s="685" t="s">
        <v>316</v>
      </c>
      <c r="C231" s="685" t="s">
        <v>2002</v>
      </c>
      <c r="D231" s="685" t="s">
        <v>1321</v>
      </c>
      <c r="E231" s="686" t="n">
        <v>4.71</v>
      </c>
    </row>
    <row r="232" customFormat="false" ht="13.5" hidden="false" customHeight="true" outlineLevel="0" collapsed="false">
      <c r="A232" s="684" t="s">
        <v>2003</v>
      </c>
      <c r="B232" s="685" t="s">
        <v>316</v>
      </c>
      <c r="C232" s="685" t="s">
        <v>2004</v>
      </c>
      <c r="D232" s="685" t="s">
        <v>1932</v>
      </c>
      <c r="E232" s="686" t="n">
        <v>7.5</v>
      </c>
    </row>
    <row r="233" customFormat="false" ht="12.75" hidden="false" customHeight="true" outlineLevel="0" collapsed="false">
      <c r="A233" s="684" t="s">
        <v>2005</v>
      </c>
      <c r="B233" s="685" t="s">
        <v>316</v>
      </c>
      <c r="C233" s="685" t="s">
        <v>2006</v>
      </c>
      <c r="D233" s="685" t="s">
        <v>1932</v>
      </c>
      <c r="E233" s="686" t="n">
        <v>8.1</v>
      </c>
    </row>
    <row r="234" customFormat="false" ht="13.5" hidden="false" customHeight="true" outlineLevel="0" collapsed="false">
      <c r="A234" s="684" t="s">
        <v>2007</v>
      </c>
      <c r="B234" s="685" t="s">
        <v>316</v>
      </c>
      <c r="C234" s="685" t="s">
        <v>2008</v>
      </c>
      <c r="D234" s="685" t="s">
        <v>1321</v>
      </c>
      <c r="E234" s="686" t="n">
        <v>2.18</v>
      </c>
    </row>
    <row r="235" customFormat="false" ht="12.75" hidden="false" customHeight="true" outlineLevel="0" collapsed="false">
      <c r="A235" s="684" t="s">
        <v>2009</v>
      </c>
      <c r="B235" s="685" t="s">
        <v>316</v>
      </c>
      <c r="C235" s="685" t="s">
        <v>2010</v>
      </c>
      <c r="D235" s="685" t="s">
        <v>1321</v>
      </c>
      <c r="E235" s="686" t="n">
        <v>4.48</v>
      </c>
    </row>
    <row r="236" customFormat="false" ht="12.75" hidden="false" customHeight="true" outlineLevel="0" collapsed="false">
      <c r="A236" s="684" t="s">
        <v>2011</v>
      </c>
      <c r="B236" s="685" t="s">
        <v>316</v>
      </c>
      <c r="C236" s="685" t="s">
        <v>2012</v>
      </c>
      <c r="D236" s="685" t="s">
        <v>1321</v>
      </c>
      <c r="E236" s="686" t="n">
        <v>3.98</v>
      </c>
    </row>
    <row r="237" customFormat="false" ht="13.5" hidden="false" customHeight="true" outlineLevel="0" collapsed="false">
      <c r="A237" s="684" t="s">
        <v>2013</v>
      </c>
      <c r="B237" s="685" t="s">
        <v>316</v>
      </c>
      <c r="C237" s="685" t="s">
        <v>2014</v>
      </c>
      <c r="D237" s="685" t="s">
        <v>1932</v>
      </c>
      <c r="E237" s="686" t="n">
        <v>10.12</v>
      </c>
    </row>
    <row r="238" customFormat="false" ht="12.75" hidden="false" customHeight="true" outlineLevel="0" collapsed="false">
      <c r="A238" s="684" t="s">
        <v>2015</v>
      </c>
      <c r="B238" s="685" t="s">
        <v>316</v>
      </c>
      <c r="C238" s="685" t="s">
        <v>2016</v>
      </c>
      <c r="D238" s="685" t="s">
        <v>1932</v>
      </c>
      <c r="E238" s="686" t="n">
        <v>8.2</v>
      </c>
    </row>
    <row r="239" customFormat="false" ht="12.75" hidden="false" customHeight="true" outlineLevel="0" collapsed="false">
      <c r="A239" s="684" t="s">
        <v>2017</v>
      </c>
      <c r="B239" s="685" t="s">
        <v>316</v>
      </c>
      <c r="C239" s="685" t="s">
        <v>2018</v>
      </c>
      <c r="D239" s="685" t="s">
        <v>1932</v>
      </c>
      <c r="E239" s="686" t="n">
        <v>7.3</v>
      </c>
    </row>
    <row r="240" customFormat="false" ht="13.5" hidden="false" customHeight="true" outlineLevel="0" collapsed="false">
      <c r="A240" s="684" t="s">
        <v>2019</v>
      </c>
      <c r="B240" s="685" t="s">
        <v>316</v>
      </c>
      <c r="C240" s="685" t="s">
        <v>2020</v>
      </c>
      <c r="D240" s="685" t="s">
        <v>1932</v>
      </c>
      <c r="E240" s="686" t="n">
        <v>8.2</v>
      </c>
    </row>
    <row r="241" customFormat="false" ht="12.75" hidden="false" customHeight="true" outlineLevel="0" collapsed="false">
      <c r="A241" s="684" t="s">
        <v>2021</v>
      </c>
      <c r="B241" s="685" t="s">
        <v>316</v>
      </c>
      <c r="C241" s="685" t="s">
        <v>2022</v>
      </c>
      <c r="D241" s="685" t="s">
        <v>1932</v>
      </c>
      <c r="E241" s="686" t="n">
        <v>8.2</v>
      </c>
    </row>
    <row r="242" customFormat="false" ht="13.5" hidden="false" customHeight="true" outlineLevel="0" collapsed="false">
      <c r="A242" s="684" t="s">
        <v>2023</v>
      </c>
      <c r="B242" s="685" t="s">
        <v>316</v>
      </c>
      <c r="C242" s="685" t="s">
        <v>2024</v>
      </c>
      <c r="D242" s="685" t="s">
        <v>1932</v>
      </c>
      <c r="E242" s="686" t="n">
        <v>8.48</v>
      </c>
    </row>
    <row r="243" customFormat="false" ht="12.75" hidden="false" customHeight="true" outlineLevel="0" collapsed="false">
      <c r="A243" s="684" t="s">
        <v>2025</v>
      </c>
      <c r="B243" s="685" t="s">
        <v>316</v>
      </c>
      <c r="C243" s="685" t="s">
        <v>2026</v>
      </c>
      <c r="D243" s="685" t="s">
        <v>1932</v>
      </c>
      <c r="E243" s="686" t="n">
        <v>9.41</v>
      </c>
    </row>
    <row r="244" customFormat="false" ht="12.75" hidden="false" customHeight="true" outlineLevel="0" collapsed="false">
      <c r="A244" s="684" t="s">
        <v>2027</v>
      </c>
      <c r="B244" s="685" t="s">
        <v>316</v>
      </c>
      <c r="C244" s="685" t="s">
        <v>2028</v>
      </c>
      <c r="D244" s="685" t="s">
        <v>50</v>
      </c>
      <c r="E244" s="686" t="n">
        <v>1054.2</v>
      </c>
    </row>
    <row r="245" customFormat="false" ht="13.5" hidden="false" customHeight="true" outlineLevel="0" collapsed="false">
      <c r="A245" s="684" t="s">
        <v>2029</v>
      </c>
      <c r="B245" s="685" t="s">
        <v>316</v>
      </c>
      <c r="C245" s="685" t="s">
        <v>2030</v>
      </c>
      <c r="D245" s="685" t="s">
        <v>50</v>
      </c>
      <c r="E245" s="686" t="n">
        <v>681.48</v>
      </c>
    </row>
    <row r="246" customFormat="false" ht="12.75" hidden="false" customHeight="true" outlineLevel="0" collapsed="false">
      <c r="A246" s="684" t="s">
        <v>2031</v>
      </c>
      <c r="B246" s="685" t="s">
        <v>316</v>
      </c>
      <c r="C246" s="685" t="s">
        <v>2032</v>
      </c>
      <c r="D246" s="685" t="s">
        <v>50</v>
      </c>
      <c r="E246" s="686" t="n">
        <v>1411.14</v>
      </c>
    </row>
    <row r="247" customFormat="false" ht="13.5" hidden="false" customHeight="true" outlineLevel="0" collapsed="false">
      <c r="A247" s="684" t="s">
        <v>2033</v>
      </c>
      <c r="B247" s="685" t="s">
        <v>316</v>
      </c>
      <c r="C247" s="685" t="s">
        <v>2034</v>
      </c>
      <c r="D247" s="685" t="s">
        <v>50</v>
      </c>
      <c r="E247" s="686" t="n">
        <v>1174.76</v>
      </c>
    </row>
    <row r="248" customFormat="false" ht="12.75" hidden="false" customHeight="true" outlineLevel="0" collapsed="false">
      <c r="A248" s="684" t="s">
        <v>2035</v>
      </c>
      <c r="B248" s="685" t="s">
        <v>316</v>
      </c>
      <c r="C248" s="685" t="s">
        <v>2036</v>
      </c>
      <c r="D248" s="685" t="s">
        <v>50</v>
      </c>
      <c r="E248" s="686" t="n">
        <v>1069.26</v>
      </c>
    </row>
    <row r="249" customFormat="false" ht="12.75" hidden="false" customHeight="true" outlineLevel="0" collapsed="false">
      <c r="A249" s="684" t="s">
        <v>2037</v>
      </c>
      <c r="B249" s="685" t="s">
        <v>316</v>
      </c>
      <c r="C249" s="685" t="s">
        <v>2038</v>
      </c>
      <c r="D249" s="685" t="s">
        <v>50</v>
      </c>
      <c r="E249" s="686" t="n">
        <v>1238.17</v>
      </c>
    </row>
    <row r="250" customFormat="false" ht="13.5" hidden="false" customHeight="true" outlineLevel="0" collapsed="false">
      <c r="A250" s="684" t="s">
        <v>2039</v>
      </c>
      <c r="B250" s="685" t="s">
        <v>316</v>
      </c>
      <c r="C250" s="685" t="s">
        <v>2040</v>
      </c>
      <c r="D250" s="685" t="s">
        <v>50</v>
      </c>
      <c r="E250" s="686" t="n">
        <v>1267.08</v>
      </c>
    </row>
    <row r="251" customFormat="false" ht="12.75" hidden="false" customHeight="true" outlineLevel="0" collapsed="false">
      <c r="A251" s="684" t="s">
        <v>2041</v>
      </c>
      <c r="B251" s="685" t="s">
        <v>316</v>
      </c>
      <c r="C251" s="685" t="s">
        <v>2042</v>
      </c>
      <c r="D251" s="685" t="s">
        <v>50</v>
      </c>
      <c r="E251" s="686" t="n">
        <v>527.4</v>
      </c>
    </row>
    <row r="252" customFormat="false" ht="12.75" hidden="false" customHeight="true" outlineLevel="0" collapsed="false">
      <c r="A252" s="684" t="s">
        <v>2043</v>
      </c>
      <c r="B252" s="685" t="s">
        <v>316</v>
      </c>
      <c r="C252" s="685" t="s">
        <v>2044</v>
      </c>
      <c r="D252" s="685" t="s">
        <v>462</v>
      </c>
      <c r="E252" s="686" t="n">
        <v>6.91</v>
      </c>
    </row>
    <row r="253" customFormat="false" ht="13.5" hidden="false" customHeight="true" outlineLevel="0" collapsed="false">
      <c r="A253" s="684" t="s">
        <v>2045</v>
      </c>
      <c r="B253" s="685" t="s">
        <v>316</v>
      </c>
      <c r="C253" s="685" t="s">
        <v>2046</v>
      </c>
      <c r="D253" s="685" t="s">
        <v>462</v>
      </c>
      <c r="E253" s="686" t="n">
        <v>20.1</v>
      </c>
    </row>
    <row r="254" customFormat="false" ht="12.75" hidden="false" customHeight="true" outlineLevel="0" collapsed="false">
      <c r="A254" s="684" t="s">
        <v>2047</v>
      </c>
      <c r="B254" s="685" t="s">
        <v>316</v>
      </c>
      <c r="C254" s="685" t="s">
        <v>2048</v>
      </c>
      <c r="D254" s="685" t="s">
        <v>462</v>
      </c>
      <c r="E254" s="686" t="n">
        <v>31.96</v>
      </c>
    </row>
    <row r="255" customFormat="false" ht="13.5" hidden="false" customHeight="true" outlineLevel="0" collapsed="false">
      <c r="A255" s="684" t="s">
        <v>2049</v>
      </c>
      <c r="B255" s="685" t="s">
        <v>316</v>
      </c>
      <c r="C255" s="685" t="s">
        <v>2050</v>
      </c>
      <c r="D255" s="685" t="s">
        <v>462</v>
      </c>
      <c r="E255" s="686" t="n">
        <v>8.72</v>
      </c>
    </row>
    <row r="256" customFormat="false" ht="12.75" hidden="false" customHeight="true" outlineLevel="0" collapsed="false">
      <c r="A256" s="684" t="s">
        <v>2051</v>
      </c>
      <c r="B256" s="685" t="s">
        <v>316</v>
      </c>
      <c r="C256" s="685" t="s">
        <v>2052</v>
      </c>
      <c r="D256" s="685" t="s">
        <v>462</v>
      </c>
      <c r="E256" s="686" t="n">
        <v>71.3</v>
      </c>
    </row>
    <row r="257" customFormat="false" ht="12.75" hidden="false" customHeight="true" outlineLevel="0" collapsed="false">
      <c r="A257" s="684" t="s">
        <v>2053</v>
      </c>
      <c r="B257" s="687"/>
      <c r="C257" s="685" t="s">
        <v>2054</v>
      </c>
      <c r="D257" s="685" t="s">
        <v>462</v>
      </c>
      <c r="E257" s="686" t="n">
        <v>17.69</v>
      </c>
    </row>
    <row r="258" customFormat="false" ht="16.5" hidden="false" customHeight="true" outlineLevel="0" collapsed="false">
      <c r="A258" s="684" t="s">
        <v>2055</v>
      </c>
      <c r="B258" s="685" t="s">
        <v>316</v>
      </c>
      <c r="C258" s="685" t="s">
        <v>2056</v>
      </c>
      <c r="D258" s="685" t="s">
        <v>1932</v>
      </c>
      <c r="E258" s="686" t="n">
        <v>7.99</v>
      </c>
    </row>
    <row r="259" customFormat="false" ht="16.5" hidden="false" customHeight="true" outlineLevel="0" collapsed="false">
      <c r="A259" s="684" t="s">
        <v>2057</v>
      </c>
      <c r="B259" s="685" t="s">
        <v>316</v>
      </c>
      <c r="C259" s="685" t="s">
        <v>2058</v>
      </c>
      <c r="D259" s="685" t="s">
        <v>1932</v>
      </c>
      <c r="E259" s="686" t="n">
        <v>8.5</v>
      </c>
    </row>
    <row r="260" customFormat="false" ht="16.5" hidden="false" customHeight="true" outlineLevel="0" collapsed="false">
      <c r="A260" s="684" t="s">
        <v>2059</v>
      </c>
      <c r="B260" s="685" t="s">
        <v>316</v>
      </c>
      <c r="C260" s="685" t="s">
        <v>2060</v>
      </c>
      <c r="D260" s="685" t="s">
        <v>1932</v>
      </c>
      <c r="E260" s="686" t="n">
        <v>8.5</v>
      </c>
    </row>
    <row r="261" customFormat="false" ht="15.75" hidden="false" customHeight="true" outlineLevel="0" collapsed="false">
      <c r="A261" s="684" t="s">
        <v>2061</v>
      </c>
      <c r="B261" s="685" t="s">
        <v>316</v>
      </c>
      <c r="C261" s="685" t="s">
        <v>2062</v>
      </c>
      <c r="D261" s="685" t="s">
        <v>1932</v>
      </c>
      <c r="E261" s="686" t="n">
        <v>8.32</v>
      </c>
    </row>
    <row r="262" customFormat="false" ht="16.5" hidden="false" customHeight="true" outlineLevel="0" collapsed="false">
      <c r="A262" s="684" t="s">
        <v>2063</v>
      </c>
      <c r="B262" s="685" t="s">
        <v>316</v>
      </c>
      <c r="C262" s="685" t="s">
        <v>2064</v>
      </c>
      <c r="D262" s="685" t="s">
        <v>1932</v>
      </c>
      <c r="E262" s="686" t="n">
        <v>8.27</v>
      </c>
    </row>
    <row r="263" customFormat="false" ht="16.5" hidden="false" customHeight="true" outlineLevel="0" collapsed="false">
      <c r="A263" s="684" t="s">
        <v>2065</v>
      </c>
      <c r="B263" s="685" t="s">
        <v>316</v>
      </c>
      <c r="C263" s="685" t="s">
        <v>2066</v>
      </c>
      <c r="D263" s="685" t="s">
        <v>1932</v>
      </c>
      <c r="E263" s="686" t="n">
        <v>7.86</v>
      </c>
    </row>
    <row r="264" customFormat="false" ht="16.5" hidden="false" customHeight="true" outlineLevel="0" collapsed="false">
      <c r="A264" s="684" t="s">
        <v>2067</v>
      </c>
      <c r="B264" s="685" t="s">
        <v>316</v>
      </c>
      <c r="C264" s="685" t="s">
        <v>2068</v>
      </c>
      <c r="D264" s="685" t="s">
        <v>1932</v>
      </c>
      <c r="E264" s="686" t="n">
        <v>7.79</v>
      </c>
    </row>
    <row r="265" customFormat="false" ht="16.5" hidden="false" customHeight="true" outlineLevel="0" collapsed="false">
      <c r="A265" s="684" t="s">
        <v>2069</v>
      </c>
      <c r="B265" s="685" t="s">
        <v>316</v>
      </c>
      <c r="C265" s="685" t="s">
        <v>2070</v>
      </c>
      <c r="D265" s="685" t="s">
        <v>1932</v>
      </c>
      <c r="E265" s="686" t="n">
        <v>7.72</v>
      </c>
    </row>
    <row r="266" customFormat="false" ht="15.75" hidden="false" customHeight="true" outlineLevel="0" collapsed="false">
      <c r="A266" s="684" t="s">
        <v>2071</v>
      </c>
      <c r="B266" s="685" t="s">
        <v>316</v>
      </c>
      <c r="C266" s="685" t="s">
        <v>2072</v>
      </c>
      <c r="D266" s="685" t="s">
        <v>1932</v>
      </c>
      <c r="E266" s="686" t="n">
        <v>9.5</v>
      </c>
    </row>
    <row r="267" customFormat="false" ht="16.5" hidden="false" customHeight="true" outlineLevel="0" collapsed="false">
      <c r="A267" s="684" t="s">
        <v>2073</v>
      </c>
      <c r="B267" s="685" t="s">
        <v>316</v>
      </c>
      <c r="C267" s="685" t="s">
        <v>2074</v>
      </c>
      <c r="D267" s="685" t="s">
        <v>1932</v>
      </c>
      <c r="E267" s="686" t="n">
        <v>8.08</v>
      </c>
    </row>
    <row r="268" customFormat="false" ht="16.5" hidden="false" customHeight="true" outlineLevel="0" collapsed="false">
      <c r="A268" s="684" t="s">
        <v>2075</v>
      </c>
      <c r="B268" s="685" t="s">
        <v>316</v>
      </c>
      <c r="C268" s="685" t="s">
        <v>2076</v>
      </c>
      <c r="D268" s="685" t="s">
        <v>1932</v>
      </c>
      <c r="E268" s="686" t="n">
        <v>7.91</v>
      </c>
    </row>
    <row r="269" customFormat="false" ht="16.5" hidden="false" customHeight="true" outlineLevel="0" collapsed="false">
      <c r="A269" s="684" t="s">
        <v>2077</v>
      </c>
      <c r="B269" s="685" t="s">
        <v>316</v>
      </c>
      <c r="C269" s="685" t="s">
        <v>2078</v>
      </c>
      <c r="D269" s="685" t="s">
        <v>1932</v>
      </c>
      <c r="E269" s="686" t="n">
        <v>7.76</v>
      </c>
    </row>
    <row r="270" customFormat="false" ht="15.75" hidden="false" customHeight="true" outlineLevel="0" collapsed="false">
      <c r="A270" s="684" t="s">
        <v>2079</v>
      </c>
      <c r="B270" s="685" t="s">
        <v>316</v>
      </c>
      <c r="C270" s="685" t="s">
        <v>2080</v>
      </c>
      <c r="D270" s="685" t="s">
        <v>1932</v>
      </c>
      <c r="E270" s="686" t="n">
        <v>9.5</v>
      </c>
    </row>
    <row r="271" customFormat="false" ht="16.5" hidden="false" customHeight="true" outlineLevel="0" collapsed="false">
      <c r="A271" s="684" t="s">
        <v>2081</v>
      </c>
      <c r="B271" s="685" t="s">
        <v>316</v>
      </c>
      <c r="C271" s="685" t="s">
        <v>2082</v>
      </c>
      <c r="D271" s="685" t="s">
        <v>1932</v>
      </c>
      <c r="E271" s="686" t="n">
        <v>8.49</v>
      </c>
    </row>
    <row r="272" customFormat="false" ht="13.5" hidden="false" customHeight="true" outlineLevel="0" collapsed="false">
      <c r="A272" s="684" t="s">
        <v>2083</v>
      </c>
      <c r="B272" s="685" t="s">
        <v>316</v>
      </c>
      <c r="C272" s="685" t="s">
        <v>2084</v>
      </c>
      <c r="D272" s="685" t="s">
        <v>1932</v>
      </c>
      <c r="E272" s="686" t="n">
        <v>16.41</v>
      </c>
    </row>
    <row r="273" customFormat="false" ht="12.75" hidden="false" customHeight="true" outlineLevel="0" collapsed="false">
      <c r="A273" s="684" t="s">
        <v>2085</v>
      </c>
      <c r="B273" s="685" t="s">
        <v>316</v>
      </c>
      <c r="C273" s="685" t="s">
        <v>2086</v>
      </c>
      <c r="D273" s="685" t="s">
        <v>1932</v>
      </c>
      <c r="E273" s="686" t="n">
        <v>15.93</v>
      </c>
    </row>
    <row r="274" customFormat="false" ht="12.75" hidden="false" customHeight="true" outlineLevel="0" collapsed="false">
      <c r="A274" s="684" t="s">
        <v>2087</v>
      </c>
      <c r="B274" s="685" t="s">
        <v>316</v>
      </c>
      <c r="C274" s="685" t="s">
        <v>2088</v>
      </c>
      <c r="D274" s="685" t="s">
        <v>1932</v>
      </c>
      <c r="E274" s="686" t="n">
        <v>17.52</v>
      </c>
    </row>
    <row r="275" customFormat="false" ht="13.5" hidden="false" customHeight="true" outlineLevel="0" collapsed="false">
      <c r="A275" s="684" t="s">
        <v>2089</v>
      </c>
      <c r="B275" s="685" t="s">
        <v>316</v>
      </c>
      <c r="C275" s="685" t="s">
        <v>2090</v>
      </c>
      <c r="D275" s="685" t="s">
        <v>1932</v>
      </c>
      <c r="E275" s="686" t="n">
        <v>18.79</v>
      </c>
    </row>
    <row r="276" customFormat="false" ht="12.75" hidden="false" customHeight="true" outlineLevel="0" collapsed="false">
      <c r="A276" s="684" t="s">
        <v>2091</v>
      </c>
      <c r="B276" s="685" t="s">
        <v>316</v>
      </c>
      <c r="C276" s="685" t="s">
        <v>2092</v>
      </c>
      <c r="D276" s="685" t="s">
        <v>1321</v>
      </c>
      <c r="E276" s="686" t="n">
        <v>0.74</v>
      </c>
    </row>
    <row r="277" customFormat="false" ht="13.5" hidden="false" customHeight="true" outlineLevel="0" collapsed="false">
      <c r="A277" s="684" t="s">
        <v>2093</v>
      </c>
      <c r="B277" s="685" t="s">
        <v>316</v>
      </c>
      <c r="C277" s="685" t="s">
        <v>2094</v>
      </c>
      <c r="D277" s="685" t="s">
        <v>1932</v>
      </c>
      <c r="E277" s="686" t="n">
        <v>17.85</v>
      </c>
    </row>
    <row r="278" customFormat="false" ht="12.75" hidden="false" customHeight="true" outlineLevel="0" collapsed="false">
      <c r="A278" s="684" t="s">
        <v>2095</v>
      </c>
      <c r="B278" s="685" t="s">
        <v>316</v>
      </c>
      <c r="C278" s="685" t="s">
        <v>2096</v>
      </c>
      <c r="D278" s="685" t="s">
        <v>1321</v>
      </c>
      <c r="E278" s="686" t="n">
        <v>0.93</v>
      </c>
    </row>
    <row r="279" customFormat="false" ht="12.75" hidden="false" customHeight="true" outlineLevel="0" collapsed="false">
      <c r="A279" s="684" t="s">
        <v>2097</v>
      </c>
      <c r="B279" s="685" t="s">
        <v>316</v>
      </c>
      <c r="C279" s="685" t="s">
        <v>2098</v>
      </c>
      <c r="D279" s="685" t="s">
        <v>1932</v>
      </c>
      <c r="E279" s="686" t="n">
        <v>33.62</v>
      </c>
    </row>
    <row r="280" customFormat="false" ht="13.5" hidden="false" customHeight="true" outlineLevel="0" collapsed="false">
      <c r="A280" s="684" t="s">
        <v>2099</v>
      </c>
      <c r="B280" s="685" t="s">
        <v>316</v>
      </c>
      <c r="C280" s="685" t="s">
        <v>2100</v>
      </c>
      <c r="D280" s="685" t="s">
        <v>1932</v>
      </c>
      <c r="E280" s="686" t="n">
        <v>27.14</v>
      </c>
    </row>
    <row r="281" customFormat="false" ht="12.75" hidden="false" customHeight="true" outlineLevel="0" collapsed="false">
      <c r="A281" s="684" t="s">
        <v>2101</v>
      </c>
      <c r="B281" s="685" t="s">
        <v>316</v>
      </c>
      <c r="C281" s="685" t="s">
        <v>2102</v>
      </c>
      <c r="D281" s="685" t="s">
        <v>1321</v>
      </c>
      <c r="E281" s="686" t="n">
        <v>14.84</v>
      </c>
    </row>
    <row r="282" customFormat="false" ht="12.75" hidden="false" customHeight="true" outlineLevel="0" collapsed="false">
      <c r="A282" s="684" t="s">
        <v>2103</v>
      </c>
      <c r="B282" s="685" t="s">
        <v>316</v>
      </c>
      <c r="C282" s="685" t="s">
        <v>2104</v>
      </c>
      <c r="D282" s="685" t="s">
        <v>1321</v>
      </c>
      <c r="E282" s="686" t="n">
        <v>21.33</v>
      </c>
    </row>
    <row r="283" customFormat="false" ht="13.5" hidden="false" customHeight="true" outlineLevel="0" collapsed="false">
      <c r="A283" s="684" t="s">
        <v>2105</v>
      </c>
      <c r="B283" s="685" t="s">
        <v>316</v>
      </c>
      <c r="C283" s="685" t="s">
        <v>2106</v>
      </c>
      <c r="D283" s="685" t="s">
        <v>1321</v>
      </c>
      <c r="E283" s="686" t="n">
        <v>10.75</v>
      </c>
    </row>
    <row r="284" customFormat="false" ht="12.75" hidden="false" customHeight="true" outlineLevel="0" collapsed="false">
      <c r="A284" s="684" t="s">
        <v>2107</v>
      </c>
      <c r="B284" s="685" t="s">
        <v>316</v>
      </c>
      <c r="C284" s="685" t="s">
        <v>2108</v>
      </c>
      <c r="D284" s="685" t="s">
        <v>1321</v>
      </c>
      <c r="E284" s="686" t="n">
        <v>13.43</v>
      </c>
    </row>
    <row r="285" customFormat="false" ht="13.5" hidden="false" customHeight="true" outlineLevel="0" collapsed="false">
      <c r="A285" s="684" t="s">
        <v>2109</v>
      </c>
      <c r="B285" s="685" t="s">
        <v>316</v>
      </c>
      <c r="C285" s="685" t="s">
        <v>2110</v>
      </c>
      <c r="D285" s="685" t="s">
        <v>1321</v>
      </c>
      <c r="E285" s="686" t="n">
        <v>19.03</v>
      </c>
    </row>
    <row r="286" customFormat="false" ht="12.75" hidden="false" customHeight="true" outlineLevel="0" collapsed="false">
      <c r="A286" s="684" t="s">
        <v>2111</v>
      </c>
      <c r="B286" s="685" t="s">
        <v>316</v>
      </c>
      <c r="C286" s="685" t="s">
        <v>2112</v>
      </c>
      <c r="D286" s="685" t="s">
        <v>1321</v>
      </c>
      <c r="E286" s="686" t="n">
        <v>1.5</v>
      </c>
    </row>
    <row r="287" customFormat="false" ht="12.75" hidden="false" customHeight="true" outlineLevel="0" collapsed="false">
      <c r="A287" s="684" t="s">
        <v>2113</v>
      </c>
      <c r="B287" s="685" t="s">
        <v>316</v>
      </c>
      <c r="C287" s="685" t="s">
        <v>2114</v>
      </c>
      <c r="D287" s="685" t="s">
        <v>1321</v>
      </c>
      <c r="E287" s="686" t="n">
        <v>24.08</v>
      </c>
    </row>
    <row r="288" customFormat="false" ht="13.5" hidden="false" customHeight="true" outlineLevel="0" collapsed="false">
      <c r="A288" s="684" t="s">
        <v>2115</v>
      </c>
      <c r="B288" s="685" t="s">
        <v>316</v>
      </c>
      <c r="C288" s="685" t="s">
        <v>2116</v>
      </c>
      <c r="D288" s="685" t="s">
        <v>1321</v>
      </c>
      <c r="E288" s="686" t="n">
        <v>31.86</v>
      </c>
    </row>
    <row r="289" customFormat="false" ht="12.75" hidden="false" customHeight="true" outlineLevel="0" collapsed="false">
      <c r="A289" s="684" t="s">
        <v>2117</v>
      </c>
      <c r="B289" s="685" t="s">
        <v>316</v>
      </c>
      <c r="C289" s="685" t="s">
        <v>2118</v>
      </c>
      <c r="D289" s="685" t="s">
        <v>1321</v>
      </c>
      <c r="E289" s="686" t="n">
        <v>36.69</v>
      </c>
    </row>
    <row r="290" customFormat="false" ht="13.5" hidden="false" customHeight="true" outlineLevel="0" collapsed="false">
      <c r="A290" s="684" t="s">
        <v>2119</v>
      </c>
      <c r="B290" s="685" t="s">
        <v>316</v>
      </c>
      <c r="C290" s="685" t="s">
        <v>2120</v>
      </c>
      <c r="D290" s="685" t="s">
        <v>1321</v>
      </c>
      <c r="E290" s="686" t="n">
        <v>18.35</v>
      </c>
    </row>
    <row r="291" customFormat="false" ht="12.75" hidden="false" customHeight="true" outlineLevel="0" collapsed="false">
      <c r="A291" s="684" t="s">
        <v>2121</v>
      </c>
      <c r="B291" s="685" t="s">
        <v>316</v>
      </c>
      <c r="C291" s="685" t="s">
        <v>2122</v>
      </c>
      <c r="D291" s="685" t="s">
        <v>2123</v>
      </c>
      <c r="E291" s="686" t="n">
        <v>7.02</v>
      </c>
    </row>
    <row r="292" customFormat="false" ht="12.75" hidden="false" customHeight="true" outlineLevel="0" collapsed="false">
      <c r="A292" s="684" t="s">
        <v>2124</v>
      </c>
      <c r="B292" s="685" t="s">
        <v>316</v>
      </c>
      <c r="C292" s="685" t="s">
        <v>2125</v>
      </c>
      <c r="D292" s="685" t="s">
        <v>1321</v>
      </c>
      <c r="E292" s="686" t="n">
        <v>58</v>
      </c>
    </row>
    <row r="293" customFormat="false" ht="13.5" hidden="false" customHeight="true" outlineLevel="0" collapsed="false">
      <c r="A293" s="684" t="s">
        <v>2126</v>
      </c>
      <c r="B293" s="685" t="s">
        <v>316</v>
      </c>
      <c r="C293" s="685" t="s">
        <v>2127</v>
      </c>
      <c r="D293" s="685" t="s">
        <v>1321</v>
      </c>
      <c r="E293" s="686" t="n">
        <v>98</v>
      </c>
    </row>
    <row r="294" customFormat="false" ht="12.75" hidden="false" customHeight="true" outlineLevel="0" collapsed="false">
      <c r="A294" s="684" t="s">
        <v>2128</v>
      </c>
      <c r="B294" s="685" t="s">
        <v>316</v>
      </c>
      <c r="C294" s="685" t="s">
        <v>2129</v>
      </c>
      <c r="D294" s="685" t="s">
        <v>1321</v>
      </c>
      <c r="E294" s="686" t="n">
        <v>1.04</v>
      </c>
    </row>
    <row r="295" customFormat="false" ht="13.5" hidden="false" customHeight="true" outlineLevel="0" collapsed="false">
      <c r="A295" s="684" t="s">
        <v>2130</v>
      </c>
      <c r="B295" s="685" t="s">
        <v>316</v>
      </c>
      <c r="C295" s="685" t="s">
        <v>2131</v>
      </c>
      <c r="D295" s="685" t="s">
        <v>462</v>
      </c>
      <c r="E295" s="686" t="n">
        <v>1.91</v>
      </c>
    </row>
    <row r="296" customFormat="false" ht="12.75" hidden="false" customHeight="true" outlineLevel="0" collapsed="false">
      <c r="A296" s="684" t="s">
        <v>2132</v>
      </c>
      <c r="B296" s="685" t="s">
        <v>316</v>
      </c>
      <c r="C296" s="685" t="s">
        <v>2133</v>
      </c>
      <c r="D296" s="685" t="s">
        <v>462</v>
      </c>
      <c r="E296" s="686" t="n">
        <v>11.82</v>
      </c>
    </row>
    <row r="297" customFormat="false" ht="12.75" hidden="false" customHeight="true" outlineLevel="0" collapsed="false">
      <c r="A297" s="684" t="s">
        <v>2134</v>
      </c>
      <c r="B297" s="685" t="s">
        <v>316</v>
      </c>
      <c r="C297" s="685" t="s">
        <v>2135</v>
      </c>
      <c r="D297" s="685" t="s">
        <v>462</v>
      </c>
      <c r="E297" s="686" t="n">
        <v>7.45</v>
      </c>
    </row>
    <row r="298" customFormat="false" ht="16.5" hidden="false" customHeight="true" outlineLevel="0" collapsed="false">
      <c r="A298" s="684" t="s">
        <v>2136</v>
      </c>
      <c r="B298" s="685" t="s">
        <v>316</v>
      </c>
      <c r="C298" s="685" t="s">
        <v>2137</v>
      </c>
      <c r="D298" s="685" t="s">
        <v>462</v>
      </c>
      <c r="E298" s="686" t="n">
        <v>49.65</v>
      </c>
    </row>
    <row r="299" customFormat="false" ht="12.75" hidden="false" customHeight="true" outlineLevel="0" collapsed="false">
      <c r="A299" s="684" t="s">
        <v>2138</v>
      </c>
      <c r="B299" s="685" t="s">
        <v>316</v>
      </c>
      <c r="C299" s="685" t="s">
        <v>2139</v>
      </c>
      <c r="D299" s="685" t="s">
        <v>1932</v>
      </c>
      <c r="E299" s="686" t="n">
        <v>0.59</v>
      </c>
    </row>
    <row r="300" customFormat="false" ht="13.5" hidden="false" customHeight="true" outlineLevel="0" collapsed="false">
      <c r="A300" s="684" t="s">
        <v>1094</v>
      </c>
      <c r="B300" s="685" t="s">
        <v>316</v>
      </c>
      <c r="C300" s="685" t="s">
        <v>2140</v>
      </c>
      <c r="D300" s="685" t="s">
        <v>1932</v>
      </c>
      <c r="E300" s="686" t="n">
        <v>3.59</v>
      </c>
    </row>
    <row r="301" customFormat="false" ht="12.75" hidden="false" customHeight="true" outlineLevel="0" collapsed="false">
      <c r="A301" s="684" t="s">
        <v>2141</v>
      </c>
      <c r="B301" s="685" t="s">
        <v>316</v>
      </c>
      <c r="C301" s="685" t="s">
        <v>2142</v>
      </c>
      <c r="D301" s="685" t="s">
        <v>1932</v>
      </c>
      <c r="E301" s="686" t="n">
        <v>0.69</v>
      </c>
    </row>
    <row r="302" customFormat="false" ht="13.5" hidden="false" customHeight="true" outlineLevel="0" collapsed="false">
      <c r="A302" s="684" t="s">
        <v>1125</v>
      </c>
      <c r="B302" s="685" t="s">
        <v>316</v>
      </c>
      <c r="C302" s="685" t="s">
        <v>2143</v>
      </c>
      <c r="D302" s="685" t="s">
        <v>1932</v>
      </c>
      <c r="E302" s="686" t="n">
        <v>2.12</v>
      </c>
    </row>
    <row r="303" customFormat="false" ht="12.75" hidden="false" customHeight="true" outlineLevel="0" collapsed="false">
      <c r="A303" s="684" t="s">
        <v>2144</v>
      </c>
      <c r="B303" s="685" t="s">
        <v>316</v>
      </c>
      <c r="C303" s="685" t="s">
        <v>2145</v>
      </c>
      <c r="D303" s="685" t="s">
        <v>1932</v>
      </c>
      <c r="E303" s="686" t="n">
        <v>4.05</v>
      </c>
    </row>
    <row r="304" customFormat="false" ht="12.75" hidden="false" customHeight="true" outlineLevel="0" collapsed="false">
      <c r="A304" s="684" t="s">
        <v>2146</v>
      </c>
      <c r="B304" s="685" t="s">
        <v>316</v>
      </c>
      <c r="C304" s="685" t="s">
        <v>2147</v>
      </c>
      <c r="D304" s="685" t="s">
        <v>1932</v>
      </c>
      <c r="E304" s="686" t="n">
        <v>1.12</v>
      </c>
    </row>
    <row r="305" customFormat="false" ht="13.5" hidden="false" customHeight="true" outlineLevel="0" collapsed="false">
      <c r="A305" s="684" t="s">
        <v>1179</v>
      </c>
      <c r="B305" s="685" t="s">
        <v>316</v>
      </c>
      <c r="C305" s="685" t="s">
        <v>2148</v>
      </c>
      <c r="D305" s="685" t="s">
        <v>1932</v>
      </c>
      <c r="E305" s="686" t="n">
        <v>0.7</v>
      </c>
    </row>
    <row r="306" customFormat="false" ht="12.75" hidden="false" customHeight="true" outlineLevel="0" collapsed="false">
      <c r="A306" s="684" t="s">
        <v>1181</v>
      </c>
      <c r="B306" s="685" t="s">
        <v>316</v>
      </c>
      <c r="C306" s="685" t="s">
        <v>2149</v>
      </c>
      <c r="D306" s="685" t="s">
        <v>1932</v>
      </c>
      <c r="E306" s="686" t="n">
        <v>25.92</v>
      </c>
    </row>
    <row r="307" customFormat="false" ht="13.5" hidden="false" customHeight="true" outlineLevel="0" collapsed="false">
      <c r="A307" s="684" t="s">
        <v>2150</v>
      </c>
      <c r="B307" s="685" t="s">
        <v>316</v>
      </c>
      <c r="C307" s="685" t="s">
        <v>2151</v>
      </c>
      <c r="D307" s="685" t="s">
        <v>1334</v>
      </c>
      <c r="E307" s="686" t="n">
        <v>16.34</v>
      </c>
    </row>
    <row r="308" customFormat="false" ht="12.75" hidden="false" customHeight="true" outlineLevel="0" collapsed="false">
      <c r="A308" s="684" t="s">
        <v>2152</v>
      </c>
      <c r="B308" s="685" t="s">
        <v>316</v>
      </c>
      <c r="C308" s="685" t="s">
        <v>2153</v>
      </c>
      <c r="D308" s="685" t="s">
        <v>1334</v>
      </c>
      <c r="E308" s="686" t="n">
        <v>182.6</v>
      </c>
    </row>
    <row r="309" customFormat="false" ht="12.75" hidden="false" customHeight="true" outlineLevel="0" collapsed="false">
      <c r="A309" s="684" t="s">
        <v>2154</v>
      </c>
      <c r="B309" s="685" t="s">
        <v>316</v>
      </c>
      <c r="C309" s="685" t="s">
        <v>2155</v>
      </c>
      <c r="D309" s="685" t="s">
        <v>1334</v>
      </c>
      <c r="E309" s="686" t="n">
        <v>188.6</v>
      </c>
    </row>
    <row r="310" customFormat="false" ht="13.5" hidden="false" customHeight="true" outlineLevel="0" collapsed="false">
      <c r="A310" s="684" t="s">
        <v>2156</v>
      </c>
      <c r="B310" s="685" t="s">
        <v>316</v>
      </c>
      <c r="C310" s="685" t="s">
        <v>2157</v>
      </c>
      <c r="D310" s="685" t="s">
        <v>1334</v>
      </c>
      <c r="E310" s="686" t="n">
        <v>199.36</v>
      </c>
    </row>
    <row r="311" customFormat="false" ht="12.75" hidden="false" customHeight="true" outlineLevel="0" collapsed="false">
      <c r="A311" s="684" t="s">
        <v>2158</v>
      </c>
      <c r="B311" s="685" t="s">
        <v>316</v>
      </c>
      <c r="C311" s="685" t="s">
        <v>2159</v>
      </c>
      <c r="D311" s="685" t="s">
        <v>2160</v>
      </c>
      <c r="E311" s="686" t="n">
        <v>3856.38</v>
      </c>
    </row>
    <row r="312" customFormat="false" ht="12.75" hidden="false" customHeight="true" outlineLevel="0" collapsed="false">
      <c r="A312" s="684" t="s">
        <v>2161</v>
      </c>
      <c r="B312" s="685" t="s">
        <v>316</v>
      </c>
      <c r="C312" s="685" t="s">
        <v>2162</v>
      </c>
      <c r="D312" s="685" t="s">
        <v>1334</v>
      </c>
      <c r="E312" s="686" t="n">
        <v>190.97</v>
      </c>
    </row>
    <row r="313" customFormat="false" ht="13.5" hidden="false" customHeight="true" outlineLevel="0" collapsed="false">
      <c r="A313" s="684" t="s">
        <v>2163</v>
      </c>
      <c r="B313" s="685" t="s">
        <v>316</v>
      </c>
      <c r="C313" s="685" t="s">
        <v>2164</v>
      </c>
      <c r="D313" s="685" t="s">
        <v>1334</v>
      </c>
      <c r="E313" s="686" t="n">
        <v>162.29</v>
      </c>
    </row>
    <row r="314" customFormat="false" ht="12.75" hidden="false" customHeight="true" outlineLevel="0" collapsed="false">
      <c r="A314" s="684" t="s">
        <v>2165</v>
      </c>
      <c r="B314" s="685" t="s">
        <v>316</v>
      </c>
      <c r="C314" s="685" t="s">
        <v>2166</v>
      </c>
      <c r="D314" s="685" t="s">
        <v>1334</v>
      </c>
      <c r="E314" s="686" t="n">
        <v>182.6</v>
      </c>
    </row>
    <row r="315" customFormat="false" ht="13.5" hidden="false" customHeight="true" outlineLevel="0" collapsed="false">
      <c r="A315" s="684" t="s">
        <v>2167</v>
      </c>
      <c r="B315" s="685" t="s">
        <v>316</v>
      </c>
      <c r="C315" s="685" t="s">
        <v>2168</v>
      </c>
      <c r="D315" s="685" t="s">
        <v>1334</v>
      </c>
      <c r="E315" s="686" t="n">
        <v>195.58</v>
      </c>
    </row>
    <row r="316" customFormat="false" ht="12.75" hidden="false" customHeight="true" outlineLevel="0" collapsed="false">
      <c r="A316" s="684" t="s">
        <v>2169</v>
      </c>
      <c r="B316" s="685" t="s">
        <v>316</v>
      </c>
      <c r="C316" s="685" t="s">
        <v>2170</v>
      </c>
      <c r="D316" s="685" t="s">
        <v>2171</v>
      </c>
      <c r="E316" s="686" t="n">
        <v>108.4</v>
      </c>
    </row>
    <row r="317" customFormat="false" ht="12.75" hidden="false" customHeight="true" outlineLevel="0" collapsed="false">
      <c r="A317" s="684" t="s">
        <v>2172</v>
      </c>
      <c r="B317" s="685" t="s">
        <v>316</v>
      </c>
      <c r="C317" s="685" t="s">
        <v>2173</v>
      </c>
      <c r="D317" s="685" t="s">
        <v>2171</v>
      </c>
      <c r="E317" s="686" t="n">
        <v>132.74</v>
      </c>
    </row>
    <row r="318" customFormat="false" ht="13.5" hidden="false" customHeight="true" outlineLevel="0" collapsed="false">
      <c r="A318" s="684" t="s">
        <v>2174</v>
      </c>
      <c r="B318" s="685" t="s">
        <v>316</v>
      </c>
      <c r="C318" s="685" t="s">
        <v>2175</v>
      </c>
      <c r="D318" s="685" t="s">
        <v>1334</v>
      </c>
      <c r="E318" s="686" t="n">
        <v>197.96</v>
      </c>
    </row>
    <row r="319" customFormat="false" ht="12.75" hidden="false" customHeight="true" outlineLevel="0" collapsed="false">
      <c r="A319" s="684" t="s">
        <v>2176</v>
      </c>
      <c r="B319" s="685" t="s">
        <v>316</v>
      </c>
      <c r="C319" s="685" t="s">
        <v>2177</v>
      </c>
      <c r="D319" s="685" t="s">
        <v>1334</v>
      </c>
      <c r="E319" s="686" t="n">
        <v>223.58</v>
      </c>
    </row>
    <row r="320" customFormat="false" ht="13.5" hidden="false" customHeight="true" outlineLevel="0" collapsed="false">
      <c r="A320" s="684" t="s">
        <v>1267</v>
      </c>
      <c r="B320" s="685" t="s">
        <v>316</v>
      </c>
      <c r="C320" s="685" t="s">
        <v>2178</v>
      </c>
      <c r="D320" s="685" t="s">
        <v>50</v>
      </c>
      <c r="E320" s="686" t="n">
        <v>262.41</v>
      </c>
    </row>
    <row r="321" customFormat="false" ht="15.75" hidden="false" customHeight="true" outlineLevel="0" collapsed="false">
      <c r="A321" s="684" t="s">
        <v>2179</v>
      </c>
      <c r="B321" s="685" t="s">
        <v>316</v>
      </c>
      <c r="C321" s="685" t="s">
        <v>2180</v>
      </c>
      <c r="D321" s="685" t="s">
        <v>50</v>
      </c>
      <c r="E321" s="686" t="n">
        <v>187.59</v>
      </c>
    </row>
    <row r="322" customFormat="false" ht="16.5" hidden="false" customHeight="true" outlineLevel="0" collapsed="false">
      <c r="A322" s="684" t="s">
        <v>2181</v>
      </c>
      <c r="B322" s="685" t="s">
        <v>316</v>
      </c>
      <c r="C322" s="685" t="s">
        <v>2182</v>
      </c>
      <c r="D322" s="685" t="s">
        <v>50</v>
      </c>
      <c r="E322" s="686" t="n">
        <v>189.25</v>
      </c>
    </row>
    <row r="323" customFormat="false" ht="16.5" hidden="false" customHeight="true" outlineLevel="0" collapsed="false">
      <c r="A323" s="684" t="s">
        <v>2183</v>
      </c>
      <c r="B323" s="685" t="s">
        <v>316</v>
      </c>
      <c r="C323" s="685" t="s">
        <v>2184</v>
      </c>
      <c r="D323" s="685" t="s">
        <v>50</v>
      </c>
      <c r="E323" s="686" t="n">
        <v>195.5</v>
      </c>
    </row>
    <row r="324" customFormat="false" ht="16.5" hidden="false" customHeight="true" outlineLevel="0" collapsed="false">
      <c r="A324" s="684" t="s">
        <v>2185</v>
      </c>
      <c r="B324" s="685" t="s">
        <v>316</v>
      </c>
      <c r="C324" s="685" t="s">
        <v>2186</v>
      </c>
      <c r="D324" s="685" t="s">
        <v>50</v>
      </c>
      <c r="E324" s="686" t="n">
        <v>212.5</v>
      </c>
    </row>
    <row r="325" customFormat="false" ht="15.75" hidden="false" customHeight="true" outlineLevel="0" collapsed="false">
      <c r="A325" s="684" t="s">
        <v>1326</v>
      </c>
      <c r="B325" s="685" t="s">
        <v>316</v>
      </c>
      <c r="C325" s="685" t="s">
        <v>2187</v>
      </c>
      <c r="D325" s="685" t="s">
        <v>50</v>
      </c>
      <c r="E325" s="686" t="n">
        <v>543.43</v>
      </c>
    </row>
    <row r="326" customFormat="false" ht="16.5" hidden="false" customHeight="true" outlineLevel="0" collapsed="false">
      <c r="A326" s="684" t="s">
        <v>1328</v>
      </c>
      <c r="B326" s="685" t="s">
        <v>316</v>
      </c>
      <c r="C326" s="685" t="s">
        <v>2188</v>
      </c>
      <c r="D326" s="685" t="s">
        <v>50</v>
      </c>
      <c r="E326" s="686" t="n">
        <v>574.43</v>
      </c>
    </row>
    <row r="327" customFormat="false" ht="16.5" hidden="false" customHeight="true" outlineLevel="0" collapsed="false">
      <c r="A327" s="684" t="s">
        <v>2189</v>
      </c>
      <c r="B327" s="685" t="s">
        <v>316</v>
      </c>
      <c r="C327" s="685" t="s">
        <v>2190</v>
      </c>
      <c r="D327" s="685" t="s">
        <v>50</v>
      </c>
      <c r="E327" s="686" t="n">
        <v>574.43</v>
      </c>
    </row>
    <row r="328" customFormat="false" ht="16.5" hidden="false" customHeight="true" outlineLevel="0" collapsed="false">
      <c r="A328" s="684" t="s">
        <v>2191</v>
      </c>
      <c r="B328" s="685" t="s">
        <v>316</v>
      </c>
      <c r="C328" s="685" t="s">
        <v>2192</v>
      </c>
      <c r="D328" s="685" t="s">
        <v>50</v>
      </c>
      <c r="E328" s="686" t="n">
        <v>852.33</v>
      </c>
    </row>
    <row r="329" customFormat="false" ht="12.75" hidden="false" customHeight="true" outlineLevel="0" collapsed="false">
      <c r="A329" s="684" t="s">
        <v>2193</v>
      </c>
      <c r="B329" s="685" t="s">
        <v>316</v>
      </c>
      <c r="C329" s="685" t="s">
        <v>2194</v>
      </c>
      <c r="D329" s="685" t="s">
        <v>50</v>
      </c>
      <c r="E329" s="686" t="n">
        <v>209</v>
      </c>
    </row>
    <row r="330" customFormat="false" ht="13.5" hidden="false" customHeight="true" outlineLevel="0" collapsed="false">
      <c r="A330" s="684" t="s">
        <v>2195</v>
      </c>
      <c r="B330" s="685" t="s">
        <v>316</v>
      </c>
      <c r="C330" s="685" t="s">
        <v>2196</v>
      </c>
      <c r="D330" s="685" t="s">
        <v>1321</v>
      </c>
      <c r="E330" s="686" t="n">
        <v>12.48</v>
      </c>
    </row>
    <row r="331" customFormat="false" ht="15.75" hidden="false" customHeight="true" outlineLevel="0" collapsed="false">
      <c r="A331" s="684" t="s">
        <v>2197</v>
      </c>
      <c r="B331" s="685" t="s">
        <v>316</v>
      </c>
      <c r="C331" s="685" t="s">
        <v>2198</v>
      </c>
      <c r="D331" s="685" t="s">
        <v>462</v>
      </c>
      <c r="E331" s="686" t="n">
        <v>149.49</v>
      </c>
    </row>
    <row r="332" customFormat="false" ht="16.5" hidden="false" customHeight="true" outlineLevel="0" collapsed="false">
      <c r="A332" s="684" t="s">
        <v>2199</v>
      </c>
      <c r="B332" s="685" t="s">
        <v>316</v>
      </c>
      <c r="C332" s="685" t="s">
        <v>2200</v>
      </c>
      <c r="D332" s="685" t="s">
        <v>50</v>
      </c>
      <c r="E332" s="686" t="n">
        <v>69.9</v>
      </c>
    </row>
    <row r="333" customFormat="false" ht="16.5" hidden="false" customHeight="true" outlineLevel="0" collapsed="false">
      <c r="A333" s="684" t="s">
        <v>2201</v>
      </c>
      <c r="B333" s="685" t="s">
        <v>316</v>
      </c>
      <c r="C333" s="685" t="s">
        <v>2202</v>
      </c>
      <c r="D333" s="685" t="s">
        <v>50</v>
      </c>
      <c r="E333" s="686" t="n">
        <v>159.9</v>
      </c>
    </row>
    <row r="334" customFormat="false" ht="16.5" hidden="false" customHeight="true" outlineLevel="0" collapsed="false">
      <c r="A334" s="684" t="s">
        <v>2203</v>
      </c>
      <c r="B334" s="685" t="s">
        <v>316</v>
      </c>
      <c r="C334" s="685" t="s">
        <v>2204</v>
      </c>
      <c r="D334" s="685" t="s">
        <v>50</v>
      </c>
      <c r="E334" s="686" t="n">
        <v>109.9</v>
      </c>
    </row>
    <row r="335" customFormat="false" ht="15.75" hidden="false" customHeight="true" outlineLevel="0" collapsed="false">
      <c r="A335" s="684" t="s">
        <v>2205</v>
      </c>
      <c r="B335" s="685" t="s">
        <v>316</v>
      </c>
      <c r="C335" s="685" t="s">
        <v>2206</v>
      </c>
      <c r="D335" s="685" t="s">
        <v>50</v>
      </c>
      <c r="E335" s="686" t="n">
        <v>269.56</v>
      </c>
    </row>
    <row r="336" customFormat="false" ht="16.5" hidden="false" customHeight="true" outlineLevel="0" collapsed="false">
      <c r="A336" s="684" t="s">
        <v>2207</v>
      </c>
      <c r="B336" s="685" t="s">
        <v>316</v>
      </c>
      <c r="C336" s="685" t="s">
        <v>2208</v>
      </c>
      <c r="D336" s="685" t="s">
        <v>50</v>
      </c>
      <c r="E336" s="686" t="n">
        <v>269.56</v>
      </c>
    </row>
    <row r="337" customFormat="false" ht="13.5" hidden="false" customHeight="true" outlineLevel="0" collapsed="false">
      <c r="A337" s="684" t="s">
        <v>2209</v>
      </c>
      <c r="B337" s="685" t="s">
        <v>316</v>
      </c>
      <c r="C337" s="685" t="s">
        <v>2210</v>
      </c>
      <c r="D337" s="685" t="s">
        <v>50</v>
      </c>
      <c r="E337" s="686" t="n">
        <v>4.2</v>
      </c>
    </row>
    <row r="338" customFormat="false" ht="12.75" hidden="false" customHeight="true" outlineLevel="0" collapsed="false">
      <c r="A338" s="684" t="s">
        <v>2211</v>
      </c>
      <c r="B338" s="685" t="s">
        <v>316</v>
      </c>
      <c r="C338" s="685" t="s">
        <v>2212</v>
      </c>
      <c r="D338" s="685" t="s">
        <v>50</v>
      </c>
      <c r="E338" s="686" t="n">
        <v>60</v>
      </c>
    </row>
    <row r="339" customFormat="false" ht="16.5" hidden="false" customHeight="true" outlineLevel="0" collapsed="false">
      <c r="A339" s="684" t="s">
        <v>2213</v>
      </c>
      <c r="B339" s="685" t="s">
        <v>316</v>
      </c>
      <c r="C339" s="685" t="s">
        <v>2214</v>
      </c>
      <c r="D339" s="685" t="s">
        <v>50</v>
      </c>
      <c r="E339" s="686" t="n">
        <v>29.4</v>
      </c>
    </row>
    <row r="340" customFormat="false" ht="16.5" hidden="false" customHeight="true" outlineLevel="0" collapsed="false">
      <c r="A340" s="684" t="s">
        <v>2215</v>
      </c>
      <c r="B340" s="685" t="s">
        <v>316</v>
      </c>
      <c r="C340" s="685" t="s">
        <v>2216</v>
      </c>
      <c r="D340" s="685" t="s">
        <v>50</v>
      </c>
      <c r="E340" s="686" t="n">
        <v>19.01</v>
      </c>
    </row>
    <row r="341" customFormat="false" ht="15.75" hidden="false" customHeight="true" outlineLevel="0" collapsed="false">
      <c r="A341" s="684" t="s">
        <v>2217</v>
      </c>
      <c r="B341" s="685" t="s">
        <v>316</v>
      </c>
      <c r="C341" s="685" t="s">
        <v>2218</v>
      </c>
      <c r="D341" s="685" t="s">
        <v>50</v>
      </c>
      <c r="E341" s="686" t="n">
        <v>176.16</v>
      </c>
    </row>
    <row r="342" customFormat="false" ht="13.5" hidden="false" customHeight="true" outlineLevel="0" collapsed="false">
      <c r="A342" s="684" t="s">
        <v>2219</v>
      </c>
      <c r="B342" s="685" t="s">
        <v>316</v>
      </c>
      <c r="C342" s="685" t="s">
        <v>2220</v>
      </c>
      <c r="D342" s="685" t="s">
        <v>50</v>
      </c>
      <c r="E342" s="686" t="n">
        <v>5</v>
      </c>
    </row>
    <row r="343" customFormat="false" ht="15.75" hidden="false" customHeight="true" outlineLevel="0" collapsed="false">
      <c r="A343" s="684" t="s">
        <v>2221</v>
      </c>
      <c r="B343" s="685" t="s">
        <v>316</v>
      </c>
      <c r="C343" s="685" t="s">
        <v>2222</v>
      </c>
      <c r="D343" s="685" t="s">
        <v>50</v>
      </c>
      <c r="E343" s="686" t="n">
        <v>13.17</v>
      </c>
    </row>
    <row r="344" customFormat="false" ht="13.5" hidden="false" customHeight="true" outlineLevel="0" collapsed="false">
      <c r="A344" s="684" t="s">
        <v>2223</v>
      </c>
      <c r="B344" s="685" t="s">
        <v>316</v>
      </c>
      <c r="C344" s="685" t="s">
        <v>2224</v>
      </c>
      <c r="D344" s="685" t="s">
        <v>50</v>
      </c>
      <c r="E344" s="686" t="n">
        <v>9.9</v>
      </c>
    </row>
    <row r="345" customFormat="false" ht="12.75" hidden="false" customHeight="true" outlineLevel="0" collapsed="false">
      <c r="A345" s="684" t="s">
        <v>2225</v>
      </c>
      <c r="B345" s="685" t="s">
        <v>316</v>
      </c>
      <c r="C345" s="685" t="s">
        <v>2226</v>
      </c>
      <c r="D345" s="685" t="s">
        <v>50</v>
      </c>
      <c r="E345" s="686" t="n">
        <v>17.59</v>
      </c>
    </row>
    <row r="346" customFormat="false" ht="13.5" hidden="false" customHeight="true" outlineLevel="0" collapsed="false">
      <c r="A346" s="684" t="s">
        <v>2227</v>
      </c>
      <c r="B346" s="685" t="s">
        <v>316</v>
      </c>
      <c r="C346" s="685" t="s">
        <v>2228</v>
      </c>
      <c r="D346" s="685" t="s">
        <v>50</v>
      </c>
      <c r="E346" s="686" t="n">
        <v>45.94</v>
      </c>
    </row>
    <row r="347" customFormat="false" ht="15.75" hidden="false" customHeight="true" outlineLevel="0" collapsed="false">
      <c r="A347" s="684" t="s">
        <v>2229</v>
      </c>
      <c r="B347" s="685" t="s">
        <v>316</v>
      </c>
      <c r="C347" s="685" t="s">
        <v>2230</v>
      </c>
      <c r="D347" s="685" t="s">
        <v>50</v>
      </c>
      <c r="E347" s="686" t="n">
        <v>48.86</v>
      </c>
    </row>
    <row r="348" customFormat="false" ht="13.5" hidden="false" customHeight="true" outlineLevel="0" collapsed="false">
      <c r="A348" s="684" t="s">
        <v>2231</v>
      </c>
      <c r="B348" s="685" t="s">
        <v>316</v>
      </c>
      <c r="C348" s="685" t="s">
        <v>2232</v>
      </c>
      <c r="D348" s="685" t="s">
        <v>50</v>
      </c>
      <c r="E348" s="686" t="n">
        <v>7.05</v>
      </c>
    </row>
    <row r="349" customFormat="false" ht="12.75" hidden="false" customHeight="true" outlineLevel="0" collapsed="false">
      <c r="A349" s="684" t="s">
        <v>2233</v>
      </c>
      <c r="B349" s="685" t="s">
        <v>316</v>
      </c>
      <c r="C349" s="685" t="s">
        <v>2234</v>
      </c>
      <c r="D349" s="685" t="s">
        <v>50</v>
      </c>
      <c r="E349" s="686" t="n">
        <v>106.4</v>
      </c>
    </row>
    <row r="350" customFormat="false" ht="13.5" hidden="false" customHeight="true" outlineLevel="0" collapsed="false">
      <c r="A350" s="684" t="s">
        <v>2235</v>
      </c>
      <c r="B350" s="685" t="s">
        <v>316</v>
      </c>
      <c r="C350" s="685" t="s">
        <v>2236</v>
      </c>
      <c r="D350" s="685" t="s">
        <v>50</v>
      </c>
      <c r="E350" s="686" t="n">
        <v>12.9</v>
      </c>
    </row>
    <row r="351" customFormat="false" ht="12.75" hidden="false" customHeight="true" outlineLevel="0" collapsed="false">
      <c r="A351" s="684" t="s">
        <v>2237</v>
      </c>
      <c r="B351" s="685" t="s">
        <v>316</v>
      </c>
      <c r="C351" s="685" t="s">
        <v>2238</v>
      </c>
      <c r="D351" s="685" t="s">
        <v>50</v>
      </c>
      <c r="E351" s="686" t="n">
        <v>76.5</v>
      </c>
    </row>
    <row r="352" customFormat="false" ht="12.75" hidden="false" customHeight="true" outlineLevel="0" collapsed="false">
      <c r="A352" s="684" t="s">
        <v>2239</v>
      </c>
      <c r="B352" s="685" t="s">
        <v>316</v>
      </c>
      <c r="C352" s="685" t="s">
        <v>2240</v>
      </c>
      <c r="D352" s="685" t="s">
        <v>50</v>
      </c>
      <c r="E352" s="686" t="n">
        <v>94</v>
      </c>
    </row>
    <row r="353" customFormat="false" ht="13.5" hidden="false" customHeight="true" outlineLevel="0" collapsed="false">
      <c r="A353" s="684" t="s">
        <v>2241</v>
      </c>
      <c r="B353" s="685" t="s">
        <v>316</v>
      </c>
      <c r="C353" s="685" t="s">
        <v>2242</v>
      </c>
      <c r="D353" s="685" t="s">
        <v>1321</v>
      </c>
      <c r="E353" s="686" t="n">
        <v>15.09</v>
      </c>
    </row>
    <row r="354" customFormat="false" ht="15.75" hidden="false" customHeight="true" outlineLevel="0" collapsed="false">
      <c r="A354" s="684" t="s">
        <v>2243</v>
      </c>
      <c r="B354" s="685" t="s">
        <v>316</v>
      </c>
      <c r="C354" s="685" t="s">
        <v>2244</v>
      </c>
      <c r="D354" s="685" t="s">
        <v>2245</v>
      </c>
      <c r="E354" s="686" t="n">
        <v>7.99</v>
      </c>
    </row>
    <row r="355" customFormat="false" ht="16.5" hidden="false" customHeight="true" outlineLevel="0" collapsed="false">
      <c r="A355" s="684" t="s">
        <v>1358</v>
      </c>
      <c r="B355" s="685" t="s">
        <v>316</v>
      </c>
      <c r="C355" s="685" t="s">
        <v>2246</v>
      </c>
      <c r="D355" s="685" t="s">
        <v>2247</v>
      </c>
      <c r="E355" s="686" t="n">
        <v>22</v>
      </c>
    </row>
    <row r="356" customFormat="false" ht="13.5" hidden="false" customHeight="true" outlineLevel="0" collapsed="false">
      <c r="A356" s="684" t="s">
        <v>2248</v>
      </c>
      <c r="B356" s="687"/>
      <c r="C356" s="685" t="s">
        <v>2249</v>
      </c>
      <c r="D356" s="685" t="s">
        <v>462</v>
      </c>
      <c r="E356" s="686" t="n">
        <v>194.05</v>
      </c>
    </row>
    <row r="357" customFormat="false" ht="12.75" hidden="false" customHeight="true" outlineLevel="0" collapsed="false">
      <c r="A357" s="684" t="s">
        <v>2250</v>
      </c>
      <c r="B357" s="685" t="s">
        <v>316</v>
      </c>
      <c r="C357" s="685" t="s">
        <v>2251</v>
      </c>
      <c r="D357" s="685" t="s">
        <v>1932</v>
      </c>
      <c r="E357" s="686" t="n">
        <v>27.13</v>
      </c>
    </row>
    <row r="358" customFormat="false" ht="12.75" hidden="false" customHeight="true" outlineLevel="0" collapsed="false">
      <c r="A358" s="684" t="s">
        <v>2252</v>
      </c>
      <c r="B358" s="685" t="s">
        <v>316</v>
      </c>
      <c r="C358" s="685" t="s">
        <v>2253</v>
      </c>
      <c r="D358" s="685" t="s">
        <v>1932</v>
      </c>
      <c r="E358" s="686" t="n">
        <v>8.57</v>
      </c>
    </row>
    <row r="359" customFormat="false" ht="16.5" hidden="false" customHeight="true" outlineLevel="0" collapsed="false">
      <c r="A359" s="684" t="s">
        <v>2254</v>
      </c>
      <c r="B359" s="685" t="s">
        <v>316</v>
      </c>
      <c r="C359" s="685" t="s">
        <v>2255</v>
      </c>
      <c r="D359" s="685" t="s">
        <v>2256</v>
      </c>
      <c r="E359" s="686" t="n">
        <v>19.52</v>
      </c>
    </row>
    <row r="360" customFormat="false" ht="13.5" hidden="false" customHeight="true" outlineLevel="0" collapsed="false">
      <c r="A360" s="684" t="s">
        <v>2257</v>
      </c>
      <c r="B360" s="685" t="s">
        <v>316</v>
      </c>
      <c r="C360" s="685" t="s">
        <v>2258</v>
      </c>
      <c r="D360" s="685" t="s">
        <v>2256</v>
      </c>
      <c r="E360" s="686" t="n">
        <v>16.84</v>
      </c>
    </row>
    <row r="361" customFormat="false" ht="12.75" hidden="false" customHeight="true" outlineLevel="0" collapsed="false">
      <c r="A361" s="684" t="s">
        <v>2259</v>
      </c>
      <c r="B361" s="685" t="s">
        <v>316</v>
      </c>
      <c r="C361" s="685" t="s">
        <v>2260</v>
      </c>
      <c r="D361" s="685" t="s">
        <v>2256</v>
      </c>
      <c r="E361" s="686" t="n">
        <v>6.48</v>
      </c>
    </row>
    <row r="362" customFormat="false" ht="16.5" hidden="false" customHeight="true" outlineLevel="0" collapsed="false">
      <c r="A362" s="684" t="s">
        <v>2261</v>
      </c>
      <c r="B362" s="685" t="s">
        <v>316</v>
      </c>
      <c r="C362" s="685" t="s">
        <v>2262</v>
      </c>
      <c r="D362" s="685" t="s">
        <v>2256</v>
      </c>
      <c r="E362" s="686" t="n">
        <v>17.6</v>
      </c>
    </row>
    <row r="363" customFormat="false" ht="12.75" hidden="false" customHeight="true" outlineLevel="0" collapsed="false">
      <c r="A363" s="684" t="s">
        <v>2263</v>
      </c>
      <c r="B363" s="685" t="s">
        <v>316</v>
      </c>
      <c r="C363" s="685" t="s">
        <v>2264</v>
      </c>
      <c r="D363" s="685" t="s">
        <v>2256</v>
      </c>
      <c r="E363" s="686" t="n">
        <v>5.9</v>
      </c>
    </row>
    <row r="364" customFormat="false" ht="13.5" hidden="false" customHeight="true" outlineLevel="0" collapsed="false">
      <c r="A364" s="684" t="s">
        <v>2265</v>
      </c>
      <c r="B364" s="685" t="s">
        <v>316</v>
      </c>
      <c r="C364" s="685" t="s">
        <v>2266</v>
      </c>
      <c r="D364" s="685" t="s">
        <v>1321</v>
      </c>
      <c r="E364" s="686" t="n">
        <v>121.53</v>
      </c>
    </row>
    <row r="365" customFormat="false" ht="12.75" hidden="false" customHeight="true" outlineLevel="0" collapsed="false">
      <c r="A365" s="684" t="s">
        <v>2267</v>
      </c>
      <c r="B365" s="685" t="s">
        <v>316</v>
      </c>
      <c r="C365" s="685" t="s">
        <v>2268</v>
      </c>
      <c r="D365" s="685" t="s">
        <v>1932</v>
      </c>
      <c r="E365" s="686" t="n">
        <v>10.84</v>
      </c>
    </row>
    <row r="366" customFormat="false" ht="12.75" hidden="false" customHeight="true" outlineLevel="0" collapsed="false">
      <c r="A366" s="684" t="s">
        <v>2269</v>
      </c>
      <c r="B366" s="685" t="s">
        <v>316</v>
      </c>
      <c r="C366" s="685" t="s">
        <v>2270</v>
      </c>
      <c r="D366" s="685" t="s">
        <v>1932</v>
      </c>
      <c r="E366" s="686" t="n">
        <v>9.58</v>
      </c>
    </row>
    <row r="367" customFormat="false" ht="13.5" hidden="false" customHeight="true" outlineLevel="0" collapsed="false">
      <c r="A367" s="684" t="s">
        <v>2271</v>
      </c>
      <c r="B367" s="685" t="s">
        <v>316</v>
      </c>
      <c r="C367" s="685" t="s">
        <v>2272</v>
      </c>
      <c r="D367" s="685" t="s">
        <v>1932</v>
      </c>
      <c r="E367" s="686" t="n">
        <v>9.1</v>
      </c>
    </row>
    <row r="368" customFormat="false" ht="12.75" hidden="false" customHeight="true" outlineLevel="0" collapsed="false">
      <c r="A368" s="684" t="s">
        <v>2273</v>
      </c>
      <c r="B368" s="685" t="s">
        <v>316</v>
      </c>
      <c r="C368" s="685" t="s">
        <v>2274</v>
      </c>
      <c r="D368" s="685" t="s">
        <v>1932</v>
      </c>
      <c r="E368" s="686" t="n">
        <v>9.1</v>
      </c>
    </row>
    <row r="369" customFormat="false" ht="12.75" hidden="false" customHeight="true" outlineLevel="0" collapsed="false">
      <c r="A369" s="684" t="s">
        <v>1378</v>
      </c>
      <c r="B369" s="685" t="s">
        <v>316</v>
      </c>
      <c r="C369" s="685" t="s">
        <v>2275</v>
      </c>
      <c r="D369" s="685" t="s">
        <v>50</v>
      </c>
      <c r="E369" s="686" t="n">
        <v>3.3</v>
      </c>
    </row>
    <row r="370" customFormat="false" ht="13.5" hidden="false" customHeight="true" outlineLevel="0" collapsed="false">
      <c r="A370" s="684" t="s">
        <v>2276</v>
      </c>
      <c r="B370" s="685" t="s">
        <v>316</v>
      </c>
      <c r="C370" s="685" t="s">
        <v>2277</v>
      </c>
      <c r="D370" s="685" t="s">
        <v>50</v>
      </c>
      <c r="E370" s="686" t="n">
        <v>3</v>
      </c>
    </row>
    <row r="371" customFormat="false" ht="12.75" hidden="false" customHeight="true" outlineLevel="0" collapsed="false">
      <c r="A371" s="684" t="s">
        <v>1380</v>
      </c>
      <c r="B371" s="685" t="s">
        <v>316</v>
      </c>
      <c r="C371" s="685" t="s">
        <v>2278</v>
      </c>
      <c r="D371" s="685" t="s">
        <v>50</v>
      </c>
      <c r="E371" s="686" t="n">
        <v>3</v>
      </c>
    </row>
    <row r="372" customFormat="false" ht="13.5" hidden="false" customHeight="true" outlineLevel="0" collapsed="false">
      <c r="A372" s="684" t="s">
        <v>2279</v>
      </c>
      <c r="B372" s="685" t="s">
        <v>316</v>
      </c>
      <c r="C372" s="685" t="s">
        <v>2280</v>
      </c>
      <c r="D372" s="685" t="s">
        <v>462</v>
      </c>
      <c r="E372" s="686" t="n">
        <v>27.16</v>
      </c>
    </row>
    <row r="373" customFormat="false" ht="12.75" hidden="false" customHeight="true" outlineLevel="0" collapsed="false">
      <c r="A373" s="684" t="s">
        <v>2281</v>
      </c>
      <c r="B373" s="685" t="s">
        <v>316</v>
      </c>
      <c r="C373" s="685" t="s">
        <v>2282</v>
      </c>
      <c r="D373" s="685" t="s">
        <v>462</v>
      </c>
      <c r="E373" s="686" t="n">
        <v>18.07</v>
      </c>
    </row>
    <row r="374" customFormat="false" ht="12.75" hidden="false" customHeight="true" outlineLevel="0" collapsed="false">
      <c r="A374" s="684" t="s">
        <v>2283</v>
      </c>
      <c r="B374" s="685" t="s">
        <v>316</v>
      </c>
      <c r="C374" s="685" t="s">
        <v>2284</v>
      </c>
      <c r="D374" s="685" t="s">
        <v>462</v>
      </c>
      <c r="E374" s="686" t="n">
        <v>44.68</v>
      </c>
    </row>
    <row r="375" customFormat="false" ht="13.5" hidden="false" customHeight="true" outlineLevel="0" collapsed="false">
      <c r="A375" s="684" t="s">
        <v>2285</v>
      </c>
      <c r="B375" s="685" t="s">
        <v>316</v>
      </c>
      <c r="C375" s="685" t="s">
        <v>2286</v>
      </c>
      <c r="D375" s="685" t="s">
        <v>462</v>
      </c>
      <c r="E375" s="686" t="n">
        <v>32.9</v>
      </c>
    </row>
    <row r="376" customFormat="false" ht="12.75" hidden="false" customHeight="true" outlineLevel="0" collapsed="false">
      <c r="A376" s="684" t="s">
        <v>2287</v>
      </c>
      <c r="B376" s="685" t="s">
        <v>316</v>
      </c>
      <c r="C376" s="685" t="s">
        <v>2288</v>
      </c>
      <c r="D376" s="685" t="s">
        <v>462</v>
      </c>
      <c r="E376" s="686" t="n">
        <v>75</v>
      </c>
    </row>
    <row r="377" customFormat="false" ht="13.5" hidden="false" customHeight="true" outlineLevel="0" collapsed="false">
      <c r="A377" s="684" t="s">
        <v>2289</v>
      </c>
      <c r="B377" s="685" t="s">
        <v>316</v>
      </c>
      <c r="C377" s="685" t="s">
        <v>2290</v>
      </c>
      <c r="D377" s="685" t="s">
        <v>50</v>
      </c>
      <c r="E377" s="686" t="n">
        <v>4.5</v>
      </c>
    </row>
    <row r="378" customFormat="false" ht="15.75" hidden="false" customHeight="true" outlineLevel="0" collapsed="false">
      <c r="A378" s="684" t="s">
        <v>2291</v>
      </c>
      <c r="B378" s="685" t="s">
        <v>316</v>
      </c>
      <c r="C378" s="685" t="s">
        <v>2292</v>
      </c>
      <c r="D378" s="685" t="s">
        <v>50</v>
      </c>
      <c r="E378" s="686" t="n">
        <v>60.66</v>
      </c>
    </row>
    <row r="379" customFormat="false" ht="13.5" hidden="false" customHeight="true" outlineLevel="0" collapsed="false">
      <c r="A379" s="684" t="s">
        <v>2293</v>
      </c>
      <c r="B379" s="685" t="s">
        <v>316</v>
      </c>
      <c r="C379" s="685" t="s">
        <v>2294</v>
      </c>
      <c r="D379" s="685" t="s">
        <v>50</v>
      </c>
      <c r="E379" s="686" t="n">
        <v>280.33</v>
      </c>
    </row>
    <row r="380" customFormat="false" ht="12.75" hidden="false" customHeight="true" outlineLevel="0" collapsed="false">
      <c r="A380" s="684" t="s">
        <v>2295</v>
      </c>
      <c r="B380" s="685" t="s">
        <v>316</v>
      </c>
      <c r="C380" s="685" t="s">
        <v>2296</v>
      </c>
      <c r="D380" s="685" t="s">
        <v>50</v>
      </c>
      <c r="E380" s="686" t="n">
        <v>32.9</v>
      </c>
    </row>
    <row r="381" customFormat="false" ht="12.75" hidden="false" customHeight="true" outlineLevel="0" collapsed="false">
      <c r="A381" s="684" t="s">
        <v>2297</v>
      </c>
      <c r="B381" s="685" t="s">
        <v>316</v>
      </c>
      <c r="C381" s="685" t="s">
        <v>2298</v>
      </c>
      <c r="D381" s="685" t="s">
        <v>2299</v>
      </c>
      <c r="E381" s="686" t="n">
        <v>1.97</v>
      </c>
    </row>
    <row r="382" customFormat="false" ht="13.5" hidden="false" customHeight="true" outlineLevel="0" collapsed="false">
      <c r="A382" s="684" t="s">
        <v>2300</v>
      </c>
      <c r="B382" s="685" t="s">
        <v>316</v>
      </c>
      <c r="C382" s="685" t="s">
        <v>2301</v>
      </c>
      <c r="D382" s="685" t="s">
        <v>50</v>
      </c>
      <c r="E382" s="686" t="n">
        <v>0.39</v>
      </c>
    </row>
    <row r="383" customFormat="false" ht="12.75" hidden="false" customHeight="true" outlineLevel="0" collapsed="false">
      <c r="A383" s="684" t="s">
        <v>2302</v>
      </c>
      <c r="B383" s="685" t="s">
        <v>316</v>
      </c>
      <c r="C383" s="685" t="s">
        <v>2303</v>
      </c>
      <c r="D383" s="685" t="s">
        <v>50</v>
      </c>
      <c r="E383" s="686" t="n">
        <v>0.69</v>
      </c>
    </row>
    <row r="384" customFormat="false" ht="13.5" hidden="false" customHeight="true" outlineLevel="0" collapsed="false">
      <c r="A384" s="684" t="s">
        <v>2304</v>
      </c>
      <c r="B384" s="685" t="s">
        <v>316</v>
      </c>
      <c r="C384" s="685" t="s">
        <v>2305</v>
      </c>
      <c r="D384" s="685" t="s">
        <v>50</v>
      </c>
      <c r="E384" s="686" t="n">
        <v>0.84</v>
      </c>
    </row>
    <row r="385" customFormat="false" ht="12.75" hidden="false" customHeight="true" outlineLevel="0" collapsed="false">
      <c r="A385" s="684" t="s">
        <v>2306</v>
      </c>
      <c r="B385" s="685" t="s">
        <v>316</v>
      </c>
      <c r="C385" s="685" t="s">
        <v>2307</v>
      </c>
      <c r="D385" s="685" t="s">
        <v>50</v>
      </c>
      <c r="E385" s="686" t="n">
        <v>0.39</v>
      </c>
    </row>
    <row r="386" customFormat="false" ht="12.75" hidden="false" customHeight="true" outlineLevel="0" collapsed="false">
      <c r="A386" s="684" t="s">
        <v>2308</v>
      </c>
      <c r="B386" s="685" t="s">
        <v>316</v>
      </c>
      <c r="C386" s="685" t="s">
        <v>2309</v>
      </c>
      <c r="D386" s="685" t="s">
        <v>1932</v>
      </c>
      <c r="E386" s="686" t="n">
        <v>52.9</v>
      </c>
    </row>
    <row r="387" customFormat="false" ht="13.5" hidden="false" customHeight="true" outlineLevel="0" collapsed="false">
      <c r="A387" s="684" t="s">
        <v>2310</v>
      </c>
      <c r="B387" s="685" t="s">
        <v>316</v>
      </c>
      <c r="C387" s="685" t="s">
        <v>2311</v>
      </c>
      <c r="D387" s="685" t="s">
        <v>462</v>
      </c>
      <c r="E387" s="686" t="n">
        <v>106.18</v>
      </c>
    </row>
    <row r="388" customFormat="false" ht="12.75" hidden="false" customHeight="true" outlineLevel="0" collapsed="false">
      <c r="A388" s="684" t="s">
        <v>2312</v>
      </c>
      <c r="B388" s="685" t="s">
        <v>316</v>
      </c>
      <c r="C388" s="685" t="s">
        <v>2313</v>
      </c>
      <c r="D388" s="685" t="s">
        <v>462</v>
      </c>
      <c r="E388" s="686" t="n">
        <v>65</v>
      </c>
    </row>
    <row r="389" customFormat="false" ht="13.5" hidden="false" customHeight="true" outlineLevel="0" collapsed="false">
      <c r="A389" s="684" t="s">
        <v>2314</v>
      </c>
      <c r="B389" s="685" t="s">
        <v>316</v>
      </c>
      <c r="C389" s="685" t="s">
        <v>2315</v>
      </c>
      <c r="D389" s="685" t="s">
        <v>1321</v>
      </c>
      <c r="E389" s="686" t="n">
        <v>152.6</v>
      </c>
    </row>
    <row r="390" customFormat="false" ht="12.75" hidden="false" customHeight="true" outlineLevel="0" collapsed="false">
      <c r="A390" s="684" t="s">
        <v>2316</v>
      </c>
      <c r="B390" s="685" t="s">
        <v>316</v>
      </c>
      <c r="C390" s="685" t="s">
        <v>2317</v>
      </c>
      <c r="D390" s="685" t="s">
        <v>1321</v>
      </c>
      <c r="E390" s="686" t="n">
        <v>89.12</v>
      </c>
    </row>
    <row r="391" customFormat="false" ht="12.75" hidden="false" customHeight="true" outlineLevel="0" collapsed="false">
      <c r="A391" s="684" t="s">
        <v>2318</v>
      </c>
      <c r="B391" s="685" t="s">
        <v>316</v>
      </c>
      <c r="C391" s="685" t="s">
        <v>2319</v>
      </c>
      <c r="D391" s="685" t="s">
        <v>1321</v>
      </c>
      <c r="E391" s="686" t="n">
        <v>88.26</v>
      </c>
    </row>
    <row r="392" customFormat="false" ht="13.5" hidden="false" customHeight="true" outlineLevel="0" collapsed="false">
      <c r="A392" s="684" t="s">
        <v>2320</v>
      </c>
      <c r="B392" s="685" t="s">
        <v>316</v>
      </c>
      <c r="C392" s="685" t="s">
        <v>2321</v>
      </c>
      <c r="D392" s="685" t="s">
        <v>1932</v>
      </c>
      <c r="E392" s="686" t="n">
        <v>70</v>
      </c>
    </row>
    <row r="393" customFormat="false" ht="12.75" hidden="false" customHeight="true" outlineLevel="0" collapsed="false">
      <c r="A393" s="684" t="s">
        <v>2322</v>
      </c>
      <c r="B393" s="685" t="s">
        <v>316</v>
      </c>
      <c r="C393" s="685" t="s">
        <v>2323</v>
      </c>
      <c r="D393" s="685" t="s">
        <v>1932</v>
      </c>
      <c r="E393" s="686" t="n">
        <v>165.77</v>
      </c>
    </row>
    <row r="394" customFormat="false" ht="12.75" hidden="false" customHeight="true" outlineLevel="0" collapsed="false">
      <c r="A394" s="684" t="s">
        <v>1472</v>
      </c>
      <c r="B394" s="685" t="s">
        <v>316</v>
      </c>
      <c r="C394" s="685" t="s">
        <v>2324</v>
      </c>
      <c r="D394" s="685" t="s">
        <v>1932</v>
      </c>
      <c r="E394" s="686" t="n">
        <v>8.02</v>
      </c>
    </row>
    <row r="395" customFormat="false" ht="13.5" hidden="false" customHeight="true" outlineLevel="0" collapsed="false">
      <c r="A395" s="684" t="s">
        <v>1474</v>
      </c>
      <c r="B395" s="685" t="s">
        <v>316</v>
      </c>
      <c r="C395" s="685" t="s">
        <v>2325</v>
      </c>
      <c r="D395" s="685" t="s">
        <v>2123</v>
      </c>
      <c r="E395" s="686" t="n">
        <v>4.08</v>
      </c>
    </row>
    <row r="396" customFormat="false" ht="12.75" hidden="false" customHeight="true" outlineLevel="0" collapsed="false">
      <c r="A396" s="684" t="s">
        <v>2326</v>
      </c>
      <c r="B396" s="685" t="s">
        <v>316</v>
      </c>
      <c r="C396" s="685" t="s">
        <v>2327</v>
      </c>
      <c r="D396" s="685" t="s">
        <v>2123</v>
      </c>
      <c r="E396" s="686" t="n">
        <v>5.77</v>
      </c>
    </row>
    <row r="397" customFormat="false" ht="13.5" hidden="false" customHeight="true" outlineLevel="0" collapsed="false">
      <c r="A397" s="684" t="s">
        <v>2328</v>
      </c>
      <c r="B397" s="685" t="s">
        <v>316</v>
      </c>
      <c r="C397" s="685" t="s">
        <v>2329</v>
      </c>
      <c r="D397" s="685" t="s">
        <v>2123</v>
      </c>
      <c r="E397" s="686" t="n">
        <v>5.68</v>
      </c>
    </row>
    <row r="398" customFormat="false" ht="12.75" hidden="false" customHeight="true" outlineLevel="0" collapsed="false">
      <c r="A398" s="684" t="s">
        <v>2330</v>
      </c>
      <c r="B398" s="685" t="s">
        <v>316</v>
      </c>
      <c r="C398" s="685" t="s">
        <v>2331</v>
      </c>
      <c r="D398" s="685" t="s">
        <v>2171</v>
      </c>
      <c r="E398" s="686" t="n">
        <v>4273.71</v>
      </c>
    </row>
    <row r="399" customFormat="false" ht="12.75" hidden="false" customHeight="true" outlineLevel="0" collapsed="false">
      <c r="A399" s="684" t="s">
        <v>2332</v>
      </c>
      <c r="B399" s="685" t="s">
        <v>316</v>
      </c>
      <c r="C399" s="685" t="s">
        <v>2333</v>
      </c>
      <c r="D399" s="685" t="s">
        <v>2171</v>
      </c>
      <c r="E399" s="686" t="n">
        <v>2860.12</v>
      </c>
    </row>
    <row r="400" customFormat="false" ht="16.5" hidden="false" customHeight="true" outlineLevel="0" collapsed="false">
      <c r="A400" s="684" t="s">
        <v>2334</v>
      </c>
      <c r="B400" s="685" t="s">
        <v>316</v>
      </c>
      <c r="C400" s="685" t="s">
        <v>2335</v>
      </c>
      <c r="D400" s="685" t="s">
        <v>2171</v>
      </c>
      <c r="E400" s="686" t="n">
        <v>3165.31</v>
      </c>
    </row>
    <row r="401" customFormat="false" ht="16.5" hidden="false" customHeight="true" outlineLevel="0" collapsed="false">
      <c r="A401" s="684" t="s">
        <v>2336</v>
      </c>
      <c r="B401" s="685" t="s">
        <v>316</v>
      </c>
      <c r="C401" s="685" t="s">
        <v>2337</v>
      </c>
      <c r="D401" s="685" t="s">
        <v>2171</v>
      </c>
      <c r="E401" s="686" t="n">
        <v>3073.25</v>
      </c>
    </row>
    <row r="402" customFormat="false" ht="16.5" hidden="false" customHeight="true" outlineLevel="0" collapsed="false">
      <c r="A402" s="684" t="s">
        <v>2338</v>
      </c>
      <c r="B402" s="685" t="s">
        <v>316</v>
      </c>
      <c r="C402" s="685" t="s">
        <v>2339</v>
      </c>
      <c r="D402" s="685" t="s">
        <v>2171</v>
      </c>
      <c r="E402" s="686" t="n">
        <v>3904.05</v>
      </c>
    </row>
    <row r="403" customFormat="false" ht="12.75" hidden="false" customHeight="true" outlineLevel="0" collapsed="false">
      <c r="A403" s="684" t="s">
        <v>2340</v>
      </c>
      <c r="B403" s="685" t="s">
        <v>316</v>
      </c>
      <c r="C403" s="685" t="s">
        <v>2341</v>
      </c>
      <c r="D403" s="685" t="s">
        <v>2171</v>
      </c>
      <c r="E403" s="686" t="n">
        <v>618.17</v>
      </c>
    </row>
    <row r="404" customFormat="false" ht="12.75" hidden="false" customHeight="true" outlineLevel="0" collapsed="false">
      <c r="A404" s="684" t="s">
        <v>2342</v>
      </c>
      <c r="B404" s="685" t="s">
        <v>316</v>
      </c>
      <c r="C404" s="685" t="s">
        <v>2343</v>
      </c>
      <c r="D404" s="685" t="s">
        <v>2171</v>
      </c>
      <c r="E404" s="686" t="n">
        <v>676.49</v>
      </c>
    </row>
    <row r="405" customFormat="false" ht="13.5" hidden="false" customHeight="true" outlineLevel="0" collapsed="false">
      <c r="A405" s="684" t="s">
        <v>2344</v>
      </c>
      <c r="B405" s="685" t="s">
        <v>316</v>
      </c>
      <c r="C405" s="685" t="s">
        <v>2345</v>
      </c>
      <c r="D405" s="685" t="s">
        <v>2171</v>
      </c>
      <c r="E405" s="686" t="n">
        <v>682.63</v>
      </c>
    </row>
    <row r="406" customFormat="false" ht="12.75" hidden="false" customHeight="true" outlineLevel="0" collapsed="false">
      <c r="A406" s="684" t="s">
        <v>2346</v>
      </c>
      <c r="B406" s="685" t="s">
        <v>316</v>
      </c>
      <c r="C406" s="685" t="s">
        <v>2347</v>
      </c>
      <c r="D406" s="685" t="s">
        <v>2171</v>
      </c>
      <c r="E406" s="686" t="n">
        <v>616.98</v>
      </c>
    </row>
    <row r="407" customFormat="false" ht="13.5" hidden="false" customHeight="true" outlineLevel="0" collapsed="false">
      <c r="A407" s="684" t="s">
        <v>2348</v>
      </c>
      <c r="B407" s="685" t="s">
        <v>316</v>
      </c>
      <c r="C407" s="685" t="s">
        <v>2349</v>
      </c>
      <c r="D407" s="685" t="s">
        <v>2171</v>
      </c>
      <c r="E407" s="686" t="n">
        <v>867.24</v>
      </c>
    </row>
    <row r="408" customFormat="false" ht="12.75" hidden="false" customHeight="true" outlineLevel="0" collapsed="false">
      <c r="A408" s="684" t="s">
        <v>2350</v>
      </c>
      <c r="B408" s="685" t="s">
        <v>316</v>
      </c>
      <c r="C408" s="685" t="s">
        <v>2351</v>
      </c>
      <c r="D408" s="685" t="s">
        <v>2352</v>
      </c>
      <c r="E408" s="686" t="n">
        <v>850</v>
      </c>
    </row>
    <row r="409" customFormat="false" ht="12.75" hidden="false" customHeight="true" outlineLevel="0" collapsed="false">
      <c r="A409" s="684" t="s">
        <v>2353</v>
      </c>
      <c r="B409" s="685" t="s">
        <v>316</v>
      </c>
      <c r="C409" s="685" t="s">
        <v>2354</v>
      </c>
      <c r="D409" s="685" t="s">
        <v>2352</v>
      </c>
      <c r="E409" s="686" t="n">
        <v>1500</v>
      </c>
    </row>
    <row r="410" customFormat="false" ht="13.5" hidden="false" customHeight="true" outlineLevel="0" collapsed="false">
      <c r="A410" s="684" t="s">
        <v>2355</v>
      </c>
      <c r="B410" s="685" t="s">
        <v>316</v>
      </c>
      <c r="C410" s="685" t="s">
        <v>2356</v>
      </c>
      <c r="D410" s="685" t="s">
        <v>462</v>
      </c>
      <c r="E410" s="686" t="n">
        <v>30.9</v>
      </c>
    </row>
    <row r="411" customFormat="false" ht="12.75" hidden="false" customHeight="true" outlineLevel="0" collapsed="false">
      <c r="A411" s="684" t="s">
        <v>2357</v>
      </c>
      <c r="B411" s="685" t="s">
        <v>316</v>
      </c>
      <c r="C411" s="685" t="s">
        <v>2358</v>
      </c>
      <c r="D411" s="685" t="s">
        <v>1321</v>
      </c>
      <c r="E411" s="686" t="n">
        <v>4.16</v>
      </c>
    </row>
    <row r="412" customFormat="false" ht="13.5" hidden="false" customHeight="true" outlineLevel="0" collapsed="false">
      <c r="A412" s="684" t="s">
        <v>2359</v>
      </c>
      <c r="B412" s="685" t="s">
        <v>316</v>
      </c>
      <c r="C412" s="685" t="s">
        <v>2360</v>
      </c>
      <c r="D412" s="685" t="s">
        <v>1321</v>
      </c>
      <c r="E412" s="686" t="n">
        <v>7.67</v>
      </c>
    </row>
    <row r="413" customFormat="false" ht="12.75" hidden="false" customHeight="true" outlineLevel="0" collapsed="false">
      <c r="A413" s="684" t="s">
        <v>2361</v>
      </c>
      <c r="B413" s="685" t="s">
        <v>316</v>
      </c>
      <c r="C413" s="685" t="s">
        <v>2362</v>
      </c>
      <c r="D413" s="685" t="s">
        <v>462</v>
      </c>
      <c r="E413" s="686" t="n">
        <v>65.27</v>
      </c>
    </row>
    <row r="414" customFormat="false" ht="12.75" hidden="false" customHeight="true" outlineLevel="0" collapsed="false">
      <c r="A414" s="684" t="s">
        <v>2363</v>
      </c>
      <c r="B414" s="685" t="s">
        <v>316</v>
      </c>
      <c r="C414" s="685" t="s">
        <v>2364</v>
      </c>
      <c r="D414" s="685" t="s">
        <v>462</v>
      </c>
      <c r="E414" s="686" t="n">
        <v>66.5</v>
      </c>
    </row>
    <row r="415" customFormat="false" ht="13.5" hidden="false" customHeight="true" outlineLevel="0" collapsed="false">
      <c r="A415" s="684" t="s">
        <v>2365</v>
      </c>
      <c r="B415" s="685" t="s">
        <v>316</v>
      </c>
      <c r="C415" s="685" t="s">
        <v>2366</v>
      </c>
      <c r="D415" s="685" t="s">
        <v>1321</v>
      </c>
      <c r="E415" s="686" t="n">
        <v>19.58</v>
      </c>
    </row>
    <row r="416" customFormat="false" ht="12.75" hidden="false" customHeight="true" outlineLevel="0" collapsed="false">
      <c r="A416" s="684" t="s">
        <v>2367</v>
      </c>
      <c r="B416" s="685" t="s">
        <v>316</v>
      </c>
      <c r="C416" s="685" t="s">
        <v>2368</v>
      </c>
      <c r="D416" s="685" t="s">
        <v>1334</v>
      </c>
      <c r="E416" s="686" t="n">
        <v>5500</v>
      </c>
    </row>
    <row r="417" customFormat="false" ht="13.5" hidden="false" customHeight="true" outlineLevel="0" collapsed="false">
      <c r="A417" s="684" t="s">
        <v>2369</v>
      </c>
      <c r="B417" s="685" t="s">
        <v>316</v>
      </c>
      <c r="C417" s="685" t="s">
        <v>2370</v>
      </c>
      <c r="D417" s="685" t="s">
        <v>1321</v>
      </c>
      <c r="E417" s="686" t="n">
        <v>35.8</v>
      </c>
    </row>
    <row r="418" customFormat="false" ht="12.75" hidden="false" customHeight="true" outlineLevel="0" collapsed="false">
      <c r="A418" s="684" t="s">
        <v>2371</v>
      </c>
      <c r="B418" s="685" t="s">
        <v>316</v>
      </c>
      <c r="C418" s="685" t="s">
        <v>2372</v>
      </c>
      <c r="D418" s="685" t="s">
        <v>1321</v>
      </c>
      <c r="E418" s="686" t="n">
        <v>27.5</v>
      </c>
    </row>
    <row r="419" customFormat="false" ht="12.75" hidden="false" customHeight="true" outlineLevel="0" collapsed="false">
      <c r="A419" s="684" t="s">
        <v>2373</v>
      </c>
      <c r="B419" s="685" t="s">
        <v>316</v>
      </c>
      <c r="C419" s="685" t="s">
        <v>2374</v>
      </c>
      <c r="D419" s="685" t="s">
        <v>1321</v>
      </c>
      <c r="E419" s="686" t="n">
        <v>13.67</v>
      </c>
    </row>
    <row r="420" customFormat="false" ht="13.5" hidden="false" customHeight="true" outlineLevel="0" collapsed="false">
      <c r="A420" s="684" t="s">
        <v>2375</v>
      </c>
      <c r="B420" s="685" t="s">
        <v>316</v>
      </c>
      <c r="C420" s="685" t="s">
        <v>2376</v>
      </c>
      <c r="D420" s="685" t="s">
        <v>1321</v>
      </c>
      <c r="E420" s="686" t="n">
        <v>11.5</v>
      </c>
    </row>
    <row r="421" customFormat="false" ht="12.75" hidden="false" customHeight="true" outlineLevel="0" collapsed="false">
      <c r="A421" s="684" t="s">
        <v>2377</v>
      </c>
      <c r="B421" s="685" t="s">
        <v>316</v>
      </c>
      <c r="C421" s="685" t="s">
        <v>2378</v>
      </c>
      <c r="D421" s="685" t="s">
        <v>1321</v>
      </c>
      <c r="E421" s="686" t="n">
        <v>4.03</v>
      </c>
    </row>
    <row r="422" customFormat="false" ht="12.75" hidden="false" customHeight="true" outlineLevel="0" collapsed="false">
      <c r="A422" s="684" t="s">
        <v>2379</v>
      </c>
      <c r="B422" s="685" t="s">
        <v>316</v>
      </c>
      <c r="C422" s="685" t="s">
        <v>2380</v>
      </c>
      <c r="D422" s="685" t="s">
        <v>1321</v>
      </c>
      <c r="E422" s="686" t="n">
        <v>4.7</v>
      </c>
    </row>
    <row r="423" customFormat="false" ht="13.5" hidden="false" customHeight="true" outlineLevel="0" collapsed="false">
      <c r="A423" s="684" t="s">
        <v>2381</v>
      </c>
      <c r="B423" s="685" t="s">
        <v>316</v>
      </c>
      <c r="C423" s="685" t="s">
        <v>2382</v>
      </c>
      <c r="D423" s="685" t="s">
        <v>1321</v>
      </c>
      <c r="E423" s="686" t="n">
        <v>6.25</v>
      </c>
    </row>
    <row r="424" customFormat="false" ht="12.75" hidden="false" customHeight="true" outlineLevel="0" collapsed="false">
      <c r="A424" s="684" t="s">
        <v>2383</v>
      </c>
      <c r="B424" s="685" t="s">
        <v>316</v>
      </c>
      <c r="C424" s="685" t="s">
        <v>2384</v>
      </c>
      <c r="D424" s="685" t="s">
        <v>1321</v>
      </c>
      <c r="E424" s="686" t="n">
        <v>4.59</v>
      </c>
    </row>
    <row r="425" customFormat="false" ht="13.5" hidden="false" customHeight="true" outlineLevel="0" collapsed="false">
      <c r="A425" s="684" t="s">
        <v>2385</v>
      </c>
      <c r="B425" s="685" t="s">
        <v>316</v>
      </c>
      <c r="C425" s="685" t="s">
        <v>2386</v>
      </c>
      <c r="D425" s="685" t="s">
        <v>462</v>
      </c>
      <c r="E425" s="686" t="n">
        <v>21.9</v>
      </c>
    </row>
    <row r="426" customFormat="false" ht="12.75" hidden="false" customHeight="true" outlineLevel="0" collapsed="false">
      <c r="A426" s="684" t="s">
        <v>2387</v>
      </c>
      <c r="B426" s="685" t="s">
        <v>316</v>
      </c>
      <c r="C426" s="685" t="s">
        <v>2388</v>
      </c>
      <c r="D426" s="685" t="s">
        <v>462</v>
      </c>
      <c r="E426" s="686" t="n">
        <v>32.85</v>
      </c>
    </row>
    <row r="427" customFormat="false" ht="12.75" hidden="false" customHeight="true" outlineLevel="0" collapsed="false">
      <c r="A427" s="684" t="s">
        <v>2389</v>
      </c>
      <c r="B427" s="685" t="s">
        <v>316</v>
      </c>
      <c r="C427" s="685" t="s">
        <v>2390</v>
      </c>
      <c r="D427" s="685" t="s">
        <v>462</v>
      </c>
      <c r="E427" s="686" t="n">
        <v>59.91</v>
      </c>
    </row>
    <row r="428" customFormat="false" ht="13.5" hidden="false" customHeight="true" outlineLevel="0" collapsed="false">
      <c r="A428" s="684" t="s">
        <v>2391</v>
      </c>
      <c r="B428" s="685" t="s">
        <v>316</v>
      </c>
      <c r="C428" s="685" t="s">
        <v>2392</v>
      </c>
      <c r="D428" s="685" t="s">
        <v>462</v>
      </c>
      <c r="E428" s="686" t="n">
        <v>59.91</v>
      </c>
    </row>
    <row r="429" customFormat="false" ht="12.75" hidden="false" customHeight="true" outlineLevel="0" collapsed="false">
      <c r="A429" s="684" t="s">
        <v>2393</v>
      </c>
      <c r="B429" s="685" t="s">
        <v>316</v>
      </c>
      <c r="C429" s="685" t="s">
        <v>2394</v>
      </c>
      <c r="D429" s="685" t="s">
        <v>462</v>
      </c>
      <c r="E429" s="686" t="n">
        <v>35.4</v>
      </c>
    </row>
    <row r="430" customFormat="false" ht="13.5" hidden="false" customHeight="true" outlineLevel="0" collapsed="false">
      <c r="A430" s="684" t="s">
        <v>2395</v>
      </c>
      <c r="B430" s="685" t="s">
        <v>316</v>
      </c>
      <c r="C430" s="685" t="s">
        <v>2396</v>
      </c>
      <c r="D430" s="685" t="s">
        <v>462</v>
      </c>
      <c r="E430" s="686" t="n">
        <v>52.06</v>
      </c>
    </row>
    <row r="431" customFormat="false" ht="12.75" hidden="false" customHeight="true" outlineLevel="0" collapsed="false">
      <c r="A431" s="684" t="s">
        <v>2397</v>
      </c>
      <c r="B431" s="685" t="s">
        <v>316</v>
      </c>
      <c r="C431" s="685" t="s">
        <v>2398</v>
      </c>
      <c r="D431" s="685" t="s">
        <v>1321</v>
      </c>
      <c r="E431" s="686" t="n">
        <v>15.48</v>
      </c>
    </row>
    <row r="432" customFormat="false" ht="12.75" hidden="false" customHeight="true" outlineLevel="0" collapsed="false">
      <c r="A432" s="684" t="s">
        <v>2399</v>
      </c>
      <c r="B432" s="685" t="s">
        <v>316</v>
      </c>
      <c r="C432" s="685" t="s">
        <v>2400</v>
      </c>
      <c r="D432" s="685" t="s">
        <v>1321</v>
      </c>
      <c r="E432" s="686" t="n">
        <v>28.15</v>
      </c>
    </row>
    <row r="433" customFormat="false" ht="13.5" hidden="false" customHeight="true" outlineLevel="0" collapsed="false">
      <c r="A433" s="684" t="s">
        <v>2401</v>
      </c>
      <c r="B433" s="685" t="s">
        <v>316</v>
      </c>
      <c r="C433" s="685" t="s">
        <v>2402</v>
      </c>
      <c r="D433" s="685" t="s">
        <v>462</v>
      </c>
      <c r="E433" s="686" t="n">
        <v>109.9</v>
      </c>
    </row>
    <row r="434" customFormat="false" ht="15.75" hidden="false" customHeight="true" outlineLevel="0" collapsed="false">
      <c r="A434" s="684" t="s">
        <v>2403</v>
      </c>
      <c r="B434" s="685" t="s">
        <v>316</v>
      </c>
      <c r="C434" s="685" t="s">
        <v>2404</v>
      </c>
      <c r="D434" s="685" t="s">
        <v>462</v>
      </c>
      <c r="E434" s="686" t="n">
        <v>34.9</v>
      </c>
    </row>
    <row r="435" customFormat="false" ht="13.5" hidden="false" customHeight="true" outlineLevel="0" collapsed="false">
      <c r="A435" s="684" t="s">
        <v>2405</v>
      </c>
      <c r="B435" s="685" t="s">
        <v>316</v>
      </c>
      <c r="C435" s="685" t="s">
        <v>2406</v>
      </c>
      <c r="D435" s="685" t="s">
        <v>50</v>
      </c>
      <c r="E435" s="686" t="n">
        <v>292.11</v>
      </c>
    </row>
    <row r="436" customFormat="false" ht="12.75" hidden="false" customHeight="true" outlineLevel="0" collapsed="false">
      <c r="A436" s="684" t="s">
        <v>2407</v>
      </c>
      <c r="B436" s="685" t="s">
        <v>316</v>
      </c>
      <c r="C436" s="685" t="s">
        <v>2408</v>
      </c>
      <c r="D436" s="685" t="s">
        <v>1321</v>
      </c>
      <c r="E436" s="686" t="n">
        <v>2.33</v>
      </c>
    </row>
    <row r="437" customFormat="false" ht="13.5" hidden="false" customHeight="true" outlineLevel="0" collapsed="false">
      <c r="A437" s="684" t="s">
        <v>2409</v>
      </c>
      <c r="B437" s="685" t="s">
        <v>316</v>
      </c>
      <c r="C437" s="685" t="s">
        <v>2410</v>
      </c>
      <c r="D437" s="685" t="s">
        <v>1321</v>
      </c>
      <c r="E437" s="686" t="n">
        <v>2.78</v>
      </c>
    </row>
    <row r="438" customFormat="false" ht="12.75" hidden="false" customHeight="true" outlineLevel="0" collapsed="false">
      <c r="A438" s="684" t="s">
        <v>2411</v>
      </c>
      <c r="B438" s="685" t="s">
        <v>316</v>
      </c>
      <c r="C438" s="685" t="s">
        <v>2412</v>
      </c>
      <c r="D438" s="685" t="s">
        <v>1321</v>
      </c>
      <c r="E438" s="686" t="n">
        <v>6</v>
      </c>
    </row>
    <row r="439" customFormat="false" ht="12.75" hidden="false" customHeight="true" outlineLevel="0" collapsed="false">
      <c r="A439" s="684" t="s">
        <v>2413</v>
      </c>
      <c r="B439" s="685" t="s">
        <v>316</v>
      </c>
      <c r="C439" s="685" t="s">
        <v>2414</v>
      </c>
      <c r="D439" s="685" t="s">
        <v>1321</v>
      </c>
      <c r="E439" s="686" t="n">
        <v>8.3</v>
      </c>
    </row>
    <row r="440" customFormat="false" ht="13.5" hidden="false" customHeight="true" outlineLevel="0" collapsed="false">
      <c r="A440" s="684" t="s">
        <v>2415</v>
      </c>
      <c r="B440" s="685" t="s">
        <v>316</v>
      </c>
      <c r="C440" s="685" t="s">
        <v>2416</v>
      </c>
      <c r="D440" s="685" t="s">
        <v>1321</v>
      </c>
      <c r="E440" s="686" t="n">
        <v>9.8</v>
      </c>
    </row>
    <row r="441" customFormat="false" ht="12.75" hidden="false" customHeight="true" outlineLevel="0" collapsed="false">
      <c r="A441" s="684" t="s">
        <v>2417</v>
      </c>
      <c r="B441" s="685" t="s">
        <v>316</v>
      </c>
      <c r="C441" s="685" t="s">
        <v>2418</v>
      </c>
      <c r="D441" s="685" t="s">
        <v>1321</v>
      </c>
      <c r="E441" s="686" t="n">
        <v>16</v>
      </c>
    </row>
    <row r="442" customFormat="false" ht="13.5" hidden="false" customHeight="true" outlineLevel="0" collapsed="false">
      <c r="A442" s="684" t="s">
        <v>2419</v>
      </c>
      <c r="B442" s="685" t="s">
        <v>316</v>
      </c>
      <c r="C442" s="685" t="s">
        <v>2420</v>
      </c>
      <c r="D442" s="685" t="s">
        <v>1321</v>
      </c>
      <c r="E442" s="686" t="n">
        <v>24</v>
      </c>
    </row>
    <row r="443" customFormat="false" ht="12.75" hidden="false" customHeight="true" outlineLevel="0" collapsed="false">
      <c r="A443" s="684" t="s">
        <v>2421</v>
      </c>
      <c r="B443" s="685" t="s">
        <v>316</v>
      </c>
      <c r="C443" s="685" t="s">
        <v>2422</v>
      </c>
      <c r="D443" s="685" t="s">
        <v>1321</v>
      </c>
      <c r="E443" s="686" t="n">
        <v>44.8</v>
      </c>
    </row>
    <row r="444" customFormat="false" ht="12.75" hidden="false" customHeight="true" outlineLevel="0" collapsed="false">
      <c r="A444" s="684" t="s">
        <v>2423</v>
      </c>
      <c r="B444" s="685" t="s">
        <v>316</v>
      </c>
      <c r="C444" s="685" t="s">
        <v>2424</v>
      </c>
      <c r="D444" s="685" t="s">
        <v>1321</v>
      </c>
      <c r="E444" s="686" t="n">
        <v>77</v>
      </c>
    </row>
    <row r="445" customFormat="false" ht="13.5" hidden="false" customHeight="true" outlineLevel="0" collapsed="false">
      <c r="A445" s="684" t="s">
        <v>2425</v>
      </c>
      <c r="B445" s="685" t="s">
        <v>316</v>
      </c>
      <c r="C445" s="685" t="s">
        <v>2426</v>
      </c>
      <c r="D445" s="685" t="s">
        <v>1321</v>
      </c>
      <c r="E445" s="686" t="n">
        <v>17.36</v>
      </c>
    </row>
    <row r="446" customFormat="false" ht="12.75" hidden="false" customHeight="true" outlineLevel="0" collapsed="false">
      <c r="A446" s="684" t="s">
        <v>2427</v>
      </c>
      <c r="B446" s="685" t="s">
        <v>316</v>
      </c>
      <c r="C446" s="685" t="s">
        <v>2428</v>
      </c>
      <c r="D446" s="685" t="s">
        <v>1321</v>
      </c>
      <c r="E446" s="686" t="n">
        <v>22.4</v>
      </c>
    </row>
    <row r="447" customFormat="false" ht="12.75" hidden="false" customHeight="true" outlineLevel="0" collapsed="false">
      <c r="A447" s="684" t="s">
        <v>2429</v>
      </c>
      <c r="B447" s="685" t="s">
        <v>316</v>
      </c>
      <c r="C447" s="685" t="s">
        <v>2430</v>
      </c>
      <c r="D447" s="685" t="s">
        <v>1321</v>
      </c>
      <c r="E447" s="686" t="n">
        <v>31.97</v>
      </c>
    </row>
    <row r="448" customFormat="false" ht="13.5" hidden="false" customHeight="true" outlineLevel="0" collapsed="false">
      <c r="A448" s="684" t="s">
        <v>2431</v>
      </c>
      <c r="B448" s="685" t="s">
        <v>316</v>
      </c>
      <c r="C448" s="685" t="s">
        <v>2432</v>
      </c>
      <c r="D448" s="685" t="s">
        <v>1321</v>
      </c>
      <c r="E448" s="686" t="n">
        <v>41.53</v>
      </c>
    </row>
    <row r="449" customFormat="false" ht="12.75" hidden="false" customHeight="true" outlineLevel="0" collapsed="false">
      <c r="A449" s="684" t="s">
        <v>2433</v>
      </c>
      <c r="B449" s="685" t="s">
        <v>316</v>
      </c>
      <c r="C449" s="685" t="s">
        <v>2434</v>
      </c>
      <c r="D449" s="685" t="s">
        <v>1321</v>
      </c>
      <c r="E449" s="686" t="n">
        <v>47.84</v>
      </c>
    </row>
    <row r="450" customFormat="false" ht="13.5" hidden="false" customHeight="true" outlineLevel="0" collapsed="false">
      <c r="A450" s="684" t="s">
        <v>2435</v>
      </c>
      <c r="B450" s="685" t="s">
        <v>316</v>
      </c>
      <c r="C450" s="685" t="s">
        <v>2436</v>
      </c>
      <c r="D450" s="685" t="s">
        <v>1321</v>
      </c>
      <c r="E450" s="686" t="n">
        <v>67.32</v>
      </c>
    </row>
    <row r="451" customFormat="false" ht="12.75" hidden="false" customHeight="true" outlineLevel="0" collapsed="false">
      <c r="A451" s="684" t="s">
        <v>2437</v>
      </c>
      <c r="B451" s="685" t="s">
        <v>316</v>
      </c>
      <c r="C451" s="685" t="s">
        <v>2438</v>
      </c>
      <c r="D451" s="685" t="s">
        <v>1321</v>
      </c>
      <c r="E451" s="686" t="n">
        <v>85.87</v>
      </c>
    </row>
    <row r="452" customFormat="false" ht="12.75" hidden="false" customHeight="true" outlineLevel="0" collapsed="false">
      <c r="A452" s="684" t="s">
        <v>2439</v>
      </c>
      <c r="B452" s="685" t="s">
        <v>316</v>
      </c>
      <c r="C452" s="685" t="s">
        <v>2440</v>
      </c>
      <c r="D452" s="685" t="s">
        <v>1321</v>
      </c>
      <c r="E452" s="686" t="n">
        <v>99.4</v>
      </c>
    </row>
    <row r="453" customFormat="false" ht="13.5" hidden="false" customHeight="true" outlineLevel="0" collapsed="false">
      <c r="A453" s="684" t="s">
        <v>2441</v>
      </c>
      <c r="B453" s="685" t="s">
        <v>316</v>
      </c>
      <c r="C453" s="685" t="s">
        <v>2442</v>
      </c>
      <c r="D453" s="685" t="s">
        <v>1321</v>
      </c>
      <c r="E453" s="686" t="n">
        <v>158.08</v>
      </c>
    </row>
    <row r="454" customFormat="false" ht="12.75" hidden="false" customHeight="true" outlineLevel="0" collapsed="false">
      <c r="A454" s="684" t="s">
        <v>2443</v>
      </c>
      <c r="B454" s="685" t="s">
        <v>316</v>
      </c>
      <c r="C454" s="685" t="s">
        <v>2444</v>
      </c>
      <c r="D454" s="685" t="s">
        <v>1321</v>
      </c>
      <c r="E454" s="686" t="n">
        <v>40.91</v>
      </c>
    </row>
    <row r="455" customFormat="false" ht="13.5" hidden="false" customHeight="true" outlineLevel="0" collapsed="false">
      <c r="A455" s="684" t="s">
        <v>2445</v>
      </c>
      <c r="B455" s="685" t="s">
        <v>316</v>
      </c>
      <c r="C455" s="685" t="s">
        <v>2446</v>
      </c>
      <c r="D455" s="685" t="s">
        <v>1321</v>
      </c>
      <c r="E455" s="686" t="n">
        <v>49.49</v>
      </c>
    </row>
    <row r="456" customFormat="false" ht="12.75" hidden="false" customHeight="true" outlineLevel="0" collapsed="false">
      <c r="A456" s="684" t="s">
        <v>2447</v>
      </c>
      <c r="B456" s="685" t="s">
        <v>316</v>
      </c>
      <c r="C456" s="685" t="s">
        <v>2448</v>
      </c>
      <c r="D456" s="685" t="s">
        <v>50</v>
      </c>
      <c r="E456" s="686" t="n">
        <v>208.77</v>
      </c>
    </row>
    <row r="457" customFormat="false" ht="12.75" hidden="false" customHeight="true" outlineLevel="0" collapsed="false">
      <c r="A457" s="684" t="s">
        <v>2449</v>
      </c>
      <c r="B457" s="685" t="s">
        <v>316</v>
      </c>
      <c r="C457" s="685" t="s">
        <v>2450</v>
      </c>
      <c r="D457" s="685" t="s">
        <v>50</v>
      </c>
      <c r="E457" s="686" t="n">
        <v>12.7</v>
      </c>
    </row>
    <row r="458" customFormat="false" ht="13.5" hidden="false" customHeight="true" outlineLevel="0" collapsed="false">
      <c r="A458" s="684" t="s">
        <v>2451</v>
      </c>
      <c r="B458" s="685" t="s">
        <v>316</v>
      </c>
      <c r="C458" s="685" t="s">
        <v>2452</v>
      </c>
      <c r="D458" s="685" t="s">
        <v>50</v>
      </c>
      <c r="E458" s="686" t="n">
        <v>8.26</v>
      </c>
    </row>
    <row r="459" customFormat="false" ht="12.75" hidden="false" customHeight="true" outlineLevel="0" collapsed="false">
      <c r="A459" s="684" t="s">
        <v>2453</v>
      </c>
      <c r="B459" s="685" t="s">
        <v>316</v>
      </c>
      <c r="C459" s="685" t="s">
        <v>2454</v>
      </c>
      <c r="D459" s="685" t="s">
        <v>50</v>
      </c>
      <c r="E459" s="686" t="n">
        <v>17</v>
      </c>
    </row>
    <row r="460" customFormat="false" ht="12.75" hidden="false" customHeight="true" outlineLevel="0" collapsed="false">
      <c r="A460" s="684" t="s">
        <v>2455</v>
      </c>
      <c r="B460" s="685" t="s">
        <v>316</v>
      </c>
      <c r="C460" s="685" t="s">
        <v>2456</v>
      </c>
      <c r="D460" s="685" t="s">
        <v>50</v>
      </c>
      <c r="E460" s="686" t="n">
        <v>23.1</v>
      </c>
    </row>
    <row r="461" customFormat="false" ht="13.5" hidden="false" customHeight="true" outlineLevel="0" collapsed="false">
      <c r="A461" s="684" t="s">
        <v>2457</v>
      </c>
      <c r="B461" s="685" t="s">
        <v>316</v>
      </c>
      <c r="C461" s="685" t="s">
        <v>2458</v>
      </c>
      <c r="D461" s="685" t="s">
        <v>50</v>
      </c>
      <c r="E461" s="686" t="n">
        <v>49.17</v>
      </c>
    </row>
    <row r="462" customFormat="false" ht="12.75" hidden="false" customHeight="true" outlineLevel="0" collapsed="false">
      <c r="A462" s="684" t="s">
        <v>2459</v>
      </c>
      <c r="B462" s="685" t="s">
        <v>316</v>
      </c>
      <c r="C462" s="685" t="s">
        <v>2460</v>
      </c>
      <c r="D462" s="685" t="s">
        <v>50</v>
      </c>
      <c r="E462" s="686" t="n">
        <v>44.79</v>
      </c>
    </row>
    <row r="463" customFormat="false" ht="13.5" hidden="false" customHeight="true" outlineLevel="0" collapsed="false">
      <c r="A463" s="684" t="s">
        <v>2461</v>
      </c>
      <c r="B463" s="685" t="s">
        <v>316</v>
      </c>
      <c r="C463" s="685" t="s">
        <v>2462</v>
      </c>
      <c r="D463" s="685" t="s">
        <v>1321</v>
      </c>
      <c r="E463" s="686" t="n">
        <v>31.61</v>
      </c>
    </row>
    <row r="464" customFormat="false" ht="12.75" hidden="false" customHeight="true" outlineLevel="0" collapsed="false">
      <c r="A464" s="684" t="s">
        <v>2463</v>
      </c>
      <c r="B464" s="685" t="s">
        <v>316</v>
      </c>
      <c r="C464" s="685" t="s">
        <v>2464</v>
      </c>
      <c r="D464" s="685" t="s">
        <v>1321</v>
      </c>
      <c r="E464" s="686" t="n">
        <v>71.65</v>
      </c>
    </row>
    <row r="465" customFormat="false" ht="12.75" hidden="false" customHeight="true" outlineLevel="0" collapsed="false">
      <c r="A465" s="684" t="s">
        <v>2465</v>
      </c>
      <c r="B465" s="685" t="s">
        <v>316</v>
      </c>
      <c r="C465" s="685" t="s">
        <v>2466</v>
      </c>
      <c r="D465" s="685" t="s">
        <v>1321</v>
      </c>
      <c r="E465" s="686" t="n">
        <v>93.96</v>
      </c>
    </row>
    <row r="466" customFormat="false" ht="13.5" hidden="false" customHeight="true" outlineLevel="0" collapsed="false">
      <c r="A466" s="684" t="s">
        <v>2467</v>
      </c>
      <c r="B466" s="685" t="s">
        <v>316</v>
      </c>
      <c r="C466" s="685" t="s">
        <v>2468</v>
      </c>
      <c r="D466" s="685" t="s">
        <v>1321</v>
      </c>
      <c r="E466" s="686" t="n">
        <v>111.05</v>
      </c>
    </row>
    <row r="467" customFormat="false" ht="12.75" hidden="false" customHeight="true" outlineLevel="0" collapsed="false">
      <c r="A467" s="684" t="s">
        <v>2469</v>
      </c>
      <c r="B467" s="685" t="s">
        <v>316</v>
      </c>
      <c r="C467" s="685" t="s">
        <v>2470</v>
      </c>
      <c r="D467" s="685" t="s">
        <v>1321</v>
      </c>
      <c r="E467" s="686" t="n">
        <v>186.15</v>
      </c>
    </row>
    <row r="468" customFormat="false" ht="13.5" hidden="false" customHeight="true" outlineLevel="0" collapsed="false">
      <c r="A468" s="684" t="s">
        <v>2471</v>
      </c>
      <c r="B468" s="685" t="s">
        <v>316</v>
      </c>
      <c r="C468" s="685" t="s">
        <v>2472</v>
      </c>
      <c r="D468" s="685" t="s">
        <v>1321</v>
      </c>
      <c r="E468" s="686" t="n">
        <v>55.55</v>
      </c>
    </row>
    <row r="469" customFormat="false" ht="12.75" hidden="false" customHeight="true" outlineLevel="0" collapsed="false">
      <c r="A469" s="684" t="s">
        <v>2473</v>
      </c>
      <c r="B469" s="685" t="s">
        <v>316</v>
      </c>
      <c r="C469" s="685" t="s">
        <v>2474</v>
      </c>
      <c r="D469" s="685" t="s">
        <v>1321</v>
      </c>
      <c r="E469" s="686" t="n">
        <v>99.8</v>
      </c>
    </row>
    <row r="470" customFormat="false" ht="12.75" hidden="false" customHeight="true" outlineLevel="0" collapsed="false">
      <c r="A470" s="684" t="s">
        <v>2475</v>
      </c>
      <c r="B470" s="685" t="s">
        <v>316</v>
      </c>
      <c r="C470" s="685" t="s">
        <v>2476</v>
      </c>
      <c r="D470" s="685" t="s">
        <v>1321</v>
      </c>
      <c r="E470" s="686" t="n">
        <v>171.55</v>
      </c>
    </row>
    <row r="471" customFormat="false" ht="13.5" hidden="false" customHeight="true" outlineLevel="0" collapsed="false">
      <c r="A471" s="684" t="s">
        <v>2477</v>
      </c>
      <c r="B471" s="685" t="s">
        <v>316</v>
      </c>
      <c r="C471" s="685" t="s">
        <v>2478</v>
      </c>
      <c r="D471" s="685" t="s">
        <v>1321</v>
      </c>
      <c r="E471" s="686" t="n">
        <v>24.47</v>
      </c>
    </row>
    <row r="472" customFormat="false" ht="12.75" hidden="false" customHeight="true" outlineLevel="0" collapsed="false">
      <c r="A472" s="684" t="s">
        <v>2479</v>
      </c>
      <c r="B472" s="685" t="s">
        <v>316</v>
      </c>
      <c r="C472" s="685" t="s">
        <v>2480</v>
      </c>
      <c r="D472" s="685" t="s">
        <v>1321</v>
      </c>
      <c r="E472" s="686" t="n">
        <v>36.54</v>
      </c>
    </row>
    <row r="473" customFormat="false" ht="16.5" hidden="false" customHeight="true" outlineLevel="0" collapsed="false">
      <c r="A473" s="684" t="s">
        <v>2481</v>
      </c>
      <c r="B473" s="685" t="s">
        <v>316</v>
      </c>
      <c r="C473" s="685" t="s">
        <v>2482</v>
      </c>
      <c r="D473" s="685" t="s">
        <v>1321</v>
      </c>
      <c r="E473" s="686" t="n">
        <v>125.47</v>
      </c>
    </row>
    <row r="474" customFormat="false" ht="16.5" hidden="false" customHeight="true" outlineLevel="0" collapsed="false">
      <c r="A474" s="684" t="s">
        <v>2483</v>
      </c>
      <c r="B474" s="685" t="s">
        <v>316</v>
      </c>
      <c r="C474" s="685" t="s">
        <v>2484</v>
      </c>
      <c r="D474" s="685" t="s">
        <v>1321</v>
      </c>
      <c r="E474" s="686" t="n">
        <v>376.35</v>
      </c>
    </row>
    <row r="475" customFormat="false" ht="15.75" hidden="false" customHeight="true" outlineLevel="0" collapsed="false">
      <c r="A475" s="684" t="s">
        <v>2485</v>
      </c>
      <c r="B475" s="685" t="s">
        <v>316</v>
      </c>
      <c r="C475" s="685" t="s">
        <v>2486</v>
      </c>
      <c r="D475" s="685" t="s">
        <v>1321</v>
      </c>
      <c r="E475" s="686" t="n">
        <v>1659.84</v>
      </c>
    </row>
    <row r="476" customFormat="false" ht="16.5" hidden="false" customHeight="true" outlineLevel="0" collapsed="false">
      <c r="A476" s="684" t="s">
        <v>2487</v>
      </c>
      <c r="B476" s="685" t="s">
        <v>316</v>
      </c>
      <c r="C476" s="685" t="s">
        <v>2488</v>
      </c>
      <c r="D476" s="685" t="s">
        <v>1321</v>
      </c>
      <c r="E476" s="686" t="n">
        <v>197.46</v>
      </c>
    </row>
    <row r="477" customFormat="false" ht="16.5" hidden="false" customHeight="true" outlineLevel="0" collapsed="false">
      <c r="A477" s="684" t="s">
        <v>2489</v>
      </c>
      <c r="B477" s="685" t="s">
        <v>316</v>
      </c>
      <c r="C477" s="685" t="s">
        <v>2490</v>
      </c>
      <c r="D477" s="685" t="s">
        <v>1321</v>
      </c>
      <c r="E477" s="686" t="n">
        <v>537.6</v>
      </c>
    </row>
    <row r="478" customFormat="false" ht="12.75" hidden="false" customHeight="true" outlineLevel="0" collapsed="false">
      <c r="A478" s="684" t="s">
        <v>2491</v>
      </c>
      <c r="B478" s="685" t="s">
        <v>316</v>
      </c>
      <c r="C478" s="685" t="s">
        <v>2492</v>
      </c>
      <c r="D478" s="685" t="s">
        <v>50</v>
      </c>
      <c r="E478" s="686" t="n">
        <v>62.82</v>
      </c>
    </row>
    <row r="479" customFormat="false" ht="13.5" hidden="false" customHeight="true" outlineLevel="0" collapsed="false">
      <c r="A479" s="684" t="s">
        <v>2493</v>
      </c>
      <c r="B479" s="685" t="s">
        <v>316</v>
      </c>
      <c r="C479" s="685" t="s">
        <v>2494</v>
      </c>
      <c r="D479" s="685" t="s">
        <v>50</v>
      </c>
      <c r="E479" s="686" t="n">
        <v>125</v>
      </c>
    </row>
    <row r="480" customFormat="false" ht="12.75" hidden="false" customHeight="true" outlineLevel="0" collapsed="false">
      <c r="A480" s="684" t="s">
        <v>2495</v>
      </c>
      <c r="B480" s="685" t="s">
        <v>316</v>
      </c>
      <c r="C480" s="685" t="s">
        <v>2496</v>
      </c>
      <c r="D480" s="685" t="s">
        <v>50</v>
      </c>
      <c r="E480" s="686" t="n">
        <v>89.9</v>
      </c>
    </row>
    <row r="481" customFormat="false" ht="13.5" hidden="false" customHeight="true" outlineLevel="0" collapsed="false">
      <c r="A481" s="684" t="s">
        <v>2497</v>
      </c>
      <c r="B481" s="685" t="s">
        <v>316</v>
      </c>
      <c r="C481" s="685" t="s">
        <v>2498</v>
      </c>
      <c r="D481" s="685" t="s">
        <v>50</v>
      </c>
      <c r="E481" s="686" t="n">
        <v>228</v>
      </c>
    </row>
    <row r="482" customFormat="false" ht="12.75" hidden="false" customHeight="true" outlineLevel="0" collapsed="false">
      <c r="A482" s="684" t="s">
        <v>2499</v>
      </c>
      <c r="B482" s="685" t="s">
        <v>316</v>
      </c>
      <c r="C482" s="685" t="s">
        <v>2500</v>
      </c>
      <c r="D482" s="685" t="s">
        <v>50</v>
      </c>
      <c r="E482" s="686" t="n">
        <v>793</v>
      </c>
    </row>
    <row r="483" customFormat="false" ht="12.75" hidden="false" customHeight="true" outlineLevel="0" collapsed="false">
      <c r="A483" s="684" t="s">
        <v>2501</v>
      </c>
      <c r="B483" s="685" t="s">
        <v>316</v>
      </c>
      <c r="C483" s="685" t="s">
        <v>2502</v>
      </c>
      <c r="D483" s="685" t="s">
        <v>50</v>
      </c>
      <c r="E483" s="686" t="n">
        <v>501.2</v>
      </c>
    </row>
    <row r="484" customFormat="false" ht="13.5" hidden="false" customHeight="true" outlineLevel="0" collapsed="false">
      <c r="A484" s="684" t="s">
        <v>2503</v>
      </c>
      <c r="B484" s="685" t="s">
        <v>316</v>
      </c>
      <c r="C484" s="685" t="s">
        <v>2504</v>
      </c>
      <c r="D484" s="685" t="s">
        <v>50</v>
      </c>
      <c r="E484" s="686" t="n">
        <v>86.42</v>
      </c>
    </row>
    <row r="485" customFormat="false" ht="12.75" hidden="false" customHeight="true" outlineLevel="0" collapsed="false">
      <c r="A485" s="684" t="s">
        <v>2505</v>
      </c>
      <c r="B485" s="685" t="s">
        <v>316</v>
      </c>
      <c r="C485" s="685" t="s">
        <v>2506</v>
      </c>
      <c r="D485" s="685" t="s">
        <v>50</v>
      </c>
      <c r="E485" s="686" t="n">
        <v>154</v>
      </c>
    </row>
    <row r="486" customFormat="false" ht="12.75" hidden="false" customHeight="true" outlineLevel="0" collapsed="false">
      <c r="A486" s="684" t="s">
        <v>2507</v>
      </c>
      <c r="B486" s="685" t="s">
        <v>316</v>
      </c>
      <c r="C486" s="685" t="s">
        <v>2508</v>
      </c>
      <c r="D486" s="685" t="s">
        <v>50</v>
      </c>
      <c r="E486" s="686" t="n">
        <v>219</v>
      </c>
    </row>
    <row r="487" customFormat="false" ht="13.5" hidden="false" customHeight="true" outlineLevel="0" collapsed="false">
      <c r="A487" s="684" t="s">
        <v>2509</v>
      </c>
      <c r="B487" s="685" t="s">
        <v>316</v>
      </c>
      <c r="C487" s="685" t="s">
        <v>2510</v>
      </c>
      <c r="D487" s="685" t="s">
        <v>50</v>
      </c>
      <c r="E487" s="686" t="n">
        <v>414</v>
      </c>
    </row>
    <row r="488" customFormat="false" ht="12.75" hidden="false" customHeight="true" outlineLevel="0" collapsed="false">
      <c r="A488" s="684" t="s">
        <v>2511</v>
      </c>
      <c r="B488" s="685" t="s">
        <v>316</v>
      </c>
      <c r="C488" s="685" t="s">
        <v>2512</v>
      </c>
      <c r="D488" s="685" t="s">
        <v>50</v>
      </c>
      <c r="E488" s="686" t="n">
        <v>253.17</v>
      </c>
    </row>
    <row r="489" customFormat="false" ht="13.5" hidden="false" customHeight="true" outlineLevel="0" collapsed="false">
      <c r="A489" s="684" t="s">
        <v>2513</v>
      </c>
      <c r="B489" s="685" t="s">
        <v>316</v>
      </c>
      <c r="C489" s="685" t="s">
        <v>2514</v>
      </c>
      <c r="D489" s="685" t="s">
        <v>50</v>
      </c>
      <c r="E489" s="686" t="n">
        <v>514.25</v>
      </c>
    </row>
    <row r="490" customFormat="false" ht="12.75" hidden="false" customHeight="true" outlineLevel="0" collapsed="false">
      <c r="A490" s="684" t="s">
        <v>2515</v>
      </c>
      <c r="B490" s="685" t="s">
        <v>316</v>
      </c>
      <c r="C490" s="685" t="s">
        <v>2516</v>
      </c>
      <c r="D490" s="685" t="s">
        <v>50</v>
      </c>
      <c r="E490" s="686" t="n">
        <v>752.46</v>
      </c>
    </row>
    <row r="491" customFormat="false" ht="12.75" hidden="false" customHeight="true" outlineLevel="0" collapsed="false">
      <c r="A491" s="684" t="s">
        <v>2517</v>
      </c>
      <c r="B491" s="685" t="s">
        <v>316</v>
      </c>
      <c r="C491" s="685" t="s">
        <v>2518</v>
      </c>
      <c r="D491" s="685" t="s">
        <v>50</v>
      </c>
      <c r="E491" s="686" t="n">
        <v>1197.12</v>
      </c>
    </row>
    <row r="492" customFormat="false" ht="13.5" hidden="false" customHeight="true" outlineLevel="0" collapsed="false">
      <c r="A492" s="684" t="s">
        <v>2519</v>
      </c>
      <c r="B492" s="685" t="s">
        <v>316</v>
      </c>
      <c r="C492" s="685" t="s">
        <v>2520</v>
      </c>
      <c r="D492" s="685" t="s">
        <v>50</v>
      </c>
      <c r="E492" s="686" t="n">
        <v>1537.71</v>
      </c>
    </row>
    <row r="493" customFormat="false" ht="12.75" hidden="false" customHeight="true" outlineLevel="0" collapsed="false">
      <c r="A493" s="684" t="s">
        <v>2521</v>
      </c>
      <c r="B493" s="685" t="s">
        <v>316</v>
      </c>
      <c r="C493" s="685" t="s">
        <v>2522</v>
      </c>
      <c r="D493" s="685" t="s">
        <v>50</v>
      </c>
      <c r="E493" s="686" t="n">
        <v>1249.6</v>
      </c>
    </row>
    <row r="494" customFormat="false" ht="13.5" hidden="false" customHeight="true" outlineLevel="0" collapsed="false">
      <c r="A494" s="684" t="s">
        <v>2523</v>
      </c>
      <c r="B494" s="685" t="s">
        <v>316</v>
      </c>
      <c r="C494" s="685" t="s">
        <v>2524</v>
      </c>
      <c r="D494" s="685" t="s">
        <v>50</v>
      </c>
      <c r="E494" s="686" t="n">
        <v>2.09</v>
      </c>
    </row>
    <row r="495" customFormat="false" ht="12.75" hidden="false" customHeight="true" outlineLevel="0" collapsed="false">
      <c r="A495" s="684" t="s">
        <v>2525</v>
      </c>
      <c r="B495" s="685" t="s">
        <v>316</v>
      </c>
      <c r="C495" s="685" t="s">
        <v>2526</v>
      </c>
      <c r="D495" s="685" t="s">
        <v>50</v>
      </c>
      <c r="E495" s="686" t="n">
        <v>3.17</v>
      </c>
    </row>
    <row r="496" customFormat="false" ht="12.75" hidden="false" customHeight="true" outlineLevel="0" collapsed="false">
      <c r="A496" s="684" t="s">
        <v>2527</v>
      </c>
      <c r="B496" s="685" t="s">
        <v>316</v>
      </c>
      <c r="C496" s="685" t="s">
        <v>2528</v>
      </c>
      <c r="D496" s="685" t="s">
        <v>50</v>
      </c>
      <c r="E496" s="686" t="n">
        <v>3.93</v>
      </c>
    </row>
    <row r="497" customFormat="false" ht="13.5" hidden="false" customHeight="true" outlineLevel="0" collapsed="false">
      <c r="A497" s="684" t="s">
        <v>2529</v>
      </c>
      <c r="B497" s="685" t="s">
        <v>316</v>
      </c>
      <c r="C497" s="685" t="s">
        <v>2530</v>
      </c>
      <c r="D497" s="685" t="s">
        <v>50</v>
      </c>
      <c r="E497" s="686" t="n">
        <v>15.33</v>
      </c>
    </row>
    <row r="498" customFormat="false" ht="12.75" hidden="false" customHeight="true" outlineLevel="0" collapsed="false">
      <c r="A498" s="684" t="s">
        <v>2531</v>
      </c>
      <c r="B498" s="685" t="s">
        <v>316</v>
      </c>
      <c r="C498" s="685" t="s">
        <v>2532</v>
      </c>
      <c r="D498" s="685" t="s">
        <v>50</v>
      </c>
      <c r="E498" s="686" t="n">
        <v>25.43</v>
      </c>
    </row>
    <row r="499" customFormat="false" ht="12.75" hidden="false" customHeight="true" outlineLevel="0" collapsed="false">
      <c r="A499" s="684" t="s">
        <v>2533</v>
      </c>
      <c r="B499" s="685" t="s">
        <v>316</v>
      </c>
      <c r="C499" s="685" t="s">
        <v>2534</v>
      </c>
      <c r="D499" s="685" t="s">
        <v>50</v>
      </c>
      <c r="E499" s="686" t="n">
        <v>229.9</v>
      </c>
    </row>
    <row r="500" customFormat="false" ht="13.5" hidden="false" customHeight="true" outlineLevel="0" collapsed="false">
      <c r="A500" s="684" t="s">
        <v>2535</v>
      </c>
      <c r="B500" s="685" t="s">
        <v>316</v>
      </c>
      <c r="C500" s="685" t="s">
        <v>2536</v>
      </c>
      <c r="D500" s="685" t="s">
        <v>50</v>
      </c>
      <c r="E500" s="686" t="n">
        <v>288.2</v>
      </c>
    </row>
    <row r="501" customFormat="false" ht="12.75" hidden="false" customHeight="true" outlineLevel="0" collapsed="false">
      <c r="A501" s="684" t="s">
        <v>2537</v>
      </c>
      <c r="B501" s="685" t="s">
        <v>316</v>
      </c>
      <c r="C501" s="685" t="s">
        <v>2538</v>
      </c>
      <c r="D501" s="685" t="s">
        <v>50</v>
      </c>
      <c r="E501" s="686" t="n">
        <v>389.9</v>
      </c>
    </row>
    <row r="502" customFormat="false" ht="13.5" hidden="false" customHeight="true" outlineLevel="0" collapsed="false">
      <c r="A502" s="684" t="s">
        <v>2539</v>
      </c>
      <c r="B502" s="685" t="s">
        <v>316</v>
      </c>
      <c r="C502" s="685" t="s">
        <v>2540</v>
      </c>
      <c r="D502" s="685" t="s">
        <v>50</v>
      </c>
      <c r="E502" s="686" t="n">
        <v>5122.8</v>
      </c>
    </row>
    <row r="503" customFormat="false" ht="12.75" hidden="false" customHeight="true" outlineLevel="0" collapsed="false">
      <c r="A503" s="684" t="s">
        <v>2541</v>
      </c>
      <c r="B503" s="685" t="s">
        <v>316</v>
      </c>
      <c r="C503" s="685" t="s">
        <v>2542</v>
      </c>
      <c r="D503" s="685" t="s">
        <v>50</v>
      </c>
      <c r="E503" s="686" t="n">
        <v>13.9</v>
      </c>
    </row>
    <row r="504" customFormat="false" ht="12.75" hidden="false" customHeight="true" outlineLevel="0" collapsed="false">
      <c r="A504" s="684" t="s">
        <v>2543</v>
      </c>
      <c r="B504" s="685" t="s">
        <v>316</v>
      </c>
      <c r="C504" s="685" t="s">
        <v>2544</v>
      </c>
      <c r="D504" s="685" t="s">
        <v>50</v>
      </c>
      <c r="E504" s="686" t="n">
        <v>16.7</v>
      </c>
    </row>
    <row r="505" customFormat="false" ht="13.5" hidden="false" customHeight="true" outlineLevel="0" collapsed="false">
      <c r="A505" s="684" t="s">
        <v>2545</v>
      </c>
      <c r="B505" s="685" t="s">
        <v>316</v>
      </c>
      <c r="C505" s="685" t="s">
        <v>2546</v>
      </c>
      <c r="D505" s="685" t="s">
        <v>50</v>
      </c>
      <c r="E505" s="686" t="n">
        <v>96.68</v>
      </c>
    </row>
    <row r="506" customFormat="false" ht="12.75" hidden="false" customHeight="true" outlineLevel="0" collapsed="false">
      <c r="A506" s="684" t="s">
        <v>2547</v>
      </c>
      <c r="B506" s="685" t="s">
        <v>316</v>
      </c>
      <c r="C506" s="685" t="s">
        <v>2548</v>
      </c>
      <c r="D506" s="685" t="s">
        <v>50</v>
      </c>
      <c r="E506" s="686" t="n">
        <v>70.5</v>
      </c>
    </row>
    <row r="507" customFormat="false" ht="13.5" hidden="false" customHeight="true" outlineLevel="0" collapsed="false">
      <c r="A507" s="684" t="s">
        <v>2549</v>
      </c>
      <c r="B507" s="685" t="s">
        <v>316</v>
      </c>
      <c r="C507" s="685" t="s">
        <v>2550</v>
      </c>
      <c r="D507" s="685" t="s">
        <v>50</v>
      </c>
      <c r="E507" s="686" t="n">
        <v>230</v>
      </c>
    </row>
    <row r="508" customFormat="false" ht="12.75" hidden="false" customHeight="true" outlineLevel="0" collapsed="false">
      <c r="A508" s="684" t="s">
        <v>2551</v>
      </c>
      <c r="B508" s="685" t="s">
        <v>316</v>
      </c>
      <c r="C508" s="685" t="s">
        <v>2552</v>
      </c>
      <c r="D508" s="685" t="s">
        <v>50</v>
      </c>
      <c r="E508" s="686" t="n">
        <v>179.89</v>
      </c>
    </row>
    <row r="509" customFormat="false" ht="12.75" hidden="false" customHeight="true" outlineLevel="0" collapsed="false">
      <c r="A509" s="684" t="s">
        <v>2553</v>
      </c>
      <c r="B509" s="685" t="s">
        <v>316</v>
      </c>
      <c r="C509" s="685" t="s">
        <v>2554</v>
      </c>
      <c r="D509" s="685" t="s">
        <v>50</v>
      </c>
      <c r="E509" s="686" t="n">
        <v>21.9</v>
      </c>
    </row>
    <row r="510" customFormat="false" ht="16.5" hidden="false" customHeight="true" outlineLevel="0" collapsed="false">
      <c r="A510" s="684" t="s">
        <v>2555</v>
      </c>
      <c r="B510" s="685" t="s">
        <v>316</v>
      </c>
      <c r="C510" s="685" t="s">
        <v>2556</v>
      </c>
      <c r="D510" s="685" t="s">
        <v>50</v>
      </c>
      <c r="E510" s="686" t="n">
        <v>75.11</v>
      </c>
    </row>
    <row r="511" customFormat="false" ht="13.5" hidden="false" customHeight="true" outlineLevel="0" collapsed="false">
      <c r="A511" s="684" t="s">
        <v>2557</v>
      </c>
      <c r="B511" s="685" t="s">
        <v>316</v>
      </c>
      <c r="C511" s="685" t="s">
        <v>2558</v>
      </c>
      <c r="D511" s="685" t="s">
        <v>50</v>
      </c>
      <c r="E511" s="686" t="n">
        <v>12.55</v>
      </c>
    </row>
    <row r="512" customFormat="false" ht="12.75" hidden="false" customHeight="true" outlineLevel="0" collapsed="false">
      <c r="A512" s="684" t="s">
        <v>2559</v>
      </c>
      <c r="B512" s="685" t="s">
        <v>316</v>
      </c>
      <c r="C512" s="685" t="s">
        <v>2560</v>
      </c>
      <c r="D512" s="685" t="s">
        <v>50</v>
      </c>
      <c r="E512" s="686" t="n">
        <v>20.59</v>
      </c>
    </row>
    <row r="513" customFormat="false" ht="12.75" hidden="false" customHeight="true" outlineLevel="0" collapsed="false">
      <c r="A513" s="684" t="s">
        <v>2561</v>
      </c>
      <c r="B513" s="685" t="s">
        <v>316</v>
      </c>
      <c r="C513" s="685" t="s">
        <v>2562</v>
      </c>
      <c r="D513" s="685" t="s">
        <v>50</v>
      </c>
      <c r="E513" s="686" t="n">
        <v>36.26</v>
      </c>
    </row>
    <row r="514" customFormat="false" ht="13.5" hidden="false" customHeight="true" outlineLevel="0" collapsed="false">
      <c r="A514" s="684" t="s">
        <v>2563</v>
      </c>
      <c r="B514" s="685" t="s">
        <v>316</v>
      </c>
      <c r="C514" s="685" t="s">
        <v>2564</v>
      </c>
      <c r="D514" s="685" t="s">
        <v>50</v>
      </c>
      <c r="E514" s="686" t="n">
        <v>14.8</v>
      </c>
    </row>
    <row r="515" customFormat="false" ht="12.75" hidden="false" customHeight="true" outlineLevel="0" collapsed="false">
      <c r="A515" s="684" t="s">
        <v>2565</v>
      </c>
      <c r="B515" s="685" t="s">
        <v>316</v>
      </c>
      <c r="C515" s="685" t="s">
        <v>2566</v>
      </c>
      <c r="D515" s="685" t="s">
        <v>50</v>
      </c>
      <c r="E515" s="686" t="n">
        <v>4.27</v>
      </c>
    </row>
    <row r="516" customFormat="false" ht="12.75" hidden="false" customHeight="true" outlineLevel="0" collapsed="false">
      <c r="A516" s="684" t="s">
        <v>2567</v>
      </c>
      <c r="B516" s="685" t="s">
        <v>316</v>
      </c>
      <c r="C516" s="685" t="s">
        <v>2568</v>
      </c>
      <c r="D516" s="685" t="s">
        <v>50</v>
      </c>
      <c r="E516" s="686" t="n">
        <v>14.95</v>
      </c>
    </row>
    <row r="517" customFormat="false" ht="13.5" hidden="false" customHeight="true" outlineLevel="0" collapsed="false">
      <c r="A517" s="684" t="s">
        <v>2569</v>
      </c>
      <c r="B517" s="685" t="s">
        <v>316</v>
      </c>
      <c r="C517" s="685" t="s">
        <v>2570</v>
      </c>
      <c r="D517" s="685" t="s">
        <v>50</v>
      </c>
      <c r="E517" s="686" t="n">
        <v>10.9</v>
      </c>
    </row>
    <row r="518" customFormat="false" ht="12.75" hidden="false" customHeight="true" outlineLevel="0" collapsed="false">
      <c r="A518" s="684" t="s">
        <v>2571</v>
      </c>
      <c r="B518" s="685" t="s">
        <v>316</v>
      </c>
      <c r="C518" s="685" t="s">
        <v>2572</v>
      </c>
      <c r="D518" s="685" t="s">
        <v>50</v>
      </c>
      <c r="E518" s="686" t="n">
        <v>15</v>
      </c>
    </row>
    <row r="519" customFormat="false" ht="13.5" hidden="false" customHeight="true" outlineLevel="0" collapsed="false">
      <c r="A519" s="684" t="s">
        <v>2573</v>
      </c>
      <c r="B519" s="685" t="s">
        <v>316</v>
      </c>
      <c r="C519" s="685" t="s">
        <v>2574</v>
      </c>
      <c r="D519" s="685" t="s">
        <v>50</v>
      </c>
      <c r="E519" s="686" t="n">
        <v>33.99</v>
      </c>
    </row>
    <row r="520" customFormat="false" ht="12.75" hidden="false" customHeight="true" outlineLevel="0" collapsed="false">
      <c r="A520" s="684" t="s">
        <v>2575</v>
      </c>
      <c r="B520" s="685" t="s">
        <v>316</v>
      </c>
      <c r="C520" s="685" t="s">
        <v>2576</v>
      </c>
      <c r="D520" s="685" t="s">
        <v>50</v>
      </c>
      <c r="E520" s="686" t="n">
        <v>28.5</v>
      </c>
    </row>
    <row r="521" customFormat="false" ht="12.75" hidden="false" customHeight="true" outlineLevel="0" collapsed="false">
      <c r="A521" s="684" t="s">
        <v>2577</v>
      </c>
      <c r="B521" s="685" t="s">
        <v>316</v>
      </c>
      <c r="C521" s="685" t="s">
        <v>2578</v>
      </c>
      <c r="D521" s="685" t="s">
        <v>50</v>
      </c>
      <c r="E521" s="686" t="n">
        <v>42.3</v>
      </c>
    </row>
    <row r="522" customFormat="false" ht="13.5" hidden="false" customHeight="true" outlineLevel="0" collapsed="false">
      <c r="A522" s="684" t="s">
        <v>2579</v>
      </c>
      <c r="B522" s="685" t="s">
        <v>316</v>
      </c>
      <c r="C522" s="685" t="s">
        <v>2580</v>
      </c>
      <c r="D522" s="685" t="s">
        <v>50</v>
      </c>
      <c r="E522" s="686" t="n">
        <v>48.3</v>
      </c>
    </row>
    <row r="523" customFormat="false" ht="12.75" hidden="false" customHeight="true" outlineLevel="0" collapsed="false">
      <c r="A523" s="684" t="s">
        <v>2581</v>
      </c>
      <c r="B523" s="685" t="s">
        <v>316</v>
      </c>
      <c r="C523" s="685" t="s">
        <v>2582</v>
      </c>
      <c r="D523" s="685" t="s">
        <v>50</v>
      </c>
      <c r="E523" s="686" t="n">
        <v>25</v>
      </c>
    </row>
    <row r="524" customFormat="false" ht="13.5" hidden="false" customHeight="true" outlineLevel="0" collapsed="false">
      <c r="A524" s="684" t="s">
        <v>2583</v>
      </c>
      <c r="B524" s="685" t="s">
        <v>316</v>
      </c>
      <c r="C524" s="685" t="s">
        <v>2584</v>
      </c>
      <c r="D524" s="685" t="s">
        <v>50</v>
      </c>
      <c r="E524" s="686" t="n">
        <v>9.35</v>
      </c>
    </row>
    <row r="525" customFormat="false" ht="12.75" hidden="false" customHeight="true" outlineLevel="0" collapsed="false">
      <c r="A525" s="684" t="s">
        <v>2585</v>
      </c>
      <c r="B525" s="685" t="s">
        <v>316</v>
      </c>
      <c r="C525" s="685" t="s">
        <v>2586</v>
      </c>
      <c r="D525" s="685" t="s">
        <v>50</v>
      </c>
      <c r="E525" s="686" t="n">
        <v>28.25</v>
      </c>
    </row>
    <row r="526" customFormat="false" ht="12.75" hidden="false" customHeight="true" outlineLevel="0" collapsed="false">
      <c r="A526" s="684" t="s">
        <v>2587</v>
      </c>
      <c r="B526" s="685" t="s">
        <v>316</v>
      </c>
      <c r="C526" s="685" t="s">
        <v>2588</v>
      </c>
      <c r="D526" s="685" t="s">
        <v>50</v>
      </c>
      <c r="E526" s="686" t="n">
        <v>45.9</v>
      </c>
    </row>
    <row r="527" customFormat="false" ht="13.5" hidden="false" customHeight="true" outlineLevel="0" collapsed="false">
      <c r="A527" s="684" t="s">
        <v>2589</v>
      </c>
      <c r="B527" s="685" t="s">
        <v>316</v>
      </c>
      <c r="C527" s="685" t="s">
        <v>2590</v>
      </c>
      <c r="D527" s="685" t="s">
        <v>50</v>
      </c>
      <c r="E527" s="686" t="n">
        <v>47.86</v>
      </c>
    </row>
    <row r="528" customFormat="false" ht="12.75" hidden="false" customHeight="true" outlineLevel="0" collapsed="false">
      <c r="A528" s="684" t="s">
        <v>2591</v>
      </c>
      <c r="B528" s="685" t="s">
        <v>316</v>
      </c>
      <c r="C528" s="685" t="s">
        <v>2592</v>
      </c>
      <c r="D528" s="685" t="s">
        <v>50</v>
      </c>
      <c r="E528" s="686" t="n">
        <v>92.9</v>
      </c>
    </row>
    <row r="529" customFormat="false" ht="12.75" hidden="false" customHeight="true" outlineLevel="0" collapsed="false">
      <c r="A529" s="684" t="s">
        <v>2593</v>
      </c>
      <c r="B529" s="685" t="s">
        <v>316</v>
      </c>
      <c r="C529" s="685" t="s">
        <v>2594</v>
      </c>
      <c r="D529" s="685" t="s">
        <v>50</v>
      </c>
      <c r="E529" s="686" t="n">
        <v>92.28</v>
      </c>
    </row>
    <row r="530" customFormat="false" ht="13.5" hidden="false" customHeight="true" outlineLevel="0" collapsed="false">
      <c r="A530" s="684" t="s">
        <v>2595</v>
      </c>
      <c r="B530" s="685" t="s">
        <v>316</v>
      </c>
      <c r="C530" s="685" t="s">
        <v>2596</v>
      </c>
      <c r="D530" s="685" t="s">
        <v>50</v>
      </c>
      <c r="E530" s="686" t="n">
        <v>134.9</v>
      </c>
    </row>
    <row r="531" customFormat="false" ht="12.75" hidden="false" customHeight="true" outlineLevel="0" collapsed="false">
      <c r="A531" s="684" t="s">
        <v>2597</v>
      </c>
      <c r="B531" s="685" t="s">
        <v>316</v>
      </c>
      <c r="C531" s="685" t="s">
        <v>2598</v>
      </c>
      <c r="D531" s="685" t="s">
        <v>50</v>
      </c>
      <c r="E531" s="686" t="n">
        <v>320.83</v>
      </c>
    </row>
    <row r="532" customFormat="false" ht="13.5" hidden="false" customHeight="true" outlineLevel="0" collapsed="false">
      <c r="A532" s="684" t="s">
        <v>2599</v>
      </c>
      <c r="B532" s="685" t="s">
        <v>316</v>
      </c>
      <c r="C532" s="685" t="s">
        <v>2600</v>
      </c>
      <c r="D532" s="685" t="s">
        <v>50</v>
      </c>
      <c r="E532" s="686" t="n">
        <v>452.8</v>
      </c>
    </row>
    <row r="533" customFormat="false" ht="12.75" hidden="false" customHeight="true" outlineLevel="0" collapsed="false">
      <c r="A533" s="684" t="s">
        <v>2601</v>
      </c>
      <c r="B533" s="685" t="s">
        <v>316</v>
      </c>
      <c r="C533" s="685" t="s">
        <v>2602</v>
      </c>
      <c r="D533" s="685" t="s">
        <v>50</v>
      </c>
      <c r="E533" s="686" t="n">
        <v>998.9</v>
      </c>
    </row>
    <row r="534" customFormat="false" ht="12.75" hidden="false" customHeight="true" outlineLevel="0" collapsed="false">
      <c r="A534" s="684" t="s">
        <v>2603</v>
      </c>
      <c r="B534" s="685" t="s">
        <v>316</v>
      </c>
      <c r="C534" s="685" t="s">
        <v>2604</v>
      </c>
      <c r="D534" s="685" t="s">
        <v>50</v>
      </c>
      <c r="E534" s="686" t="n">
        <v>65.9</v>
      </c>
    </row>
    <row r="535" customFormat="false" ht="13.5" hidden="false" customHeight="true" outlineLevel="0" collapsed="false">
      <c r="A535" s="684" t="s">
        <v>2605</v>
      </c>
      <c r="B535" s="685" t="s">
        <v>316</v>
      </c>
      <c r="C535" s="685" t="s">
        <v>2606</v>
      </c>
      <c r="D535" s="685" t="s">
        <v>50</v>
      </c>
      <c r="E535" s="686" t="n">
        <v>45.9</v>
      </c>
    </row>
    <row r="536" customFormat="false" ht="12.75" hidden="false" customHeight="true" outlineLevel="0" collapsed="false">
      <c r="A536" s="684" t="s">
        <v>2607</v>
      </c>
      <c r="B536" s="685" t="s">
        <v>316</v>
      </c>
      <c r="C536" s="685" t="s">
        <v>2608</v>
      </c>
      <c r="D536" s="685" t="s">
        <v>50</v>
      </c>
      <c r="E536" s="686" t="n">
        <v>93.41</v>
      </c>
    </row>
    <row r="537" customFormat="false" ht="13.5" hidden="false" customHeight="true" outlineLevel="0" collapsed="false">
      <c r="A537" s="684" t="s">
        <v>2609</v>
      </c>
      <c r="B537" s="685" t="s">
        <v>316</v>
      </c>
      <c r="C537" s="685" t="s">
        <v>2610</v>
      </c>
      <c r="D537" s="685" t="s">
        <v>50</v>
      </c>
      <c r="E537" s="686" t="n">
        <v>129.9</v>
      </c>
    </row>
    <row r="538" customFormat="false" ht="12.75" hidden="false" customHeight="true" outlineLevel="0" collapsed="false">
      <c r="A538" s="684" t="s">
        <v>2611</v>
      </c>
      <c r="B538" s="685" t="s">
        <v>316</v>
      </c>
      <c r="C538" s="685" t="s">
        <v>2612</v>
      </c>
      <c r="D538" s="685" t="s">
        <v>50</v>
      </c>
      <c r="E538" s="686" t="n">
        <v>35.09</v>
      </c>
    </row>
    <row r="539" customFormat="false" ht="12.75" hidden="false" customHeight="true" outlineLevel="0" collapsed="false">
      <c r="A539" s="684" t="s">
        <v>2613</v>
      </c>
      <c r="B539" s="685" t="s">
        <v>316</v>
      </c>
      <c r="C539" s="685" t="s">
        <v>2614</v>
      </c>
      <c r="D539" s="685" t="s">
        <v>50</v>
      </c>
      <c r="E539" s="686" t="n">
        <v>102.27</v>
      </c>
    </row>
    <row r="540" customFormat="false" ht="13.5" hidden="false" customHeight="true" outlineLevel="0" collapsed="false">
      <c r="A540" s="684" t="s">
        <v>2615</v>
      </c>
      <c r="B540" s="685" t="s">
        <v>316</v>
      </c>
      <c r="C540" s="685" t="s">
        <v>2616</v>
      </c>
      <c r="D540" s="685" t="s">
        <v>50</v>
      </c>
      <c r="E540" s="686" t="n">
        <v>189.18</v>
      </c>
    </row>
    <row r="541" customFormat="false" ht="12.75" hidden="false" customHeight="true" outlineLevel="0" collapsed="false">
      <c r="A541" s="684" t="s">
        <v>2617</v>
      </c>
      <c r="B541" s="685" t="s">
        <v>316</v>
      </c>
      <c r="C541" s="685" t="s">
        <v>2618</v>
      </c>
      <c r="D541" s="685" t="s">
        <v>50</v>
      </c>
      <c r="E541" s="686" t="n">
        <v>79.9</v>
      </c>
    </row>
    <row r="542" customFormat="false" ht="12.75" hidden="false" customHeight="true" outlineLevel="0" collapsed="false">
      <c r="A542" s="684" t="s">
        <v>2619</v>
      </c>
      <c r="B542" s="685" t="s">
        <v>316</v>
      </c>
      <c r="C542" s="685" t="s">
        <v>2620</v>
      </c>
      <c r="D542" s="685" t="s">
        <v>50</v>
      </c>
      <c r="E542" s="686" t="n">
        <v>119.9</v>
      </c>
    </row>
    <row r="543" customFormat="false" ht="13.5" hidden="false" customHeight="true" outlineLevel="0" collapsed="false">
      <c r="A543" s="684" t="s">
        <v>2621</v>
      </c>
      <c r="B543" s="685" t="s">
        <v>316</v>
      </c>
      <c r="C543" s="685" t="s">
        <v>2622</v>
      </c>
      <c r="D543" s="685" t="s">
        <v>50</v>
      </c>
      <c r="E543" s="686" t="n">
        <v>124.9</v>
      </c>
    </row>
    <row r="544" customFormat="false" ht="16.5" hidden="false" customHeight="true" outlineLevel="0" collapsed="false">
      <c r="A544" s="684" t="s">
        <v>2623</v>
      </c>
      <c r="B544" s="685" t="s">
        <v>316</v>
      </c>
      <c r="C544" s="685" t="s">
        <v>2624</v>
      </c>
      <c r="D544" s="685" t="s">
        <v>50</v>
      </c>
      <c r="E544" s="686" t="n">
        <v>8.99</v>
      </c>
    </row>
    <row r="545" customFormat="false" ht="12.75" hidden="false" customHeight="true" outlineLevel="0" collapsed="false">
      <c r="A545" s="684" t="s">
        <v>2625</v>
      </c>
      <c r="B545" s="685" t="s">
        <v>316</v>
      </c>
      <c r="C545" s="685" t="s">
        <v>2626</v>
      </c>
      <c r="D545" s="685" t="s">
        <v>50</v>
      </c>
      <c r="E545" s="686" t="n">
        <v>472.89</v>
      </c>
    </row>
    <row r="546" customFormat="false" ht="12.75" hidden="false" customHeight="true" outlineLevel="0" collapsed="false">
      <c r="A546" s="684" t="s">
        <v>2627</v>
      </c>
      <c r="B546" s="685" t="s">
        <v>316</v>
      </c>
      <c r="C546" s="685" t="s">
        <v>2628</v>
      </c>
      <c r="D546" s="685" t="s">
        <v>50</v>
      </c>
      <c r="E546" s="686" t="n">
        <v>503.91</v>
      </c>
    </row>
    <row r="547" customFormat="false" ht="13.5" hidden="false" customHeight="true" outlineLevel="0" collapsed="false">
      <c r="A547" s="684" t="s">
        <v>2629</v>
      </c>
      <c r="B547" s="685" t="s">
        <v>316</v>
      </c>
      <c r="C547" s="685" t="s">
        <v>2630</v>
      </c>
      <c r="D547" s="685" t="s">
        <v>50</v>
      </c>
      <c r="E547" s="686" t="n">
        <v>713</v>
      </c>
    </row>
    <row r="548" customFormat="false" ht="12.75" hidden="false" customHeight="true" outlineLevel="0" collapsed="false">
      <c r="A548" s="684" t="s">
        <v>2631</v>
      </c>
      <c r="B548" s="685" t="s">
        <v>316</v>
      </c>
      <c r="C548" s="685" t="s">
        <v>2632</v>
      </c>
      <c r="D548" s="685" t="s">
        <v>50</v>
      </c>
      <c r="E548" s="686" t="n">
        <v>459.9</v>
      </c>
    </row>
    <row r="549" customFormat="false" ht="13.5" hidden="false" customHeight="true" outlineLevel="0" collapsed="false">
      <c r="A549" s="684" t="s">
        <v>2633</v>
      </c>
      <c r="B549" s="685" t="s">
        <v>316</v>
      </c>
      <c r="C549" s="685" t="s">
        <v>2634</v>
      </c>
      <c r="D549" s="685" t="s">
        <v>50</v>
      </c>
      <c r="E549" s="686" t="n">
        <v>329.9</v>
      </c>
    </row>
    <row r="550" customFormat="false" ht="12.75" hidden="false" customHeight="true" outlineLevel="0" collapsed="false">
      <c r="A550" s="684" t="s">
        <v>2635</v>
      </c>
      <c r="B550" s="685" t="s">
        <v>316</v>
      </c>
      <c r="C550" s="685" t="s">
        <v>2636</v>
      </c>
      <c r="D550" s="685" t="s">
        <v>50</v>
      </c>
      <c r="E550" s="686" t="n">
        <v>213.9</v>
      </c>
    </row>
    <row r="551" customFormat="false" ht="12.75" hidden="false" customHeight="true" outlineLevel="0" collapsed="false">
      <c r="A551" s="684" t="s">
        <v>2637</v>
      </c>
      <c r="B551" s="685" t="s">
        <v>316</v>
      </c>
      <c r="C551" s="685" t="s">
        <v>2638</v>
      </c>
      <c r="D551" s="685" t="s">
        <v>50</v>
      </c>
      <c r="E551" s="686" t="n">
        <v>549.9</v>
      </c>
    </row>
    <row r="552" customFormat="false" ht="13.5" hidden="false" customHeight="true" outlineLevel="0" collapsed="false">
      <c r="A552" s="684" t="s">
        <v>2639</v>
      </c>
      <c r="B552" s="685" t="s">
        <v>316</v>
      </c>
      <c r="C552" s="685" t="s">
        <v>2640</v>
      </c>
      <c r="D552" s="685" t="s">
        <v>50</v>
      </c>
      <c r="E552" s="686" t="n">
        <v>215.9</v>
      </c>
    </row>
    <row r="553" customFormat="false" ht="12.75" hidden="false" customHeight="true" outlineLevel="0" collapsed="false">
      <c r="A553" s="684" t="s">
        <v>2641</v>
      </c>
      <c r="B553" s="685" t="s">
        <v>316</v>
      </c>
      <c r="C553" s="685" t="s">
        <v>2642</v>
      </c>
      <c r="D553" s="685" t="s">
        <v>50</v>
      </c>
      <c r="E553" s="686" t="n">
        <v>104.53</v>
      </c>
    </row>
    <row r="554" customFormat="false" ht="12.75" hidden="false" customHeight="true" outlineLevel="0" collapsed="false">
      <c r="A554" s="684" t="s">
        <v>2643</v>
      </c>
      <c r="B554" s="685" t="s">
        <v>316</v>
      </c>
      <c r="C554" s="685" t="s">
        <v>2644</v>
      </c>
      <c r="D554" s="685" t="s">
        <v>50</v>
      </c>
      <c r="E554" s="686" t="n">
        <v>97.9</v>
      </c>
    </row>
    <row r="555" customFormat="false" ht="13.5" hidden="false" customHeight="true" outlineLevel="0" collapsed="false">
      <c r="A555" s="684" t="s">
        <v>2645</v>
      </c>
      <c r="B555" s="685" t="s">
        <v>316</v>
      </c>
      <c r="C555" s="685" t="s">
        <v>2646</v>
      </c>
      <c r="D555" s="685" t="s">
        <v>50</v>
      </c>
      <c r="E555" s="686" t="n">
        <v>243.11</v>
      </c>
    </row>
    <row r="556" customFormat="false" ht="12.75" hidden="false" customHeight="true" outlineLevel="0" collapsed="false">
      <c r="A556" s="684" t="s">
        <v>2647</v>
      </c>
      <c r="B556" s="685" t="s">
        <v>316</v>
      </c>
      <c r="C556" s="685" t="s">
        <v>2648</v>
      </c>
      <c r="D556" s="685" t="s">
        <v>50</v>
      </c>
      <c r="E556" s="686" t="n">
        <v>991.1</v>
      </c>
    </row>
    <row r="557" customFormat="false" ht="13.5" hidden="false" customHeight="true" outlineLevel="0" collapsed="false">
      <c r="A557" s="684" t="s">
        <v>2649</v>
      </c>
      <c r="B557" s="685" t="s">
        <v>316</v>
      </c>
      <c r="C557" s="685" t="s">
        <v>2650</v>
      </c>
      <c r="D557" s="685" t="s">
        <v>50</v>
      </c>
      <c r="E557" s="686" t="n">
        <v>117.89</v>
      </c>
    </row>
    <row r="558" customFormat="false" ht="12.75" hidden="false" customHeight="true" outlineLevel="0" collapsed="false">
      <c r="A558" s="684" t="s">
        <v>2651</v>
      </c>
      <c r="B558" s="685" t="s">
        <v>316</v>
      </c>
      <c r="C558" s="685" t="s">
        <v>2652</v>
      </c>
      <c r="D558" s="685" t="s">
        <v>50</v>
      </c>
      <c r="E558" s="686" t="n">
        <v>119.9</v>
      </c>
    </row>
    <row r="559" customFormat="false" ht="12.75" hidden="false" customHeight="true" outlineLevel="0" collapsed="false">
      <c r="A559" s="684" t="s">
        <v>2653</v>
      </c>
      <c r="B559" s="685" t="s">
        <v>316</v>
      </c>
      <c r="C559" s="685" t="s">
        <v>2654</v>
      </c>
      <c r="D559" s="685" t="s">
        <v>50</v>
      </c>
      <c r="E559" s="686" t="n">
        <v>256.4</v>
      </c>
    </row>
    <row r="560" customFormat="false" ht="13.5" hidden="false" customHeight="true" outlineLevel="0" collapsed="false">
      <c r="A560" s="684" t="s">
        <v>2655</v>
      </c>
      <c r="B560" s="685" t="s">
        <v>316</v>
      </c>
      <c r="C560" s="685" t="s">
        <v>2656</v>
      </c>
      <c r="D560" s="685" t="s">
        <v>50</v>
      </c>
      <c r="E560" s="686" t="n">
        <v>84.5</v>
      </c>
    </row>
    <row r="561" customFormat="false" ht="12.75" hidden="false" customHeight="true" outlineLevel="0" collapsed="false">
      <c r="A561" s="684" t="s">
        <v>2657</v>
      </c>
      <c r="B561" s="685" t="s">
        <v>316</v>
      </c>
      <c r="C561" s="685" t="s">
        <v>2658</v>
      </c>
      <c r="D561" s="685" t="s">
        <v>50</v>
      </c>
      <c r="E561" s="686" t="n">
        <v>89.25</v>
      </c>
    </row>
    <row r="562" customFormat="false" ht="13.5" hidden="false" customHeight="true" outlineLevel="0" collapsed="false">
      <c r="A562" s="684" t="s">
        <v>2659</v>
      </c>
      <c r="B562" s="685" t="s">
        <v>316</v>
      </c>
      <c r="C562" s="685" t="s">
        <v>2660</v>
      </c>
      <c r="D562" s="685" t="s">
        <v>50</v>
      </c>
      <c r="E562" s="686" t="n">
        <v>134.13</v>
      </c>
    </row>
    <row r="563" customFormat="false" ht="12.75" hidden="false" customHeight="true" outlineLevel="0" collapsed="false">
      <c r="A563" s="684" t="s">
        <v>2661</v>
      </c>
      <c r="B563" s="685" t="s">
        <v>316</v>
      </c>
      <c r="C563" s="685" t="s">
        <v>2662</v>
      </c>
      <c r="D563" s="685" t="s">
        <v>50</v>
      </c>
      <c r="E563" s="686" t="n">
        <v>75</v>
      </c>
    </row>
    <row r="564" customFormat="false" ht="12.75" hidden="false" customHeight="true" outlineLevel="0" collapsed="false">
      <c r="A564" s="684" t="s">
        <v>2663</v>
      </c>
      <c r="B564" s="685" t="s">
        <v>316</v>
      </c>
      <c r="C564" s="685" t="s">
        <v>2664</v>
      </c>
      <c r="D564" s="685" t="s">
        <v>50</v>
      </c>
      <c r="E564" s="686" t="n">
        <v>45</v>
      </c>
    </row>
    <row r="565" customFormat="false" ht="13.5" hidden="false" customHeight="true" outlineLevel="0" collapsed="false">
      <c r="A565" s="684" t="s">
        <v>2665</v>
      </c>
      <c r="B565" s="685" t="s">
        <v>316</v>
      </c>
      <c r="C565" s="685" t="s">
        <v>2666</v>
      </c>
      <c r="D565" s="685" t="s">
        <v>50</v>
      </c>
      <c r="E565" s="686" t="n">
        <v>50.9</v>
      </c>
    </row>
    <row r="566" customFormat="false" ht="12.75" hidden="false" customHeight="true" outlineLevel="0" collapsed="false">
      <c r="A566" s="684" t="s">
        <v>2667</v>
      </c>
      <c r="B566" s="685" t="s">
        <v>316</v>
      </c>
      <c r="C566" s="685" t="s">
        <v>2668</v>
      </c>
      <c r="D566" s="685" t="s">
        <v>50</v>
      </c>
      <c r="E566" s="686" t="n">
        <v>95</v>
      </c>
    </row>
    <row r="567" customFormat="false" ht="13.5" hidden="false" customHeight="true" outlineLevel="0" collapsed="false">
      <c r="A567" s="684" t="s">
        <v>2669</v>
      </c>
      <c r="B567" s="685" t="s">
        <v>316</v>
      </c>
      <c r="C567" s="685" t="s">
        <v>2670</v>
      </c>
      <c r="D567" s="685" t="s">
        <v>50</v>
      </c>
      <c r="E567" s="686" t="n">
        <v>75</v>
      </c>
    </row>
    <row r="568" customFormat="false" ht="12.75" hidden="false" customHeight="true" outlineLevel="0" collapsed="false">
      <c r="A568" s="684" t="s">
        <v>2671</v>
      </c>
      <c r="B568" s="685" t="s">
        <v>316</v>
      </c>
      <c r="C568" s="685" t="s">
        <v>2672</v>
      </c>
      <c r="D568" s="685" t="s">
        <v>50</v>
      </c>
      <c r="E568" s="686" t="n">
        <v>66</v>
      </c>
    </row>
    <row r="569" customFormat="false" ht="12.75" hidden="false" customHeight="true" outlineLevel="0" collapsed="false">
      <c r="A569" s="684" t="s">
        <v>2673</v>
      </c>
      <c r="B569" s="685" t="s">
        <v>316</v>
      </c>
      <c r="C569" s="685" t="s">
        <v>2674</v>
      </c>
      <c r="D569" s="685" t="s">
        <v>50</v>
      </c>
      <c r="E569" s="686" t="n">
        <v>79.16</v>
      </c>
    </row>
    <row r="570" customFormat="false" ht="13.5" hidden="false" customHeight="true" outlineLevel="0" collapsed="false">
      <c r="A570" s="684" t="s">
        <v>2675</v>
      </c>
      <c r="B570" s="685" t="s">
        <v>316</v>
      </c>
      <c r="C570" s="685" t="s">
        <v>2676</v>
      </c>
      <c r="D570" s="685" t="s">
        <v>50</v>
      </c>
      <c r="E570" s="686" t="n">
        <v>69.9</v>
      </c>
    </row>
    <row r="571" customFormat="false" ht="12.75" hidden="false" customHeight="true" outlineLevel="0" collapsed="false">
      <c r="A571" s="684" t="s">
        <v>2677</v>
      </c>
      <c r="B571" s="685" t="s">
        <v>316</v>
      </c>
      <c r="C571" s="685" t="s">
        <v>2678</v>
      </c>
      <c r="D571" s="685" t="s">
        <v>50</v>
      </c>
      <c r="E571" s="686" t="n">
        <v>375.13</v>
      </c>
    </row>
    <row r="572" customFormat="false" ht="12.75" hidden="false" customHeight="true" outlineLevel="0" collapsed="false">
      <c r="A572" s="684" t="s">
        <v>2679</v>
      </c>
      <c r="B572" s="685" t="s">
        <v>316</v>
      </c>
      <c r="C572" s="685" t="s">
        <v>2680</v>
      </c>
      <c r="D572" s="685" t="s">
        <v>50</v>
      </c>
      <c r="E572" s="686" t="n">
        <v>17.85</v>
      </c>
    </row>
    <row r="573" customFormat="false" ht="13.5" hidden="false" customHeight="true" outlineLevel="0" collapsed="false">
      <c r="A573" s="684" t="s">
        <v>2681</v>
      </c>
      <c r="B573" s="685" t="s">
        <v>316</v>
      </c>
      <c r="C573" s="685" t="s">
        <v>2682</v>
      </c>
      <c r="D573" s="685" t="s">
        <v>50</v>
      </c>
      <c r="E573" s="686" t="n">
        <v>21.6</v>
      </c>
    </row>
    <row r="574" customFormat="false" ht="12.75" hidden="false" customHeight="true" outlineLevel="0" collapsed="false">
      <c r="A574" s="684" t="s">
        <v>2683</v>
      </c>
      <c r="B574" s="685" t="s">
        <v>316</v>
      </c>
      <c r="C574" s="685" t="s">
        <v>2684</v>
      </c>
      <c r="D574" s="685" t="s">
        <v>50</v>
      </c>
      <c r="E574" s="686" t="n">
        <v>22.87</v>
      </c>
    </row>
    <row r="575" customFormat="false" ht="13.5" hidden="false" customHeight="true" outlineLevel="0" collapsed="false">
      <c r="A575" s="684" t="s">
        <v>2685</v>
      </c>
      <c r="B575" s="685" t="s">
        <v>316</v>
      </c>
      <c r="C575" s="685" t="s">
        <v>2686</v>
      </c>
      <c r="D575" s="685" t="s">
        <v>50</v>
      </c>
      <c r="E575" s="686" t="n">
        <v>30.31</v>
      </c>
    </row>
    <row r="576" customFormat="false" ht="12.75" hidden="false" customHeight="true" outlineLevel="0" collapsed="false">
      <c r="A576" s="684" t="s">
        <v>2687</v>
      </c>
      <c r="B576" s="685" t="s">
        <v>316</v>
      </c>
      <c r="C576" s="685" t="s">
        <v>2688</v>
      </c>
      <c r="D576" s="685" t="s">
        <v>50</v>
      </c>
      <c r="E576" s="686" t="n">
        <v>230.55</v>
      </c>
    </row>
    <row r="577" customFormat="false" ht="12.75" hidden="false" customHeight="true" outlineLevel="0" collapsed="false">
      <c r="A577" s="684" t="s">
        <v>2689</v>
      </c>
      <c r="B577" s="685" t="s">
        <v>316</v>
      </c>
      <c r="C577" s="685" t="s">
        <v>2690</v>
      </c>
      <c r="D577" s="685" t="s">
        <v>50</v>
      </c>
      <c r="E577" s="686" t="n">
        <v>32.73</v>
      </c>
    </row>
    <row r="578" customFormat="false" ht="13.5" hidden="false" customHeight="true" outlineLevel="0" collapsed="false">
      <c r="A578" s="684" t="s">
        <v>2691</v>
      </c>
      <c r="B578" s="685" t="s">
        <v>316</v>
      </c>
      <c r="C578" s="685" t="s">
        <v>2692</v>
      </c>
      <c r="D578" s="685" t="s">
        <v>50</v>
      </c>
      <c r="E578" s="686" t="n">
        <v>51.9</v>
      </c>
    </row>
    <row r="579" customFormat="false" ht="12.75" hidden="false" customHeight="true" outlineLevel="0" collapsed="false">
      <c r="A579" s="684" t="s">
        <v>2693</v>
      </c>
      <c r="B579" s="685" t="s">
        <v>316</v>
      </c>
      <c r="C579" s="685" t="s">
        <v>2694</v>
      </c>
      <c r="D579" s="685" t="s">
        <v>50</v>
      </c>
      <c r="E579" s="686" t="n">
        <v>147.07</v>
      </c>
    </row>
    <row r="580" customFormat="false" ht="13.5" hidden="false" customHeight="true" outlineLevel="0" collapsed="false">
      <c r="A580" s="684" t="s">
        <v>2695</v>
      </c>
      <c r="B580" s="685" t="s">
        <v>316</v>
      </c>
      <c r="C580" s="685" t="s">
        <v>2696</v>
      </c>
      <c r="D580" s="685" t="s">
        <v>50</v>
      </c>
      <c r="E580" s="686" t="n">
        <v>131.47</v>
      </c>
    </row>
    <row r="581" customFormat="false" ht="12.75" hidden="false" customHeight="true" outlineLevel="0" collapsed="false">
      <c r="A581" s="684" t="s">
        <v>2697</v>
      </c>
      <c r="B581" s="685" t="s">
        <v>316</v>
      </c>
      <c r="C581" s="685" t="s">
        <v>2698</v>
      </c>
      <c r="D581" s="685" t="s">
        <v>50</v>
      </c>
      <c r="E581" s="686" t="n">
        <v>78.83</v>
      </c>
    </row>
    <row r="582" customFormat="false" ht="12.75" hidden="false" customHeight="true" outlineLevel="0" collapsed="false">
      <c r="A582" s="684" t="s">
        <v>2699</v>
      </c>
      <c r="B582" s="685" t="s">
        <v>316</v>
      </c>
      <c r="C582" s="685" t="s">
        <v>2700</v>
      </c>
      <c r="D582" s="685" t="s">
        <v>50</v>
      </c>
      <c r="E582" s="686" t="n">
        <v>63.8</v>
      </c>
    </row>
    <row r="583" customFormat="false" ht="13.5" hidden="false" customHeight="true" outlineLevel="0" collapsed="false">
      <c r="A583" s="684" t="s">
        <v>2701</v>
      </c>
      <c r="B583" s="685" t="s">
        <v>316</v>
      </c>
      <c r="C583" s="685" t="s">
        <v>2702</v>
      </c>
      <c r="D583" s="685" t="s">
        <v>50</v>
      </c>
      <c r="E583" s="686" t="n">
        <v>135.9</v>
      </c>
    </row>
    <row r="584" customFormat="false" ht="12.75" hidden="false" customHeight="true" outlineLevel="0" collapsed="false">
      <c r="A584" s="684" t="s">
        <v>2703</v>
      </c>
      <c r="B584" s="685" t="s">
        <v>316</v>
      </c>
      <c r="C584" s="685" t="s">
        <v>2704</v>
      </c>
      <c r="D584" s="685" t="s">
        <v>50</v>
      </c>
      <c r="E584" s="686" t="n">
        <v>182.14</v>
      </c>
    </row>
    <row r="585" customFormat="false" ht="12.75" hidden="false" customHeight="true" outlineLevel="0" collapsed="false">
      <c r="A585" s="684" t="s">
        <v>2705</v>
      </c>
      <c r="B585" s="685" t="s">
        <v>316</v>
      </c>
      <c r="C585" s="685" t="s">
        <v>2706</v>
      </c>
      <c r="D585" s="685" t="s">
        <v>50</v>
      </c>
      <c r="E585" s="686" t="n">
        <v>240.56</v>
      </c>
    </row>
    <row r="586" customFormat="false" ht="13.5" hidden="false" customHeight="true" outlineLevel="0" collapsed="false">
      <c r="A586" s="684" t="s">
        <v>2707</v>
      </c>
      <c r="B586" s="685" t="s">
        <v>316</v>
      </c>
      <c r="C586" s="685" t="s">
        <v>2708</v>
      </c>
      <c r="D586" s="685" t="s">
        <v>50</v>
      </c>
      <c r="E586" s="686" t="n">
        <v>30.53</v>
      </c>
    </row>
    <row r="587" customFormat="false" ht="12.75" hidden="false" customHeight="true" outlineLevel="0" collapsed="false">
      <c r="A587" s="684" t="s">
        <v>2709</v>
      </c>
      <c r="B587" s="685" t="s">
        <v>316</v>
      </c>
      <c r="C587" s="685" t="s">
        <v>2710</v>
      </c>
      <c r="D587" s="685" t="s">
        <v>50</v>
      </c>
      <c r="E587" s="686" t="n">
        <v>69.99</v>
      </c>
    </row>
    <row r="588" customFormat="false" ht="13.5" hidden="false" customHeight="true" outlineLevel="0" collapsed="false">
      <c r="A588" s="684" t="s">
        <v>2711</v>
      </c>
      <c r="B588" s="685" t="s">
        <v>316</v>
      </c>
      <c r="C588" s="685" t="s">
        <v>2712</v>
      </c>
      <c r="D588" s="685" t="s">
        <v>50</v>
      </c>
      <c r="E588" s="686" t="n">
        <v>672</v>
      </c>
    </row>
    <row r="589" customFormat="false" ht="12.75" hidden="false" customHeight="true" outlineLevel="0" collapsed="false">
      <c r="A589" s="684" t="s">
        <v>2713</v>
      </c>
      <c r="B589" s="685" t="s">
        <v>316</v>
      </c>
      <c r="C589" s="685" t="s">
        <v>2714</v>
      </c>
      <c r="D589" s="685" t="s">
        <v>50</v>
      </c>
      <c r="E589" s="686" t="n">
        <v>147.22</v>
      </c>
    </row>
    <row r="590" customFormat="false" ht="12.75" hidden="false" customHeight="true" outlineLevel="0" collapsed="false">
      <c r="A590" s="684" t="s">
        <v>2715</v>
      </c>
      <c r="B590" s="685" t="s">
        <v>316</v>
      </c>
      <c r="C590" s="685" t="s">
        <v>2716</v>
      </c>
      <c r="D590" s="685" t="s">
        <v>50</v>
      </c>
      <c r="E590" s="686" t="n">
        <v>365.25</v>
      </c>
    </row>
    <row r="591" customFormat="false" ht="13.5" hidden="false" customHeight="true" outlineLevel="0" collapsed="false">
      <c r="A591" s="684" t="s">
        <v>2717</v>
      </c>
      <c r="B591" s="685" t="s">
        <v>316</v>
      </c>
      <c r="C591" s="685" t="s">
        <v>2718</v>
      </c>
      <c r="D591" s="685" t="s">
        <v>50</v>
      </c>
      <c r="E591" s="686" t="n">
        <v>6.9</v>
      </c>
    </row>
    <row r="592" customFormat="false" ht="12.75" hidden="false" customHeight="true" outlineLevel="0" collapsed="false">
      <c r="A592" s="684" t="s">
        <v>2719</v>
      </c>
      <c r="B592" s="685" t="s">
        <v>316</v>
      </c>
      <c r="C592" s="685" t="s">
        <v>2720</v>
      </c>
      <c r="D592" s="685" t="s">
        <v>50</v>
      </c>
      <c r="E592" s="686" t="n">
        <v>128.23</v>
      </c>
    </row>
    <row r="593" customFormat="false" ht="13.5" hidden="false" customHeight="true" outlineLevel="0" collapsed="false">
      <c r="A593" s="684" t="s">
        <v>2721</v>
      </c>
      <c r="B593" s="685" t="s">
        <v>316</v>
      </c>
      <c r="C593" s="685" t="s">
        <v>2722</v>
      </c>
      <c r="D593" s="685" t="s">
        <v>50</v>
      </c>
      <c r="E593" s="686" t="n">
        <v>26.62</v>
      </c>
    </row>
    <row r="594" customFormat="false" ht="12.75" hidden="false" customHeight="true" outlineLevel="0" collapsed="false">
      <c r="A594" s="684" t="s">
        <v>2723</v>
      </c>
      <c r="B594" s="685" t="s">
        <v>316</v>
      </c>
      <c r="C594" s="685" t="s">
        <v>2724</v>
      </c>
      <c r="D594" s="685" t="s">
        <v>50</v>
      </c>
      <c r="E594" s="686" t="n">
        <v>149.3</v>
      </c>
    </row>
    <row r="595" customFormat="false" ht="12.75" hidden="false" customHeight="true" outlineLevel="0" collapsed="false">
      <c r="A595" s="684" t="s">
        <v>2725</v>
      </c>
      <c r="B595" s="685" t="s">
        <v>316</v>
      </c>
      <c r="C595" s="685" t="s">
        <v>2726</v>
      </c>
      <c r="D595" s="685" t="s">
        <v>50</v>
      </c>
      <c r="E595" s="686" t="n">
        <v>209</v>
      </c>
    </row>
    <row r="596" customFormat="false" ht="13.5" hidden="false" customHeight="true" outlineLevel="0" collapsed="false">
      <c r="A596" s="684" t="s">
        <v>2727</v>
      </c>
      <c r="B596" s="685" t="s">
        <v>316</v>
      </c>
      <c r="C596" s="685" t="s">
        <v>2728</v>
      </c>
      <c r="D596" s="685" t="s">
        <v>50</v>
      </c>
      <c r="E596" s="686" t="n">
        <v>679.39</v>
      </c>
    </row>
    <row r="597" customFormat="false" ht="12.75" hidden="false" customHeight="true" outlineLevel="0" collapsed="false">
      <c r="A597" s="684" t="s">
        <v>2729</v>
      </c>
      <c r="B597" s="685" t="s">
        <v>316</v>
      </c>
      <c r="C597" s="685" t="s">
        <v>2730</v>
      </c>
      <c r="D597" s="685" t="s">
        <v>50</v>
      </c>
      <c r="E597" s="686" t="n">
        <v>171.82</v>
      </c>
    </row>
    <row r="598" customFormat="false" ht="12.75" hidden="false" customHeight="true" outlineLevel="0" collapsed="false">
      <c r="A598" s="684" t="s">
        <v>2731</v>
      </c>
      <c r="B598" s="685" t="s">
        <v>316</v>
      </c>
      <c r="C598" s="685" t="s">
        <v>2732</v>
      </c>
      <c r="D598" s="685" t="s">
        <v>50</v>
      </c>
      <c r="E598" s="686" t="n">
        <v>729.99</v>
      </c>
    </row>
    <row r="599" customFormat="false" ht="13.5" hidden="false" customHeight="true" outlineLevel="0" collapsed="false">
      <c r="A599" s="684" t="s">
        <v>2733</v>
      </c>
      <c r="B599" s="685" t="s">
        <v>316</v>
      </c>
      <c r="C599" s="685" t="s">
        <v>2734</v>
      </c>
      <c r="D599" s="685" t="s">
        <v>50</v>
      </c>
      <c r="E599" s="686" t="n">
        <v>165.64</v>
      </c>
    </row>
    <row r="600" customFormat="false" ht="12.75" hidden="false" customHeight="true" outlineLevel="0" collapsed="false">
      <c r="A600" s="684" t="s">
        <v>2735</v>
      </c>
      <c r="B600" s="685" t="s">
        <v>316</v>
      </c>
      <c r="C600" s="685" t="s">
        <v>2736</v>
      </c>
      <c r="D600" s="685" t="s">
        <v>50</v>
      </c>
      <c r="E600" s="686" t="n">
        <v>52.65</v>
      </c>
    </row>
    <row r="601" customFormat="false" ht="13.5" hidden="false" customHeight="true" outlineLevel="0" collapsed="false">
      <c r="A601" s="684" t="s">
        <v>2737</v>
      </c>
      <c r="B601" s="685" t="s">
        <v>316</v>
      </c>
      <c r="C601" s="685" t="s">
        <v>2738</v>
      </c>
      <c r="D601" s="685" t="s">
        <v>50</v>
      </c>
      <c r="E601" s="686" t="n">
        <v>79.9</v>
      </c>
    </row>
    <row r="602" customFormat="false" ht="12.75" hidden="false" customHeight="true" outlineLevel="0" collapsed="false">
      <c r="A602" s="684" t="s">
        <v>2739</v>
      </c>
      <c r="B602" s="685" t="s">
        <v>316</v>
      </c>
      <c r="C602" s="685" t="s">
        <v>2740</v>
      </c>
      <c r="D602" s="685" t="s">
        <v>50</v>
      </c>
      <c r="E602" s="686" t="n">
        <v>4.91</v>
      </c>
    </row>
    <row r="603" customFormat="false" ht="12.75" hidden="false" customHeight="true" outlineLevel="0" collapsed="false">
      <c r="A603" s="684" t="s">
        <v>2741</v>
      </c>
      <c r="B603" s="685" t="s">
        <v>316</v>
      </c>
      <c r="C603" s="685" t="s">
        <v>2742</v>
      </c>
      <c r="D603" s="685" t="s">
        <v>50</v>
      </c>
      <c r="E603" s="686" t="n">
        <v>289.9</v>
      </c>
    </row>
    <row r="604" customFormat="false" ht="13.5" hidden="false" customHeight="true" outlineLevel="0" collapsed="false">
      <c r="A604" s="684" t="s">
        <v>2743</v>
      </c>
      <c r="B604" s="685" t="s">
        <v>316</v>
      </c>
      <c r="C604" s="685" t="s">
        <v>2744</v>
      </c>
      <c r="D604" s="685" t="s">
        <v>50</v>
      </c>
      <c r="E604" s="686" t="n">
        <v>243.48</v>
      </c>
    </row>
    <row r="605" customFormat="false" ht="12.75" hidden="false" customHeight="true" outlineLevel="0" collapsed="false">
      <c r="A605" s="684" t="s">
        <v>2745</v>
      </c>
      <c r="B605" s="685" t="s">
        <v>316</v>
      </c>
      <c r="C605" s="685" t="s">
        <v>2746</v>
      </c>
      <c r="D605" s="685" t="s">
        <v>50</v>
      </c>
      <c r="E605" s="686" t="n">
        <v>240</v>
      </c>
    </row>
    <row r="606" customFormat="false" ht="13.5" hidden="false" customHeight="true" outlineLevel="0" collapsed="false">
      <c r="A606" s="684" t="s">
        <v>2747</v>
      </c>
      <c r="B606" s="685" t="s">
        <v>316</v>
      </c>
      <c r="C606" s="685" t="s">
        <v>2748</v>
      </c>
      <c r="D606" s="685" t="s">
        <v>50</v>
      </c>
      <c r="E606" s="686" t="n">
        <v>1050</v>
      </c>
    </row>
    <row r="607" customFormat="false" ht="12.75" hidden="false" customHeight="true" outlineLevel="0" collapsed="false">
      <c r="A607" s="684" t="s">
        <v>2749</v>
      </c>
      <c r="B607" s="685" t="s">
        <v>316</v>
      </c>
      <c r="C607" s="685" t="s">
        <v>2750</v>
      </c>
      <c r="D607" s="685" t="s">
        <v>50</v>
      </c>
      <c r="E607" s="686" t="n">
        <v>241.41</v>
      </c>
    </row>
    <row r="608" customFormat="false" ht="12.75" hidden="false" customHeight="true" outlineLevel="0" collapsed="false">
      <c r="A608" s="684" t="s">
        <v>2751</v>
      </c>
      <c r="B608" s="685" t="s">
        <v>316</v>
      </c>
      <c r="C608" s="685" t="s">
        <v>2752</v>
      </c>
      <c r="D608" s="685" t="s">
        <v>50</v>
      </c>
      <c r="E608" s="686" t="n">
        <v>130.44</v>
      </c>
    </row>
    <row r="609" customFormat="false" ht="13.5" hidden="false" customHeight="true" outlineLevel="0" collapsed="false">
      <c r="A609" s="684" t="s">
        <v>2753</v>
      </c>
      <c r="B609" s="685" t="s">
        <v>316</v>
      </c>
      <c r="C609" s="685" t="s">
        <v>2754</v>
      </c>
      <c r="D609" s="685" t="s">
        <v>50</v>
      </c>
      <c r="E609" s="686" t="n">
        <v>177.29</v>
      </c>
    </row>
    <row r="610" customFormat="false" ht="12.75" hidden="false" customHeight="true" outlineLevel="0" collapsed="false">
      <c r="A610" s="684" t="s">
        <v>2755</v>
      </c>
      <c r="B610" s="685" t="s">
        <v>316</v>
      </c>
      <c r="C610" s="685" t="s">
        <v>2756</v>
      </c>
      <c r="D610" s="685" t="s">
        <v>50</v>
      </c>
      <c r="E610" s="686" t="n">
        <v>124.5</v>
      </c>
    </row>
    <row r="611" customFormat="false" ht="12.75" hidden="false" customHeight="true" outlineLevel="0" collapsed="false">
      <c r="A611" s="684" t="s">
        <v>2757</v>
      </c>
      <c r="B611" s="685" t="s">
        <v>316</v>
      </c>
      <c r="C611" s="685" t="s">
        <v>2758</v>
      </c>
      <c r="D611" s="685" t="s">
        <v>50</v>
      </c>
      <c r="E611" s="686" t="n">
        <v>243.23</v>
      </c>
    </row>
    <row r="612" customFormat="false" ht="13.5" hidden="false" customHeight="true" outlineLevel="0" collapsed="false">
      <c r="A612" s="684" t="s">
        <v>2759</v>
      </c>
      <c r="B612" s="685" t="s">
        <v>316</v>
      </c>
      <c r="C612" s="685" t="s">
        <v>2760</v>
      </c>
      <c r="D612" s="685" t="s">
        <v>50</v>
      </c>
      <c r="E612" s="686" t="n">
        <v>130.48</v>
      </c>
    </row>
    <row r="613" customFormat="false" ht="12.75" hidden="false" customHeight="true" outlineLevel="0" collapsed="false">
      <c r="A613" s="684" t="s">
        <v>2761</v>
      </c>
      <c r="B613" s="685" t="s">
        <v>316</v>
      </c>
      <c r="C613" s="685" t="s">
        <v>2762</v>
      </c>
      <c r="D613" s="685" t="s">
        <v>50</v>
      </c>
      <c r="E613" s="686" t="n">
        <v>307.9</v>
      </c>
    </row>
    <row r="614" customFormat="false" ht="13.5" hidden="false" customHeight="true" outlineLevel="0" collapsed="false">
      <c r="A614" s="684" t="s">
        <v>2763</v>
      </c>
      <c r="B614" s="685" t="s">
        <v>316</v>
      </c>
      <c r="C614" s="685" t="s">
        <v>2764</v>
      </c>
      <c r="D614" s="685" t="s">
        <v>50</v>
      </c>
      <c r="E614" s="686" t="n">
        <v>392.78</v>
      </c>
    </row>
    <row r="615" customFormat="false" ht="12.75" hidden="false" customHeight="true" outlineLevel="0" collapsed="false">
      <c r="A615" s="684" t="s">
        <v>2765</v>
      </c>
      <c r="B615" s="685" t="s">
        <v>316</v>
      </c>
      <c r="C615" s="685" t="s">
        <v>2766</v>
      </c>
      <c r="D615" s="685" t="s">
        <v>50</v>
      </c>
      <c r="E615" s="686" t="n">
        <v>42.81</v>
      </c>
    </row>
    <row r="616" customFormat="false" ht="12.75" hidden="false" customHeight="true" outlineLevel="0" collapsed="false">
      <c r="A616" s="684" t="s">
        <v>2767</v>
      </c>
      <c r="B616" s="685" t="s">
        <v>316</v>
      </c>
      <c r="C616" s="685" t="s">
        <v>2768</v>
      </c>
      <c r="D616" s="685" t="s">
        <v>50</v>
      </c>
      <c r="E616" s="686" t="n">
        <v>99.49</v>
      </c>
    </row>
    <row r="617" customFormat="false" ht="13.5" hidden="false" customHeight="true" outlineLevel="0" collapsed="false">
      <c r="A617" s="684" t="s">
        <v>2769</v>
      </c>
      <c r="B617" s="685" t="s">
        <v>316</v>
      </c>
      <c r="C617" s="685" t="s">
        <v>2770</v>
      </c>
      <c r="D617" s="685" t="s">
        <v>50</v>
      </c>
      <c r="E617" s="686" t="n">
        <v>5.9</v>
      </c>
    </row>
    <row r="618" customFormat="false" ht="12.75" hidden="false" customHeight="true" outlineLevel="0" collapsed="false">
      <c r="A618" s="684" t="s">
        <v>2771</v>
      </c>
      <c r="B618" s="685" t="s">
        <v>316</v>
      </c>
      <c r="C618" s="685" t="s">
        <v>2772</v>
      </c>
      <c r="D618" s="685" t="s">
        <v>50</v>
      </c>
      <c r="E618" s="686" t="n">
        <v>68.42</v>
      </c>
    </row>
    <row r="619" customFormat="false" ht="16.5" hidden="false" customHeight="true" outlineLevel="0" collapsed="false">
      <c r="A619" s="684" t="s">
        <v>2773</v>
      </c>
      <c r="B619" s="685" t="s">
        <v>316</v>
      </c>
      <c r="C619" s="685" t="s">
        <v>2774</v>
      </c>
      <c r="D619" s="685" t="s">
        <v>50</v>
      </c>
      <c r="E619" s="686" t="n">
        <v>27.18</v>
      </c>
    </row>
    <row r="620" customFormat="false" ht="16.5" hidden="false" customHeight="true" outlineLevel="0" collapsed="false">
      <c r="A620" s="684" t="s">
        <v>2775</v>
      </c>
      <c r="B620" s="685" t="s">
        <v>316</v>
      </c>
      <c r="C620" s="685" t="s">
        <v>2776</v>
      </c>
      <c r="D620" s="685" t="s">
        <v>50</v>
      </c>
      <c r="E620" s="686" t="n">
        <v>35.57</v>
      </c>
    </row>
    <row r="621" customFormat="false" ht="16.5" hidden="false" customHeight="true" outlineLevel="0" collapsed="false">
      <c r="A621" s="684" t="s">
        <v>2777</v>
      </c>
      <c r="B621" s="685" t="s">
        <v>316</v>
      </c>
      <c r="C621" s="685" t="s">
        <v>2778</v>
      </c>
      <c r="D621" s="685" t="s">
        <v>50</v>
      </c>
      <c r="E621" s="686" t="n">
        <v>11.97</v>
      </c>
    </row>
    <row r="622" customFormat="false" ht="12.75" hidden="false" customHeight="true" outlineLevel="0" collapsed="false">
      <c r="A622" s="684" t="s">
        <v>2779</v>
      </c>
      <c r="B622" s="685" t="s">
        <v>316</v>
      </c>
      <c r="C622" s="685" t="s">
        <v>2780</v>
      </c>
      <c r="D622" s="685" t="s">
        <v>50</v>
      </c>
      <c r="E622" s="686" t="n">
        <v>22.48</v>
      </c>
    </row>
    <row r="623" customFormat="false" ht="12.75" hidden="false" customHeight="true" outlineLevel="0" collapsed="false">
      <c r="A623" s="684" t="s">
        <v>2781</v>
      </c>
      <c r="B623" s="685" t="s">
        <v>316</v>
      </c>
      <c r="C623" s="685" t="s">
        <v>2782</v>
      </c>
      <c r="D623" s="685" t="s">
        <v>50</v>
      </c>
      <c r="E623" s="686" t="n">
        <v>73.74</v>
      </c>
    </row>
    <row r="624" customFormat="false" ht="13.5" hidden="false" customHeight="true" outlineLevel="0" collapsed="false">
      <c r="A624" s="684" t="s">
        <v>2783</v>
      </c>
      <c r="B624" s="685" t="s">
        <v>316</v>
      </c>
      <c r="C624" s="685" t="s">
        <v>2784</v>
      </c>
      <c r="D624" s="685" t="s">
        <v>50</v>
      </c>
      <c r="E624" s="686" t="n">
        <v>65.03</v>
      </c>
    </row>
    <row r="625" customFormat="false" ht="12.75" hidden="false" customHeight="true" outlineLevel="0" collapsed="false">
      <c r="A625" s="684" t="s">
        <v>2785</v>
      </c>
      <c r="B625" s="685" t="s">
        <v>316</v>
      </c>
      <c r="C625" s="685" t="s">
        <v>2786</v>
      </c>
      <c r="D625" s="685" t="s">
        <v>50</v>
      </c>
      <c r="E625" s="686" t="n">
        <v>26.88</v>
      </c>
    </row>
    <row r="626" customFormat="false" ht="12.75" hidden="false" customHeight="true" outlineLevel="0" collapsed="false">
      <c r="A626" s="684" t="s">
        <v>2787</v>
      </c>
      <c r="B626" s="685" t="s">
        <v>316</v>
      </c>
      <c r="C626" s="685" t="s">
        <v>2788</v>
      </c>
      <c r="D626" s="685" t="s">
        <v>50</v>
      </c>
      <c r="E626" s="686" t="n">
        <v>34.9</v>
      </c>
    </row>
    <row r="627" customFormat="false" ht="13.5" hidden="false" customHeight="true" outlineLevel="0" collapsed="false">
      <c r="A627" s="684" t="s">
        <v>2789</v>
      </c>
      <c r="B627" s="685" t="s">
        <v>316</v>
      </c>
      <c r="C627" s="685" t="s">
        <v>2790</v>
      </c>
      <c r="D627" s="685" t="s">
        <v>50</v>
      </c>
      <c r="E627" s="686" t="n">
        <v>17</v>
      </c>
    </row>
    <row r="628" customFormat="false" ht="12.75" hidden="false" customHeight="true" outlineLevel="0" collapsed="false">
      <c r="A628" s="684" t="s">
        <v>2791</v>
      </c>
      <c r="B628" s="685" t="s">
        <v>316</v>
      </c>
      <c r="C628" s="685" t="s">
        <v>2792</v>
      </c>
      <c r="D628" s="685" t="s">
        <v>50</v>
      </c>
      <c r="E628" s="686" t="n">
        <v>19.9</v>
      </c>
    </row>
    <row r="629" customFormat="false" ht="13.5" hidden="false" customHeight="true" outlineLevel="0" collapsed="false">
      <c r="A629" s="684" t="s">
        <v>2793</v>
      </c>
      <c r="B629" s="685" t="s">
        <v>316</v>
      </c>
      <c r="C629" s="685" t="s">
        <v>2794</v>
      </c>
      <c r="D629" s="685" t="s">
        <v>50</v>
      </c>
      <c r="E629" s="686" t="n">
        <v>19.9</v>
      </c>
    </row>
    <row r="630" customFormat="false" ht="12.75" hidden="false" customHeight="true" outlineLevel="0" collapsed="false">
      <c r="A630" s="684" t="s">
        <v>2795</v>
      </c>
      <c r="B630" s="685" t="s">
        <v>316</v>
      </c>
      <c r="C630" s="685" t="s">
        <v>2796</v>
      </c>
      <c r="D630" s="685" t="s">
        <v>50</v>
      </c>
      <c r="E630" s="686" t="n">
        <v>10.29</v>
      </c>
    </row>
    <row r="631" customFormat="false" ht="12.75" hidden="false" customHeight="true" outlineLevel="0" collapsed="false">
      <c r="A631" s="684" t="s">
        <v>2797</v>
      </c>
      <c r="B631" s="685" t="s">
        <v>316</v>
      </c>
      <c r="C631" s="685" t="s">
        <v>2798</v>
      </c>
      <c r="D631" s="685" t="s">
        <v>50</v>
      </c>
      <c r="E631" s="686" t="n">
        <v>19.85</v>
      </c>
    </row>
    <row r="632" customFormat="false" ht="13.5" hidden="false" customHeight="true" outlineLevel="0" collapsed="false">
      <c r="A632" s="684" t="s">
        <v>2799</v>
      </c>
      <c r="B632" s="685" t="s">
        <v>316</v>
      </c>
      <c r="C632" s="685" t="s">
        <v>2800</v>
      </c>
      <c r="D632" s="685" t="s">
        <v>50</v>
      </c>
      <c r="E632" s="686" t="n">
        <v>54.08</v>
      </c>
    </row>
    <row r="633" customFormat="false" ht="12.75" hidden="false" customHeight="true" outlineLevel="0" collapsed="false">
      <c r="A633" s="684" t="s">
        <v>2801</v>
      </c>
      <c r="B633" s="685" t="s">
        <v>316</v>
      </c>
      <c r="C633" s="685" t="s">
        <v>2802</v>
      </c>
      <c r="D633" s="685" t="s">
        <v>50</v>
      </c>
      <c r="E633" s="686" t="n">
        <v>1129.69</v>
      </c>
    </row>
    <row r="634" customFormat="false" ht="13.5" hidden="false" customHeight="true" outlineLevel="0" collapsed="false">
      <c r="A634" s="684" t="s">
        <v>2803</v>
      </c>
      <c r="B634" s="685" t="s">
        <v>316</v>
      </c>
      <c r="C634" s="685" t="s">
        <v>2804</v>
      </c>
      <c r="D634" s="685" t="s">
        <v>50</v>
      </c>
      <c r="E634" s="686" t="n">
        <v>1351.54</v>
      </c>
    </row>
    <row r="635" customFormat="false" ht="12.75" hidden="false" customHeight="true" outlineLevel="0" collapsed="false">
      <c r="A635" s="684" t="s">
        <v>2805</v>
      </c>
      <c r="B635" s="685" t="s">
        <v>316</v>
      </c>
      <c r="C635" s="685" t="s">
        <v>2806</v>
      </c>
      <c r="D635" s="685" t="s">
        <v>50</v>
      </c>
      <c r="E635" s="686" t="n">
        <v>1828.13</v>
      </c>
    </row>
    <row r="636" customFormat="false" ht="12.75" hidden="false" customHeight="true" outlineLevel="0" collapsed="false">
      <c r="A636" s="684" t="s">
        <v>2807</v>
      </c>
      <c r="B636" s="685" t="s">
        <v>316</v>
      </c>
      <c r="C636" s="685" t="s">
        <v>2808</v>
      </c>
      <c r="D636" s="685" t="s">
        <v>50</v>
      </c>
      <c r="E636" s="686" t="n">
        <v>1736.71</v>
      </c>
    </row>
    <row r="637" customFormat="false" ht="13.5" hidden="false" customHeight="true" outlineLevel="0" collapsed="false">
      <c r="A637" s="684" t="s">
        <v>2809</v>
      </c>
      <c r="B637" s="685" t="s">
        <v>316</v>
      </c>
      <c r="C637" s="685" t="s">
        <v>2810</v>
      </c>
      <c r="D637" s="685" t="s">
        <v>50</v>
      </c>
      <c r="E637" s="686" t="n">
        <v>86.03</v>
      </c>
    </row>
    <row r="638" customFormat="false" ht="12.75" hidden="false" customHeight="true" outlineLevel="0" collapsed="false">
      <c r="A638" s="684" t="s">
        <v>2811</v>
      </c>
      <c r="B638" s="685" t="s">
        <v>316</v>
      </c>
      <c r="C638" s="685" t="s">
        <v>2812</v>
      </c>
      <c r="D638" s="685" t="s">
        <v>50</v>
      </c>
      <c r="E638" s="686" t="n">
        <v>109.93</v>
      </c>
    </row>
    <row r="639" customFormat="false" ht="12.75" hidden="false" customHeight="true" outlineLevel="0" collapsed="false">
      <c r="A639" s="684" t="s">
        <v>2813</v>
      </c>
      <c r="B639" s="685" t="s">
        <v>316</v>
      </c>
      <c r="C639" s="685" t="s">
        <v>2814</v>
      </c>
      <c r="D639" s="685" t="s">
        <v>50</v>
      </c>
      <c r="E639" s="686" t="n">
        <v>107.9</v>
      </c>
    </row>
    <row r="640" customFormat="false" ht="13.5" hidden="false" customHeight="true" outlineLevel="0" collapsed="false">
      <c r="A640" s="684" t="s">
        <v>2815</v>
      </c>
      <c r="B640" s="685" t="s">
        <v>316</v>
      </c>
      <c r="C640" s="685" t="s">
        <v>2816</v>
      </c>
      <c r="D640" s="685" t="s">
        <v>50</v>
      </c>
      <c r="E640" s="686" t="n">
        <v>288.9</v>
      </c>
    </row>
    <row r="641" customFormat="false" ht="12.75" hidden="false" customHeight="true" outlineLevel="0" collapsed="false">
      <c r="A641" s="684" t="s">
        <v>2817</v>
      </c>
      <c r="B641" s="685" t="s">
        <v>316</v>
      </c>
      <c r="C641" s="685" t="s">
        <v>2818</v>
      </c>
      <c r="D641" s="685" t="s">
        <v>50</v>
      </c>
      <c r="E641" s="686" t="n">
        <v>162.62</v>
      </c>
    </row>
    <row r="642" customFormat="false" ht="13.5" hidden="false" customHeight="true" outlineLevel="0" collapsed="false">
      <c r="A642" s="684" t="s">
        <v>2819</v>
      </c>
      <c r="B642" s="685" t="s">
        <v>316</v>
      </c>
      <c r="C642" s="685" t="s">
        <v>2820</v>
      </c>
      <c r="D642" s="685" t="s">
        <v>50</v>
      </c>
      <c r="E642" s="686" t="n">
        <v>129.32</v>
      </c>
    </row>
    <row r="643" customFormat="false" ht="12.75" hidden="false" customHeight="true" outlineLevel="0" collapsed="false">
      <c r="A643" s="684" t="s">
        <v>2821</v>
      </c>
      <c r="B643" s="685" t="s">
        <v>316</v>
      </c>
      <c r="C643" s="685" t="s">
        <v>2822</v>
      </c>
      <c r="D643" s="685" t="s">
        <v>50</v>
      </c>
      <c r="E643" s="686" t="n">
        <v>205.9</v>
      </c>
    </row>
    <row r="644" customFormat="false" ht="12.75" hidden="false" customHeight="true" outlineLevel="0" collapsed="false">
      <c r="A644" s="684" t="s">
        <v>2823</v>
      </c>
      <c r="B644" s="685" t="s">
        <v>316</v>
      </c>
      <c r="C644" s="685" t="s">
        <v>2824</v>
      </c>
      <c r="D644" s="685" t="s">
        <v>50</v>
      </c>
      <c r="E644" s="686" t="n">
        <v>583.14</v>
      </c>
    </row>
    <row r="645" customFormat="false" ht="13.5" hidden="false" customHeight="true" outlineLevel="0" collapsed="false">
      <c r="A645" s="684" t="s">
        <v>2825</v>
      </c>
      <c r="B645" s="685" t="s">
        <v>316</v>
      </c>
      <c r="C645" s="685" t="s">
        <v>2826</v>
      </c>
      <c r="D645" s="685" t="s">
        <v>50</v>
      </c>
      <c r="E645" s="686" t="n">
        <v>371.54</v>
      </c>
    </row>
    <row r="646" customFormat="false" ht="12.75" hidden="false" customHeight="true" outlineLevel="0" collapsed="false">
      <c r="A646" s="684" t="s">
        <v>2827</v>
      </c>
      <c r="B646" s="685" t="s">
        <v>316</v>
      </c>
      <c r="C646" s="685" t="s">
        <v>2828</v>
      </c>
      <c r="D646" s="685" t="s">
        <v>50</v>
      </c>
      <c r="E646" s="686" t="n">
        <v>212.9</v>
      </c>
    </row>
    <row r="647" customFormat="false" ht="13.5" hidden="false" customHeight="true" outlineLevel="0" collapsed="false">
      <c r="A647" s="684" t="s">
        <v>2829</v>
      </c>
      <c r="B647" s="685" t="s">
        <v>316</v>
      </c>
      <c r="C647" s="685" t="s">
        <v>2830</v>
      </c>
      <c r="D647" s="685" t="s">
        <v>50</v>
      </c>
      <c r="E647" s="686" t="n">
        <v>252.02</v>
      </c>
    </row>
    <row r="648" customFormat="false" ht="12.75" hidden="false" customHeight="true" outlineLevel="0" collapsed="false">
      <c r="A648" s="684" t="s">
        <v>2831</v>
      </c>
      <c r="B648" s="685" t="s">
        <v>316</v>
      </c>
      <c r="C648" s="685" t="s">
        <v>2832</v>
      </c>
      <c r="D648" s="685" t="s">
        <v>50</v>
      </c>
      <c r="E648" s="686" t="n">
        <v>1531.12</v>
      </c>
    </row>
    <row r="649" customFormat="false" ht="12.75" hidden="false" customHeight="true" outlineLevel="0" collapsed="false">
      <c r="A649" s="684" t="s">
        <v>2833</v>
      </c>
      <c r="B649" s="685" t="s">
        <v>316</v>
      </c>
      <c r="C649" s="685" t="s">
        <v>2834</v>
      </c>
      <c r="D649" s="685" t="s">
        <v>50</v>
      </c>
      <c r="E649" s="686" t="n">
        <v>359</v>
      </c>
    </row>
    <row r="650" customFormat="false" ht="13.5" hidden="false" customHeight="true" outlineLevel="0" collapsed="false">
      <c r="A650" s="684" t="s">
        <v>2835</v>
      </c>
      <c r="B650" s="685" t="s">
        <v>316</v>
      </c>
      <c r="C650" s="685" t="s">
        <v>2836</v>
      </c>
      <c r="D650" s="685" t="s">
        <v>50</v>
      </c>
      <c r="E650" s="686" t="n">
        <v>350.15</v>
      </c>
    </row>
    <row r="651" customFormat="false" ht="12.75" hidden="false" customHeight="true" outlineLevel="0" collapsed="false">
      <c r="A651" s="684" t="s">
        <v>2837</v>
      </c>
      <c r="B651" s="685" t="s">
        <v>316</v>
      </c>
      <c r="C651" s="685" t="s">
        <v>2838</v>
      </c>
      <c r="D651" s="685" t="s">
        <v>50</v>
      </c>
      <c r="E651" s="686" t="n">
        <v>319.8</v>
      </c>
    </row>
    <row r="652" customFormat="false" ht="12.75" hidden="false" customHeight="true" outlineLevel="0" collapsed="false">
      <c r="A652" s="684" t="s">
        <v>2839</v>
      </c>
      <c r="B652" s="685" t="s">
        <v>316</v>
      </c>
      <c r="C652" s="685" t="s">
        <v>2840</v>
      </c>
      <c r="D652" s="685" t="s">
        <v>50</v>
      </c>
      <c r="E652" s="686" t="n">
        <v>1178.06</v>
      </c>
    </row>
    <row r="653" customFormat="false" ht="13.5" hidden="false" customHeight="true" outlineLevel="0" collapsed="false">
      <c r="A653" s="684" t="s">
        <v>2841</v>
      </c>
      <c r="B653" s="685" t="s">
        <v>316</v>
      </c>
      <c r="C653" s="685" t="s">
        <v>2842</v>
      </c>
      <c r="D653" s="685" t="s">
        <v>50</v>
      </c>
      <c r="E653" s="686" t="n">
        <v>176.56</v>
      </c>
    </row>
    <row r="654" customFormat="false" ht="12.75" hidden="false" customHeight="true" outlineLevel="0" collapsed="false">
      <c r="A654" s="684" t="s">
        <v>2843</v>
      </c>
      <c r="B654" s="685" t="s">
        <v>316</v>
      </c>
      <c r="C654" s="685" t="s">
        <v>2844</v>
      </c>
      <c r="D654" s="685" t="s">
        <v>50</v>
      </c>
      <c r="E654" s="686" t="n">
        <v>349.01</v>
      </c>
    </row>
    <row r="655" customFormat="false" ht="13.5" hidden="false" customHeight="true" outlineLevel="0" collapsed="false">
      <c r="A655" s="684" t="s">
        <v>2845</v>
      </c>
      <c r="B655" s="685" t="s">
        <v>316</v>
      </c>
      <c r="C655" s="685" t="s">
        <v>2846</v>
      </c>
      <c r="D655" s="685" t="s">
        <v>1321</v>
      </c>
      <c r="E655" s="686" t="n">
        <v>678.61</v>
      </c>
    </row>
    <row r="656" customFormat="false" ht="12.75" hidden="false" customHeight="true" outlineLevel="0" collapsed="false">
      <c r="A656" s="684" t="s">
        <v>2847</v>
      </c>
      <c r="B656" s="685" t="s">
        <v>316</v>
      </c>
      <c r="C656" s="685" t="s">
        <v>2848</v>
      </c>
      <c r="D656" s="685" t="s">
        <v>50</v>
      </c>
      <c r="E656" s="686" t="n">
        <v>1286.01</v>
      </c>
    </row>
    <row r="657" customFormat="false" ht="12.75" hidden="false" customHeight="true" outlineLevel="0" collapsed="false">
      <c r="A657" s="684" t="s">
        <v>2849</v>
      </c>
      <c r="B657" s="685" t="s">
        <v>316</v>
      </c>
      <c r="C657" s="685" t="s">
        <v>2850</v>
      </c>
      <c r="D657" s="685" t="s">
        <v>50</v>
      </c>
      <c r="E657" s="686" t="n">
        <v>139.9</v>
      </c>
    </row>
    <row r="658" customFormat="false" ht="13.5" hidden="false" customHeight="true" outlineLevel="0" collapsed="false">
      <c r="A658" s="684" t="s">
        <v>2851</v>
      </c>
      <c r="B658" s="685" t="s">
        <v>316</v>
      </c>
      <c r="C658" s="685" t="s">
        <v>2852</v>
      </c>
      <c r="D658" s="685" t="s">
        <v>50</v>
      </c>
      <c r="E658" s="686" t="n">
        <v>139.9</v>
      </c>
    </row>
    <row r="659" customFormat="false" ht="12.75" hidden="false" customHeight="true" outlineLevel="0" collapsed="false">
      <c r="A659" s="684" t="s">
        <v>2853</v>
      </c>
      <c r="B659" s="685" t="s">
        <v>316</v>
      </c>
      <c r="C659" s="685" t="s">
        <v>2854</v>
      </c>
      <c r="D659" s="685" t="s">
        <v>50</v>
      </c>
      <c r="E659" s="686" t="n">
        <v>460.26</v>
      </c>
    </row>
    <row r="660" customFormat="false" ht="13.5" hidden="false" customHeight="true" outlineLevel="0" collapsed="false">
      <c r="A660" s="684" t="s">
        <v>2855</v>
      </c>
      <c r="B660" s="685" t="s">
        <v>316</v>
      </c>
      <c r="C660" s="685" t="s">
        <v>2856</v>
      </c>
      <c r="D660" s="685" t="s">
        <v>50</v>
      </c>
      <c r="E660" s="686" t="n">
        <v>119.9</v>
      </c>
    </row>
    <row r="661" customFormat="false" ht="12.75" hidden="false" customHeight="true" outlineLevel="0" collapsed="false">
      <c r="A661" s="684" t="s">
        <v>2857</v>
      </c>
      <c r="B661" s="685" t="s">
        <v>316</v>
      </c>
      <c r="C661" s="685" t="s">
        <v>2858</v>
      </c>
      <c r="D661" s="685" t="s">
        <v>50</v>
      </c>
      <c r="E661" s="686" t="n">
        <v>419.9</v>
      </c>
    </row>
    <row r="662" customFormat="false" ht="12.75" hidden="false" customHeight="true" outlineLevel="0" collapsed="false">
      <c r="A662" s="684" t="s">
        <v>2859</v>
      </c>
      <c r="B662" s="685" t="s">
        <v>316</v>
      </c>
      <c r="C662" s="685" t="s">
        <v>2860</v>
      </c>
      <c r="D662" s="685" t="s">
        <v>50</v>
      </c>
      <c r="E662" s="686" t="n">
        <v>1928.76</v>
      </c>
    </row>
    <row r="663" customFormat="false" ht="13.5" hidden="false" customHeight="true" outlineLevel="0" collapsed="false">
      <c r="A663" s="684" t="s">
        <v>2861</v>
      </c>
      <c r="B663" s="685" t="s">
        <v>316</v>
      </c>
      <c r="C663" s="685" t="s">
        <v>2862</v>
      </c>
      <c r="D663" s="685" t="s">
        <v>50</v>
      </c>
      <c r="E663" s="686" t="n">
        <v>1840.61</v>
      </c>
    </row>
    <row r="664" customFormat="false" ht="12.75" hidden="false" customHeight="true" outlineLevel="0" collapsed="false">
      <c r="A664" s="684" t="s">
        <v>2863</v>
      </c>
      <c r="B664" s="685" t="s">
        <v>316</v>
      </c>
      <c r="C664" s="685" t="s">
        <v>2864</v>
      </c>
      <c r="D664" s="685" t="s">
        <v>50</v>
      </c>
      <c r="E664" s="686" t="n">
        <v>2310</v>
      </c>
    </row>
    <row r="665" customFormat="false" ht="12.75" hidden="false" customHeight="true" outlineLevel="0" collapsed="false">
      <c r="A665" s="684" t="s">
        <v>2865</v>
      </c>
      <c r="B665" s="685" t="s">
        <v>316</v>
      </c>
      <c r="C665" s="685" t="s">
        <v>2866</v>
      </c>
      <c r="D665" s="685" t="s">
        <v>50</v>
      </c>
      <c r="E665" s="686" t="n">
        <v>203.3</v>
      </c>
    </row>
    <row r="666" customFormat="false" ht="13.5" hidden="false" customHeight="true" outlineLevel="0" collapsed="false">
      <c r="A666" s="684" t="s">
        <v>2867</v>
      </c>
      <c r="B666" s="687"/>
      <c r="C666" s="685" t="s">
        <v>2868</v>
      </c>
      <c r="D666" s="685" t="s">
        <v>50</v>
      </c>
      <c r="E666" s="686" t="n">
        <v>158.41</v>
      </c>
    </row>
    <row r="667" customFormat="false" ht="12.75" hidden="false" customHeight="true" outlineLevel="0" collapsed="false">
      <c r="A667" s="684" t="s">
        <v>2869</v>
      </c>
      <c r="B667" s="685" t="s">
        <v>316</v>
      </c>
      <c r="C667" s="685" t="s">
        <v>2870</v>
      </c>
      <c r="D667" s="685" t="s">
        <v>50</v>
      </c>
      <c r="E667" s="686" t="n">
        <v>2691.43</v>
      </c>
    </row>
    <row r="668" customFormat="false" ht="13.5" hidden="false" customHeight="true" outlineLevel="0" collapsed="false">
      <c r="A668" s="684" t="s">
        <v>2871</v>
      </c>
      <c r="B668" s="685" t="s">
        <v>316</v>
      </c>
      <c r="C668" s="685" t="s">
        <v>2872</v>
      </c>
      <c r="D668" s="685" t="s">
        <v>50</v>
      </c>
      <c r="E668" s="686" t="n">
        <v>28.5</v>
      </c>
    </row>
    <row r="669" customFormat="false" ht="12.75" hidden="false" customHeight="true" outlineLevel="0" collapsed="false">
      <c r="A669" s="684" t="s">
        <v>2873</v>
      </c>
      <c r="B669" s="685" t="s">
        <v>316</v>
      </c>
      <c r="C669" s="685" t="s">
        <v>2874</v>
      </c>
      <c r="D669" s="685" t="s">
        <v>50</v>
      </c>
      <c r="E669" s="686" t="n">
        <v>112.11</v>
      </c>
    </row>
    <row r="670" customFormat="false" ht="12.75" hidden="false" customHeight="true" outlineLevel="0" collapsed="false">
      <c r="A670" s="684" t="s">
        <v>2875</v>
      </c>
      <c r="B670" s="685" t="s">
        <v>316</v>
      </c>
      <c r="C670" s="685" t="s">
        <v>2876</v>
      </c>
      <c r="D670" s="685" t="s">
        <v>50</v>
      </c>
      <c r="E670" s="686" t="n">
        <v>38.13</v>
      </c>
    </row>
    <row r="671" customFormat="false" ht="13.5" hidden="false" customHeight="true" outlineLevel="0" collapsed="false">
      <c r="A671" s="684" t="s">
        <v>2877</v>
      </c>
      <c r="B671" s="685" t="s">
        <v>316</v>
      </c>
      <c r="C671" s="685" t="s">
        <v>2878</v>
      </c>
      <c r="D671" s="685" t="s">
        <v>50</v>
      </c>
      <c r="E671" s="686" t="n">
        <v>21.99</v>
      </c>
    </row>
    <row r="672" customFormat="false" ht="12.75" hidden="false" customHeight="true" outlineLevel="0" collapsed="false">
      <c r="A672" s="684" t="s">
        <v>2879</v>
      </c>
      <c r="B672" s="685" t="s">
        <v>316</v>
      </c>
      <c r="C672" s="685" t="s">
        <v>2880</v>
      </c>
      <c r="D672" s="685" t="s">
        <v>50</v>
      </c>
      <c r="E672" s="686" t="n">
        <v>29.44</v>
      </c>
    </row>
    <row r="673" customFormat="false" ht="13.5" hidden="false" customHeight="true" outlineLevel="0" collapsed="false">
      <c r="A673" s="684" t="s">
        <v>2881</v>
      </c>
      <c r="B673" s="685" t="s">
        <v>316</v>
      </c>
      <c r="C673" s="685" t="s">
        <v>2882</v>
      </c>
      <c r="D673" s="685" t="s">
        <v>50</v>
      </c>
      <c r="E673" s="686" t="n">
        <v>10.5</v>
      </c>
    </row>
    <row r="674" customFormat="false" ht="12.75" hidden="false" customHeight="true" outlineLevel="0" collapsed="false">
      <c r="A674" s="684" t="s">
        <v>2883</v>
      </c>
      <c r="B674" s="685" t="s">
        <v>316</v>
      </c>
      <c r="C674" s="685" t="s">
        <v>2884</v>
      </c>
      <c r="D674" s="685" t="s">
        <v>50</v>
      </c>
      <c r="E674" s="686" t="n">
        <v>22.9</v>
      </c>
    </row>
    <row r="675" customFormat="false" ht="12.75" hidden="false" customHeight="true" outlineLevel="0" collapsed="false">
      <c r="A675" s="684" t="s">
        <v>2885</v>
      </c>
      <c r="B675" s="685" t="s">
        <v>316</v>
      </c>
      <c r="C675" s="685" t="s">
        <v>2886</v>
      </c>
      <c r="D675" s="685" t="s">
        <v>50</v>
      </c>
      <c r="E675" s="686" t="n">
        <v>14.9</v>
      </c>
    </row>
    <row r="676" customFormat="false" ht="13.5" hidden="false" customHeight="true" outlineLevel="0" collapsed="false">
      <c r="A676" s="684" t="s">
        <v>2887</v>
      </c>
      <c r="B676" s="685" t="s">
        <v>316</v>
      </c>
      <c r="C676" s="685" t="s">
        <v>2888</v>
      </c>
      <c r="D676" s="685" t="s">
        <v>50</v>
      </c>
      <c r="E676" s="686" t="n">
        <v>25.9</v>
      </c>
    </row>
    <row r="677" customFormat="false" ht="12.75" hidden="false" customHeight="true" outlineLevel="0" collapsed="false">
      <c r="A677" s="684" t="s">
        <v>2889</v>
      </c>
      <c r="B677" s="685" t="s">
        <v>316</v>
      </c>
      <c r="C677" s="685" t="s">
        <v>2890</v>
      </c>
      <c r="D677" s="685" t="s">
        <v>50</v>
      </c>
      <c r="E677" s="686" t="n">
        <v>33.9</v>
      </c>
    </row>
    <row r="678" customFormat="false" ht="13.5" hidden="false" customHeight="true" outlineLevel="0" collapsed="false">
      <c r="A678" s="684" t="s">
        <v>2891</v>
      </c>
      <c r="B678" s="685" t="s">
        <v>316</v>
      </c>
      <c r="C678" s="685" t="s">
        <v>2892</v>
      </c>
      <c r="D678" s="685" t="s">
        <v>50</v>
      </c>
      <c r="E678" s="686" t="n">
        <v>644.3</v>
      </c>
    </row>
    <row r="679" customFormat="false" ht="12.75" hidden="false" customHeight="true" outlineLevel="0" collapsed="false">
      <c r="A679" s="684" t="s">
        <v>2893</v>
      </c>
      <c r="B679" s="685" t="s">
        <v>316</v>
      </c>
      <c r="C679" s="685" t="s">
        <v>2894</v>
      </c>
      <c r="D679" s="685" t="s">
        <v>50</v>
      </c>
      <c r="E679" s="686" t="n">
        <v>895.92</v>
      </c>
    </row>
    <row r="680" customFormat="false" ht="12.75" hidden="false" customHeight="true" outlineLevel="0" collapsed="false">
      <c r="A680" s="684" t="s">
        <v>2895</v>
      </c>
      <c r="B680" s="685" t="s">
        <v>316</v>
      </c>
      <c r="C680" s="685" t="s">
        <v>2896</v>
      </c>
      <c r="D680" s="685" t="s">
        <v>2123</v>
      </c>
      <c r="E680" s="686" t="n">
        <v>6.17</v>
      </c>
    </row>
    <row r="681" customFormat="false" ht="13.5" hidden="false" customHeight="true" outlineLevel="0" collapsed="false">
      <c r="A681" s="684" t="s">
        <v>2897</v>
      </c>
      <c r="B681" s="685" t="s">
        <v>316</v>
      </c>
      <c r="C681" s="685" t="s">
        <v>2898</v>
      </c>
      <c r="D681" s="685" t="s">
        <v>50</v>
      </c>
      <c r="E681" s="686" t="n">
        <v>4.9</v>
      </c>
    </row>
    <row r="682" customFormat="false" ht="12.75" hidden="false" customHeight="true" outlineLevel="0" collapsed="false">
      <c r="A682" s="684" t="s">
        <v>2899</v>
      </c>
      <c r="B682" s="685" t="s">
        <v>316</v>
      </c>
      <c r="C682" s="685" t="s">
        <v>2900</v>
      </c>
      <c r="D682" s="685" t="s">
        <v>1932</v>
      </c>
      <c r="E682" s="686" t="n">
        <v>55.18</v>
      </c>
    </row>
    <row r="683" customFormat="false" ht="12.75" hidden="false" customHeight="true" outlineLevel="0" collapsed="false">
      <c r="A683" s="684" t="s">
        <v>2901</v>
      </c>
      <c r="B683" s="685" t="s">
        <v>316</v>
      </c>
      <c r="C683" s="685" t="s">
        <v>2902</v>
      </c>
      <c r="D683" s="685" t="s">
        <v>2123</v>
      </c>
      <c r="E683" s="686" t="n">
        <v>48.9</v>
      </c>
    </row>
    <row r="684" customFormat="false" ht="13.5" hidden="false" customHeight="true" outlineLevel="0" collapsed="false">
      <c r="A684" s="684" t="s">
        <v>2903</v>
      </c>
      <c r="B684" s="685" t="s">
        <v>316</v>
      </c>
      <c r="C684" s="685" t="s">
        <v>2904</v>
      </c>
      <c r="D684" s="685" t="s">
        <v>2905</v>
      </c>
      <c r="E684" s="686" t="n">
        <v>36.37</v>
      </c>
    </row>
    <row r="685" customFormat="false" ht="12.75" hidden="false" customHeight="true" outlineLevel="0" collapsed="false">
      <c r="A685" s="684" t="s">
        <v>2906</v>
      </c>
      <c r="B685" s="685" t="s">
        <v>316</v>
      </c>
      <c r="C685" s="685" t="s">
        <v>2907</v>
      </c>
      <c r="D685" s="685" t="s">
        <v>1932</v>
      </c>
      <c r="E685" s="686" t="n">
        <v>44.9</v>
      </c>
    </row>
    <row r="686" customFormat="false" ht="13.5" hidden="false" customHeight="true" outlineLevel="0" collapsed="false">
      <c r="A686" s="684" t="s">
        <v>2908</v>
      </c>
      <c r="B686" s="685" t="s">
        <v>316</v>
      </c>
      <c r="C686" s="685" t="s">
        <v>2909</v>
      </c>
      <c r="D686" s="685" t="s">
        <v>50</v>
      </c>
      <c r="E686" s="686" t="n">
        <v>87.9</v>
      </c>
    </row>
    <row r="687" customFormat="false" ht="12.75" hidden="false" customHeight="true" outlineLevel="0" collapsed="false">
      <c r="A687" s="684" t="s">
        <v>2910</v>
      </c>
      <c r="B687" s="685" t="s">
        <v>316</v>
      </c>
      <c r="C687" s="685" t="s">
        <v>2911</v>
      </c>
      <c r="D687" s="685" t="s">
        <v>1321</v>
      </c>
      <c r="E687" s="686" t="n">
        <v>44.45</v>
      </c>
    </row>
    <row r="688" customFormat="false" ht="12.75" hidden="false" customHeight="true" outlineLevel="0" collapsed="false">
      <c r="A688" s="684" t="s">
        <v>2912</v>
      </c>
      <c r="B688" s="685" t="s">
        <v>316</v>
      </c>
      <c r="C688" s="685" t="s">
        <v>2913</v>
      </c>
      <c r="D688" s="685" t="s">
        <v>1321</v>
      </c>
      <c r="E688" s="686" t="n">
        <v>67.22</v>
      </c>
    </row>
    <row r="689" customFormat="false" ht="13.5" hidden="false" customHeight="true" outlineLevel="0" collapsed="false">
      <c r="A689" s="684" t="s">
        <v>2914</v>
      </c>
      <c r="B689" s="685" t="s">
        <v>316</v>
      </c>
      <c r="C689" s="685" t="s">
        <v>2915</v>
      </c>
      <c r="D689" s="685" t="s">
        <v>50</v>
      </c>
      <c r="E689" s="686" t="n">
        <v>12.16</v>
      </c>
    </row>
    <row r="690" customFormat="false" ht="12.75" hidden="false" customHeight="true" outlineLevel="0" collapsed="false">
      <c r="A690" s="684" t="s">
        <v>2916</v>
      </c>
      <c r="B690" s="685" t="s">
        <v>316</v>
      </c>
      <c r="C690" s="685" t="s">
        <v>2917</v>
      </c>
      <c r="D690" s="685" t="s">
        <v>1321</v>
      </c>
      <c r="E690" s="686" t="n">
        <v>3.15</v>
      </c>
    </row>
    <row r="691" customFormat="false" ht="13.5" hidden="false" customHeight="true" outlineLevel="0" collapsed="false">
      <c r="A691" s="684" t="s">
        <v>2918</v>
      </c>
      <c r="B691" s="685" t="s">
        <v>316</v>
      </c>
      <c r="C691" s="685" t="s">
        <v>2919</v>
      </c>
      <c r="D691" s="685" t="s">
        <v>1321</v>
      </c>
      <c r="E691" s="686" t="n">
        <v>5.26</v>
      </c>
    </row>
    <row r="692" customFormat="false" ht="12.75" hidden="false" customHeight="true" outlineLevel="0" collapsed="false">
      <c r="A692" s="684" t="s">
        <v>2920</v>
      </c>
      <c r="B692" s="685" t="s">
        <v>316</v>
      </c>
      <c r="C692" s="685" t="s">
        <v>2921</v>
      </c>
      <c r="D692" s="685" t="s">
        <v>1321</v>
      </c>
      <c r="E692" s="686" t="n">
        <v>5.5</v>
      </c>
    </row>
    <row r="693" customFormat="false" ht="12.75" hidden="false" customHeight="true" outlineLevel="0" collapsed="false">
      <c r="A693" s="684" t="s">
        <v>2922</v>
      </c>
      <c r="B693" s="685" t="s">
        <v>316</v>
      </c>
      <c r="C693" s="685" t="s">
        <v>2923</v>
      </c>
      <c r="D693" s="685" t="s">
        <v>1321</v>
      </c>
      <c r="E693" s="686" t="n">
        <v>9.92</v>
      </c>
    </row>
    <row r="694" customFormat="false" ht="13.5" hidden="false" customHeight="true" outlineLevel="0" collapsed="false">
      <c r="A694" s="684" t="s">
        <v>2924</v>
      </c>
      <c r="B694" s="685" t="s">
        <v>316</v>
      </c>
      <c r="C694" s="685" t="s">
        <v>2925</v>
      </c>
      <c r="D694" s="685" t="s">
        <v>1321</v>
      </c>
      <c r="E694" s="686" t="n">
        <v>1.28</v>
      </c>
    </row>
    <row r="695" customFormat="false" ht="12.75" hidden="false" customHeight="true" outlineLevel="0" collapsed="false">
      <c r="A695" s="684" t="s">
        <v>2926</v>
      </c>
      <c r="B695" s="685" t="s">
        <v>316</v>
      </c>
      <c r="C695" s="685" t="s">
        <v>2927</v>
      </c>
      <c r="D695" s="685" t="s">
        <v>1321</v>
      </c>
      <c r="E695" s="686" t="n">
        <v>1.33</v>
      </c>
    </row>
    <row r="696" customFormat="false" ht="12.75" hidden="false" customHeight="true" outlineLevel="0" collapsed="false">
      <c r="A696" s="684" t="s">
        <v>2928</v>
      </c>
      <c r="B696" s="685" t="s">
        <v>316</v>
      </c>
      <c r="C696" s="685" t="s">
        <v>2929</v>
      </c>
      <c r="D696" s="685" t="s">
        <v>1321</v>
      </c>
      <c r="E696" s="686" t="n">
        <v>2.51</v>
      </c>
    </row>
    <row r="697" customFormat="false" ht="13.5" hidden="false" customHeight="true" outlineLevel="0" collapsed="false">
      <c r="A697" s="684" t="s">
        <v>2930</v>
      </c>
      <c r="B697" s="685" t="s">
        <v>316</v>
      </c>
      <c r="C697" s="685" t="s">
        <v>2931</v>
      </c>
      <c r="D697" s="685" t="s">
        <v>1321</v>
      </c>
      <c r="E697" s="686" t="n">
        <v>2.91</v>
      </c>
    </row>
    <row r="698" customFormat="false" ht="12.75" hidden="false" customHeight="true" outlineLevel="0" collapsed="false">
      <c r="A698" s="684" t="s">
        <v>2932</v>
      </c>
      <c r="B698" s="685" t="s">
        <v>316</v>
      </c>
      <c r="C698" s="685" t="s">
        <v>2933</v>
      </c>
      <c r="D698" s="685" t="s">
        <v>1321</v>
      </c>
      <c r="E698" s="686" t="n">
        <v>3</v>
      </c>
    </row>
    <row r="699" customFormat="false" ht="13.5" hidden="false" customHeight="true" outlineLevel="0" collapsed="false">
      <c r="A699" s="684" t="s">
        <v>2934</v>
      </c>
      <c r="B699" s="685" t="s">
        <v>316</v>
      </c>
      <c r="C699" s="685" t="s">
        <v>2935</v>
      </c>
      <c r="D699" s="685" t="s">
        <v>1321</v>
      </c>
      <c r="E699" s="686" t="n">
        <v>4.8</v>
      </c>
    </row>
    <row r="700" customFormat="false" ht="12.75" hidden="false" customHeight="true" outlineLevel="0" collapsed="false">
      <c r="A700" s="684" t="s">
        <v>2936</v>
      </c>
      <c r="B700" s="685" t="s">
        <v>316</v>
      </c>
      <c r="C700" s="685" t="s">
        <v>2937</v>
      </c>
      <c r="D700" s="685" t="s">
        <v>1321</v>
      </c>
      <c r="E700" s="686" t="n">
        <v>2.63</v>
      </c>
    </row>
    <row r="701" customFormat="false" ht="12.75" hidden="false" customHeight="true" outlineLevel="0" collapsed="false">
      <c r="A701" s="684" t="s">
        <v>2938</v>
      </c>
      <c r="B701" s="685" t="s">
        <v>316</v>
      </c>
      <c r="C701" s="685" t="s">
        <v>2939</v>
      </c>
      <c r="D701" s="685" t="s">
        <v>1321</v>
      </c>
      <c r="E701" s="686" t="n">
        <v>3.98</v>
      </c>
    </row>
    <row r="702" customFormat="false" ht="16.5" hidden="false" customHeight="true" outlineLevel="0" collapsed="false">
      <c r="A702" s="684" t="s">
        <v>2940</v>
      </c>
      <c r="B702" s="685" t="s">
        <v>316</v>
      </c>
      <c r="C702" s="685" t="s">
        <v>2941</v>
      </c>
      <c r="D702" s="685" t="s">
        <v>1321</v>
      </c>
      <c r="E702" s="686" t="n">
        <v>4.57</v>
      </c>
    </row>
    <row r="703" customFormat="false" ht="16.5" hidden="false" customHeight="true" outlineLevel="0" collapsed="false">
      <c r="A703" s="684" t="s">
        <v>2942</v>
      </c>
      <c r="B703" s="685" t="s">
        <v>316</v>
      </c>
      <c r="C703" s="685" t="s">
        <v>2943</v>
      </c>
      <c r="D703" s="685" t="s">
        <v>1321</v>
      </c>
      <c r="E703" s="686" t="n">
        <v>6.56</v>
      </c>
    </row>
    <row r="704" customFormat="false" ht="16.5" hidden="false" customHeight="true" outlineLevel="0" collapsed="false">
      <c r="A704" s="684" t="s">
        <v>2944</v>
      </c>
      <c r="B704" s="685" t="s">
        <v>316</v>
      </c>
      <c r="C704" s="685" t="s">
        <v>2945</v>
      </c>
      <c r="D704" s="685" t="s">
        <v>1321</v>
      </c>
      <c r="E704" s="686" t="n">
        <v>9.19</v>
      </c>
    </row>
    <row r="705" customFormat="false" ht="15.75" hidden="false" customHeight="true" outlineLevel="0" collapsed="false">
      <c r="A705" s="684" t="s">
        <v>2946</v>
      </c>
      <c r="B705" s="685" t="s">
        <v>316</v>
      </c>
      <c r="C705" s="685" t="s">
        <v>2947</v>
      </c>
      <c r="D705" s="685" t="s">
        <v>1321</v>
      </c>
      <c r="E705" s="686" t="n">
        <v>12.81</v>
      </c>
    </row>
    <row r="706" customFormat="false" ht="13.5" hidden="false" customHeight="true" outlineLevel="0" collapsed="false">
      <c r="A706" s="684" t="s">
        <v>2948</v>
      </c>
      <c r="B706" s="685" t="s">
        <v>316</v>
      </c>
      <c r="C706" s="685" t="s">
        <v>2949</v>
      </c>
      <c r="D706" s="685" t="s">
        <v>1321</v>
      </c>
      <c r="E706" s="686" t="n">
        <v>32.58</v>
      </c>
    </row>
    <row r="707" customFormat="false" ht="12.75" hidden="false" customHeight="true" outlineLevel="0" collapsed="false">
      <c r="A707" s="684" t="s">
        <v>2950</v>
      </c>
      <c r="B707" s="685" t="s">
        <v>316</v>
      </c>
      <c r="C707" s="685" t="s">
        <v>2951</v>
      </c>
      <c r="D707" s="685" t="s">
        <v>1321</v>
      </c>
      <c r="E707" s="686" t="n">
        <v>41.52</v>
      </c>
    </row>
    <row r="708" customFormat="false" ht="13.5" hidden="false" customHeight="true" outlineLevel="0" collapsed="false">
      <c r="A708" s="684" t="s">
        <v>2952</v>
      </c>
      <c r="B708" s="685" t="s">
        <v>316</v>
      </c>
      <c r="C708" s="685" t="s">
        <v>2953</v>
      </c>
      <c r="D708" s="685" t="s">
        <v>1321</v>
      </c>
      <c r="E708" s="686" t="n">
        <v>50.3</v>
      </c>
    </row>
    <row r="709" customFormat="false" ht="12.75" hidden="false" customHeight="true" outlineLevel="0" collapsed="false">
      <c r="A709" s="684" t="s">
        <v>2954</v>
      </c>
      <c r="B709" s="685" t="s">
        <v>316</v>
      </c>
      <c r="C709" s="685" t="s">
        <v>2955</v>
      </c>
      <c r="D709" s="685" t="s">
        <v>1321</v>
      </c>
      <c r="E709" s="686" t="n">
        <v>66.81</v>
      </c>
    </row>
    <row r="710" customFormat="false" ht="12.75" hidden="false" customHeight="true" outlineLevel="0" collapsed="false">
      <c r="A710" s="684" t="s">
        <v>2956</v>
      </c>
      <c r="B710" s="685" t="s">
        <v>316</v>
      </c>
      <c r="C710" s="685" t="s">
        <v>2957</v>
      </c>
      <c r="D710" s="685" t="s">
        <v>1321</v>
      </c>
      <c r="E710" s="686" t="n">
        <v>100.84</v>
      </c>
    </row>
    <row r="711" customFormat="false" ht="13.5" hidden="false" customHeight="true" outlineLevel="0" collapsed="false">
      <c r="A711" s="684" t="s">
        <v>2958</v>
      </c>
      <c r="B711" s="685" t="s">
        <v>316</v>
      </c>
      <c r="C711" s="685" t="s">
        <v>2959</v>
      </c>
      <c r="D711" s="685" t="s">
        <v>1321</v>
      </c>
      <c r="E711" s="686" t="n">
        <v>2.63</v>
      </c>
    </row>
    <row r="712" customFormat="false" ht="12.75" hidden="false" customHeight="true" outlineLevel="0" collapsed="false">
      <c r="A712" s="684" t="s">
        <v>2960</v>
      </c>
      <c r="B712" s="685" t="s">
        <v>316</v>
      </c>
      <c r="C712" s="685" t="s">
        <v>2961</v>
      </c>
      <c r="D712" s="685" t="s">
        <v>1321</v>
      </c>
      <c r="E712" s="686" t="n">
        <v>3.97</v>
      </c>
    </row>
    <row r="713" customFormat="false" ht="13.5" hidden="false" customHeight="true" outlineLevel="0" collapsed="false">
      <c r="A713" s="684" t="s">
        <v>2962</v>
      </c>
      <c r="B713" s="685" t="s">
        <v>316</v>
      </c>
      <c r="C713" s="685" t="s">
        <v>2963</v>
      </c>
      <c r="D713" s="685" t="s">
        <v>1321</v>
      </c>
      <c r="E713" s="686" t="n">
        <v>5.09</v>
      </c>
    </row>
    <row r="714" customFormat="false" ht="12.75" hidden="false" customHeight="true" outlineLevel="0" collapsed="false">
      <c r="A714" s="684" t="s">
        <v>2964</v>
      </c>
      <c r="B714" s="685" t="s">
        <v>316</v>
      </c>
      <c r="C714" s="685" t="s">
        <v>2965</v>
      </c>
      <c r="D714" s="685" t="s">
        <v>1321</v>
      </c>
      <c r="E714" s="686" t="n">
        <v>20.74</v>
      </c>
    </row>
    <row r="715" customFormat="false" ht="12.75" hidden="false" customHeight="true" outlineLevel="0" collapsed="false">
      <c r="A715" s="684" t="s">
        <v>2966</v>
      </c>
      <c r="B715" s="685" t="s">
        <v>316</v>
      </c>
      <c r="C715" s="685" t="s">
        <v>2967</v>
      </c>
      <c r="D715" s="685" t="s">
        <v>1321</v>
      </c>
      <c r="E715" s="686" t="n">
        <v>35.17</v>
      </c>
    </row>
    <row r="716" customFormat="false" ht="13.5" hidden="false" customHeight="true" outlineLevel="0" collapsed="false">
      <c r="A716" s="684" t="s">
        <v>2968</v>
      </c>
      <c r="B716" s="685" t="s">
        <v>316</v>
      </c>
      <c r="C716" s="685" t="s">
        <v>2969</v>
      </c>
      <c r="D716" s="685" t="s">
        <v>1321</v>
      </c>
      <c r="E716" s="686" t="n">
        <v>43.05</v>
      </c>
    </row>
    <row r="717" customFormat="false" ht="12.75" hidden="false" customHeight="true" outlineLevel="0" collapsed="false">
      <c r="A717" s="684" t="s">
        <v>2970</v>
      </c>
      <c r="B717" s="685" t="s">
        <v>316</v>
      </c>
      <c r="C717" s="685" t="s">
        <v>2971</v>
      </c>
      <c r="D717" s="685" t="s">
        <v>1321</v>
      </c>
      <c r="E717" s="686" t="n">
        <v>48</v>
      </c>
    </row>
    <row r="718" customFormat="false" ht="13.5" hidden="false" customHeight="true" outlineLevel="0" collapsed="false">
      <c r="A718" s="684" t="s">
        <v>2972</v>
      </c>
      <c r="B718" s="685" t="s">
        <v>316</v>
      </c>
      <c r="C718" s="685" t="s">
        <v>2973</v>
      </c>
      <c r="D718" s="685" t="s">
        <v>1321</v>
      </c>
      <c r="E718" s="686" t="n">
        <v>11.3</v>
      </c>
    </row>
    <row r="719" customFormat="false" ht="12.75" hidden="false" customHeight="true" outlineLevel="0" collapsed="false">
      <c r="A719" s="684" t="s">
        <v>2974</v>
      </c>
      <c r="B719" s="685" t="s">
        <v>316</v>
      </c>
      <c r="C719" s="685" t="s">
        <v>2975</v>
      </c>
      <c r="D719" s="685" t="s">
        <v>1321</v>
      </c>
      <c r="E719" s="686" t="n">
        <v>21.5</v>
      </c>
    </row>
    <row r="720" customFormat="false" ht="12.75" hidden="false" customHeight="true" outlineLevel="0" collapsed="false">
      <c r="A720" s="684" t="s">
        <v>2976</v>
      </c>
      <c r="B720" s="685" t="s">
        <v>316</v>
      </c>
      <c r="C720" s="685" t="s">
        <v>2977</v>
      </c>
      <c r="D720" s="685" t="s">
        <v>1321</v>
      </c>
      <c r="E720" s="686" t="n">
        <v>129</v>
      </c>
    </row>
    <row r="721" customFormat="false" ht="13.5" hidden="false" customHeight="true" outlineLevel="0" collapsed="false">
      <c r="A721" s="684" t="s">
        <v>2978</v>
      </c>
      <c r="B721" s="685" t="s">
        <v>316</v>
      </c>
      <c r="C721" s="685" t="s">
        <v>2979</v>
      </c>
      <c r="D721" s="685" t="s">
        <v>1321</v>
      </c>
      <c r="E721" s="686" t="n">
        <v>13.97</v>
      </c>
    </row>
    <row r="722" customFormat="false" ht="12.75" hidden="false" customHeight="true" outlineLevel="0" collapsed="false">
      <c r="A722" s="684" t="s">
        <v>2980</v>
      </c>
      <c r="B722" s="685" t="s">
        <v>316</v>
      </c>
      <c r="C722" s="685" t="s">
        <v>2981</v>
      </c>
      <c r="D722" s="685" t="s">
        <v>1321</v>
      </c>
      <c r="E722" s="686" t="n">
        <v>8.6</v>
      </c>
    </row>
    <row r="723" customFormat="false" ht="12.75" hidden="false" customHeight="true" outlineLevel="0" collapsed="false">
      <c r="A723" s="684" t="s">
        <v>2982</v>
      </c>
      <c r="B723" s="685" t="s">
        <v>316</v>
      </c>
      <c r="C723" s="685" t="s">
        <v>2983</v>
      </c>
      <c r="D723" s="685" t="s">
        <v>1321</v>
      </c>
      <c r="E723" s="686" t="n">
        <v>15.03</v>
      </c>
    </row>
    <row r="724" customFormat="false" ht="13.5" hidden="false" customHeight="true" outlineLevel="0" collapsed="false">
      <c r="A724" s="684" t="s">
        <v>2984</v>
      </c>
      <c r="B724" s="685" t="s">
        <v>316</v>
      </c>
      <c r="C724" s="685" t="s">
        <v>2985</v>
      </c>
      <c r="D724" s="685" t="s">
        <v>1321</v>
      </c>
      <c r="E724" s="686" t="n">
        <v>45.91</v>
      </c>
    </row>
    <row r="725" customFormat="false" ht="12.75" hidden="false" customHeight="true" outlineLevel="0" collapsed="false">
      <c r="A725" s="684" t="s">
        <v>2986</v>
      </c>
      <c r="B725" s="685" t="s">
        <v>316</v>
      </c>
      <c r="C725" s="685" t="s">
        <v>2987</v>
      </c>
      <c r="D725" s="685" t="s">
        <v>50</v>
      </c>
      <c r="E725" s="686" t="n">
        <v>8.7</v>
      </c>
    </row>
    <row r="726" customFormat="false" ht="13.5" hidden="false" customHeight="true" outlineLevel="0" collapsed="false">
      <c r="A726" s="684" t="s">
        <v>2988</v>
      </c>
      <c r="B726" s="685" t="s">
        <v>316</v>
      </c>
      <c r="C726" s="685" t="s">
        <v>2989</v>
      </c>
      <c r="D726" s="685" t="s">
        <v>50</v>
      </c>
      <c r="E726" s="686" t="n">
        <v>12</v>
      </c>
    </row>
    <row r="727" customFormat="false" ht="12.75" hidden="false" customHeight="true" outlineLevel="0" collapsed="false">
      <c r="A727" s="684" t="s">
        <v>2990</v>
      </c>
      <c r="B727" s="685" t="s">
        <v>316</v>
      </c>
      <c r="C727" s="685" t="s">
        <v>2991</v>
      </c>
      <c r="D727" s="685" t="s">
        <v>50</v>
      </c>
      <c r="E727" s="686" t="n">
        <v>26.5</v>
      </c>
    </row>
    <row r="728" customFormat="false" ht="12.75" hidden="false" customHeight="true" outlineLevel="0" collapsed="false">
      <c r="A728" s="684" t="s">
        <v>2992</v>
      </c>
      <c r="B728" s="685" t="s">
        <v>316</v>
      </c>
      <c r="C728" s="685" t="s">
        <v>2993</v>
      </c>
      <c r="D728" s="685" t="s">
        <v>50</v>
      </c>
      <c r="E728" s="686" t="n">
        <v>8.7</v>
      </c>
    </row>
    <row r="729" customFormat="false" ht="13.5" hidden="false" customHeight="true" outlineLevel="0" collapsed="false">
      <c r="A729" s="684" t="s">
        <v>2994</v>
      </c>
      <c r="B729" s="685" t="s">
        <v>316</v>
      </c>
      <c r="C729" s="685" t="s">
        <v>2995</v>
      </c>
      <c r="D729" s="685" t="s">
        <v>50</v>
      </c>
      <c r="E729" s="686" t="n">
        <v>14.5</v>
      </c>
    </row>
    <row r="730" customFormat="false" ht="12.75" hidden="false" customHeight="true" outlineLevel="0" collapsed="false">
      <c r="A730" s="684" t="s">
        <v>2996</v>
      </c>
      <c r="B730" s="685" t="s">
        <v>316</v>
      </c>
      <c r="C730" s="685" t="s">
        <v>2997</v>
      </c>
      <c r="D730" s="685" t="s">
        <v>50</v>
      </c>
      <c r="E730" s="686" t="n">
        <v>45.91</v>
      </c>
    </row>
    <row r="731" customFormat="false" ht="13.5" hidden="false" customHeight="true" outlineLevel="0" collapsed="false">
      <c r="A731" s="684" t="s">
        <v>2998</v>
      </c>
      <c r="B731" s="685" t="s">
        <v>316</v>
      </c>
      <c r="C731" s="685" t="s">
        <v>2999</v>
      </c>
      <c r="D731" s="685" t="s">
        <v>1321</v>
      </c>
      <c r="E731" s="686" t="n">
        <v>2.17</v>
      </c>
    </row>
    <row r="732" customFormat="false" ht="12.75" hidden="false" customHeight="true" outlineLevel="0" collapsed="false">
      <c r="A732" s="684" t="s">
        <v>3000</v>
      </c>
      <c r="B732" s="685" t="s">
        <v>316</v>
      </c>
      <c r="C732" s="685" t="s">
        <v>3001</v>
      </c>
      <c r="D732" s="685" t="s">
        <v>50</v>
      </c>
      <c r="E732" s="686" t="n">
        <v>19.95</v>
      </c>
    </row>
    <row r="733" customFormat="false" ht="12.75" hidden="false" customHeight="true" outlineLevel="0" collapsed="false">
      <c r="A733" s="684" t="s">
        <v>3002</v>
      </c>
      <c r="B733" s="685" t="s">
        <v>316</v>
      </c>
      <c r="C733" s="685" t="s">
        <v>3003</v>
      </c>
      <c r="D733" s="685" t="s">
        <v>50</v>
      </c>
      <c r="E733" s="686" t="n">
        <v>27.8</v>
      </c>
    </row>
    <row r="734" customFormat="false" ht="13.5" hidden="false" customHeight="true" outlineLevel="0" collapsed="false">
      <c r="A734" s="684" t="s">
        <v>3004</v>
      </c>
      <c r="B734" s="685" t="s">
        <v>316</v>
      </c>
      <c r="C734" s="685" t="s">
        <v>3005</v>
      </c>
      <c r="D734" s="685" t="s">
        <v>50</v>
      </c>
      <c r="E734" s="686" t="n">
        <v>66.5</v>
      </c>
    </row>
    <row r="735" customFormat="false" ht="12.75" hidden="false" customHeight="true" outlineLevel="0" collapsed="false">
      <c r="A735" s="684" t="s">
        <v>3006</v>
      </c>
      <c r="B735" s="685" t="s">
        <v>316</v>
      </c>
      <c r="C735" s="685" t="s">
        <v>3007</v>
      </c>
      <c r="D735" s="685" t="s">
        <v>50</v>
      </c>
      <c r="E735" s="686" t="n">
        <v>25.2</v>
      </c>
    </row>
    <row r="736" customFormat="false" ht="12.75" hidden="false" customHeight="true" outlineLevel="0" collapsed="false">
      <c r="A736" s="684" t="s">
        <v>3008</v>
      </c>
      <c r="B736" s="685" t="s">
        <v>316</v>
      </c>
      <c r="C736" s="685" t="s">
        <v>3009</v>
      </c>
      <c r="D736" s="685" t="s">
        <v>50</v>
      </c>
      <c r="E736" s="686" t="n">
        <v>25.99</v>
      </c>
    </row>
    <row r="737" customFormat="false" ht="13.5" hidden="false" customHeight="true" outlineLevel="0" collapsed="false">
      <c r="A737" s="684" t="s">
        <v>3010</v>
      </c>
      <c r="B737" s="685" t="s">
        <v>316</v>
      </c>
      <c r="C737" s="685" t="s">
        <v>3011</v>
      </c>
      <c r="D737" s="685" t="s">
        <v>50</v>
      </c>
      <c r="E737" s="686" t="n">
        <v>65</v>
      </c>
    </row>
    <row r="738" customFormat="false" ht="12.75" hidden="false" customHeight="true" outlineLevel="0" collapsed="false">
      <c r="A738" s="684" t="s">
        <v>3012</v>
      </c>
      <c r="B738" s="685" t="s">
        <v>316</v>
      </c>
      <c r="C738" s="685" t="s">
        <v>3013</v>
      </c>
      <c r="D738" s="685" t="s">
        <v>50</v>
      </c>
      <c r="E738" s="686" t="n">
        <v>0.77</v>
      </c>
    </row>
    <row r="739" customFormat="false" ht="13.5" hidden="false" customHeight="true" outlineLevel="0" collapsed="false">
      <c r="A739" s="684" t="s">
        <v>3014</v>
      </c>
      <c r="B739" s="685" t="s">
        <v>316</v>
      </c>
      <c r="C739" s="685" t="s">
        <v>3015</v>
      </c>
      <c r="D739" s="685" t="s">
        <v>50</v>
      </c>
      <c r="E739" s="686" t="n">
        <v>3.2</v>
      </c>
    </row>
    <row r="740" customFormat="false" ht="12.75" hidden="false" customHeight="true" outlineLevel="0" collapsed="false">
      <c r="A740" s="684" t="s">
        <v>3016</v>
      </c>
      <c r="B740" s="685" t="s">
        <v>316</v>
      </c>
      <c r="C740" s="685" t="s">
        <v>3017</v>
      </c>
      <c r="D740" s="685" t="s">
        <v>50</v>
      </c>
      <c r="E740" s="686" t="n">
        <v>4.9</v>
      </c>
    </row>
    <row r="741" customFormat="false" ht="12.75" hidden="false" customHeight="true" outlineLevel="0" collapsed="false">
      <c r="A741" s="684" t="s">
        <v>3018</v>
      </c>
      <c r="B741" s="685" t="s">
        <v>316</v>
      </c>
      <c r="C741" s="685" t="s">
        <v>3019</v>
      </c>
      <c r="D741" s="685" t="s">
        <v>50</v>
      </c>
      <c r="E741" s="686" t="n">
        <v>5.9</v>
      </c>
    </row>
    <row r="742" customFormat="false" ht="13.5" hidden="false" customHeight="true" outlineLevel="0" collapsed="false">
      <c r="A742" s="684" t="s">
        <v>3020</v>
      </c>
      <c r="B742" s="685" t="s">
        <v>316</v>
      </c>
      <c r="C742" s="685" t="s">
        <v>3021</v>
      </c>
      <c r="D742" s="685" t="s">
        <v>50</v>
      </c>
      <c r="E742" s="686" t="n">
        <v>0.6</v>
      </c>
    </row>
    <row r="743" customFormat="false" ht="12.75" hidden="false" customHeight="true" outlineLevel="0" collapsed="false">
      <c r="A743" s="684" t="s">
        <v>3022</v>
      </c>
      <c r="B743" s="685" t="s">
        <v>316</v>
      </c>
      <c r="C743" s="685" t="s">
        <v>3023</v>
      </c>
      <c r="D743" s="685" t="s">
        <v>50</v>
      </c>
      <c r="E743" s="686" t="n">
        <v>0.28</v>
      </c>
    </row>
    <row r="744" customFormat="false" ht="13.5" hidden="false" customHeight="true" outlineLevel="0" collapsed="false">
      <c r="A744" s="684" t="s">
        <v>3024</v>
      </c>
      <c r="B744" s="685" t="s">
        <v>316</v>
      </c>
      <c r="C744" s="685" t="s">
        <v>3025</v>
      </c>
      <c r="D744" s="685" t="s">
        <v>50</v>
      </c>
      <c r="E744" s="686" t="n">
        <v>0.23</v>
      </c>
    </row>
    <row r="745" customFormat="false" ht="12.75" hidden="false" customHeight="true" outlineLevel="0" collapsed="false">
      <c r="A745" s="684" t="s">
        <v>3026</v>
      </c>
      <c r="B745" s="685" t="s">
        <v>316</v>
      </c>
      <c r="C745" s="685" t="s">
        <v>3027</v>
      </c>
      <c r="D745" s="685" t="s">
        <v>50</v>
      </c>
      <c r="E745" s="686" t="n">
        <v>0.1</v>
      </c>
    </row>
    <row r="746" customFormat="false" ht="12.75" hidden="false" customHeight="true" outlineLevel="0" collapsed="false">
      <c r="A746" s="684" t="s">
        <v>3028</v>
      </c>
      <c r="B746" s="685" t="s">
        <v>316</v>
      </c>
      <c r="C746" s="685" t="s">
        <v>3029</v>
      </c>
      <c r="D746" s="685" t="s">
        <v>50</v>
      </c>
      <c r="E746" s="686" t="n">
        <v>0.29</v>
      </c>
    </row>
    <row r="747" customFormat="false" ht="13.5" hidden="false" customHeight="true" outlineLevel="0" collapsed="false">
      <c r="A747" s="684" t="s">
        <v>3030</v>
      </c>
      <c r="B747" s="685" t="s">
        <v>316</v>
      </c>
      <c r="C747" s="685" t="s">
        <v>3031</v>
      </c>
      <c r="D747" s="685" t="s">
        <v>50</v>
      </c>
      <c r="E747" s="686" t="n">
        <v>1.49</v>
      </c>
    </row>
    <row r="748" customFormat="false" ht="12.75" hidden="false" customHeight="true" outlineLevel="0" collapsed="false">
      <c r="A748" s="684" t="s">
        <v>3032</v>
      </c>
      <c r="B748" s="685" t="s">
        <v>316</v>
      </c>
      <c r="C748" s="685" t="s">
        <v>3033</v>
      </c>
      <c r="D748" s="685" t="s">
        <v>50</v>
      </c>
      <c r="E748" s="686" t="n">
        <v>3.14</v>
      </c>
    </row>
    <row r="749" customFormat="false" ht="12.75" hidden="false" customHeight="true" outlineLevel="0" collapsed="false">
      <c r="A749" s="684" t="s">
        <v>3034</v>
      </c>
      <c r="B749" s="685" t="s">
        <v>316</v>
      </c>
      <c r="C749" s="685" t="s">
        <v>3035</v>
      </c>
      <c r="D749" s="685" t="s">
        <v>50</v>
      </c>
      <c r="E749" s="686" t="n">
        <v>3.14</v>
      </c>
    </row>
    <row r="750" customFormat="false" ht="16.5" hidden="false" customHeight="true" outlineLevel="0" collapsed="false">
      <c r="A750" s="684" t="s">
        <v>3036</v>
      </c>
      <c r="B750" s="685" t="s">
        <v>316</v>
      </c>
      <c r="C750" s="685" t="s">
        <v>3037</v>
      </c>
      <c r="D750" s="685" t="s">
        <v>50</v>
      </c>
      <c r="E750" s="686" t="n">
        <v>57.61</v>
      </c>
    </row>
    <row r="751" customFormat="false" ht="16.5" hidden="false" customHeight="true" outlineLevel="0" collapsed="false">
      <c r="A751" s="684" t="s">
        <v>3038</v>
      </c>
      <c r="B751" s="685" t="s">
        <v>316</v>
      </c>
      <c r="C751" s="685" t="s">
        <v>3039</v>
      </c>
      <c r="D751" s="685" t="s">
        <v>50</v>
      </c>
      <c r="E751" s="686" t="n">
        <v>148.5</v>
      </c>
    </row>
    <row r="752" customFormat="false" ht="16.5" hidden="false" customHeight="true" outlineLevel="0" collapsed="false">
      <c r="A752" s="684" t="s">
        <v>3040</v>
      </c>
      <c r="B752" s="685" t="s">
        <v>316</v>
      </c>
      <c r="C752" s="685" t="s">
        <v>3041</v>
      </c>
      <c r="D752" s="685" t="s">
        <v>50</v>
      </c>
      <c r="E752" s="686" t="n">
        <v>169.9</v>
      </c>
    </row>
    <row r="753" customFormat="false" ht="16.5" hidden="false" customHeight="true" outlineLevel="0" collapsed="false">
      <c r="A753" s="684" t="s">
        <v>3042</v>
      </c>
      <c r="B753" s="685" t="s">
        <v>316</v>
      </c>
      <c r="C753" s="685" t="s">
        <v>3043</v>
      </c>
      <c r="D753" s="685" t="s">
        <v>50</v>
      </c>
      <c r="E753" s="686" t="n">
        <v>395.96</v>
      </c>
    </row>
    <row r="754" customFormat="false" ht="12.75" hidden="false" customHeight="true" outlineLevel="0" collapsed="false">
      <c r="A754" s="684" t="s">
        <v>3044</v>
      </c>
      <c r="B754" s="685" t="s">
        <v>316</v>
      </c>
      <c r="C754" s="685" t="s">
        <v>3045</v>
      </c>
      <c r="D754" s="685" t="s">
        <v>50</v>
      </c>
      <c r="E754" s="686" t="n">
        <v>599.72</v>
      </c>
    </row>
    <row r="755" customFormat="false" ht="12.75" hidden="false" customHeight="true" outlineLevel="0" collapsed="false">
      <c r="A755" s="684" t="s">
        <v>3046</v>
      </c>
      <c r="B755" s="685" t="s">
        <v>316</v>
      </c>
      <c r="C755" s="685" t="s">
        <v>3047</v>
      </c>
      <c r="D755" s="685" t="s">
        <v>50</v>
      </c>
      <c r="E755" s="686" t="n">
        <v>236.37</v>
      </c>
    </row>
    <row r="756" customFormat="false" ht="13.5" hidden="false" customHeight="true" outlineLevel="0" collapsed="false">
      <c r="A756" s="684" t="s">
        <v>3048</v>
      </c>
      <c r="B756" s="685" t="s">
        <v>316</v>
      </c>
      <c r="C756" s="685" t="s">
        <v>3049</v>
      </c>
      <c r="D756" s="685" t="s">
        <v>50</v>
      </c>
      <c r="E756" s="686" t="n">
        <v>4.9</v>
      </c>
    </row>
    <row r="757" customFormat="false" ht="12.75" hidden="false" customHeight="true" outlineLevel="0" collapsed="false">
      <c r="A757" s="684" t="s">
        <v>3050</v>
      </c>
      <c r="B757" s="685" t="s">
        <v>316</v>
      </c>
      <c r="C757" s="685" t="s">
        <v>3051</v>
      </c>
      <c r="D757" s="685" t="s">
        <v>50</v>
      </c>
      <c r="E757" s="686" t="n">
        <v>1.39</v>
      </c>
    </row>
    <row r="758" customFormat="false" ht="12.75" hidden="false" customHeight="true" outlineLevel="0" collapsed="false">
      <c r="A758" s="684" t="s">
        <v>3052</v>
      </c>
      <c r="B758" s="685" t="s">
        <v>316</v>
      </c>
      <c r="C758" s="685" t="s">
        <v>3053</v>
      </c>
      <c r="D758" s="685" t="s">
        <v>50</v>
      </c>
      <c r="E758" s="686" t="n">
        <v>2.81</v>
      </c>
    </row>
    <row r="759" customFormat="false" ht="13.5" hidden="false" customHeight="true" outlineLevel="0" collapsed="false">
      <c r="A759" s="684" t="s">
        <v>3054</v>
      </c>
      <c r="B759" s="685" t="s">
        <v>316</v>
      </c>
      <c r="C759" s="685" t="s">
        <v>3055</v>
      </c>
      <c r="D759" s="685" t="s">
        <v>50</v>
      </c>
      <c r="E759" s="686" t="n">
        <v>499.11</v>
      </c>
    </row>
    <row r="760" customFormat="false" ht="12.75" hidden="false" customHeight="true" outlineLevel="0" collapsed="false">
      <c r="A760" s="684" t="s">
        <v>3056</v>
      </c>
      <c r="B760" s="685" t="s">
        <v>316</v>
      </c>
      <c r="C760" s="685" t="s">
        <v>3057</v>
      </c>
      <c r="D760" s="685" t="s">
        <v>50</v>
      </c>
      <c r="E760" s="686" t="n">
        <v>209.46</v>
      </c>
    </row>
    <row r="761" customFormat="false" ht="13.5" hidden="false" customHeight="true" outlineLevel="0" collapsed="false">
      <c r="A761" s="684" t="s">
        <v>3058</v>
      </c>
      <c r="B761" s="685" t="s">
        <v>316</v>
      </c>
      <c r="C761" s="685" t="s">
        <v>3059</v>
      </c>
      <c r="D761" s="685" t="s">
        <v>50</v>
      </c>
      <c r="E761" s="686" t="n">
        <v>108</v>
      </c>
    </row>
    <row r="762" customFormat="false" ht="12.75" hidden="false" customHeight="true" outlineLevel="0" collapsed="false">
      <c r="A762" s="684" t="s">
        <v>3060</v>
      </c>
      <c r="B762" s="685" t="s">
        <v>316</v>
      </c>
      <c r="C762" s="685" t="s">
        <v>3061</v>
      </c>
      <c r="D762" s="685" t="s">
        <v>50</v>
      </c>
      <c r="E762" s="686" t="n">
        <v>53.3</v>
      </c>
    </row>
    <row r="763" customFormat="false" ht="12.75" hidden="false" customHeight="true" outlineLevel="0" collapsed="false">
      <c r="A763" s="684" t="s">
        <v>3062</v>
      </c>
      <c r="B763" s="685" t="s">
        <v>316</v>
      </c>
      <c r="C763" s="685" t="s">
        <v>3063</v>
      </c>
      <c r="D763" s="685" t="s">
        <v>50</v>
      </c>
      <c r="E763" s="686" t="n">
        <v>97.2</v>
      </c>
    </row>
    <row r="764" customFormat="false" ht="13.5" hidden="false" customHeight="true" outlineLevel="0" collapsed="false">
      <c r="A764" s="684" t="s">
        <v>3064</v>
      </c>
      <c r="B764" s="685" t="s">
        <v>316</v>
      </c>
      <c r="C764" s="685" t="s">
        <v>3065</v>
      </c>
      <c r="D764" s="685" t="s">
        <v>50</v>
      </c>
      <c r="E764" s="686" t="n">
        <v>349.9</v>
      </c>
    </row>
    <row r="765" customFormat="false" ht="12.75" hidden="false" customHeight="true" outlineLevel="0" collapsed="false">
      <c r="A765" s="684" t="s">
        <v>3066</v>
      </c>
      <c r="B765" s="685" t="s">
        <v>316</v>
      </c>
      <c r="C765" s="685" t="s">
        <v>3067</v>
      </c>
      <c r="D765" s="685" t="s">
        <v>50</v>
      </c>
      <c r="E765" s="686" t="n">
        <v>89.9</v>
      </c>
    </row>
    <row r="766" customFormat="false" ht="13.5" hidden="false" customHeight="true" outlineLevel="0" collapsed="false">
      <c r="A766" s="684" t="s">
        <v>3068</v>
      </c>
      <c r="B766" s="685" t="s">
        <v>316</v>
      </c>
      <c r="C766" s="685" t="s">
        <v>3069</v>
      </c>
      <c r="D766" s="685" t="s">
        <v>50</v>
      </c>
      <c r="E766" s="686" t="n">
        <v>207.8</v>
      </c>
    </row>
    <row r="767" customFormat="false" ht="12.75" hidden="false" customHeight="true" outlineLevel="0" collapsed="false">
      <c r="A767" s="684" t="s">
        <v>3070</v>
      </c>
      <c r="B767" s="685" t="s">
        <v>316</v>
      </c>
      <c r="C767" s="685" t="s">
        <v>3071</v>
      </c>
      <c r="D767" s="685" t="s">
        <v>50</v>
      </c>
      <c r="E767" s="686" t="n">
        <v>94.98</v>
      </c>
    </row>
    <row r="768" customFormat="false" ht="12.75" hidden="false" customHeight="true" outlineLevel="0" collapsed="false">
      <c r="A768" s="684" t="s">
        <v>3072</v>
      </c>
      <c r="B768" s="685" t="s">
        <v>316</v>
      </c>
      <c r="C768" s="685" t="s">
        <v>3073</v>
      </c>
      <c r="D768" s="685" t="s">
        <v>50</v>
      </c>
      <c r="E768" s="686" t="n">
        <v>222.21</v>
      </c>
    </row>
    <row r="769" customFormat="false" ht="13.5" hidden="false" customHeight="true" outlineLevel="0" collapsed="false">
      <c r="A769" s="684" t="s">
        <v>3074</v>
      </c>
      <c r="B769" s="685" t="s">
        <v>316</v>
      </c>
      <c r="C769" s="685" t="s">
        <v>3075</v>
      </c>
      <c r="D769" s="685" t="s">
        <v>50</v>
      </c>
      <c r="E769" s="686" t="n">
        <v>1021.9</v>
      </c>
    </row>
    <row r="770" customFormat="false" ht="12.75" hidden="false" customHeight="true" outlineLevel="0" collapsed="false">
      <c r="A770" s="684" t="s">
        <v>3076</v>
      </c>
      <c r="B770" s="685" t="s">
        <v>316</v>
      </c>
      <c r="C770" s="685" t="s">
        <v>3077</v>
      </c>
      <c r="D770" s="685" t="s">
        <v>50</v>
      </c>
      <c r="E770" s="686" t="n">
        <v>635.91</v>
      </c>
    </row>
    <row r="771" customFormat="false" ht="13.5" hidden="false" customHeight="true" outlineLevel="0" collapsed="false">
      <c r="A771" s="684" t="s">
        <v>3078</v>
      </c>
      <c r="B771" s="685" t="s">
        <v>316</v>
      </c>
      <c r="C771" s="685" t="s">
        <v>3079</v>
      </c>
      <c r="D771" s="685" t="s">
        <v>50</v>
      </c>
      <c r="E771" s="686" t="n">
        <v>46.58</v>
      </c>
    </row>
    <row r="772" customFormat="false" ht="12.75" hidden="false" customHeight="true" outlineLevel="0" collapsed="false">
      <c r="A772" s="684" t="s">
        <v>3080</v>
      </c>
      <c r="B772" s="685" t="s">
        <v>316</v>
      </c>
      <c r="C772" s="685" t="s">
        <v>3081</v>
      </c>
      <c r="D772" s="685" t="s">
        <v>50</v>
      </c>
      <c r="E772" s="686" t="n">
        <v>68.13</v>
      </c>
    </row>
    <row r="773" customFormat="false" ht="12.75" hidden="false" customHeight="true" outlineLevel="0" collapsed="false">
      <c r="A773" s="684" t="s">
        <v>3082</v>
      </c>
      <c r="B773" s="685" t="s">
        <v>316</v>
      </c>
      <c r="C773" s="685" t="s">
        <v>3083</v>
      </c>
      <c r="D773" s="685" t="s">
        <v>50</v>
      </c>
      <c r="E773" s="686" t="n">
        <v>550</v>
      </c>
    </row>
    <row r="774" customFormat="false" ht="16.5" hidden="false" customHeight="true" outlineLevel="0" collapsed="false">
      <c r="A774" s="684" t="s">
        <v>3084</v>
      </c>
      <c r="B774" s="685" t="s">
        <v>316</v>
      </c>
      <c r="C774" s="685" t="s">
        <v>3085</v>
      </c>
      <c r="D774" s="685" t="s">
        <v>50</v>
      </c>
      <c r="E774" s="686" t="n">
        <v>417.99</v>
      </c>
    </row>
    <row r="775" customFormat="false" ht="12.75" hidden="false" customHeight="true" outlineLevel="0" collapsed="false">
      <c r="A775" s="684" t="s">
        <v>3086</v>
      </c>
      <c r="B775" s="685" t="s">
        <v>316</v>
      </c>
      <c r="C775" s="685" t="s">
        <v>3087</v>
      </c>
      <c r="D775" s="685" t="s">
        <v>50</v>
      </c>
      <c r="E775" s="686" t="n">
        <v>550</v>
      </c>
    </row>
    <row r="776" customFormat="false" ht="13.5" hidden="false" customHeight="true" outlineLevel="0" collapsed="false">
      <c r="A776" s="684" t="s">
        <v>3088</v>
      </c>
      <c r="B776" s="685" t="s">
        <v>316</v>
      </c>
      <c r="C776" s="685" t="s">
        <v>3089</v>
      </c>
      <c r="D776" s="685" t="s">
        <v>50</v>
      </c>
      <c r="E776" s="686" t="n">
        <v>16.8</v>
      </c>
    </row>
    <row r="777" customFormat="false" ht="12.75" hidden="false" customHeight="true" outlineLevel="0" collapsed="false">
      <c r="A777" s="684" t="s">
        <v>3090</v>
      </c>
      <c r="B777" s="685" t="s">
        <v>316</v>
      </c>
      <c r="C777" s="685" t="s">
        <v>3091</v>
      </c>
      <c r="D777" s="685" t="s">
        <v>50</v>
      </c>
      <c r="E777" s="686" t="n">
        <v>35.2</v>
      </c>
    </row>
    <row r="778" customFormat="false" ht="13.5" hidden="false" customHeight="true" outlineLevel="0" collapsed="false">
      <c r="A778" s="684" t="s">
        <v>3092</v>
      </c>
      <c r="B778" s="685" t="s">
        <v>316</v>
      </c>
      <c r="C778" s="685" t="s">
        <v>3093</v>
      </c>
      <c r="D778" s="685" t="s">
        <v>50</v>
      </c>
      <c r="E778" s="686" t="n">
        <v>76.69</v>
      </c>
    </row>
    <row r="779" customFormat="false" ht="12.75" hidden="false" customHeight="true" outlineLevel="0" collapsed="false">
      <c r="A779" s="684" t="s">
        <v>3094</v>
      </c>
      <c r="B779" s="685" t="s">
        <v>316</v>
      </c>
      <c r="C779" s="685" t="s">
        <v>3095</v>
      </c>
      <c r="D779" s="685" t="s">
        <v>50</v>
      </c>
      <c r="E779" s="686" t="n">
        <v>57.9</v>
      </c>
    </row>
    <row r="780" customFormat="false" ht="12.75" hidden="false" customHeight="true" outlineLevel="0" collapsed="false">
      <c r="A780" s="684" t="s">
        <v>3096</v>
      </c>
      <c r="B780" s="685" t="s">
        <v>316</v>
      </c>
      <c r="C780" s="685" t="s">
        <v>3097</v>
      </c>
      <c r="D780" s="685" t="s">
        <v>50</v>
      </c>
      <c r="E780" s="686" t="n">
        <v>83.9</v>
      </c>
    </row>
    <row r="781" customFormat="false" ht="13.5" hidden="false" customHeight="true" outlineLevel="0" collapsed="false">
      <c r="A781" s="684" t="s">
        <v>3098</v>
      </c>
      <c r="B781" s="685" t="s">
        <v>316</v>
      </c>
      <c r="C781" s="685" t="s">
        <v>3099</v>
      </c>
      <c r="D781" s="685" t="s">
        <v>50</v>
      </c>
      <c r="E781" s="686" t="n">
        <v>130.08</v>
      </c>
    </row>
    <row r="782" customFormat="false" ht="12.75" hidden="false" customHeight="true" outlineLevel="0" collapsed="false">
      <c r="A782" s="684" t="s">
        <v>3100</v>
      </c>
      <c r="B782" s="685" t="s">
        <v>316</v>
      </c>
      <c r="C782" s="685" t="s">
        <v>3101</v>
      </c>
      <c r="D782" s="685" t="s">
        <v>50</v>
      </c>
      <c r="E782" s="686" t="n">
        <v>134.9</v>
      </c>
    </row>
    <row r="783" customFormat="false" ht="13.5" hidden="false" customHeight="true" outlineLevel="0" collapsed="false">
      <c r="A783" s="684" t="s">
        <v>3102</v>
      </c>
      <c r="B783" s="685" t="s">
        <v>316</v>
      </c>
      <c r="C783" s="685" t="s">
        <v>3103</v>
      </c>
      <c r="D783" s="685" t="s">
        <v>50</v>
      </c>
      <c r="E783" s="686" t="n">
        <v>119.55</v>
      </c>
    </row>
    <row r="784" customFormat="false" ht="12.75" hidden="false" customHeight="true" outlineLevel="0" collapsed="false">
      <c r="A784" s="684" t="s">
        <v>3104</v>
      </c>
      <c r="B784" s="685" t="s">
        <v>316</v>
      </c>
      <c r="C784" s="685" t="s">
        <v>3105</v>
      </c>
      <c r="D784" s="685" t="s">
        <v>50</v>
      </c>
      <c r="E784" s="686" t="n">
        <v>410.7</v>
      </c>
    </row>
    <row r="785" customFormat="false" ht="12.75" hidden="false" customHeight="true" outlineLevel="0" collapsed="false">
      <c r="A785" s="684" t="s">
        <v>3106</v>
      </c>
      <c r="B785" s="685" t="s">
        <v>316</v>
      </c>
      <c r="C785" s="685" t="s">
        <v>3107</v>
      </c>
      <c r="D785" s="685" t="s">
        <v>50</v>
      </c>
      <c r="E785" s="686" t="n">
        <v>425.9</v>
      </c>
    </row>
    <row r="786" customFormat="false" ht="13.5" hidden="false" customHeight="true" outlineLevel="0" collapsed="false">
      <c r="A786" s="684" t="s">
        <v>3108</v>
      </c>
      <c r="B786" s="685" t="s">
        <v>316</v>
      </c>
      <c r="C786" s="685" t="s">
        <v>3109</v>
      </c>
      <c r="D786" s="685" t="s">
        <v>50</v>
      </c>
      <c r="E786" s="686" t="n">
        <v>410.7</v>
      </c>
    </row>
    <row r="787" customFormat="false" ht="12.75" hidden="false" customHeight="true" outlineLevel="0" collapsed="false">
      <c r="A787" s="684" t="s">
        <v>3110</v>
      </c>
      <c r="B787" s="685" t="s">
        <v>316</v>
      </c>
      <c r="C787" s="685" t="s">
        <v>3111</v>
      </c>
      <c r="D787" s="685" t="s">
        <v>50</v>
      </c>
      <c r="E787" s="686" t="n">
        <v>410</v>
      </c>
    </row>
    <row r="788" customFormat="false" ht="12.75" hidden="false" customHeight="true" outlineLevel="0" collapsed="false">
      <c r="A788" s="684" t="s">
        <v>3112</v>
      </c>
      <c r="B788" s="685" t="s">
        <v>316</v>
      </c>
      <c r="C788" s="685" t="s">
        <v>3113</v>
      </c>
      <c r="D788" s="685" t="s">
        <v>50</v>
      </c>
      <c r="E788" s="686" t="n">
        <v>9.9</v>
      </c>
    </row>
    <row r="789" customFormat="false" ht="13.5" hidden="false" customHeight="true" outlineLevel="0" collapsed="false">
      <c r="A789" s="684" t="s">
        <v>3114</v>
      </c>
      <c r="B789" s="685" t="s">
        <v>316</v>
      </c>
      <c r="C789" s="685" t="s">
        <v>3115</v>
      </c>
      <c r="D789" s="685" t="s">
        <v>50</v>
      </c>
      <c r="E789" s="686" t="n">
        <v>10.22</v>
      </c>
    </row>
    <row r="790" customFormat="false" ht="12.75" hidden="false" customHeight="true" outlineLevel="0" collapsed="false">
      <c r="A790" s="684" t="s">
        <v>3116</v>
      </c>
      <c r="B790" s="685" t="s">
        <v>316</v>
      </c>
      <c r="C790" s="685" t="s">
        <v>3117</v>
      </c>
      <c r="D790" s="685" t="s">
        <v>50</v>
      </c>
      <c r="E790" s="686" t="n">
        <v>11.14</v>
      </c>
    </row>
    <row r="791" customFormat="false" ht="13.5" hidden="false" customHeight="true" outlineLevel="0" collapsed="false">
      <c r="A791" s="684" t="s">
        <v>3118</v>
      </c>
      <c r="B791" s="685" t="s">
        <v>316</v>
      </c>
      <c r="C791" s="685" t="s">
        <v>3119</v>
      </c>
      <c r="D791" s="685" t="s">
        <v>50</v>
      </c>
      <c r="E791" s="686" t="n">
        <v>11.14</v>
      </c>
    </row>
    <row r="792" customFormat="false" ht="12.75" hidden="false" customHeight="true" outlineLevel="0" collapsed="false">
      <c r="A792" s="684" t="s">
        <v>3120</v>
      </c>
      <c r="B792" s="685" t="s">
        <v>316</v>
      </c>
      <c r="C792" s="685" t="s">
        <v>3121</v>
      </c>
      <c r="D792" s="685" t="s">
        <v>50</v>
      </c>
      <c r="E792" s="686" t="n">
        <v>11.14</v>
      </c>
    </row>
    <row r="793" customFormat="false" ht="12.75" hidden="false" customHeight="true" outlineLevel="0" collapsed="false">
      <c r="A793" s="684" t="s">
        <v>3122</v>
      </c>
      <c r="B793" s="685" t="s">
        <v>316</v>
      </c>
      <c r="C793" s="685" t="s">
        <v>3123</v>
      </c>
      <c r="D793" s="685" t="s">
        <v>50</v>
      </c>
      <c r="E793" s="686" t="n">
        <v>13.92</v>
      </c>
    </row>
    <row r="794" customFormat="false" ht="13.5" hidden="false" customHeight="true" outlineLevel="0" collapsed="false">
      <c r="A794" s="684" t="s">
        <v>3124</v>
      </c>
      <c r="B794" s="685" t="s">
        <v>316</v>
      </c>
      <c r="C794" s="685" t="s">
        <v>3125</v>
      </c>
      <c r="D794" s="685" t="s">
        <v>50</v>
      </c>
      <c r="E794" s="686" t="n">
        <v>12.45</v>
      </c>
    </row>
    <row r="795" customFormat="false" ht="12.75" hidden="false" customHeight="true" outlineLevel="0" collapsed="false">
      <c r="A795" s="684" t="s">
        <v>3126</v>
      </c>
      <c r="B795" s="685" t="s">
        <v>316</v>
      </c>
      <c r="C795" s="685" t="s">
        <v>3127</v>
      </c>
      <c r="D795" s="685" t="s">
        <v>50</v>
      </c>
      <c r="E795" s="686" t="n">
        <v>15.73</v>
      </c>
    </row>
    <row r="796" customFormat="false" ht="13.5" hidden="false" customHeight="true" outlineLevel="0" collapsed="false">
      <c r="A796" s="684" t="s">
        <v>3128</v>
      </c>
      <c r="B796" s="685" t="s">
        <v>316</v>
      </c>
      <c r="C796" s="685" t="s">
        <v>3129</v>
      </c>
      <c r="D796" s="685" t="s">
        <v>50</v>
      </c>
      <c r="E796" s="686" t="n">
        <v>43.39</v>
      </c>
    </row>
    <row r="797" customFormat="false" ht="12.75" hidden="false" customHeight="true" outlineLevel="0" collapsed="false">
      <c r="A797" s="684" t="s">
        <v>3130</v>
      </c>
      <c r="B797" s="685" t="s">
        <v>316</v>
      </c>
      <c r="C797" s="685" t="s">
        <v>3131</v>
      </c>
      <c r="D797" s="685" t="s">
        <v>50</v>
      </c>
      <c r="E797" s="686" t="n">
        <v>43.39</v>
      </c>
    </row>
    <row r="798" customFormat="false" ht="12.75" hidden="false" customHeight="true" outlineLevel="0" collapsed="false">
      <c r="A798" s="684" t="s">
        <v>3132</v>
      </c>
      <c r="B798" s="685" t="s">
        <v>316</v>
      </c>
      <c r="C798" s="685" t="s">
        <v>3133</v>
      </c>
      <c r="D798" s="685" t="s">
        <v>50</v>
      </c>
      <c r="E798" s="686" t="n">
        <v>42.56</v>
      </c>
    </row>
    <row r="799" customFormat="false" ht="13.5" hidden="false" customHeight="true" outlineLevel="0" collapsed="false">
      <c r="A799" s="684" t="s">
        <v>3134</v>
      </c>
      <c r="B799" s="685" t="s">
        <v>316</v>
      </c>
      <c r="C799" s="685" t="s">
        <v>3135</v>
      </c>
      <c r="D799" s="685" t="s">
        <v>50</v>
      </c>
      <c r="E799" s="686" t="n">
        <v>43.39</v>
      </c>
    </row>
    <row r="800" customFormat="false" ht="12.75" hidden="false" customHeight="true" outlineLevel="0" collapsed="false">
      <c r="A800" s="684" t="s">
        <v>3136</v>
      </c>
      <c r="B800" s="685" t="s">
        <v>316</v>
      </c>
      <c r="C800" s="685" t="s">
        <v>3137</v>
      </c>
      <c r="D800" s="685" t="s">
        <v>50</v>
      </c>
      <c r="E800" s="686" t="n">
        <v>43.39</v>
      </c>
    </row>
    <row r="801" customFormat="false" ht="12.75" hidden="false" customHeight="true" outlineLevel="0" collapsed="false">
      <c r="A801" s="684" t="s">
        <v>3138</v>
      </c>
      <c r="B801" s="685" t="s">
        <v>316</v>
      </c>
      <c r="C801" s="685" t="s">
        <v>3139</v>
      </c>
      <c r="D801" s="685" t="s">
        <v>50</v>
      </c>
      <c r="E801" s="686" t="n">
        <v>37.04</v>
      </c>
    </row>
    <row r="802" customFormat="false" ht="13.5" hidden="false" customHeight="true" outlineLevel="0" collapsed="false">
      <c r="A802" s="684" t="s">
        <v>3140</v>
      </c>
      <c r="B802" s="685" t="s">
        <v>316</v>
      </c>
      <c r="C802" s="685" t="s">
        <v>3141</v>
      </c>
      <c r="D802" s="685" t="s">
        <v>50</v>
      </c>
      <c r="E802" s="686" t="n">
        <v>51.94</v>
      </c>
    </row>
    <row r="803" customFormat="false" ht="12.75" hidden="false" customHeight="true" outlineLevel="0" collapsed="false">
      <c r="A803" s="684" t="s">
        <v>3142</v>
      </c>
      <c r="B803" s="685" t="s">
        <v>316</v>
      </c>
      <c r="C803" s="685" t="s">
        <v>3143</v>
      </c>
      <c r="D803" s="685" t="s">
        <v>50</v>
      </c>
      <c r="E803" s="686" t="n">
        <v>65.72</v>
      </c>
    </row>
    <row r="804" customFormat="false" ht="13.5" hidden="false" customHeight="true" outlineLevel="0" collapsed="false">
      <c r="A804" s="684" t="s">
        <v>3144</v>
      </c>
      <c r="B804" s="685" t="s">
        <v>316</v>
      </c>
      <c r="C804" s="685" t="s">
        <v>3145</v>
      </c>
      <c r="D804" s="685" t="s">
        <v>50</v>
      </c>
      <c r="E804" s="686" t="n">
        <v>114.9</v>
      </c>
    </row>
    <row r="805" customFormat="false" ht="12.75" hidden="false" customHeight="true" outlineLevel="0" collapsed="false">
      <c r="A805" s="684" t="s">
        <v>3146</v>
      </c>
      <c r="B805" s="685" t="s">
        <v>316</v>
      </c>
      <c r="C805" s="685" t="s">
        <v>3147</v>
      </c>
      <c r="D805" s="685" t="s">
        <v>50</v>
      </c>
      <c r="E805" s="686" t="n">
        <v>123.32</v>
      </c>
    </row>
    <row r="806" customFormat="false" ht="12.75" hidden="false" customHeight="true" outlineLevel="0" collapsed="false">
      <c r="A806" s="684" t="s">
        <v>3148</v>
      </c>
      <c r="B806" s="685" t="s">
        <v>316</v>
      </c>
      <c r="C806" s="685" t="s">
        <v>3149</v>
      </c>
      <c r="D806" s="685" t="s">
        <v>50</v>
      </c>
      <c r="E806" s="686" t="n">
        <v>66.5</v>
      </c>
    </row>
    <row r="807" customFormat="false" ht="13.5" hidden="false" customHeight="true" outlineLevel="0" collapsed="false">
      <c r="A807" s="684" t="s">
        <v>3150</v>
      </c>
      <c r="B807" s="685" t="s">
        <v>316</v>
      </c>
      <c r="C807" s="685" t="s">
        <v>3151</v>
      </c>
      <c r="D807" s="685" t="s">
        <v>50</v>
      </c>
      <c r="E807" s="686" t="n">
        <v>50.22</v>
      </c>
    </row>
    <row r="808" customFormat="false" ht="12.75" hidden="false" customHeight="true" outlineLevel="0" collapsed="false">
      <c r="A808" s="684" t="s">
        <v>3152</v>
      </c>
      <c r="B808" s="685" t="s">
        <v>316</v>
      </c>
      <c r="C808" s="685" t="s">
        <v>3153</v>
      </c>
      <c r="D808" s="685" t="s">
        <v>50</v>
      </c>
      <c r="E808" s="686" t="n">
        <v>67.61</v>
      </c>
    </row>
    <row r="809" customFormat="false" ht="13.5" hidden="false" customHeight="true" outlineLevel="0" collapsed="false">
      <c r="A809" s="684" t="s">
        <v>3154</v>
      </c>
      <c r="B809" s="685" t="s">
        <v>316</v>
      </c>
      <c r="C809" s="685" t="s">
        <v>3155</v>
      </c>
      <c r="D809" s="685" t="s">
        <v>50</v>
      </c>
      <c r="E809" s="686" t="n">
        <v>59.42</v>
      </c>
    </row>
    <row r="810" customFormat="false" ht="12.75" hidden="false" customHeight="true" outlineLevel="0" collapsed="false">
      <c r="A810" s="684" t="s">
        <v>3156</v>
      </c>
      <c r="B810" s="685" t="s">
        <v>316</v>
      </c>
      <c r="C810" s="685" t="s">
        <v>3157</v>
      </c>
      <c r="D810" s="685" t="s">
        <v>50</v>
      </c>
      <c r="E810" s="686" t="n">
        <v>60</v>
      </c>
    </row>
    <row r="811" customFormat="false" ht="12.75" hidden="false" customHeight="true" outlineLevel="0" collapsed="false">
      <c r="A811" s="684" t="s">
        <v>3158</v>
      </c>
      <c r="B811" s="685" t="s">
        <v>316</v>
      </c>
      <c r="C811" s="685" t="s">
        <v>3159</v>
      </c>
      <c r="D811" s="685" t="s">
        <v>50</v>
      </c>
      <c r="E811" s="686" t="n">
        <v>60</v>
      </c>
    </row>
    <row r="812" customFormat="false" ht="13.5" hidden="false" customHeight="true" outlineLevel="0" collapsed="false">
      <c r="A812" s="684" t="s">
        <v>3160</v>
      </c>
      <c r="B812" s="685" t="s">
        <v>316</v>
      </c>
      <c r="C812" s="685" t="s">
        <v>3161</v>
      </c>
      <c r="D812" s="685" t="s">
        <v>50</v>
      </c>
      <c r="E812" s="686" t="n">
        <v>61.99</v>
      </c>
    </row>
    <row r="813" customFormat="false" ht="12.75" hidden="false" customHeight="true" outlineLevel="0" collapsed="false">
      <c r="A813" s="684" t="s">
        <v>3162</v>
      </c>
      <c r="B813" s="685" t="s">
        <v>316</v>
      </c>
      <c r="C813" s="685" t="s">
        <v>3163</v>
      </c>
      <c r="D813" s="685" t="s">
        <v>50</v>
      </c>
      <c r="E813" s="686" t="n">
        <v>84.99</v>
      </c>
    </row>
    <row r="814" customFormat="false" ht="12.75" hidden="false" customHeight="true" outlineLevel="0" collapsed="false">
      <c r="A814" s="684" t="s">
        <v>3164</v>
      </c>
      <c r="B814" s="685" t="s">
        <v>316</v>
      </c>
      <c r="C814" s="685" t="s">
        <v>3165</v>
      </c>
      <c r="D814" s="685" t="s">
        <v>50</v>
      </c>
      <c r="E814" s="686" t="n">
        <v>254.27</v>
      </c>
    </row>
    <row r="815" customFormat="false" ht="13.5" hidden="false" customHeight="true" outlineLevel="0" collapsed="false">
      <c r="A815" s="684" t="s">
        <v>3166</v>
      </c>
      <c r="B815" s="685" t="s">
        <v>316</v>
      </c>
      <c r="C815" s="685" t="s">
        <v>3167</v>
      </c>
      <c r="D815" s="685" t="s">
        <v>50</v>
      </c>
      <c r="E815" s="686" t="n">
        <v>275.58</v>
      </c>
    </row>
    <row r="816" customFormat="false" ht="12.75" hidden="false" customHeight="true" outlineLevel="0" collapsed="false">
      <c r="A816" s="684" t="s">
        <v>3168</v>
      </c>
      <c r="B816" s="685" t="s">
        <v>316</v>
      </c>
      <c r="C816" s="685" t="s">
        <v>3169</v>
      </c>
      <c r="D816" s="685" t="s">
        <v>50</v>
      </c>
      <c r="E816" s="686" t="n">
        <v>299</v>
      </c>
    </row>
    <row r="817" customFormat="false" ht="13.5" hidden="false" customHeight="true" outlineLevel="0" collapsed="false">
      <c r="A817" s="684" t="s">
        <v>3170</v>
      </c>
      <c r="B817" s="685" t="s">
        <v>316</v>
      </c>
      <c r="C817" s="685" t="s">
        <v>3171</v>
      </c>
      <c r="D817" s="685" t="s">
        <v>50</v>
      </c>
      <c r="E817" s="686" t="n">
        <v>27.3</v>
      </c>
    </row>
    <row r="818" customFormat="false" ht="12.75" hidden="false" customHeight="true" outlineLevel="0" collapsed="false">
      <c r="A818" s="684" t="s">
        <v>3172</v>
      </c>
      <c r="B818" s="685" t="s">
        <v>316</v>
      </c>
      <c r="C818" s="685" t="s">
        <v>3173</v>
      </c>
      <c r="D818" s="685" t="s">
        <v>50</v>
      </c>
      <c r="E818" s="686" t="n">
        <v>23.05</v>
      </c>
    </row>
    <row r="819" customFormat="false" ht="12.75" hidden="false" customHeight="true" outlineLevel="0" collapsed="false">
      <c r="A819" s="684" t="s">
        <v>3174</v>
      </c>
      <c r="B819" s="685" t="s">
        <v>316</v>
      </c>
      <c r="C819" s="685" t="s">
        <v>3175</v>
      </c>
      <c r="D819" s="685" t="s">
        <v>50</v>
      </c>
      <c r="E819" s="686" t="n">
        <v>9.89</v>
      </c>
    </row>
    <row r="820" customFormat="false" ht="16.5" hidden="false" customHeight="true" outlineLevel="0" collapsed="false">
      <c r="A820" s="684" t="s">
        <v>3176</v>
      </c>
      <c r="B820" s="685" t="s">
        <v>316</v>
      </c>
      <c r="C820" s="685" t="s">
        <v>3177</v>
      </c>
      <c r="D820" s="685" t="s">
        <v>1321</v>
      </c>
      <c r="E820" s="686" t="n">
        <v>127.43</v>
      </c>
    </row>
    <row r="821" customFormat="false" ht="16.5" hidden="false" customHeight="true" outlineLevel="0" collapsed="false">
      <c r="A821" s="684" t="s">
        <v>3178</v>
      </c>
      <c r="B821" s="685" t="s">
        <v>316</v>
      </c>
      <c r="C821" s="685" t="s">
        <v>3179</v>
      </c>
      <c r="D821" s="685" t="s">
        <v>1321</v>
      </c>
      <c r="E821" s="686" t="n">
        <v>152.03</v>
      </c>
    </row>
    <row r="822" customFormat="false" ht="16.5" hidden="false" customHeight="true" outlineLevel="0" collapsed="false">
      <c r="A822" s="684" t="s">
        <v>3180</v>
      </c>
      <c r="B822" s="685" t="s">
        <v>316</v>
      </c>
      <c r="C822" s="685" t="s">
        <v>3181</v>
      </c>
      <c r="D822" s="685" t="s">
        <v>1321</v>
      </c>
      <c r="E822" s="686" t="n">
        <v>255.15</v>
      </c>
    </row>
    <row r="823" customFormat="false" ht="12.75" hidden="false" customHeight="true" outlineLevel="0" collapsed="false">
      <c r="A823" s="684" t="s">
        <v>3182</v>
      </c>
      <c r="B823" s="685" t="s">
        <v>316</v>
      </c>
      <c r="C823" s="685" t="s">
        <v>3183</v>
      </c>
      <c r="D823" s="685" t="s">
        <v>1321</v>
      </c>
      <c r="E823" s="686" t="n">
        <v>2.3</v>
      </c>
    </row>
    <row r="824" customFormat="false" ht="13.5" hidden="false" customHeight="true" outlineLevel="0" collapsed="false">
      <c r="A824" s="684" t="s">
        <v>3184</v>
      </c>
      <c r="B824" s="685" t="s">
        <v>316</v>
      </c>
      <c r="C824" s="685" t="s">
        <v>3185</v>
      </c>
      <c r="D824" s="685" t="s">
        <v>1321</v>
      </c>
      <c r="E824" s="686" t="n">
        <v>3.1</v>
      </c>
    </row>
    <row r="825" customFormat="false" ht="12.75" hidden="false" customHeight="true" outlineLevel="0" collapsed="false">
      <c r="A825" s="684" t="s">
        <v>3186</v>
      </c>
      <c r="B825" s="685" t="s">
        <v>316</v>
      </c>
      <c r="C825" s="685" t="s">
        <v>3187</v>
      </c>
      <c r="D825" s="685" t="s">
        <v>1321</v>
      </c>
      <c r="E825" s="686" t="n">
        <v>3.8</v>
      </c>
    </row>
    <row r="826" customFormat="false" ht="12.75" hidden="false" customHeight="true" outlineLevel="0" collapsed="false">
      <c r="A826" s="684" t="s">
        <v>3188</v>
      </c>
      <c r="B826" s="685" t="s">
        <v>316</v>
      </c>
      <c r="C826" s="685" t="s">
        <v>3189</v>
      </c>
      <c r="D826" s="685" t="s">
        <v>1321</v>
      </c>
      <c r="E826" s="686" t="n">
        <v>7.03</v>
      </c>
    </row>
    <row r="827" customFormat="false" ht="13.5" hidden="false" customHeight="true" outlineLevel="0" collapsed="false">
      <c r="A827" s="684" t="s">
        <v>3190</v>
      </c>
      <c r="B827" s="685" t="s">
        <v>316</v>
      </c>
      <c r="C827" s="685" t="s">
        <v>3191</v>
      </c>
      <c r="D827" s="685" t="s">
        <v>1321</v>
      </c>
      <c r="E827" s="686" t="n">
        <v>8.55</v>
      </c>
    </row>
    <row r="828" customFormat="false" ht="12.75" hidden="false" customHeight="true" outlineLevel="0" collapsed="false">
      <c r="A828" s="684" t="s">
        <v>3192</v>
      </c>
      <c r="B828" s="685" t="s">
        <v>316</v>
      </c>
      <c r="C828" s="685" t="s">
        <v>3193</v>
      </c>
      <c r="D828" s="685" t="s">
        <v>1321</v>
      </c>
      <c r="E828" s="686" t="n">
        <v>3.46</v>
      </c>
    </row>
    <row r="829" customFormat="false" ht="16.5" hidden="false" customHeight="true" outlineLevel="0" collapsed="false">
      <c r="A829" s="684" t="s">
        <v>3194</v>
      </c>
      <c r="B829" s="685" t="s">
        <v>316</v>
      </c>
      <c r="C829" s="685" t="s">
        <v>3195</v>
      </c>
      <c r="D829" s="685" t="s">
        <v>1321</v>
      </c>
      <c r="E829" s="686" t="n">
        <v>1.09</v>
      </c>
    </row>
    <row r="830" customFormat="false" ht="16.5" hidden="false" customHeight="true" outlineLevel="0" collapsed="false">
      <c r="A830" s="684" t="s">
        <v>3196</v>
      </c>
      <c r="B830" s="685" t="s">
        <v>316</v>
      </c>
      <c r="C830" s="685" t="s">
        <v>3197</v>
      </c>
      <c r="D830" s="685" t="s">
        <v>1321</v>
      </c>
      <c r="E830" s="686" t="n">
        <v>1.81</v>
      </c>
    </row>
    <row r="831" customFormat="false" ht="15.75" hidden="false" customHeight="true" outlineLevel="0" collapsed="false">
      <c r="A831" s="684" t="s">
        <v>3198</v>
      </c>
      <c r="B831" s="685" t="s">
        <v>316</v>
      </c>
      <c r="C831" s="685" t="s">
        <v>3199</v>
      </c>
      <c r="D831" s="685" t="s">
        <v>1321</v>
      </c>
      <c r="E831" s="686" t="n">
        <v>2.42</v>
      </c>
    </row>
    <row r="832" customFormat="false" ht="16.5" hidden="false" customHeight="true" outlineLevel="0" collapsed="false">
      <c r="A832" s="684" t="s">
        <v>3200</v>
      </c>
      <c r="B832" s="685" t="s">
        <v>316</v>
      </c>
      <c r="C832" s="685" t="s">
        <v>3201</v>
      </c>
      <c r="D832" s="685" t="s">
        <v>1321</v>
      </c>
      <c r="E832" s="686" t="n">
        <v>3.51</v>
      </c>
    </row>
    <row r="833" customFormat="false" ht="16.5" hidden="false" customHeight="true" outlineLevel="0" collapsed="false">
      <c r="A833" s="684" t="s">
        <v>3202</v>
      </c>
      <c r="B833" s="685" t="s">
        <v>316</v>
      </c>
      <c r="C833" s="685" t="s">
        <v>3203</v>
      </c>
      <c r="D833" s="685" t="s">
        <v>1321</v>
      </c>
      <c r="E833" s="686" t="n">
        <v>6.54</v>
      </c>
    </row>
    <row r="834" customFormat="false" ht="16.5" hidden="false" customHeight="true" outlineLevel="0" collapsed="false">
      <c r="A834" s="684" t="s">
        <v>3204</v>
      </c>
      <c r="B834" s="685" t="s">
        <v>316</v>
      </c>
      <c r="C834" s="685" t="s">
        <v>3205</v>
      </c>
      <c r="D834" s="685" t="s">
        <v>1321</v>
      </c>
      <c r="E834" s="686" t="n">
        <v>10.15</v>
      </c>
    </row>
    <row r="835" customFormat="false" ht="16.5" hidden="false" customHeight="true" outlineLevel="0" collapsed="false">
      <c r="A835" s="684" t="s">
        <v>3206</v>
      </c>
      <c r="B835" s="685" t="s">
        <v>316</v>
      </c>
      <c r="C835" s="685" t="s">
        <v>3207</v>
      </c>
      <c r="D835" s="685" t="s">
        <v>1321</v>
      </c>
      <c r="E835" s="686" t="n">
        <v>15.92</v>
      </c>
    </row>
    <row r="836" customFormat="false" ht="15.75" hidden="false" customHeight="true" outlineLevel="0" collapsed="false">
      <c r="A836" s="684" t="s">
        <v>3208</v>
      </c>
      <c r="B836" s="685" t="s">
        <v>316</v>
      </c>
      <c r="C836" s="685" t="s">
        <v>3209</v>
      </c>
      <c r="D836" s="685" t="s">
        <v>1321</v>
      </c>
      <c r="E836" s="686" t="n">
        <v>22.31</v>
      </c>
    </row>
    <row r="837" customFormat="false" ht="16.5" hidden="false" customHeight="true" outlineLevel="0" collapsed="false">
      <c r="A837" s="684" t="s">
        <v>3210</v>
      </c>
      <c r="B837" s="685" t="s">
        <v>316</v>
      </c>
      <c r="C837" s="685" t="s">
        <v>3211</v>
      </c>
      <c r="D837" s="685" t="s">
        <v>1321</v>
      </c>
      <c r="E837" s="686" t="n">
        <v>32.41</v>
      </c>
    </row>
    <row r="838" customFormat="false" ht="16.5" hidden="false" customHeight="true" outlineLevel="0" collapsed="false">
      <c r="A838" s="684" t="s">
        <v>3212</v>
      </c>
      <c r="B838" s="685" t="s">
        <v>316</v>
      </c>
      <c r="C838" s="685" t="s">
        <v>3213</v>
      </c>
      <c r="D838" s="685" t="s">
        <v>1321</v>
      </c>
      <c r="E838" s="686" t="n">
        <v>45.97</v>
      </c>
    </row>
    <row r="839" customFormat="false" ht="16.5" hidden="false" customHeight="true" outlineLevel="0" collapsed="false">
      <c r="A839" s="684" t="s">
        <v>3214</v>
      </c>
      <c r="B839" s="685" t="s">
        <v>316</v>
      </c>
      <c r="C839" s="685" t="s">
        <v>3215</v>
      </c>
      <c r="D839" s="685" t="s">
        <v>1321</v>
      </c>
      <c r="E839" s="686" t="n">
        <v>60.56</v>
      </c>
    </row>
    <row r="840" customFormat="false" ht="15.75" hidden="false" customHeight="true" outlineLevel="0" collapsed="false">
      <c r="A840" s="684" t="s">
        <v>3216</v>
      </c>
      <c r="B840" s="685" t="s">
        <v>316</v>
      </c>
      <c r="C840" s="685" t="s">
        <v>3217</v>
      </c>
      <c r="D840" s="685" t="s">
        <v>1321</v>
      </c>
      <c r="E840" s="686" t="n">
        <v>76.98</v>
      </c>
    </row>
    <row r="841" customFormat="false" ht="16.5" hidden="false" customHeight="true" outlineLevel="0" collapsed="false">
      <c r="A841" s="684" t="s">
        <v>3218</v>
      </c>
      <c r="B841" s="685" t="s">
        <v>316</v>
      </c>
      <c r="C841" s="685" t="s">
        <v>3219</v>
      </c>
      <c r="D841" s="685" t="s">
        <v>1321</v>
      </c>
      <c r="E841" s="686" t="n">
        <v>1.3</v>
      </c>
    </row>
    <row r="842" customFormat="false" ht="16.5" hidden="false" customHeight="true" outlineLevel="0" collapsed="false">
      <c r="A842" s="684" t="s">
        <v>3220</v>
      </c>
      <c r="B842" s="685" t="s">
        <v>316</v>
      </c>
      <c r="C842" s="685" t="s">
        <v>3221</v>
      </c>
      <c r="D842" s="685" t="s">
        <v>1321</v>
      </c>
      <c r="E842" s="686" t="n">
        <v>1.95</v>
      </c>
    </row>
    <row r="843" customFormat="false" ht="16.5" hidden="false" customHeight="true" outlineLevel="0" collapsed="false">
      <c r="A843" s="684" t="s">
        <v>3222</v>
      </c>
      <c r="B843" s="685" t="s">
        <v>316</v>
      </c>
      <c r="C843" s="685" t="s">
        <v>3223</v>
      </c>
      <c r="D843" s="685" t="s">
        <v>1321</v>
      </c>
      <c r="E843" s="686" t="n">
        <v>2.85</v>
      </c>
    </row>
    <row r="844" customFormat="false" ht="15.75" hidden="false" customHeight="true" outlineLevel="0" collapsed="false">
      <c r="A844" s="684" t="s">
        <v>3224</v>
      </c>
      <c r="B844" s="685" t="s">
        <v>316</v>
      </c>
      <c r="C844" s="685" t="s">
        <v>3225</v>
      </c>
      <c r="D844" s="685" t="s">
        <v>1321</v>
      </c>
      <c r="E844" s="686" t="n">
        <v>4.05</v>
      </c>
    </row>
    <row r="845" customFormat="false" ht="16.5" hidden="false" customHeight="true" outlineLevel="0" collapsed="false">
      <c r="A845" s="684" t="s">
        <v>3226</v>
      </c>
      <c r="B845" s="685" t="s">
        <v>316</v>
      </c>
      <c r="C845" s="685" t="s">
        <v>3227</v>
      </c>
      <c r="D845" s="685" t="s">
        <v>1321</v>
      </c>
      <c r="E845" s="686" t="n">
        <v>7.25</v>
      </c>
    </row>
    <row r="846" customFormat="false" ht="16.5" hidden="false" customHeight="true" outlineLevel="0" collapsed="false">
      <c r="A846" s="684" t="s">
        <v>3228</v>
      </c>
      <c r="B846" s="685" t="s">
        <v>316</v>
      </c>
      <c r="C846" s="685" t="s">
        <v>3229</v>
      </c>
      <c r="D846" s="685" t="s">
        <v>1321</v>
      </c>
      <c r="E846" s="686" t="n">
        <v>10.88</v>
      </c>
    </row>
    <row r="847" customFormat="false" ht="16.5" hidden="false" customHeight="true" outlineLevel="0" collapsed="false">
      <c r="A847" s="684" t="s">
        <v>3230</v>
      </c>
      <c r="B847" s="685" t="s">
        <v>316</v>
      </c>
      <c r="C847" s="685" t="s">
        <v>3231</v>
      </c>
      <c r="D847" s="685" t="s">
        <v>1321</v>
      </c>
      <c r="E847" s="686" t="n">
        <v>17.73</v>
      </c>
    </row>
    <row r="848" customFormat="false" ht="16.5" hidden="false" customHeight="true" outlineLevel="0" collapsed="false">
      <c r="A848" s="684" t="s">
        <v>3232</v>
      </c>
      <c r="B848" s="685" t="s">
        <v>316</v>
      </c>
      <c r="C848" s="685" t="s">
        <v>3233</v>
      </c>
      <c r="D848" s="685" t="s">
        <v>1321</v>
      </c>
      <c r="E848" s="686" t="n">
        <v>27.42</v>
      </c>
    </row>
    <row r="849" customFormat="false" ht="15.75" hidden="false" customHeight="true" outlineLevel="0" collapsed="false">
      <c r="A849" s="684" t="s">
        <v>3234</v>
      </c>
      <c r="B849" s="685" t="s">
        <v>316</v>
      </c>
      <c r="C849" s="685" t="s">
        <v>3235</v>
      </c>
      <c r="D849" s="685" t="s">
        <v>1321</v>
      </c>
      <c r="E849" s="686" t="n">
        <v>35.78</v>
      </c>
    </row>
    <row r="850" customFormat="false" ht="16.5" hidden="false" customHeight="true" outlineLevel="0" collapsed="false">
      <c r="A850" s="684" t="s">
        <v>3236</v>
      </c>
      <c r="B850" s="685" t="s">
        <v>316</v>
      </c>
      <c r="C850" s="685" t="s">
        <v>3237</v>
      </c>
      <c r="D850" s="685" t="s">
        <v>1321</v>
      </c>
      <c r="E850" s="686" t="n">
        <v>49.7</v>
      </c>
    </row>
    <row r="851" customFormat="false" ht="16.5" hidden="false" customHeight="true" outlineLevel="0" collapsed="false">
      <c r="A851" s="684" t="s">
        <v>3238</v>
      </c>
      <c r="B851" s="685" t="s">
        <v>316</v>
      </c>
      <c r="C851" s="685" t="s">
        <v>3239</v>
      </c>
      <c r="D851" s="685" t="s">
        <v>1321</v>
      </c>
      <c r="E851" s="686" t="n">
        <v>66.09</v>
      </c>
    </row>
    <row r="852" customFormat="false" ht="16.5" hidden="false" customHeight="true" outlineLevel="0" collapsed="false">
      <c r="A852" s="684" t="s">
        <v>3240</v>
      </c>
      <c r="B852" s="685" t="s">
        <v>316</v>
      </c>
      <c r="C852" s="685" t="s">
        <v>3241</v>
      </c>
      <c r="D852" s="685" t="s">
        <v>1321</v>
      </c>
      <c r="E852" s="686" t="n">
        <v>82.44</v>
      </c>
    </row>
    <row r="853" customFormat="false" ht="12.75" hidden="false" customHeight="true" outlineLevel="0" collapsed="false">
      <c r="A853" s="684" t="s">
        <v>3242</v>
      </c>
      <c r="B853" s="685" t="s">
        <v>316</v>
      </c>
      <c r="C853" s="685" t="s">
        <v>3243</v>
      </c>
      <c r="D853" s="685" t="s">
        <v>1321</v>
      </c>
      <c r="E853" s="686" t="n">
        <v>7.66</v>
      </c>
    </row>
    <row r="854" customFormat="false" ht="12.75" hidden="false" customHeight="true" outlineLevel="0" collapsed="false">
      <c r="A854" s="684" t="s">
        <v>3244</v>
      </c>
      <c r="B854" s="685" t="s">
        <v>316</v>
      </c>
      <c r="C854" s="685" t="s">
        <v>3245</v>
      </c>
      <c r="D854" s="685" t="s">
        <v>1321</v>
      </c>
      <c r="E854" s="686" t="n">
        <v>14.39</v>
      </c>
    </row>
    <row r="855" customFormat="false" ht="13.5" hidden="false" customHeight="true" outlineLevel="0" collapsed="false">
      <c r="A855" s="684" t="s">
        <v>3246</v>
      </c>
      <c r="B855" s="685" t="s">
        <v>316</v>
      </c>
      <c r="C855" s="685" t="s">
        <v>3247</v>
      </c>
      <c r="D855" s="685" t="s">
        <v>1321</v>
      </c>
      <c r="E855" s="686" t="n">
        <v>15.12</v>
      </c>
    </row>
    <row r="856" customFormat="false" ht="12.75" hidden="false" customHeight="true" outlineLevel="0" collapsed="false">
      <c r="A856" s="684" t="s">
        <v>3248</v>
      </c>
      <c r="B856" s="685" t="s">
        <v>316</v>
      </c>
      <c r="C856" s="685" t="s">
        <v>3249</v>
      </c>
      <c r="D856" s="685" t="s">
        <v>1321</v>
      </c>
      <c r="E856" s="686" t="n">
        <v>22.17</v>
      </c>
    </row>
    <row r="857" customFormat="false" ht="13.5" hidden="false" customHeight="true" outlineLevel="0" collapsed="false">
      <c r="A857" s="684" t="s">
        <v>3250</v>
      </c>
      <c r="B857" s="685" t="s">
        <v>316</v>
      </c>
      <c r="C857" s="685" t="s">
        <v>3251</v>
      </c>
      <c r="D857" s="685" t="s">
        <v>1321</v>
      </c>
      <c r="E857" s="686" t="n">
        <v>32.63</v>
      </c>
    </row>
    <row r="858" customFormat="false" ht="12.75" hidden="false" customHeight="true" outlineLevel="0" collapsed="false">
      <c r="A858" s="684" t="s">
        <v>3252</v>
      </c>
      <c r="B858" s="685" t="s">
        <v>316</v>
      </c>
      <c r="C858" s="685" t="s">
        <v>3253</v>
      </c>
      <c r="D858" s="685" t="s">
        <v>1321</v>
      </c>
      <c r="E858" s="686" t="n">
        <v>46.92</v>
      </c>
    </row>
    <row r="859" customFormat="false" ht="12.75" hidden="false" customHeight="true" outlineLevel="0" collapsed="false">
      <c r="A859" s="684" t="s">
        <v>3254</v>
      </c>
      <c r="B859" s="685" t="s">
        <v>316</v>
      </c>
      <c r="C859" s="685" t="s">
        <v>3255</v>
      </c>
      <c r="D859" s="685" t="s">
        <v>50</v>
      </c>
      <c r="E859" s="686" t="n">
        <v>4.58</v>
      </c>
    </row>
    <row r="860" customFormat="false" ht="13.5" hidden="false" customHeight="true" outlineLevel="0" collapsed="false">
      <c r="A860" s="684" t="s">
        <v>3256</v>
      </c>
      <c r="B860" s="685" t="s">
        <v>316</v>
      </c>
      <c r="C860" s="685" t="s">
        <v>3257</v>
      </c>
      <c r="D860" s="685" t="s">
        <v>50</v>
      </c>
      <c r="E860" s="686" t="n">
        <v>8.68</v>
      </c>
    </row>
    <row r="861" customFormat="false" ht="12.75" hidden="false" customHeight="true" outlineLevel="0" collapsed="false">
      <c r="A861" s="684" t="s">
        <v>3258</v>
      </c>
      <c r="B861" s="685" t="s">
        <v>316</v>
      </c>
      <c r="C861" s="685" t="s">
        <v>3259</v>
      </c>
      <c r="D861" s="685" t="s">
        <v>50</v>
      </c>
      <c r="E861" s="686" t="n">
        <v>1.63</v>
      </c>
    </row>
    <row r="862" customFormat="false" ht="13.5" hidden="false" customHeight="true" outlineLevel="0" collapsed="false">
      <c r="A862" s="684" t="s">
        <v>3260</v>
      </c>
      <c r="B862" s="685" t="s">
        <v>316</v>
      </c>
      <c r="C862" s="685" t="s">
        <v>3261</v>
      </c>
      <c r="D862" s="685" t="s">
        <v>50</v>
      </c>
      <c r="E862" s="686" t="n">
        <v>1.63</v>
      </c>
    </row>
    <row r="863" customFormat="false" ht="12.75" hidden="false" customHeight="true" outlineLevel="0" collapsed="false">
      <c r="A863" s="684" t="s">
        <v>3262</v>
      </c>
      <c r="B863" s="685" t="s">
        <v>316</v>
      </c>
      <c r="C863" s="685" t="s">
        <v>3263</v>
      </c>
      <c r="D863" s="685" t="s">
        <v>1321</v>
      </c>
      <c r="E863" s="686" t="n">
        <v>8.61</v>
      </c>
    </row>
    <row r="864" customFormat="false" ht="12.75" hidden="false" customHeight="true" outlineLevel="0" collapsed="false">
      <c r="A864" s="684" t="s">
        <v>3264</v>
      </c>
      <c r="B864" s="685" t="s">
        <v>316</v>
      </c>
      <c r="C864" s="685" t="s">
        <v>3265</v>
      </c>
      <c r="D864" s="685" t="s">
        <v>1321</v>
      </c>
      <c r="E864" s="686" t="n">
        <v>15.67</v>
      </c>
    </row>
    <row r="865" customFormat="false" ht="13.5" hidden="false" customHeight="true" outlineLevel="0" collapsed="false">
      <c r="A865" s="684" t="s">
        <v>3266</v>
      </c>
      <c r="B865" s="685" t="s">
        <v>316</v>
      </c>
      <c r="C865" s="685" t="s">
        <v>3267</v>
      </c>
      <c r="D865" s="685" t="s">
        <v>1321</v>
      </c>
      <c r="E865" s="686" t="n">
        <v>18.36</v>
      </c>
    </row>
    <row r="866" customFormat="false" ht="12.75" hidden="false" customHeight="true" outlineLevel="0" collapsed="false">
      <c r="A866" s="684" t="s">
        <v>3268</v>
      </c>
      <c r="B866" s="685" t="s">
        <v>316</v>
      </c>
      <c r="C866" s="685" t="s">
        <v>3269</v>
      </c>
      <c r="D866" s="685" t="s">
        <v>1321</v>
      </c>
      <c r="E866" s="686" t="n">
        <v>21.59</v>
      </c>
    </row>
    <row r="867" customFormat="false" ht="12.75" hidden="false" customHeight="true" outlineLevel="0" collapsed="false">
      <c r="A867" s="684" t="s">
        <v>3270</v>
      </c>
      <c r="B867" s="685" t="s">
        <v>316</v>
      </c>
      <c r="C867" s="685" t="s">
        <v>3271</v>
      </c>
      <c r="D867" s="685" t="s">
        <v>1321</v>
      </c>
      <c r="E867" s="686" t="n">
        <v>1.99</v>
      </c>
    </row>
    <row r="868" customFormat="false" ht="13.5" hidden="false" customHeight="true" outlineLevel="0" collapsed="false">
      <c r="A868" s="684" t="s">
        <v>3272</v>
      </c>
      <c r="B868" s="685" t="s">
        <v>316</v>
      </c>
      <c r="C868" s="685" t="s">
        <v>3273</v>
      </c>
      <c r="D868" s="685" t="s">
        <v>1321</v>
      </c>
      <c r="E868" s="686" t="n">
        <v>1.7</v>
      </c>
    </row>
    <row r="869" customFormat="false" ht="12.75" hidden="false" customHeight="true" outlineLevel="0" collapsed="false">
      <c r="A869" s="684" t="s">
        <v>3274</v>
      </c>
      <c r="B869" s="685" t="s">
        <v>316</v>
      </c>
      <c r="C869" s="685" t="s">
        <v>3275</v>
      </c>
      <c r="D869" s="685" t="s">
        <v>1321</v>
      </c>
      <c r="E869" s="686" t="n">
        <v>2.15</v>
      </c>
    </row>
    <row r="870" customFormat="false" ht="13.5" hidden="false" customHeight="true" outlineLevel="0" collapsed="false">
      <c r="A870" s="684" t="s">
        <v>3276</v>
      </c>
      <c r="B870" s="685" t="s">
        <v>316</v>
      </c>
      <c r="C870" s="685" t="s">
        <v>3277</v>
      </c>
      <c r="D870" s="685" t="s">
        <v>1321</v>
      </c>
      <c r="E870" s="686" t="n">
        <v>4.45</v>
      </c>
    </row>
    <row r="871" customFormat="false" ht="12.75" hidden="false" customHeight="true" outlineLevel="0" collapsed="false">
      <c r="A871" s="684" t="s">
        <v>3278</v>
      </c>
      <c r="B871" s="685" t="s">
        <v>316</v>
      </c>
      <c r="C871" s="685" t="s">
        <v>3279</v>
      </c>
      <c r="D871" s="685" t="s">
        <v>1321</v>
      </c>
      <c r="E871" s="686" t="n">
        <v>11.13</v>
      </c>
    </row>
    <row r="872" customFormat="false" ht="12.75" hidden="false" customHeight="true" outlineLevel="0" collapsed="false">
      <c r="A872" s="684" t="s">
        <v>3280</v>
      </c>
      <c r="B872" s="685" t="s">
        <v>316</v>
      </c>
      <c r="C872" s="685" t="s">
        <v>3281</v>
      </c>
      <c r="D872" s="685" t="s">
        <v>1321</v>
      </c>
      <c r="E872" s="686" t="n">
        <v>15.28</v>
      </c>
    </row>
    <row r="873" customFormat="false" ht="13.5" hidden="false" customHeight="true" outlineLevel="0" collapsed="false">
      <c r="A873" s="684" t="s">
        <v>3282</v>
      </c>
      <c r="B873" s="685" t="s">
        <v>316</v>
      </c>
      <c r="C873" s="685" t="s">
        <v>3283</v>
      </c>
      <c r="D873" s="685" t="s">
        <v>1321</v>
      </c>
      <c r="E873" s="686" t="n">
        <v>24.33</v>
      </c>
    </row>
    <row r="874" customFormat="false" ht="12.75" hidden="false" customHeight="true" outlineLevel="0" collapsed="false">
      <c r="A874" s="684" t="s">
        <v>3284</v>
      </c>
      <c r="B874" s="685" t="s">
        <v>316</v>
      </c>
      <c r="C874" s="685" t="s">
        <v>3285</v>
      </c>
      <c r="D874" s="685" t="s">
        <v>1321</v>
      </c>
      <c r="E874" s="686" t="n">
        <v>38.53</v>
      </c>
    </row>
    <row r="875" customFormat="false" ht="13.5" hidden="false" customHeight="true" outlineLevel="0" collapsed="false">
      <c r="A875" s="684" t="s">
        <v>3286</v>
      </c>
      <c r="B875" s="685" t="s">
        <v>316</v>
      </c>
      <c r="C875" s="685" t="s">
        <v>3287</v>
      </c>
      <c r="D875" s="685" t="s">
        <v>1321</v>
      </c>
      <c r="E875" s="686" t="n">
        <v>3.19</v>
      </c>
    </row>
    <row r="876" customFormat="false" ht="12.75" hidden="false" customHeight="true" outlineLevel="0" collapsed="false">
      <c r="A876" s="684" t="s">
        <v>3288</v>
      </c>
      <c r="B876" s="685" t="s">
        <v>316</v>
      </c>
      <c r="C876" s="685" t="s">
        <v>3289</v>
      </c>
      <c r="D876" s="685" t="s">
        <v>1321</v>
      </c>
      <c r="E876" s="686" t="n">
        <v>6.91</v>
      </c>
    </row>
    <row r="877" customFormat="false" ht="12.75" hidden="false" customHeight="true" outlineLevel="0" collapsed="false">
      <c r="A877" s="684" t="s">
        <v>3290</v>
      </c>
      <c r="B877" s="685" t="s">
        <v>316</v>
      </c>
      <c r="C877" s="685" t="s">
        <v>3291</v>
      </c>
      <c r="D877" s="685" t="s">
        <v>50</v>
      </c>
      <c r="E877" s="686" t="n">
        <v>16.69</v>
      </c>
    </row>
    <row r="878" customFormat="false" ht="13.5" hidden="false" customHeight="true" outlineLevel="0" collapsed="false">
      <c r="A878" s="684" t="s">
        <v>3292</v>
      </c>
      <c r="B878" s="685" t="s">
        <v>316</v>
      </c>
      <c r="C878" s="685" t="s">
        <v>3293</v>
      </c>
      <c r="D878" s="685" t="s">
        <v>50</v>
      </c>
      <c r="E878" s="686" t="n">
        <v>26.9</v>
      </c>
    </row>
    <row r="879" customFormat="false" ht="12.75" hidden="false" customHeight="true" outlineLevel="0" collapsed="false">
      <c r="A879" s="684" t="s">
        <v>3294</v>
      </c>
      <c r="B879" s="685" t="s">
        <v>316</v>
      </c>
      <c r="C879" s="685" t="s">
        <v>3295</v>
      </c>
      <c r="D879" s="685" t="s">
        <v>50</v>
      </c>
      <c r="E879" s="686" t="n">
        <v>47.9</v>
      </c>
    </row>
    <row r="880" customFormat="false" ht="16.5" hidden="false" customHeight="true" outlineLevel="0" collapsed="false">
      <c r="A880" s="684" t="s">
        <v>3296</v>
      </c>
      <c r="B880" s="685" t="s">
        <v>316</v>
      </c>
      <c r="C880" s="685" t="s">
        <v>3297</v>
      </c>
      <c r="D880" s="685" t="s">
        <v>50</v>
      </c>
      <c r="E880" s="686" t="n">
        <v>6.57</v>
      </c>
    </row>
    <row r="881" customFormat="false" ht="16.5" hidden="false" customHeight="true" outlineLevel="0" collapsed="false">
      <c r="A881" s="684" t="s">
        <v>3298</v>
      </c>
      <c r="B881" s="685" t="s">
        <v>316</v>
      </c>
      <c r="C881" s="685" t="s">
        <v>3299</v>
      </c>
      <c r="D881" s="685" t="s">
        <v>50</v>
      </c>
      <c r="E881" s="686" t="n">
        <v>8.94</v>
      </c>
    </row>
    <row r="882" customFormat="false" ht="15.75" hidden="false" customHeight="true" outlineLevel="0" collapsed="false">
      <c r="A882" s="684" t="s">
        <v>3300</v>
      </c>
      <c r="B882" s="685" t="s">
        <v>316</v>
      </c>
      <c r="C882" s="685" t="s">
        <v>3301</v>
      </c>
      <c r="D882" s="685" t="s">
        <v>50</v>
      </c>
      <c r="E882" s="686" t="n">
        <v>14.07</v>
      </c>
    </row>
    <row r="883" customFormat="false" ht="16.5" hidden="false" customHeight="true" outlineLevel="0" collapsed="false">
      <c r="A883" s="684" t="s">
        <v>3302</v>
      </c>
      <c r="B883" s="685" t="s">
        <v>316</v>
      </c>
      <c r="C883" s="685" t="s">
        <v>3303</v>
      </c>
      <c r="D883" s="685" t="s">
        <v>50</v>
      </c>
      <c r="E883" s="686" t="n">
        <v>25.63</v>
      </c>
    </row>
    <row r="884" customFormat="false" ht="13.5" hidden="false" customHeight="true" outlineLevel="0" collapsed="false">
      <c r="A884" s="684" t="s">
        <v>3304</v>
      </c>
      <c r="B884" s="685" t="s">
        <v>316</v>
      </c>
      <c r="C884" s="685" t="s">
        <v>3305</v>
      </c>
      <c r="D884" s="685" t="s">
        <v>50</v>
      </c>
      <c r="E884" s="686" t="n">
        <v>11.99</v>
      </c>
    </row>
    <row r="885" customFormat="false" ht="12.75" hidden="false" customHeight="true" outlineLevel="0" collapsed="false">
      <c r="A885" s="684" t="s">
        <v>3306</v>
      </c>
      <c r="B885" s="685" t="s">
        <v>316</v>
      </c>
      <c r="C885" s="685" t="s">
        <v>3307</v>
      </c>
      <c r="D885" s="685" t="s">
        <v>50</v>
      </c>
      <c r="E885" s="686" t="n">
        <v>7.1</v>
      </c>
    </row>
    <row r="886" customFormat="false" ht="16.5" hidden="false" customHeight="true" outlineLevel="0" collapsed="false">
      <c r="A886" s="684" t="s">
        <v>3308</v>
      </c>
      <c r="B886" s="685" t="s">
        <v>316</v>
      </c>
      <c r="C886" s="685" t="s">
        <v>3309</v>
      </c>
      <c r="D886" s="685" t="s">
        <v>50</v>
      </c>
      <c r="E886" s="686" t="n">
        <v>13.49</v>
      </c>
    </row>
    <row r="887" customFormat="false" ht="16.5" hidden="false" customHeight="true" outlineLevel="0" collapsed="false">
      <c r="A887" s="684" t="s">
        <v>3310</v>
      </c>
      <c r="B887" s="685" t="s">
        <v>316</v>
      </c>
      <c r="C887" s="685" t="s">
        <v>3311</v>
      </c>
      <c r="D887" s="685" t="s">
        <v>50</v>
      </c>
      <c r="E887" s="686" t="n">
        <v>14.58</v>
      </c>
    </row>
    <row r="888" customFormat="false" ht="15.75" hidden="false" customHeight="true" outlineLevel="0" collapsed="false">
      <c r="A888" s="684" t="s">
        <v>3312</v>
      </c>
      <c r="B888" s="685" t="s">
        <v>316</v>
      </c>
      <c r="C888" s="685" t="s">
        <v>3313</v>
      </c>
      <c r="D888" s="685" t="s">
        <v>50</v>
      </c>
      <c r="E888" s="686" t="n">
        <v>15.58</v>
      </c>
    </row>
    <row r="889" customFormat="false" ht="16.5" hidden="false" customHeight="true" outlineLevel="0" collapsed="false">
      <c r="A889" s="684" t="s">
        <v>3314</v>
      </c>
      <c r="B889" s="685" t="s">
        <v>316</v>
      </c>
      <c r="C889" s="685" t="s">
        <v>3315</v>
      </c>
      <c r="D889" s="685" t="s">
        <v>50</v>
      </c>
      <c r="E889" s="686" t="n">
        <v>19.54</v>
      </c>
    </row>
    <row r="890" customFormat="false" ht="16.5" hidden="false" customHeight="true" outlineLevel="0" collapsed="false">
      <c r="A890" s="684" t="s">
        <v>3316</v>
      </c>
      <c r="B890" s="685" t="s">
        <v>316</v>
      </c>
      <c r="C890" s="685" t="s">
        <v>3317</v>
      </c>
      <c r="D890" s="685" t="s">
        <v>50</v>
      </c>
      <c r="E890" s="686" t="n">
        <v>20.34</v>
      </c>
    </row>
    <row r="891" customFormat="false" ht="16.5" hidden="false" customHeight="true" outlineLevel="0" collapsed="false">
      <c r="A891" s="684" t="s">
        <v>3318</v>
      </c>
      <c r="B891" s="685" t="s">
        <v>316</v>
      </c>
      <c r="C891" s="685" t="s">
        <v>3319</v>
      </c>
      <c r="D891" s="685" t="s">
        <v>50</v>
      </c>
      <c r="E891" s="686" t="n">
        <v>14.5</v>
      </c>
    </row>
    <row r="892" customFormat="false" ht="12.75" hidden="false" customHeight="true" outlineLevel="0" collapsed="false">
      <c r="A892" s="684" t="s">
        <v>3320</v>
      </c>
      <c r="B892" s="685" t="s">
        <v>316</v>
      </c>
      <c r="C892" s="685" t="s">
        <v>3321</v>
      </c>
      <c r="D892" s="685" t="s">
        <v>50</v>
      </c>
      <c r="E892" s="686" t="n">
        <v>13.05</v>
      </c>
    </row>
    <row r="893" customFormat="false" ht="12.75" hidden="false" customHeight="true" outlineLevel="0" collapsed="false">
      <c r="A893" s="684" t="s">
        <v>3322</v>
      </c>
      <c r="B893" s="685" t="s">
        <v>316</v>
      </c>
      <c r="C893" s="685" t="s">
        <v>3323</v>
      </c>
      <c r="D893" s="685" t="s">
        <v>50</v>
      </c>
      <c r="E893" s="686" t="n">
        <v>8.56</v>
      </c>
    </row>
    <row r="894" customFormat="false" ht="13.5" hidden="false" customHeight="true" outlineLevel="0" collapsed="false">
      <c r="A894" s="684" t="s">
        <v>3324</v>
      </c>
      <c r="B894" s="685" t="s">
        <v>316</v>
      </c>
      <c r="C894" s="685" t="s">
        <v>3325</v>
      </c>
      <c r="D894" s="685" t="s">
        <v>50</v>
      </c>
      <c r="E894" s="686" t="n">
        <v>14.83</v>
      </c>
    </row>
    <row r="895" customFormat="false" ht="12.75" hidden="false" customHeight="true" outlineLevel="0" collapsed="false">
      <c r="A895" s="684" t="s">
        <v>3326</v>
      </c>
      <c r="B895" s="685" t="s">
        <v>316</v>
      </c>
      <c r="C895" s="685" t="s">
        <v>3327</v>
      </c>
      <c r="D895" s="685" t="s">
        <v>50</v>
      </c>
      <c r="E895" s="686" t="n">
        <v>9.32</v>
      </c>
    </row>
    <row r="896" customFormat="false" ht="13.5" hidden="false" customHeight="true" outlineLevel="0" collapsed="false">
      <c r="A896" s="684" t="s">
        <v>3328</v>
      </c>
      <c r="B896" s="685" t="s">
        <v>316</v>
      </c>
      <c r="C896" s="685" t="s">
        <v>3329</v>
      </c>
      <c r="D896" s="685" t="s">
        <v>50</v>
      </c>
      <c r="E896" s="686" t="n">
        <v>7.28</v>
      </c>
    </row>
    <row r="897" customFormat="false" ht="12.75" hidden="false" customHeight="true" outlineLevel="0" collapsed="false">
      <c r="A897" s="684" t="s">
        <v>3330</v>
      </c>
      <c r="B897" s="685" t="s">
        <v>316</v>
      </c>
      <c r="C897" s="685" t="s">
        <v>3331</v>
      </c>
      <c r="D897" s="685" t="s">
        <v>50</v>
      </c>
      <c r="E897" s="686" t="n">
        <v>11.32</v>
      </c>
    </row>
    <row r="898" customFormat="false" ht="12.75" hidden="false" customHeight="true" outlineLevel="0" collapsed="false">
      <c r="A898" s="684" t="s">
        <v>3332</v>
      </c>
      <c r="B898" s="685" t="s">
        <v>316</v>
      </c>
      <c r="C898" s="685" t="s">
        <v>3333</v>
      </c>
      <c r="D898" s="685" t="s">
        <v>50</v>
      </c>
      <c r="E898" s="686" t="n">
        <v>11.99</v>
      </c>
    </row>
    <row r="899" customFormat="false" ht="13.5" hidden="false" customHeight="true" outlineLevel="0" collapsed="false">
      <c r="A899" s="684" t="s">
        <v>3334</v>
      </c>
      <c r="B899" s="685" t="s">
        <v>316</v>
      </c>
      <c r="C899" s="685" t="s">
        <v>3335</v>
      </c>
      <c r="D899" s="685" t="s">
        <v>50</v>
      </c>
      <c r="E899" s="686" t="n">
        <v>0.75</v>
      </c>
    </row>
    <row r="900" customFormat="false" ht="12.75" hidden="false" customHeight="true" outlineLevel="0" collapsed="false">
      <c r="A900" s="684" t="s">
        <v>3336</v>
      </c>
      <c r="B900" s="685" t="s">
        <v>316</v>
      </c>
      <c r="C900" s="685" t="s">
        <v>3337</v>
      </c>
      <c r="D900" s="685" t="s">
        <v>50</v>
      </c>
      <c r="E900" s="686" t="n">
        <v>1.06</v>
      </c>
    </row>
    <row r="901" customFormat="false" ht="13.5" hidden="false" customHeight="true" outlineLevel="0" collapsed="false">
      <c r="A901" s="684" t="s">
        <v>3338</v>
      </c>
      <c r="B901" s="685" t="s">
        <v>316</v>
      </c>
      <c r="C901" s="685" t="s">
        <v>3339</v>
      </c>
      <c r="D901" s="685" t="s">
        <v>50</v>
      </c>
      <c r="E901" s="686" t="n">
        <v>1.08</v>
      </c>
    </row>
    <row r="902" customFormat="false" ht="12.75" hidden="false" customHeight="true" outlineLevel="0" collapsed="false">
      <c r="A902" s="684" t="s">
        <v>3340</v>
      </c>
      <c r="B902" s="685" t="s">
        <v>316</v>
      </c>
      <c r="C902" s="685" t="s">
        <v>3341</v>
      </c>
      <c r="D902" s="685" t="s">
        <v>50</v>
      </c>
      <c r="E902" s="686" t="n">
        <v>0.98</v>
      </c>
    </row>
    <row r="903" customFormat="false" ht="12.75" hidden="false" customHeight="true" outlineLevel="0" collapsed="false">
      <c r="A903" s="684" t="s">
        <v>3342</v>
      </c>
      <c r="B903" s="685" t="s">
        <v>316</v>
      </c>
      <c r="C903" s="685" t="s">
        <v>3343</v>
      </c>
      <c r="D903" s="685" t="s">
        <v>50</v>
      </c>
      <c r="E903" s="686" t="n">
        <v>3.85</v>
      </c>
    </row>
    <row r="904" customFormat="false" ht="13.5" hidden="false" customHeight="true" outlineLevel="0" collapsed="false">
      <c r="A904" s="684" t="s">
        <v>3344</v>
      </c>
      <c r="B904" s="685" t="s">
        <v>316</v>
      </c>
      <c r="C904" s="685" t="s">
        <v>3345</v>
      </c>
      <c r="D904" s="685" t="s">
        <v>50</v>
      </c>
      <c r="E904" s="686" t="n">
        <v>18</v>
      </c>
    </row>
    <row r="905" customFormat="false" ht="12.75" hidden="false" customHeight="true" outlineLevel="0" collapsed="false">
      <c r="A905" s="684" t="s">
        <v>3346</v>
      </c>
      <c r="B905" s="685" t="s">
        <v>316</v>
      </c>
      <c r="C905" s="685" t="s">
        <v>3347</v>
      </c>
      <c r="D905" s="685" t="s">
        <v>50</v>
      </c>
      <c r="E905" s="686" t="n">
        <v>3.55</v>
      </c>
    </row>
    <row r="906" customFormat="false" ht="16.5" hidden="false" customHeight="true" outlineLevel="0" collapsed="false">
      <c r="A906" s="684" t="s">
        <v>3348</v>
      </c>
      <c r="B906" s="685" t="s">
        <v>316</v>
      </c>
      <c r="C906" s="685" t="s">
        <v>3349</v>
      </c>
      <c r="D906" s="685" t="s">
        <v>50</v>
      </c>
      <c r="E906" s="686" t="n">
        <v>37.84</v>
      </c>
    </row>
    <row r="907" customFormat="false" ht="12.75" hidden="false" customHeight="true" outlineLevel="0" collapsed="false">
      <c r="A907" s="684" t="s">
        <v>3350</v>
      </c>
      <c r="B907" s="685" t="s">
        <v>316</v>
      </c>
      <c r="C907" s="685" t="s">
        <v>3351</v>
      </c>
      <c r="D907" s="685" t="s">
        <v>50</v>
      </c>
      <c r="E907" s="686" t="n">
        <v>1.3</v>
      </c>
    </row>
    <row r="908" customFormat="false" ht="13.5" hidden="false" customHeight="true" outlineLevel="0" collapsed="false">
      <c r="A908" s="684" t="s">
        <v>3352</v>
      </c>
      <c r="B908" s="685" t="s">
        <v>316</v>
      </c>
      <c r="C908" s="685" t="s">
        <v>3353</v>
      </c>
      <c r="D908" s="685" t="s">
        <v>50</v>
      </c>
      <c r="E908" s="686" t="n">
        <v>5.41</v>
      </c>
    </row>
    <row r="909" customFormat="false" ht="12.75" hidden="false" customHeight="true" outlineLevel="0" collapsed="false">
      <c r="A909" s="684" t="s">
        <v>3354</v>
      </c>
      <c r="B909" s="685" t="s">
        <v>316</v>
      </c>
      <c r="C909" s="685" t="s">
        <v>3355</v>
      </c>
      <c r="D909" s="685" t="s">
        <v>50</v>
      </c>
      <c r="E909" s="686" t="n">
        <v>1.74</v>
      </c>
    </row>
    <row r="910" customFormat="false" ht="16.5" hidden="false" customHeight="true" outlineLevel="0" collapsed="false">
      <c r="A910" s="684" t="s">
        <v>3356</v>
      </c>
      <c r="B910" s="685" t="s">
        <v>316</v>
      </c>
      <c r="C910" s="685" t="s">
        <v>3357</v>
      </c>
      <c r="D910" s="685" t="s">
        <v>50</v>
      </c>
      <c r="E910" s="686" t="n">
        <v>2.3</v>
      </c>
    </row>
    <row r="911" customFormat="false" ht="16.5" hidden="false" customHeight="true" outlineLevel="0" collapsed="false">
      <c r="A911" s="684" t="s">
        <v>3358</v>
      </c>
      <c r="B911" s="685" t="s">
        <v>316</v>
      </c>
      <c r="C911" s="685" t="s">
        <v>3359</v>
      </c>
      <c r="D911" s="685" t="s">
        <v>50</v>
      </c>
      <c r="E911" s="686" t="n">
        <v>4.59</v>
      </c>
    </row>
    <row r="912" customFormat="false" ht="12.75" hidden="false" customHeight="true" outlineLevel="0" collapsed="false">
      <c r="A912" s="684" t="s">
        <v>3360</v>
      </c>
      <c r="B912" s="685" t="s">
        <v>316</v>
      </c>
      <c r="C912" s="685" t="s">
        <v>3361</v>
      </c>
      <c r="D912" s="685" t="s">
        <v>50</v>
      </c>
      <c r="E912" s="686" t="n">
        <v>4.28</v>
      </c>
    </row>
    <row r="913" customFormat="false" ht="12.75" hidden="false" customHeight="true" outlineLevel="0" collapsed="false">
      <c r="A913" s="684" t="s">
        <v>3362</v>
      </c>
      <c r="B913" s="685" t="s">
        <v>316</v>
      </c>
      <c r="C913" s="685" t="s">
        <v>3363</v>
      </c>
      <c r="D913" s="685" t="s">
        <v>50</v>
      </c>
      <c r="E913" s="686" t="n">
        <v>2.48</v>
      </c>
    </row>
    <row r="914" customFormat="false" ht="13.5" hidden="false" customHeight="true" outlineLevel="0" collapsed="false">
      <c r="A914" s="684" t="s">
        <v>3364</v>
      </c>
      <c r="B914" s="685" t="s">
        <v>316</v>
      </c>
      <c r="C914" s="685" t="s">
        <v>3365</v>
      </c>
      <c r="D914" s="685" t="s">
        <v>50</v>
      </c>
      <c r="E914" s="686" t="n">
        <v>2.1</v>
      </c>
    </row>
    <row r="915" customFormat="false" ht="12.75" hidden="false" customHeight="true" outlineLevel="0" collapsed="false">
      <c r="A915" s="684" t="s">
        <v>3366</v>
      </c>
      <c r="B915" s="685" t="s">
        <v>316</v>
      </c>
      <c r="C915" s="685" t="s">
        <v>3367</v>
      </c>
      <c r="D915" s="685" t="s">
        <v>50</v>
      </c>
      <c r="E915" s="686" t="n">
        <v>6.09</v>
      </c>
    </row>
    <row r="916" customFormat="false" ht="12.75" hidden="false" customHeight="true" outlineLevel="0" collapsed="false">
      <c r="A916" s="684" t="s">
        <v>3368</v>
      </c>
      <c r="B916" s="685" t="s">
        <v>316</v>
      </c>
      <c r="C916" s="685" t="s">
        <v>3369</v>
      </c>
      <c r="D916" s="685" t="s">
        <v>50</v>
      </c>
      <c r="E916" s="686" t="n">
        <v>8</v>
      </c>
    </row>
    <row r="917" customFormat="false" ht="13.5" hidden="false" customHeight="true" outlineLevel="0" collapsed="false">
      <c r="A917" s="684" t="s">
        <v>3370</v>
      </c>
      <c r="B917" s="685" t="s">
        <v>316</v>
      </c>
      <c r="C917" s="685" t="s">
        <v>3371</v>
      </c>
      <c r="D917" s="685" t="s">
        <v>50</v>
      </c>
      <c r="E917" s="686" t="n">
        <v>4.18</v>
      </c>
    </row>
    <row r="918" customFormat="false" ht="12.75" hidden="false" customHeight="true" outlineLevel="0" collapsed="false">
      <c r="A918" s="684" t="s">
        <v>3372</v>
      </c>
      <c r="B918" s="685" t="s">
        <v>316</v>
      </c>
      <c r="C918" s="685" t="s">
        <v>3373</v>
      </c>
      <c r="D918" s="685" t="s">
        <v>50</v>
      </c>
      <c r="E918" s="686" t="n">
        <v>6.9</v>
      </c>
    </row>
    <row r="919" customFormat="false" ht="13.5" hidden="false" customHeight="true" outlineLevel="0" collapsed="false">
      <c r="A919" s="684" t="s">
        <v>3374</v>
      </c>
      <c r="B919" s="685" t="s">
        <v>316</v>
      </c>
      <c r="C919" s="685" t="s">
        <v>3375</v>
      </c>
      <c r="D919" s="685" t="s">
        <v>50</v>
      </c>
      <c r="E919" s="686" t="n">
        <v>21</v>
      </c>
    </row>
    <row r="920" customFormat="false" ht="12.75" hidden="false" customHeight="true" outlineLevel="0" collapsed="false">
      <c r="A920" s="684" t="s">
        <v>3376</v>
      </c>
      <c r="B920" s="685" t="s">
        <v>316</v>
      </c>
      <c r="C920" s="685" t="s">
        <v>3377</v>
      </c>
      <c r="D920" s="685" t="s">
        <v>50</v>
      </c>
      <c r="E920" s="686" t="n">
        <v>135.58</v>
      </c>
    </row>
    <row r="921" customFormat="false" ht="12.75" hidden="false" customHeight="true" outlineLevel="0" collapsed="false">
      <c r="A921" s="684" t="s">
        <v>3378</v>
      </c>
      <c r="B921" s="685" t="s">
        <v>316</v>
      </c>
      <c r="C921" s="685" t="s">
        <v>3379</v>
      </c>
      <c r="D921" s="685" t="s">
        <v>50</v>
      </c>
      <c r="E921" s="686" t="n">
        <v>109.56</v>
      </c>
    </row>
    <row r="922" customFormat="false" ht="13.5" hidden="false" customHeight="true" outlineLevel="0" collapsed="false">
      <c r="A922" s="684" t="s">
        <v>3380</v>
      </c>
      <c r="B922" s="685" t="s">
        <v>316</v>
      </c>
      <c r="C922" s="685" t="s">
        <v>3381</v>
      </c>
      <c r="D922" s="685" t="s">
        <v>50</v>
      </c>
      <c r="E922" s="686" t="n">
        <v>93.1</v>
      </c>
    </row>
    <row r="923" customFormat="false" ht="12.75" hidden="false" customHeight="true" outlineLevel="0" collapsed="false">
      <c r="A923" s="684" t="s">
        <v>3382</v>
      </c>
      <c r="B923" s="685" t="s">
        <v>316</v>
      </c>
      <c r="C923" s="685" t="s">
        <v>3383</v>
      </c>
      <c r="D923" s="685" t="s">
        <v>50</v>
      </c>
      <c r="E923" s="686" t="n">
        <v>11.86</v>
      </c>
    </row>
    <row r="924" customFormat="false" ht="13.5" hidden="false" customHeight="true" outlineLevel="0" collapsed="false">
      <c r="A924" s="684" t="s">
        <v>3384</v>
      </c>
      <c r="B924" s="685" t="s">
        <v>316</v>
      </c>
      <c r="C924" s="685" t="s">
        <v>3385</v>
      </c>
      <c r="D924" s="685" t="s">
        <v>50</v>
      </c>
      <c r="E924" s="686" t="n">
        <v>13</v>
      </c>
    </row>
    <row r="925" customFormat="false" ht="12.75" hidden="false" customHeight="true" outlineLevel="0" collapsed="false">
      <c r="A925" s="684" t="s">
        <v>3386</v>
      </c>
      <c r="B925" s="685" t="s">
        <v>316</v>
      </c>
      <c r="C925" s="685" t="s">
        <v>3387</v>
      </c>
      <c r="D925" s="685" t="s">
        <v>50</v>
      </c>
      <c r="E925" s="686" t="n">
        <v>738.44</v>
      </c>
    </row>
    <row r="926" customFormat="false" ht="12.75" hidden="false" customHeight="true" outlineLevel="0" collapsed="false">
      <c r="A926" s="684" t="s">
        <v>3388</v>
      </c>
      <c r="B926" s="685" t="s">
        <v>316</v>
      </c>
      <c r="C926" s="685" t="s">
        <v>3389</v>
      </c>
      <c r="D926" s="685" t="s">
        <v>50</v>
      </c>
      <c r="E926" s="686" t="n">
        <v>15.99</v>
      </c>
    </row>
    <row r="927" customFormat="false" ht="13.5" hidden="false" customHeight="true" outlineLevel="0" collapsed="false">
      <c r="A927" s="684" t="s">
        <v>3390</v>
      </c>
      <c r="B927" s="685" t="s">
        <v>316</v>
      </c>
      <c r="C927" s="685" t="s">
        <v>3391</v>
      </c>
      <c r="D927" s="685" t="s">
        <v>50</v>
      </c>
      <c r="E927" s="686" t="n">
        <v>23.5</v>
      </c>
    </row>
    <row r="928" customFormat="false" ht="12.75" hidden="false" customHeight="true" outlineLevel="0" collapsed="false">
      <c r="A928" s="684" t="s">
        <v>3392</v>
      </c>
      <c r="B928" s="685" t="s">
        <v>316</v>
      </c>
      <c r="C928" s="685" t="s">
        <v>3393</v>
      </c>
      <c r="D928" s="685" t="s">
        <v>50</v>
      </c>
      <c r="E928" s="686" t="n">
        <v>545.4</v>
      </c>
    </row>
    <row r="929" customFormat="false" ht="12.75" hidden="false" customHeight="true" outlineLevel="0" collapsed="false">
      <c r="A929" s="684" t="s">
        <v>3394</v>
      </c>
      <c r="B929" s="685" t="s">
        <v>316</v>
      </c>
      <c r="C929" s="685" t="s">
        <v>3395</v>
      </c>
      <c r="D929" s="685" t="s">
        <v>50</v>
      </c>
      <c r="E929" s="686" t="n">
        <v>1280.39</v>
      </c>
    </row>
    <row r="930" customFormat="false" ht="13.5" hidden="false" customHeight="true" outlineLevel="0" collapsed="false">
      <c r="A930" s="684" t="s">
        <v>3396</v>
      </c>
      <c r="B930" s="685" t="s">
        <v>316</v>
      </c>
      <c r="C930" s="685" t="s">
        <v>3397</v>
      </c>
      <c r="D930" s="685" t="s">
        <v>50</v>
      </c>
      <c r="E930" s="686" t="n">
        <v>28.92</v>
      </c>
    </row>
    <row r="931" customFormat="false" ht="12.75" hidden="false" customHeight="true" outlineLevel="0" collapsed="false">
      <c r="A931" s="684" t="s">
        <v>3398</v>
      </c>
      <c r="B931" s="685" t="s">
        <v>316</v>
      </c>
      <c r="C931" s="685" t="s">
        <v>3399</v>
      </c>
      <c r="D931" s="685" t="s">
        <v>50</v>
      </c>
      <c r="E931" s="686" t="n">
        <v>4.9</v>
      </c>
    </row>
    <row r="932" customFormat="false" ht="13.5" hidden="false" customHeight="true" outlineLevel="0" collapsed="false">
      <c r="A932" s="684" t="s">
        <v>3400</v>
      </c>
      <c r="B932" s="685" t="s">
        <v>316</v>
      </c>
      <c r="C932" s="685" t="s">
        <v>3401</v>
      </c>
      <c r="D932" s="685" t="s">
        <v>50</v>
      </c>
      <c r="E932" s="686" t="n">
        <v>6.18</v>
      </c>
    </row>
    <row r="933" customFormat="false" ht="12.75" hidden="false" customHeight="true" outlineLevel="0" collapsed="false">
      <c r="A933" s="684" t="s">
        <v>3402</v>
      </c>
      <c r="B933" s="685" t="s">
        <v>316</v>
      </c>
      <c r="C933" s="685" t="s">
        <v>3403</v>
      </c>
      <c r="D933" s="685" t="s">
        <v>50</v>
      </c>
      <c r="E933" s="686" t="n">
        <v>4.3</v>
      </c>
    </row>
    <row r="934" customFormat="false" ht="12.75" hidden="false" customHeight="true" outlineLevel="0" collapsed="false">
      <c r="A934" s="684" t="s">
        <v>3404</v>
      </c>
      <c r="B934" s="685" t="s">
        <v>316</v>
      </c>
      <c r="C934" s="685" t="s">
        <v>3405</v>
      </c>
      <c r="D934" s="685" t="s">
        <v>50</v>
      </c>
      <c r="E934" s="686" t="n">
        <v>7.08</v>
      </c>
    </row>
    <row r="935" customFormat="false" ht="13.5" hidden="false" customHeight="true" outlineLevel="0" collapsed="false">
      <c r="A935" s="684" t="s">
        <v>3406</v>
      </c>
      <c r="B935" s="685" t="s">
        <v>316</v>
      </c>
      <c r="C935" s="685" t="s">
        <v>3407</v>
      </c>
      <c r="D935" s="685" t="s">
        <v>50</v>
      </c>
      <c r="E935" s="686" t="n">
        <v>8.69</v>
      </c>
    </row>
    <row r="936" customFormat="false" ht="12.75" hidden="false" customHeight="true" outlineLevel="0" collapsed="false">
      <c r="A936" s="684" t="s">
        <v>3408</v>
      </c>
      <c r="B936" s="685" t="s">
        <v>316</v>
      </c>
      <c r="C936" s="685" t="s">
        <v>3409</v>
      </c>
      <c r="D936" s="685" t="s">
        <v>50</v>
      </c>
      <c r="E936" s="686" t="n">
        <v>11.19</v>
      </c>
    </row>
    <row r="937" customFormat="false" ht="13.5" hidden="false" customHeight="true" outlineLevel="0" collapsed="false">
      <c r="A937" s="684" t="s">
        <v>3410</v>
      </c>
      <c r="B937" s="685" t="s">
        <v>316</v>
      </c>
      <c r="C937" s="685" t="s">
        <v>3411</v>
      </c>
      <c r="D937" s="685" t="s">
        <v>50</v>
      </c>
      <c r="E937" s="686" t="n">
        <v>14.17</v>
      </c>
    </row>
    <row r="938" customFormat="false" ht="12.75" hidden="false" customHeight="true" outlineLevel="0" collapsed="false">
      <c r="A938" s="684" t="s">
        <v>3412</v>
      </c>
      <c r="B938" s="685" t="s">
        <v>316</v>
      </c>
      <c r="C938" s="685" t="s">
        <v>3413</v>
      </c>
      <c r="D938" s="685" t="s">
        <v>50</v>
      </c>
      <c r="E938" s="686" t="n">
        <v>20.55</v>
      </c>
    </row>
    <row r="939" customFormat="false" ht="12.75" hidden="false" customHeight="true" outlineLevel="0" collapsed="false">
      <c r="A939" s="684" t="s">
        <v>3414</v>
      </c>
      <c r="B939" s="685" t="s">
        <v>316</v>
      </c>
      <c r="C939" s="685" t="s">
        <v>3415</v>
      </c>
      <c r="D939" s="685" t="s">
        <v>50</v>
      </c>
      <c r="E939" s="686" t="n">
        <v>33.29</v>
      </c>
    </row>
    <row r="940" customFormat="false" ht="13.5" hidden="false" customHeight="true" outlineLevel="0" collapsed="false">
      <c r="A940" s="684" t="s">
        <v>3416</v>
      </c>
      <c r="B940" s="685" t="s">
        <v>316</v>
      </c>
      <c r="C940" s="685" t="s">
        <v>3417</v>
      </c>
      <c r="D940" s="685" t="s">
        <v>50</v>
      </c>
      <c r="E940" s="686" t="n">
        <v>14.99</v>
      </c>
    </row>
    <row r="941" customFormat="false" ht="12.75" hidden="false" customHeight="true" outlineLevel="0" collapsed="false">
      <c r="A941" s="684" t="s">
        <v>3418</v>
      </c>
      <c r="B941" s="685" t="s">
        <v>316</v>
      </c>
      <c r="C941" s="685" t="s">
        <v>3419</v>
      </c>
      <c r="D941" s="685" t="s">
        <v>50</v>
      </c>
      <c r="E941" s="686" t="n">
        <v>26.9</v>
      </c>
    </row>
    <row r="942" customFormat="false" ht="13.5" hidden="false" customHeight="true" outlineLevel="0" collapsed="false">
      <c r="A942" s="684" t="s">
        <v>3420</v>
      </c>
      <c r="B942" s="685" t="s">
        <v>316</v>
      </c>
      <c r="C942" s="685" t="s">
        <v>3421</v>
      </c>
      <c r="D942" s="685" t="s">
        <v>50</v>
      </c>
      <c r="E942" s="686" t="n">
        <v>12.56</v>
      </c>
    </row>
    <row r="943" customFormat="false" ht="12.75" hidden="false" customHeight="true" outlineLevel="0" collapsed="false">
      <c r="A943" s="684" t="s">
        <v>3422</v>
      </c>
      <c r="B943" s="685" t="s">
        <v>316</v>
      </c>
      <c r="C943" s="685" t="s">
        <v>3423</v>
      </c>
      <c r="D943" s="685" t="s">
        <v>50</v>
      </c>
      <c r="E943" s="686" t="n">
        <v>113</v>
      </c>
    </row>
    <row r="944" customFormat="false" ht="12.75" hidden="false" customHeight="true" outlineLevel="0" collapsed="false">
      <c r="A944" s="684" t="s">
        <v>3424</v>
      </c>
      <c r="B944" s="685" t="s">
        <v>316</v>
      </c>
      <c r="C944" s="685" t="s">
        <v>3425</v>
      </c>
      <c r="D944" s="685" t="s">
        <v>50</v>
      </c>
      <c r="E944" s="686" t="n">
        <v>112.7</v>
      </c>
    </row>
    <row r="945" customFormat="false" ht="16.5" hidden="false" customHeight="true" outlineLevel="0" collapsed="false">
      <c r="A945" s="684" t="s">
        <v>3426</v>
      </c>
      <c r="B945" s="685" t="s">
        <v>316</v>
      </c>
      <c r="C945" s="685" t="s">
        <v>3427</v>
      </c>
      <c r="D945" s="685" t="s">
        <v>50</v>
      </c>
      <c r="E945" s="686" t="n">
        <v>114.92</v>
      </c>
    </row>
    <row r="946" customFormat="false" ht="12.75" hidden="false" customHeight="true" outlineLevel="0" collapsed="false">
      <c r="A946" s="684" t="s">
        <v>3428</v>
      </c>
      <c r="B946" s="685" t="s">
        <v>316</v>
      </c>
      <c r="C946" s="685" t="s">
        <v>3429</v>
      </c>
      <c r="D946" s="685" t="s">
        <v>50</v>
      </c>
      <c r="E946" s="686" t="n">
        <v>71.55</v>
      </c>
    </row>
    <row r="947" customFormat="false" ht="13.5" hidden="false" customHeight="true" outlineLevel="0" collapsed="false">
      <c r="A947" s="684" t="s">
        <v>3430</v>
      </c>
      <c r="B947" s="685" t="s">
        <v>316</v>
      </c>
      <c r="C947" s="685" t="s">
        <v>3431</v>
      </c>
      <c r="D947" s="685" t="s">
        <v>50</v>
      </c>
      <c r="E947" s="686" t="n">
        <v>103.84</v>
      </c>
    </row>
    <row r="948" customFormat="false" ht="12.75" hidden="false" customHeight="true" outlineLevel="0" collapsed="false">
      <c r="A948" s="684" t="s">
        <v>3432</v>
      </c>
      <c r="B948" s="685" t="s">
        <v>316</v>
      </c>
      <c r="C948" s="685" t="s">
        <v>3433</v>
      </c>
      <c r="D948" s="685" t="s">
        <v>50</v>
      </c>
      <c r="E948" s="686" t="n">
        <v>125</v>
      </c>
    </row>
    <row r="949" customFormat="false" ht="13.5" hidden="false" customHeight="true" outlineLevel="0" collapsed="false">
      <c r="A949" s="684" t="s">
        <v>3434</v>
      </c>
      <c r="B949" s="685" t="s">
        <v>316</v>
      </c>
      <c r="C949" s="685" t="s">
        <v>3435</v>
      </c>
      <c r="D949" s="685" t="s">
        <v>50</v>
      </c>
      <c r="E949" s="686" t="n">
        <v>120.33</v>
      </c>
    </row>
    <row r="950" customFormat="false" ht="12.75" hidden="false" customHeight="true" outlineLevel="0" collapsed="false">
      <c r="A950" s="684" t="s">
        <v>3436</v>
      </c>
      <c r="B950" s="685" t="s">
        <v>316</v>
      </c>
      <c r="C950" s="685" t="s">
        <v>3437</v>
      </c>
      <c r="D950" s="685" t="s">
        <v>50</v>
      </c>
      <c r="E950" s="686" t="n">
        <v>195</v>
      </c>
    </row>
    <row r="951" customFormat="false" ht="12.75" hidden="false" customHeight="true" outlineLevel="0" collapsed="false">
      <c r="A951" s="684" t="s">
        <v>3438</v>
      </c>
      <c r="B951" s="685" t="s">
        <v>316</v>
      </c>
      <c r="C951" s="685" t="s">
        <v>3439</v>
      </c>
      <c r="D951" s="685" t="s">
        <v>50</v>
      </c>
      <c r="E951" s="686" t="n">
        <v>64.1</v>
      </c>
    </row>
    <row r="952" customFormat="false" ht="13.5" hidden="false" customHeight="true" outlineLevel="0" collapsed="false">
      <c r="A952" s="684" t="s">
        <v>3440</v>
      </c>
      <c r="B952" s="685" t="s">
        <v>316</v>
      </c>
      <c r="C952" s="685" t="s">
        <v>3441</v>
      </c>
      <c r="D952" s="685" t="s">
        <v>50</v>
      </c>
      <c r="E952" s="686" t="n">
        <v>66.29</v>
      </c>
    </row>
    <row r="953" customFormat="false" ht="12.75" hidden="false" customHeight="true" outlineLevel="0" collapsed="false">
      <c r="A953" s="684" t="s">
        <v>3442</v>
      </c>
      <c r="B953" s="685" t="s">
        <v>316</v>
      </c>
      <c r="C953" s="685" t="s">
        <v>3443</v>
      </c>
      <c r="D953" s="685" t="s">
        <v>50</v>
      </c>
      <c r="E953" s="686" t="n">
        <v>85.53</v>
      </c>
    </row>
    <row r="954" customFormat="false" ht="13.5" hidden="false" customHeight="true" outlineLevel="0" collapsed="false">
      <c r="A954" s="684" t="s">
        <v>3444</v>
      </c>
      <c r="B954" s="685" t="s">
        <v>316</v>
      </c>
      <c r="C954" s="685" t="s">
        <v>3445</v>
      </c>
      <c r="D954" s="685" t="s">
        <v>50</v>
      </c>
      <c r="E954" s="686" t="n">
        <v>62.38</v>
      </c>
    </row>
    <row r="955" customFormat="false" ht="12.75" hidden="false" customHeight="true" outlineLevel="0" collapsed="false">
      <c r="A955" s="684" t="s">
        <v>3446</v>
      </c>
      <c r="B955" s="685" t="s">
        <v>316</v>
      </c>
      <c r="C955" s="685" t="s">
        <v>3447</v>
      </c>
      <c r="D955" s="685" t="s">
        <v>50</v>
      </c>
      <c r="E955" s="686" t="n">
        <v>63.9</v>
      </c>
    </row>
    <row r="956" customFormat="false" ht="12.75" hidden="false" customHeight="true" outlineLevel="0" collapsed="false">
      <c r="A956" s="684" t="s">
        <v>3448</v>
      </c>
      <c r="B956" s="685" t="s">
        <v>316</v>
      </c>
      <c r="C956" s="685" t="s">
        <v>3449</v>
      </c>
      <c r="D956" s="685" t="s">
        <v>50</v>
      </c>
      <c r="E956" s="686" t="n">
        <v>102.72</v>
      </c>
    </row>
    <row r="957" customFormat="false" ht="13.5" hidden="false" customHeight="true" outlineLevel="0" collapsed="false">
      <c r="A957" s="684" t="s">
        <v>3450</v>
      </c>
      <c r="B957" s="685" t="s">
        <v>316</v>
      </c>
      <c r="C957" s="685" t="s">
        <v>3451</v>
      </c>
      <c r="D957" s="685" t="s">
        <v>50</v>
      </c>
      <c r="E957" s="686" t="n">
        <v>107.95</v>
      </c>
    </row>
    <row r="958" customFormat="false" ht="12.75" hidden="false" customHeight="true" outlineLevel="0" collapsed="false">
      <c r="A958" s="684" t="s">
        <v>3452</v>
      </c>
      <c r="B958" s="685" t="s">
        <v>316</v>
      </c>
      <c r="C958" s="685" t="s">
        <v>3453</v>
      </c>
      <c r="D958" s="685" t="s">
        <v>50</v>
      </c>
      <c r="E958" s="686" t="n">
        <v>39.9</v>
      </c>
    </row>
    <row r="959" customFormat="false" ht="12.75" hidden="false" customHeight="true" outlineLevel="0" collapsed="false">
      <c r="A959" s="684" t="s">
        <v>3454</v>
      </c>
      <c r="B959" s="685" t="s">
        <v>316</v>
      </c>
      <c r="C959" s="685" t="s">
        <v>3455</v>
      </c>
      <c r="D959" s="685" t="s">
        <v>50</v>
      </c>
      <c r="E959" s="686" t="n">
        <v>59.9</v>
      </c>
    </row>
    <row r="960" customFormat="false" ht="16.5" hidden="false" customHeight="true" outlineLevel="0" collapsed="false">
      <c r="A960" s="684" t="s">
        <v>3456</v>
      </c>
      <c r="B960" s="685" t="s">
        <v>316</v>
      </c>
      <c r="C960" s="685" t="s">
        <v>3457</v>
      </c>
      <c r="D960" s="685" t="s">
        <v>50</v>
      </c>
      <c r="E960" s="686" t="n">
        <v>62.9</v>
      </c>
    </row>
    <row r="961" customFormat="false" ht="16.5" hidden="false" customHeight="true" outlineLevel="0" collapsed="false">
      <c r="A961" s="684" t="s">
        <v>3458</v>
      </c>
      <c r="B961" s="685" t="s">
        <v>316</v>
      </c>
      <c r="C961" s="685" t="s">
        <v>3459</v>
      </c>
      <c r="D961" s="685" t="s">
        <v>50</v>
      </c>
      <c r="E961" s="686" t="n">
        <v>39.43</v>
      </c>
    </row>
    <row r="962" customFormat="false" ht="12.75" hidden="false" customHeight="true" outlineLevel="0" collapsed="false">
      <c r="A962" s="684" t="s">
        <v>3460</v>
      </c>
      <c r="B962" s="685" t="s">
        <v>316</v>
      </c>
      <c r="C962" s="685" t="s">
        <v>3461</v>
      </c>
      <c r="D962" s="685" t="s">
        <v>50</v>
      </c>
      <c r="E962" s="686" t="n">
        <v>2.99</v>
      </c>
    </row>
    <row r="963" customFormat="false" ht="13.5" hidden="false" customHeight="true" outlineLevel="0" collapsed="false">
      <c r="A963" s="684" t="s">
        <v>3462</v>
      </c>
      <c r="B963" s="685" t="s">
        <v>316</v>
      </c>
      <c r="C963" s="685" t="s">
        <v>3463</v>
      </c>
      <c r="D963" s="685" t="s">
        <v>50</v>
      </c>
      <c r="E963" s="686" t="n">
        <v>10.74</v>
      </c>
    </row>
    <row r="964" customFormat="false" ht="12.75" hidden="false" customHeight="true" outlineLevel="0" collapsed="false">
      <c r="A964" s="684" t="s">
        <v>3464</v>
      </c>
      <c r="B964" s="685" t="s">
        <v>316</v>
      </c>
      <c r="C964" s="685" t="s">
        <v>3465</v>
      </c>
      <c r="D964" s="685" t="s">
        <v>50</v>
      </c>
      <c r="E964" s="686" t="n">
        <v>2.84</v>
      </c>
    </row>
    <row r="965" customFormat="false" ht="13.5" hidden="false" customHeight="true" outlineLevel="0" collapsed="false">
      <c r="A965" s="684" t="s">
        <v>3466</v>
      </c>
      <c r="B965" s="685" t="s">
        <v>316</v>
      </c>
      <c r="C965" s="685" t="s">
        <v>3467</v>
      </c>
      <c r="D965" s="685" t="s">
        <v>50</v>
      </c>
      <c r="E965" s="686" t="n">
        <v>4.56</v>
      </c>
    </row>
    <row r="966" customFormat="false" ht="12.75" hidden="false" customHeight="true" outlineLevel="0" collapsed="false">
      <c r="A966" s="684" t="s">
        <v>3468</v>
      </c>
      <c r="B966" s="685" t="s">
        <v>316</v>
      </c>
      <c r="C966" s="685" t="s">
        <v>3469</v>
      </c>
      <c r="D966" s="685" t="s">
        <v>50</v>
      </c>
      <c r="E966" s="686" t="n">
        <v>5.25</v>
      </c>
    </row>
    <row r="967" customFormat="false" ht="12.75" hidden="false" customHeight="true" outlineLevel="0" collapsed="false">
      <c r="A967" s="684" t="s">
        <v>3470</v>
      </c>
      <c r="B967" s="685" t="s">
        <v>316</v>
      </c>
      <c r="C967" s="685" t="s">
        <v>3471</v>
      </c>
      <c r="D967" s="685" t="s">
        <v>50</v>
      </c>
      <c r="E967" s="686" t="n">
        <v>7.02</v>
      </c>
    </row>
    <row r="968" customFormat="false" ht="13.5" hidden="false" customHeight="true" outlineLevel="0" collapsed="false">
      <c r="A968" s="684" t="s">
        <v>3472</v>
      </c>
      <c r="B968" s="685" t="s">
        <v>316</v>
      </c>
      <c r="C968" s="685" t="s">
        <v>3473</v>
      </c>
      <c r="D968" s="685" t="s">
        <v>50</v>
      </c>
      <c r="E968" s="686" t="n">
        <v>10.06</v>
      </c>
    </row>
    <row r="969" customFormat="false" ht="12.75" hidden="false" customHeight="true" outlineLevel="0" collapsed="false">
      <c r="A969" s="684" t="s">
        <v>3474</v>
      </c>
      <c r="B969" s="685" t="s">
        <v>316</v>
      </c>
      <c r="C969" s="685" t="s">
        <v>3475</v>
      </c>
      <c r="D969" s="685" t="s">
        <v>50</v>
      </c>
      <c r="E969" s="686" t="n">
        <v>7.02</v>
      </c>
    </row>
    <row r="970" customFormat="false" ht="12.75" hidden="false" customHeight="true" outlineLevel="0" collapsed="false">
      <c r="A970" s="684" t="s">
        <v>3476</v>
      </c>
      <c r="B970" s="685" t="s">
        <v>316</v>
      </c>
      <c r="C970" s="685" t="s">
        <v>3477</v>
      </c>
      <c r="D970" s="685" t="s">
        <v>50</v>
      </c>
      <c r="E970" s="686" t="n">
        <v>10.06</v>
      </c>
    </row>
    <row r="971" customFormat="false" ht="13.5" hidden="false" customHeight="true" outlineLevel="0" collapsed="false">
      <c r="A971" s="684" t="s">
        <v>3478</v>
      </c>
      <c r="B971" s="685" t="s">
        <v>316</v>
      </c>
      <c r="C971" s="685" t="s">
        <v>3479</v>
      </c>
      <c r="D971" s="685" t="s">
        <v>50</v>
      </c>
      <c r="E971" s="686" t="n">
        <v>31.05</v>
      </c>
    </row>
    <row r="972" customFormat="false" ht="12.75" hidden="false" customHeight="true" outlineLevel="0" collapsed="false">
      <c r="A972" s="684" t="s">
        <v>3480</v>
      </c>
      <c r="B972" s="685" t="s">
        <v>316</v>
      </c>
      <c r="C972" s="685" t="s">
        <v>3481</v>
      </c>
      <c r="D972" s="685" t="s">
        <v>50</v>
      </c>
      <c r="E972" s="686" t="n">
        <v>4.3</v>
      </c>
    </row>
    <row r="973" customFormat="false" ht="13.5" hidden="false" customHeight="true" outlineLevel="0" collapsed="false">
      <c r="A973" s="684" t="s">
        <v>3482</v>
      </c>
      <c r="B973" s="685" t="s">
        <v>316</v>
      </c>
      <c r="C973" s="685" t="s">
        <v>3483</v>
      </c>
      <c r="D973" s="685" t="s">
        <v>50</v>
      </c>
      <c r="E973" s="686" t="n">
        <v>4.4</v>
      </c>
    </row>
    <row r="974" customFormat="false" ht="12.75" hidden="false" customHeight="true" outlineLevel="0" collapsed="false">
      <c r="A974" s="684" t="s">
        <v>3484</v>
      </c>
      <c r="B974" s="685" t="s">
        <v>316</v>
      </c>
      <c r="C974" s="685" t="s">
        <v>3485</v>
      </c>
      <c r="D974" s="685" t="s">
        <v>50</v>
      </c>
      <c r="E974" s="686" t="n">
        <v>4.54</v>
      </c>
    </row>
    <row r="975" customFormat="false" ht="12.75" hidden="false" customHeight="true" outlineLevel="0" collapsed="false">
      <c r="A975" s="684" t="s">
        <v>3486</v>
      </c>
      <c r="B975" s="685" t="s">
        <v>316</v>
      </c>
      <c r="C975" s="685" t="s">
        <v>3487</v>
      </c>
      <c r="D975" s="685" t="s">
        <v>50</v>
      </c>
      <c r="E975" s="686" t="n">
        <v>9.99</v>
      </c>
    </row>
    <row r="976" customFormat="false" ht="13.5" hidden="false" customHeight="true" outlineLevel="0" collapsed="false">
      <c r="A976" s="684" t="s">
        <v>3488</v>
      </c>
      <c r="B976" s="685" t="s">
        <v>316</v>
      </c>
      <c r="C976" s="685" t="s">
        <v>3489</v>
      </c>
      <c r="D976" s="685" t="s">
        <v>50</v>
      </c>
      <c r="E976" s="686" t="n">
        <v>6.39</v>
      </c>
    </row>
    <row r="977" customFormat="false" ht="12.75" hidden="false" customHeight="true" outlineLevel="0" collapsed="false">
      <c r="A977" s="684" t="s">
        <v>3490</v>
      </c>
      <c r="B977" s="685" t="s">
        <v>316</v>
      </c>
      <c r="C977" s="685" t="s">
        <v>3491</v>
      </c>
      <c r="D977" s="685" t="s">
        <v>50</v>
      </c>
      <c r="E977" s="686" t="n">
        <v>14</v>
      </c>
    </row>
    <row r="978" customFormat="false" ht="13.5" hidden="false" customHeight="true" outlineLevel="0" collapsed="false">
      <c r="A978" s="684" t="s">
        <v>3492</v>
      </c>
      <c r="B978" s="685" t="s">
        <v>316</v>
      </c>
      <c r="C978" s="685" t="s">
        <v>3493</v>
      </c>
      <c r="D978" s="685" t="s">
        <v>50</v>
      </c>
      <c r="E978" s="686" t="n">
        <v>14.9</v>
      </c>
    </row>
    <row r="979" customFormat="false" ht="12.75" hidden="false" customHeight="true" outlineLevel="0" collapsed="false">
      <c r="A979" s="684" t="s">
        <v>3494</v>
      </c>
      <c r="B979" s="685" t="s">
        <v>316</v>
      </c>
      <c r="C979" s="685" t="s">
        <v>3495</v>
      </c>
      <c r="D979" s="685" t="s">
        <v>50</v>
      </c>
      <c r="E979" s="686" t="n">
        <v>32</v>
      </c>
    </row>
    <row r="980" customFormat="false" ht="12.75" hidden="false" customHeight="true" outlineLevel="0" collapsed="false">
      <c r="A980" s="684" t="s">
        <v>3496</v>
      </c>
      <c r="B980" s="685" t="s">
        <v>316</v>
      </c>
      <c r="C980" s="685" t="s">
        <v>3497</v>
      </c>
      <c r="D980" s="685" t="s">
        <v>50</v>
      </c>
      <c r="E980" s="686" t="n">
        <v>26.25</v>
      </c>
    </row>
    <row r="981" customFormat="false" ht="13.5" hidden="false" customHeight="true" outlineLevel="0" collapsed="false">
      <c r="A981" s="684" t="s">
        <v>3498</v>
      </c>
      <c r="B981" s="685" t="s">
        <v>316</v>
      </c>
      <c r="C981" s="685" t="s">
        <v>3499</v>
      </c>
      <c r="D981" s="685" t="s">
        <v>50</v>
      </c>
      <c r="E981" s="686" t="n">
        <v>62.4</v>
      </c>
    </row>
    <row r="982" customFormat="false" ht="12.75" hidden="false" customHeight="true" outlineLevel="0" collapsed="false">
      <c r="A982" s="684" t="s">
        <v>3500</v>
      </c>
      <c r="B982" s="685" t="s">
        <v>316</v>
      </c>
      <c r="C982" s="685" t="s">
        <v>3501</v>
      </c>
      <c r="D982" s="685" t="s">
        <v>50</v>
      </c>
      <c r="E982" s="686" t="n">
        <v>9.9</v>
      </c>
    </row>
    <row r="983" customFormat="false" ht="16.5" hidden="false" customHeight="true" outlineLevel="0" collapsed="false">
      <c r="A983" s="684" t="s">
        <v>3502</v>
      </c>
      <c r="B983" s="685" t="s">
        <v>316</v>
      </c>
      <c r="C983" s="685" t="s">
        <v>3503</v>
      </c>
      <c r="D983" s="685" t="s">
        <v>50</v>
      </c>
      <c r="E983" s="686" t="n">
        <v>19.12</v>
      </c>
    </row>
    <row r="984" customFormat="false" ht="12.75" hidden="false" customHeight="true" outlineLevel="0" collapsed="false">
      <c r="A984" s="684" t="s">
        <v>3504</v>
      </c>
      <c r="B984" s="685" t="s">
        <v>316</v>
      </c>
      <c r="C984" s="685" t="s">
        <v>3505</v>
      </c>
      <c r="D984" s="685" t="s">
        <v>50</v>
      </c>
      <c r="E984" s="686" t="n">
        <v>5.92</v>
      </c>
    </row>
    <row r="985" customFormat="false" ht="16.5" hidden="false" customHeight="true" outlineLevel="0" collapsed="false">
      <c r="A985" s="684" t="s">
        <v>3506</v>
      </c>
      <c r="B985" s="685" t="s">
        <v>316</v>
      </c>
      <c r="C985" s="685" t="s">
        <v>3507</v>
      </c>
      <c r="D985" s="685" t="s">
        <v>50</v>
      </c>
      <c r="E985" s="686" t="n">
        <v>38.98</v>
      </c>
    </row>
    <row r="986" customFormat="false" ht="12.75" hidden="false" customHeight="true" outlineLevel="0" collapsed="false">
      <c r="A986" s="684" t="s">
        <v>3508</v>
      </c>
      <c r="B986" s="685" t="s">
        <v>316</v>
      </c>
      <c r="C986" s="685" t="s">
        <v>3509</v>
      </c>
      <c r="D986" s="685" t="s">
        <v>50</v>
      </c>
      <c r="E986" s="686" t="n">
        <v>63.94</v>
      </c>
    </row>
    <row r="987" customFormat="false" ht="16.5" hidden="false" customHeight="true" outlineLevel="0" collapsed="false">
      <c r="A987" s="684" t="s">
        <v>3510</v>
      </c>
      <c r="B987" s="685" t="s">
        <v>316</v>
      </c>
      <c r="C987" s="685" t="s">
        <v>3511</v>
      </c>
      <c r="D987" s="685" t="s">
        <v>50</v>
      </c>
      <c r="E987" s="686" t="n">
        <v>210.55</v>
      </c>
    </row>
    <row r="988" customFormat="false" ht="13.5" hidden="false" customHeight="true" outlineLevel="0" collapsed="false">
      <c r="A988" s="684" t="s">
        <v>3512</v>
      </c>
      <c r="B988" s="685" t="s">
        <v>316</v>
      </c>
      <c r="C988" s="685" t="s">
        <v>3513</v>
      </c>
      <c r="D988" s="685" t="s">
        <v>50</v>
      </c>
      <c r="E988" s="686" t="n">
        <v>62.5</v>
      </c>
    </row>
    <row r="989" customFormat="false" ht="15.75" hidden="false" customHeight="true" outlineLevel="0" collapsed="false">
      <c r="A989" s="684" t="s">
        <v>3514</v>
      </c>
      <c r="B989" s="685" t="s">
        <v>316</v>
      </c>
      <c r="C989" s="685" t="s">
        <v>3515</v>
      </c>
      <c r="D989" s="685" t="s">
        <v>50</v>
      </c>
      <c r="E989" s="686" t="n">
        <v>10.7</v>
      </c>
    </row>
    <row r="990" customFormat="false" ht="13.5" hidden="false" customHeight="true" outlineLevel="0" collapsed="false">
      <c r="A990" s="684" t="s">
        <v>3516</v>
      </c>
      <c r="B990" s="685" t="s">
        <v>316</v>
      </c>
      <c r="C990" s="685" t="s">
        <v>3517</v>
      </c>
      <c r="D990" s="685" t="s">
        <v>50</v>
      </c>
      <c r="E990" s="686" t="n">
        <v>0.59</v>
      </c>
    </row>
    <row r="991" customFormat="false" ht="12.75" hidden="false" customHeight="true" outlineLevel="0" collapsed="false">
      <c r="A991" s="684" t="s">
        <v>3518</v>
      </c>
      <c r="B991" s="687"/>
      <c r="C991" s="685" t="s">
        <v>3519</v>
      </c>
      <c r="D991" s="685" t="s">
        <v>50</v>
      </c>
      <c r="E991" s="686" t="n">
        <v>0.55</v>
      </c>
    </row>
    <row r="992" customFormat="false" ht="13.5" hidden="false" customHeight="true" outlineLevel="0" collapsed="false">
      <c r="A992" s="684" t="s">
        <v>3520</v>
      </c>
      <c r="B992" s="685" t="s">
        <v>316</v>
      </c>
      <c r="C992" s="685" t="s">
        <v>3521</v>
      </c>
      <c r="D992" s="685" t="s">
        <v>50</v>
      </c>
      <c r="E992" s="686" t="n">
        <v>2.7</v>
      </c>
    </row>
    <row r="993" customFormat="false" ht="12.75" hidden="false" customHeight="true" outlineLevel="0" collapsed="false">
      <c r="A993" s="684" t="s">
        <v>3522</v>
      </c>
      <c r="B993" s="685" t="s">
        <v>316</v>
      </c>
      <c r="C993" s="685" t="s">
        <v>3523</v>
      </c>
      <c r="D993" s="685" t="s">
        <v>50</v>
      </c>
      <c r="E993" s="686" t="n">
        <v>5.77</v>
      </c>
    </row>
    <row r="994" customFormat="false" ht="12.75" hidden="false" customHeight="true" outlineLevel="0" collapsed="false">
      <c r="A994" s="684" t="s">
        <v>3524</v>
      </c>
      <c r="B994" s="685" t="s">
        <v>316</v>
      </c>
      <c r="C994" s="685" t="s">
        <v>3525</v>
      </c>
      <c r="D994" s="685" t="s">
        <v>50</v>
      </c>
      <c r="E994" s="686" t="n">
        <v>6</v>
      </c>
    </row>
    <row r="995" customFormat="false" ht="13.5" hidden="false" customHeight="true" outlineLevel="0" collapsed="false">
      <c r="A995" s="684" t="s">
        <v>3526</v>
      </c>
      <c r="B995" s="685" t="s">
        <v>316</v>
      </c>
      <c r="C995" s="685" t="s">
        <v>3527</v>
      </c>
      <c r="D995" s="685" t="s">
        <v>50</v>
      </c>
      <c r="E995" s="686" t="n">
        <v>3.59</v>
      </c>
    </row>
    <row r="996" customFormat="false" ht="12.75" hidden="false" customHeight="true" outlineLevel="0" collapsed="false">
      <c r="A996" s="684" t="s">
        <v>3528</v>
      </c>
      <c r="B996" s="685" t="s">
        <v>316</v>
      </c>
      <c r="C996" s="685" t="s">
        <v>3529</v>
      </c>
      <c r="D996" s="685" t="s">
        <v>50</v>
      </c>
      <c r="E996" s="686" t="n">
        <v>5.7</v>
      </c>
    </row>
    <row r="997" customFormat="false" ht="12.75" hidden="false" customHeight="true" outlineLevel="0" collapsed="false">
      <c r="A997" s="684" t="s">
        <v>3530</v>
      </c>
      <c r="B997" s="685" t="s">
        <v>316</v>
      </c>
      <c r="C997" s="685" t="s">
        <v>3531</v>
      </c>
      <c r="D997" s="685" t="s">
        <v>50</v>
      </c>
      <c r="E997" s="686" t="n">
        <v>5.5</v>
      </c>
    </row>
    <row r="998" customFormat="false" ht="13.5" hidden="false" customHeight="true" outlineLevel="0" collapsed="false">
      <c r="A998" s="684" t="s">
        <v>3532</v>
      </c>
      <c r="B998" s="685" t="s">
        <v>316</v>
      </c>
      <c r="C998" s="685" t="s">
        <v>3533</v>
      </c>
      <c r="D998" s="685" t="s">
        <v>50</v>
      </c>
      <c r="E998" s="686" t="n">
        <v>8.5</v>
      </c>
    </row>
    <row r="999" customFormat="false" ht="12.75" hidden="false" customHeight="true" outlineLevel="0" collapsed="false">
      <c r="A999" s="684" t="s">
        <v>3534</v>
      </c>
      <c r="B999" s="685" t="s">
        <v>316</v>
      </c>
      <c r="C999" s="685" t="s">
        <v>3535</v>
      </c>
      <c r="D999" s="685" t="s">
        <v>50</v>
      </c>
      <c r="E999" s="686" t="n">
        <v>12.63</v>
      </c>
    </row>
    <row r="1000" customFormat="false" ht="13.5" hidden="false" customHeight="true" outlineLevel="0" collapsed="false">
      <c r="A1000" s="684" t="s">
        <v>3536</v>
      </c>
      <c r="B1000" s="685" t="s">
        <v>316</v>
      </c>
      <c r="C1000" s="685" t="s">
        <v>3537</v>
      </c>
      <c r="D1000" s="685" t="s">
        <v>50</v>
      </c>
      <c r="E1000" s="686" t="n">
        <v>555.65</v>
      </c>
    </row>
    <row r="1001" customFormat="false" ht="12.75" hidden="false" customHeight="true" outlineLevel="0" collapsed="false">
      <c r="A1001" s="684" t="s">
        <v>3538</v>
      </c>
      <c r="B1001" s="685" t="s">
        <v>316</v>
      </c>
      <c r="C1001" s="685" t="s">
        <v>3539</v>
      </c>
      <c r="D1001" s="685" t="s">
        <v>50</v>
      </c>
      <c r="E1001" s="686" t="n">
        <v>1429.19</v>
      </c>
    </row>
    <row r="1002" customFormat="false" ht="12.75" hidden="false" customHeight="true" outlineLevel="0" collapsed="false">
      <c r="A1002" s="684" t="s">
        <v>3540</v>
      </c>
      <c r="B1002" s="685" t="s">
        <v>316</v>
      </c>
      <c r="C1002" s="685" t="s">
        <v>3541</v>
      </c>
      <c r="D1002" s="685" t="s">
        <v>50</v>
      </c>
      <c r="E1002" s="686" t="n">
        <v>3122.9</v>
      </c>
    </row>
    <row r="1003" customFormat="false" ht="13.5" hidden="false" customHeight="true" outlineLevel="0" collapsed="false">
      <c r="A1003" s="684" t="s">
        <v>3542</v>
      </c>
      <c r="B1003" s="685" t="s">
        <v>316</v>
      </c>
      <c r="C1003" s="685" t="s">
        <v>3543</v>
      </c>
      <c r="D1003" s="685" t="s">
        <v>50</v>
      </c>
      <c r="E1003" s="686" t="n">
        <v>407.28</v>
      </c>
    </row>
    <row r="1004" customFormat="false" ht="12.75" hidden="false" customHeight="true" outlineLevel="0" collapsed="false">
      <c r="A1004" s="684" t="s">
        <v>3544</v>
      </c>
      <c r="B1004" s="685" t="s">
        <v>316</v>
      </c>
      <c r="C1004" s="685" t="s">
        <v>3545</v>
      </c>
      <c r="D1004" s="685" t="s">
        <v>50</v>
      </c>
      <c r="E1004" s="686" t="n">
        <v>845.79</v>
      </c>
    </row>
    <row r="1005" customFormat="false" ht="13.5" hidden="false" customHeight="true" outlineLevel="0" collapsed="false">
      <c r="A1005" s="684" t="s">
        <v>3546</v>
      </c>
      <c r="B1005" s="685" t="s">
        <v>316</v>
      </c>
      <c r="C1005" s="685" t="s">
        <v>3547</v>
      </c>
      <c r="D1005" s="685" t="s">
        <v>50</v>
      </c>
      <c r="E1005" s="686" t="n">
        <v>1261.45</v>
      </c>
    </row>
    <row r="1006" customFormat="false" ht="12.75" hidden="false" customHeight="true" outlineLevel="0" collapsed="false">
      <c r="A1006" s="684" t="s">
        <v>3548</v>
      </c>
      <c r="B1006" s="685" t="s">
        <v>316</v>
      </c>
      <c r="C1006" s="685" t="s">
        <v>3549</v>
      </c>
      <c r="D1006" s="685" t="s">
        <v>50</v>
      </c>
      <c r="E1006" s="686" t="n">
        <v>226.26</v>
      </c>
    </row>
    <row r="1007" customFormat="false" ht="12.75" hidden="false" customHeight="true" outlineLevel="0" collapsed="false">
      <c r="A1007" s="684" t="s">
        <v>3550</v>
      </c>
      <c r="B1007" s="685" t="s">
        <v>316</v>
      </c>
      <c r="C1007" s="685" t="s">
        <v>3551</v>
      </c>
      <c r="D1007" s="685" t="s">
        <v>50</v>
      </c>
      <c r="E1007" s="686" t="n">
        <v>298.12</v>
      </c>
    </row>
    <row r="1008" customFormat="false" ht="13.5" hidden="false" customHeight="true" outlineLevel="0" collapsed="false">
      <c r="A1008" s="684" t="s">
        <v>3552</v>
      </c>
      <c r="B1008" s="685" t="s">
        <v>316</v>
      </c>
      <c r="C1008" s="685" t="s">
        <v>3553</v>
      </c>
      <c r="D1008" s="685" t="s">
        <v>50</v>
      </c>
      <c r="E1008" s="686" t="n">
        <v>594.87</v>
      </c>
    </row>
    <row r="1009" customFormat="false" ht="15.75" hidden="false" customHeight="true" outlineLevel="0" collapsed="false">
      <c r="A1009" s="684" t="s">
        <v>3554</v>
      </c>
      <c r="B1009" s="685" t="s">
        <v>316</v>
      </c>
      <c r="C1009" s="685" t="s">
        <v>3555</v>
      </c>
      <c r="D1009" s="685" t="s">
        <v>50</v>
      </c>
      <c r="E1009" s="686" t="n">
        <v>13.08</v>
      </c>
    </row>
    <row r="1010" customFormat="false" ht="13.5" hidden="false" customHeight="true" outlineLevel="0" collapsed="false">
      <c r="A1010" s="684" t="s">
        <v>3556</v>
      </c>
      <c r="B1010" s="685" t="s">
        <v>316</v>
      </c>
      <c r="C1010" s="685" t="s">
        <v>3557</v>
      </c>
      <c r="D1010" s="685" t="s">
        <v>50</v>
      </c>
      <c r="E1010" s="686" t="n">
        <v>29.65</v>
      </c>
    </row>
    <row r="1011" customFormat="false" ht="16.5" hidden="false" customHeight="true" outlineLevel="0" collapsed="false">
      <c r="A1011" s="684" t="s">
        <v>3558</v>
      </c>
      <c r="B1011" s="685" t="s">
        <v>316</v>
      </c>
      <c r="C1011" s="685" t="s">
        <v>3559</v>
      </c>
      <c r="D1011" s="685" t="s">
        <v>50</v>
      </c>
      <c r="E1011" s="686" t="n">
        <v>175</v>
      </c>
    </row>
    <row r="1012" customFormat="false" ht="12.75" hidden="false" customHeight="true" outlineLevel="0" collapsed="false">
      <c r="A1012" s="684" t="s">
        <v>3560</v>
      </c>
      <c r="B1012" s="685" t="s">
        <v>316</v>
      </c>
      <c r="C1012" s="685" t="s">
        <v>3561</v>
      </c>
      <c r="D1012" s="685" t="s">
        <v>50</v>
      </c>
      <c r="E1012" s="686" t="n">
        <v>231</v>
      </c>
    </row>
    <row r="1013" customFormat="false" ht="12.75" hidden="false" customHeight="true" outlineLevel="0" collapsed="false">
      <c r="A1013" s="684" t="s">
        <v>3562</v>
      </c>
      <c r="B1013" s="685" t="s">
        <v>316</v>
      </c>
      <c r="C1013" s="685" t="s">
        <v>3563</v>
      </c>
      <c r="D1013" s="685" t="s">
        <v>50</v>
      </c>
      <c r="E1013" s="686" t="n">
        <v>24.36</v>
      </c>
    </row>
    <row r="1014" customFormat="false" ht="13.5" hidden="false" customHeight="true" outlineLevel="0" collapsed="false">
      <c r="A1014" s="684" t="s">
        <v>3564</v>
      </c>
      <c r="B1014" s="685" t="s">
        <v>316</v>
      </c>
      <c r="C1014" s="685" t="s">
        <v>3565</v>
      </c>
      <c r="D1014" s="685" t="s">
        <v>50</v>
      </c>
      <c r="E1014" s="686" t="n">
        <v>1.47</v>
      </c>
    </row>
    <row r="1015" customFormat="false" ht="12.75" hidden="false" customHeight="true" outlineLevel="0" collapsed="false">
      <c r="A1015" s="684" t="s">
        <v>3566</v>
      </c>
      <c r="B1015" s="685" t="s">
        <v>316</v>
      </c>
      <c r="C1015" s="685" t="s">
        <v>3567</v>
      </c>
      <c r="D1015" s="685" t="s">
        <v>50</v>
      </c>
      <c r="E1015" s="686" t="n">
        <v>45</v>
      </c>
    </row>
    <row r="1016" customFormat="false" ht="16.5" hidden="false" customHeight="true" outlineLevel="0" collapsed="false">
      <c r="A1016" s="684" t="s">
        <v>3568</v>
      </c>
      <c r="B1016" s="685" t="s">
        <v>316</v>
      </c>
      <c r="C1016" s="685" t="s">
        <v>3569</v>
      </c>
      <c r="D1016" s="685" t="s">
        <v>50</v>
      </c>
      <c r="E1016" s="686" t="n">
        <v>490</v>
      </c>
    </row>
    <row r="1017" customFormat="false" ht="12.75" hidden="false" customHeight="true" outlineLevel="0" collapsed="false">
      <c r="A1017" s="684" t="s">
        <v>3570</v>
      </c>
      <c r="B1017" s="685" t="s">
        <v>316</v>
      </c>
      <c r="C1017" s="685" t="s">
        <v>3571</v>
      </c>
      <c r="D1017" s="685" t="s">
        <v>50</v>
      </c>
      <c r="E1017" s="686" t="n">
        <v>3.83</v>
      </c>
    </row>
    <row r="1018" customFormat="false" ht="13.5" hidden="false" customHeight="true" outlineLevel="0" collapsed="false">
      <c r="A1018" s="684" t="s">
        <v>3572</v>
      </c>
      <c r="B1018" s="685" t="s">
        <v>316</v>
      </c>
      <c r="C1018" s="685" t="s">
        <v>3573</v>
      </c>
      <c r="D1018" s="685" t="s">
        <v>50</v>
      </c>
      <c r="E1018" s="686" t="n">
        <v>29.16</v>
      </c>
    </row>
    <row r="1019" customFormat="false" ht="12.75" hidden="false" customHeight="true" outlineLevel="0" collapsed="false">
      <c r="A1019" s="684" t="s">
        <v>3574</v>
      </c>
      <c r="B1019" s="685" t="s">
        <v>316</v>
      </c>
      <c r="C1019" s="685" t="s">
        <v>3575</v>
      </c>
      <c r="D1019" s="685" t="s">
        <v>50</v>
      </c>
      <c r="E1019" s="686" t="n">
        <v>1.6</v>
      </c>
    </row>
    <row r="1020" customFormat="false" ht="13.5" hidden="false" customHeight="true" outlineLevel="0" collapsed="false">
      <c r="A1020" s="684" t="s">
        <v>3576</v>
      </c>
      <c r="B1020" s="685" t="s">
        <v>316</v>
      </c>
      <c r="C1020" s="685" t="s">
        <v>3577</v>
      </c>
      <c r="D1020" s="685" t="s">
        <v>50</v>
      </c>
      <c r="E1020" s="686" t="n">
        <v>1.6</v>
      </c>
    </row>
    <row r="1021" customFormat="false" ht="12.75" hidden="false" customHeight="true" outlineLevel="0" collapsed="false">
      <c r="A1021" s="684" t="s">
        <v>3578</v>
      </c>
      <c r="B1021" s="685" t="s">
        <v>316</v>
      </c>
      <c r="C1021" s="685" t="s">
        <v>3579</v>
      </c>
      <c r="D1021" s="685" t="s">
        <v>50</v>
      </c>
      <c r="E1021" s="686" t="n">
        <v>21.7</v>
      </c>
    </row>
    <row r="1022" customFormat="false" ht="12.75" hidden="false" customHeight="true" outlineLevel="0" collapsed="false">
      <c r="A1022" s="684" t="s">
        <v>3580</v>
      </c>
      <c r="B1022" s="685" t="s">
        <v>316</v>
      </c>
      <c r="C1022" s="685" t="s">
        <v>3581</v>
      </c>
      <c r="D1022" s="685" t="s">
        <v>50</v>
      </c>
      <c r="E1022" s="686" t="n">
        <v>1.55</v>
      </c>
    </row>
    <row r="1023" customFormat="false" ht="13.5" hidden="false" customHeight="true" outlineLevel="0" collapsed="false">
      <c r="A1023" s="684" t="s">
        <v>3582</v>
      </c>
      <c r="B1023" s="685" t="s">
        <v>316</v>
      </c>
      <c r="C1023" s="685" t="s">
        <v>3583</v>
      </c>
      <c r="D1023" s="685" t="s">
        <v>50</v>
      </c>
      <c r="E1023" s="686" t="n">
        <v>292</v>
      </c>
    </row>
    <row r="1024" customFormat="false" ht="12.75" hidden="false" customHeight="true" outlineLevel="0" collapsed="false">
      <c r="A1024" s="684" t="s">
        <v>3584</v>
      </c>
      <c r="B1024" s="685" t="s">
        <v>316</v>
      </c>
      <c r="C1024" s="685" t="s">
        <v>3585</v>
      </c>
      <c r="D1024" s="685" t="s">
        <v>50</v>
      </c>
      <c r="E1024" s="686" t="n">
        <v>119</v>
      </c>
    </row>
    <row r="1025" customFormat="false" ht="12.75" hidden="false" customHeight="true" outlineLevel="0" collapsed="false">
      <c r="A1025" s="684" t="s">
        <v>3586</v>
      </c>
      <c r="B1025" s="685" t="s">
        <v>316</v>
      </c>
      <c r="C1025" s="685" t="s">
        <v>3587</v>
      </c>
      <c r="D1025" s="685" t="s">
        <v>50</v>
      </c>
      <c r="E1025" s="686" t="n">
        <v>3.12</v>
      </c>
    </row>
    <row r="1026" customFormat="false" ht="13.5" hidden="false" customHeight="true" outlineLevel="0" collapsed="false">
      <c r="A1026" s="684" t="s">
        <v>3588</v>
      </c>
      <c r="B1026" s="685" t="s">
        <v>316</v>
      </c>
      <c r="C1026" s="685" t="s">
        <v>3589</v>
      </c>
      <c r="D1026" s="685" t="s">
        <v>50</v>
      </c>
      <c r="E1026" s="686" t="n">
        <v>33.49</v>
      </c>
    </row>
    <row r="1027" customFormat="false" ht="12.75" hidden="false" customHeight="true" outlineLevel="0" collapsed="false">
      <c r="A1027" s="684" t="s">
        <v>3590</v>
      </c>
      <c r="B1027" s="685" t="s">
        <v>316</v>
      </c>
      <c r="C1027" s="685" t="s">
        <v>3591</v>
      </c>
      <c r="D1027" s="685" t="s">
        <v>50</v>
      </c>
      <c r="E1027" s="686" t="n">
        <v>200.54</v>
      </c>
    </row>
    <row r="1028" customFormat="false" ht="13.5" hidden="false" customHeight="true" outlineLevel="0" collapsed="false">
      <c r="A1028" s="684" t="s">
        <v>3592</v>
      </c>
      <c r="B1028" s="685" t="s">
        <v>316</v>
      </c>
      <c r="C1028" s="685" t="s">
        <v>3593</v>
      </c>
      <c r="D1028" s="685" t="s">
        <v>50</v>
      </c>
      <c r="E1028" s="686" t="n">
        <v>0.46</v>
      </c>
    </row>
    <row r="1029" customFormat="false" ht="12.75" hidden="false" customHeight="true" outlineLevel="0" collapsed="false">
      <c r="A1029" s="684" t="s">
        <v>3594</v>
      </c>
      <c r="B1029" s="685" t="s">
        <v>316</v>
      </c>
      <c r="C1029" s="685" t="s">
        <v>3595</v>
      </c>
      <c r="D1029" s="685" t="s">
        <v>50</v>
      </c>
      <c r="E1029" s="686" t="n">
        <v>0.75</v>
      </c>
    </row>
    <row r="1030" customFormat="false" ht="12.75" hidden="false" customHeight="true" outlineLevel="0" collapsed="false">
      <c r="A1030" s="684" t="s">
        <v>3596</v>
      </c>
      <c r="B1030" s="685" t="s">
        <v>316</v>
      </c>
      <c r="C1030" s="685" t="s">
        <v>3597</v>
      </c>
      <c r="D1030" s="685" t="s">
        <v>50</v>
      </c>
      <c r="E1030" s="686" t="n">
        <v>15.61</v>
      </c>
    </row>
    <row r="1031" customFormat="false" ht="13.5" hidden="false" customHeight="true" outlineLevel="0" collapsed="false">
      <c r="A1031" s="684" t="s">
        <v>3598</v>
      </c>
      <c r="B1031" s="685" t="s">
        <v>316</v>
      </c>
      <c r="C1031" s="685" t="s">
        <v>3599</v>
      </c>
      <c r="D1031" s="685" t="s">
        <v>50</v>
      </c>
      <c r="E1031" s="686" t="n">
        <v>120.93</v>
      </c>
    </row>
    <row r="1032" customFormat="false" ht="12.75" hidden="false" customHeight="true" outlineLevel="0" collapsed="false">
      <c r="A1032" s="684" t="s">
        <v>3600</v>
      </c>
      <c r="B1032" s="685" t="s">
        <v>316</v>
      </c>
      <c r="C1032" s="685" t="s">
        <v>3601</v>
      </c>
      <c r="D1032" s="685" t="s">
        <v>50</v>
      </c>
      <c r="E1032" s="686" t="n">
        <v>49.33</v>
      </c>
    </row>
    <row r="1033" customFormat="false" ht="16.5" hidden="false" customHeight="true" outlineLevel="0" collapsed="false">
      <c r="A1033" s="684" t="s">
        <v>3602</v>
      </c>
      <c r="B1033" s="685" t="s">
        <v>316</v>
      </c>
      <c r="C1033" s="685" t="s">
        <v>3603</v>
      </c>
      <c r="D1033" s="685" t="s">
        <v>50</v>
      </c>
      <c r="E1033" s="686" t="n">
        <v>3.09</v>
      </c>
    </row>
    <row r="1034" customFormat="false" ht="12.75" hidden="false" customHeight="true" outlineLevel="0" collapsed="false">
      <c r="A1034" s="684" t="s">
        <v>3604</v>
      </c>
      <c r="B1034" s="685" t="s">
        <v>316</v>
      </c>
      <c r="C1034" s="685" t="s">
        <v>3605</v>
      </c>
      <c r="D1034" s="685" t="s">
        <v>50</v>
      </c>
      <c r="E1034" s="686" t="n">
        <v>1.04</v>
      </c>
    </row>
    <row r="1035" customFormat="false" ht="13.5" hidden="false" customHeight="true" outlineLevel="0" collapsed="false">
      <c r="A1035" s="684" t="s">
        <v>3606</v>
      </c>
      <c r="B1035" s="685" t="s">
        <v>316</v>
      </c>
      <c r="C1035" s="685" t="s">
        <v>3607</v>
      </c>
      <c r="D1035" s="685" t="s">
        <v>50</v>
      </c>
      <c r="E1035" s="686" t="n">
        <v>0.4</v>
      </c>
    </row>
    <row r="1036" customFormat="false" ht="12.75" hidden="false" customHeight="true" outlineLevel="0" collapsed="false">
      <c r="A1036" s="684" t="s">
        <v>3608</v>
      </c>
      <c r="B1036" s="685" t="s">
        <v>316</v>
      </c>
      <c r="C1036" s="685" t="s">
        <v>3609</v>
      </c>
      <c r="D1036" s="685" t="s">
        <v>50</v>
      </c>
      <c r="E1036" s="686" t="n">
        <v>0.15</v>
      </c>
    </row>
    <row r="1037" customFormat="false" ht="12.75" hidden="false" customHeight="true" outlineLevel="0" collapsed="false">
      <c r="A1037" s="684" t="s">
        <v>3610</v>
      </c>
      <c r="B1037" s="685" t="s">
        <v>316</v>
      </c>
      <c r="C1037" s="685" t="s">
        <v>3611</v>
      </c>
      <c r="D1037" s="685" t="s">
        <v>50</v>
      </c>
      <c r="E1037" s="686" t="n">
        <v>13.15</v>
      </c>
    </row>
    <row r="1038" customFormat="false" ht="13.5" hidden="false" customHeight="true" outlineLevel="0" collapsed="false">
      <c r="A1038" s="684" t="s">
        <v>3612</v>
      </c>
      <c r="B1038" s="685" t="s">
        <v>316</v>
      </c>
      <c r="C1038" s="685" t="s">
        <v>3613</v>
      </c>
      <c r="D1038" s="685" t="s">
        <v>50</v>
      </c>
      <c r="E1038" s="686" t="n">
        <v>12.7</v>
      </c>
    </row>
    <row r="1039" customFormat="false" ht="12.75" hidden="false" customHeight="true" outlineLevel="0" collapsed="false">
      <c r="A1039" s="684" t="s">
        <v>3614</v>
      </c>
      <c r="B1039" s="685" t="s">
        <v>316</v>
      </c>
      <c r="C1039" s="685" t="s">
        <v>3615</v>
      </c>
      <c r="D1039" s="685" t="s">
        <v>50</v>
      </c>
      <c r="E1039" s="686" t="n">
        <v>31.9</v>
      </c>
    </row>
    <row r="1040" customFormat="false" ht="16.5" hidden="false" customHeight="true" outlineLevel="0" collapsed="false">
      <c r="A1040" s="684" t="s">
        <v>3616</v>
      </c>
      <c r="B1040" s="685" t="s">
        <v>316</v>
      </c>
      <c r="C1040" s="685" t="s">
        <v>3617</v>
      </c>
      <c r="D1040" s="685" t="s">
        <v>50</v>
      </c>
      <c r="E1040" s="686" t="n">
        <v>4.31</v>
      </c>
    </row>
    <row r="1041" customFormat="false" ht="12.75" hidden="false" customHeight="true" outlineLevel="0" collapsed="false">
      <c r="A1041" s="684" t="s">
        <v>3618</v>
      </c>
      <c r="B1041" s="685" t="s">
        <v>316</v>
      </c>
      <c r="C1041" s="685" t="s">
        <v>3619</v>
      </c>
      <c r="D1041" s="685" t="s">
        <v>50</v>
      </c>
      <c r="E1041" s="686" t="n">
        <v>20.26</v>
      </c>
    </row>
    <row r="1042" customFormat="false" ht="13.5" hidden="false" customHeight="true" outlineLevel="0" collapsed="false">
      <c r="A1042" s="684" t="s">
        <v>3620</v>
      </c>
      <c r="B1042" s="685" t="s">
        <v>316</v>
      </c>
      <c r="C1042" s="685" t="s">
        <v>3621</v>
      </c>
      <c r="D1042" s="685" t="s">
        <v>50</v>
      </c>
      <c r="E1042" s="686" t="n">
        <v>505.23</v>
      </c>
    </row>
    <row r="1043" customFormat="false" ht="12.75" hidden="false" customHeight="true" outlineLevel="0" collapsed="false">
      <c r="A1043" s="684" t="s">
        <v>3622</v>
      </c>
      <c r="B1043" s="685" t="s">
        <v>316</v>
      </c>
      <c r="C1043" s="685" t="s">
        <v>3623</v>
      </c>
      <c r="D1043" s="685" t="s">
        <v>50</v>
      </c>
      <c r="E1043" s="686" t="n">
        <v>188.72</v>
      </c>
    </row>
    <row r="1044" customFormat="false" ht="13.5" hidden="false" customHeight="true" outlineLevel="0" collapsed="false">
      <c r="A1044" s="684" t="s">
        <v>3624</v>
      </c>
      <c r="B1044" s="685" t="s">
        <v>316</v>
      </c>
      <c r="C1044" s="685" t="s">
        <v>3625</v>
      </c>
      <c r="D1044" s="685" t="s">
        <v>50</v>
      </c>
      <c r="E1044" s="686" t="n">
        <v>12.13</v>
      </c>
    </row>
    <row r="1045" customFormat="false" ht="12.75" hidden="false" customHeight="true" outlineLevel="0" collapsed="false">
      <c r="A1045" s="684" t="s">
        <v>3626</v>
      </c>
      <c r="B1045" s="685" t="s">
        <v>316</v>
      </c>
      <c r="C1045" s="685" t="s">
        <v>3627</v>
      </c>
      <c r="D1045" s="685" t="s">
        <v>50</v>
      </c>
      <c r="E1045" s="686" t="n">
        <v>79</v>
      </c>
    </row>
    <row r="1046" customFormat="false" ht="12.75" hidden="false" customHeight="true" outlineLevel="0" collapsed="false">
      <c r="A1046" s="684" t="s">
        <v>3628</v>
      </c>
      <c r="B1046" s="685" t="s">
        <v>316</v>
      </c>
      <c r="C1046" s="685" t="s">
        <v>3629</v>
      </c>
      <c r="D1046" s="685" t="s">
        <v>50</v>
      </c>
      <c r="E1046" s="686" t="n">
        <v>89.78</v>
      </c>
    </row>
    <row r="1047" customFormat="false" ht="13.5" hidden="false" customHeight="true" outlineLevel="0" collapsed="false">
      <c r="A1047" s="684" t="s">
        <v>3630</v>
      </c>
      <c r="B1047" s="685" t="s">
        <v>316</v>
      </c>
      <c r="C1047" s="685" t="s">
        <v>3631</v>
      </c>
      <c r="D1047" s="685" t="s">
        <v>50</v>
      </c>
      <c r="E1047" s="686" t="n">
        <v>18.01</v>
      </c>
    </row>
    <row r="1048" customFormat="false" ht="12.75" hidden="false" customHeight="true" outlineLevel="0" collapsed="false">
      <c r="A1048" s="684" t="s">
        <v>3632</v>
      </c>
      <c r="B1048" s="685" t="s">
        <v>316</v>
      </c>
      <c r="C1048" s="685" t="s">
        <v>3633</v>
      </c>
      <c r="D1048" s="685" t="s">
        <v>50</v>
      </c>
      <c r="E1048" s="686" t="n">
        <v>36.57</v>
      </c>
    </row>
    <row r="1049" customFormat="false" ht="12.75" hidden="false" customHeight="true" outlineLevel="0" collapsed="false">
      <c r="A1049" s="684" t="s">
        <v>3634</v>
      </c>
      <c r="B1049" s="685" t="s">
        <v>316</v>
      </c>
      <c r="C1049" s="685" t="s">
        <v>3635</v>
      </c>
      <c r="D1049" s="685" t="s">
        <v>50</v>
      </c>
      <c r="E1049" s="686" t="n">
        <v>80.76</v>
      </c>
    </row>
    <row r="1050" customFormat="false" ht="13.5" hidden="false" customHeight="true" outlineLevel="0" collapsed="false">
      <c r="A1050" s="684" t="s">
        <v>3636</v>
      </c>
      <c r="B1050" s="685" t="s">
        <v>316</v>
      </c>
      <c r="C1050" s="685" t="s">
        <v>3637</v>
      </c>
      <c r="D1050" s="685" t="s">
        <v>2123</v>
      </c>
      <c r="E1050" s="686" t="n">
        <v>24.45</v>
      </c>
    </row>
    <row r="1051" customFormat="false" ht="12.75" hidden="false" customHeight="true" outlineLevel="0" collapsed="false">
      <c r="A1051" s="684" t="s">
        <v>3638</v>
      </c>
      <c r="B1051" s="685" t="s">
        <v>316</v>
      </c>
      <c r="C1051" s="685" t="s">
        <v>3639</v>
      </c>
      <c r="D1051" s="685" t="s">
        <v>2123</v>
      </c>
      <c r="E1051" s="686" t="n">
        <v>15.49</v>
      </c>
    </row>
    <row r="1052" customFormat="false" ht="13.5" hidden="false" customHeight="true" outlineLevel="0" collapsed="false">
      <c r="A1052" s="684" t="s">
        <v>3640</v>
      </c>
      <c r="B1052" s="685" t="s">
        <v>316</v>
      </c>
      <c r="C1052" s="685" t="s">
        <v>3641</v>
      </c>
      <c r="D1052" s="685" t="s">
        <v>2123</v>
      </c>
      <c r="E1052" s="686" t="n">
        <v>21.59</v>
      </c>
    </row>
    <row r="1053" customFormat="false" ht="12.75" hidden="false" customHeight="true" outlineLevel="0" collapsed="false">
      <c r="A1053" s="684" t="s">
        <v>3642</v>
      </c>
      <c r="B1053" s="685" t="s">
        <v>316</v>
      </c>
      <c r="C1053" s="685" t="s">
        <v>3643</v>
      </c>
      <c r="D1053" s="685" t="s">
        <v>2123</v>
      </c>
      <c r="E1053" s="686" t="n">
        <v>34.75</v>
      </c>
    </row>
    <row r="1054" customFormat="false" ht="12.75" hidden="false" customHeight="true" outlineLevel="0" collapsed="false">
      <c r="A1054" s="684" t="s">
        <v>3644</v>
      </c>
      <c r="B1054" s="685" t="s">
        <v>316</v>
      </c>
      <c r="C1054" s="685" t="s">
        <v>3645</v>
      </c>
      <c r="D1054" s="685" t="s">
        <v>2123</v>
      </c>
      <c r="E1054" s="686" t="n">
        <v>47.85</v>
      </c>
    </row>
    <row r="1055" customFormat="false" ht="13.5" hidden="false" customHeight="true" outlineLevel="0" collapsed="false">
      <c r="A1055" s="684" t="s">
        <v>3646</v>
      </c>
      <c r="B1055" s="685" t="s">
        <v>316</v>
      </c>
      <c r="C1055" s="685" t="s">
        <v>3647</v>
      </c>
      <c r="D1055" s="685" t="s">
        <v>2123</v>
      </c>
      <c r="E1055" s="686" t="n">
        <v>35.83</v>
      </c>
    </row>
    <row r="1056" customFormat="false" ht="12.75" hidden="false" customHeight="true" outlineLevel="0" collapsed="false">
      <c r="A1056" s="684" t="s">
        <v>3648</v>
      </c>
      <c r="B1056" s="685" t="s">
        <v>316</v>
      </c>
      <c r="C1056" s="685" t="s">
        <v>3649</v>
      </c>
      <c r="D1056" s="685" t="s">
        <v>2123</v>
      </c>
      <c r="E1056" s="686" t="n">
        <v>40.53</v>
      </c>
    </row>
    <row r="1057" customFormat="false" ht="13.5" hidden="false" customHeight="true" outlineLevel="0" collapsed="false">
      <c r="A1057" s="684" t="s">
        <v>3650</v>
      </c>
      <c r="B1057" s="685" t="s">
        <v>316</v>
      </c>
      <c r="C1057" s="685" t="s">
        <v>3651</v>
      </c>
      <c r="D1057" s="685" t="s">
        <v>2123</v>
      </c>
      <c r="E1057" s="686" t="n">
        <v>48.54</v>
      </c>
    </row>
    <row r="1058" customFormat="false" ht="12.75" hidden="false" customHeight="true" outlineLevel="0" collapsed="false">
      <c r="A1058" s="684" t="s">
        <v>3652</v>
      </c>
      <c r="B1058" s="685" t="s">
        <v>316</v>
      </c>
      <c r="C1058" s="685" t="s">
        <v>3653</v>
      </c>
      <c r="D1058" s="685" t="s">
        <v>2123</v>
      </c>
      <c r="E1058" s="686" t="n">
        <v>38.84</v>
      </c>
    </row>
    <row r="1059" customFormat="false" ht="12.75" hidden="false" customHeight="true" outlineLevel="0" collapsed="false">
      <c r="A1059" s="684" t="s">
        <v>3654</v>
      </c>
      <c r="B1059" s="685" t="s">
        <v>316</v>
      </c>
      <c r="C1059" s="685" t="s">
        <v>3655</v>
      </c>
      <c r="D1059" s="685" t="s">
        <v>2123</v>
      </c>
      <c r="E1059" s="686" t="n">
        <v>43.03</v>
      </c>
    </row>
    <row r="1060" customFormat="false" ht="13.5" hidden="false" customHeight="true" outlineLevel="0" collapsed="false">
      <c r="A1060" s="684" t="s">
        <v>3656</v>
      </c>
      <c r="B1060" s="685" t="s">
        <v>316</v>
      </c>
      <c r="C1060" s="685" t="s">
        <v>3657</v>
      </c>
      <c r="D1060" s="685" t="s">
        <v>2123</v>
      </c>
      <c r="E1060" s="686" t="n">
        <v>27.09</v>
      </c>
    </row>
    <row r="1061" customFormat="false" ht="12.75" hidden="false" customHeight="true" outlineLevel="0" collapsed="false">
      <c r="A1061" s="684" t="s">
        <v>3658</v>
      </c>
      <c r="B1061" s="685" t="s">
        <v>316</v>
      </c>
      <c r="C1061" s="685" t="s">
        <v>3659</v>
      </c>
      <c r="D1061" s="685" t="s">
        <v>2123</v>
      </c>
      <c r="E1061" s="686" t="n">
        <v>60.32</v>
      </c>
    </row>
    <row r="1062" customFormat="false" ht="12.75" hidden="false" customHeight="true" outlineLevel="0" collapsed="false">
      <c r="A1062" s="684" t="s">
        <v>3660</v>
      </c>
      <c r="B1062" s="685" t="s">
        <v>316</v>
      </c>
      <c r="C1062" s="685" t="s">
        <v>3661</v>
      </c>
      <c r="D1062" s="685" t="s">
        <v>2123</v>
      </c>
      <c r="E1062" s="686" t="n">
        <v>23.34</v>
      </c>
    </row>
    <row r="1063" customFormat="false" ht="13.5" hidden="false" customHeight="true" outlineLevel="0" collapsed="false">
      <c r="A1063" s="684" t="s">
        <v>3662</v>
      </c>
      <c r="B1063" s="685" t="s">
        <v>316</v>
      </c>
      <c r="C1063" s="685" t="s">
        <v>3663</v>
      </c>
      <c r="D1063" s="685" t="s">
        <v>2123</v>
      </c>
      <c r="E1063" s="686" t="n">
        <v>95.93</v>
      </c>
    </row>
    <row r="1064" customFormat="false" ht="12.75" hidden="false" customHeight="true" outlineLevel="0" collapsed="false">
      <c r="A1064" s="684" t="s">
        <v>3664</v>
      </c>
      <c r="B1064" s="685" t="s">
        <v>316</v>
      </c>
      <c r="C1064" s="685" t="s">
        <v>3665</v>
      </c>
      <c r="D1064" s="685" t="s">
        <v>2123</v>
      </c>
      <c r="E1064" s="686" t="n">
        <v>111.11</v>
      </c>
    </row>
    <row r="1065" customFormat="false" ht="13.5" hidden="false" customHeight="true" outlineLevel="0" collapsed="false">
      <c r="A1065" s="684" t="s">
        <v>3666</v>
      </c>
      <c r="B1065" s="685" t="s">
        <v>316</v>
      </c>
      <c r="C1065" s="685" t="s">
        <v>3667</v>
      </c>
      <c r="D1065" s="685" t="s">
        <v>2123</v>
      </c>
      <c r="E1065" s="686" t="n">
        <v>69.2</v>
      </c>
    </row>
    <row r="1066" customFormat="false" ht="12.75" hidden="false" customHeight="true" outlineLevel="0" collapsed="false">
      <c r="A1066" s="684" t="s">
        <v>3668</v>
      </c>
      <c r="B1066" s="685" t="s">
        <v>316</v>
      </c>
      <c r="C1066" s="685" t="s">
        <v>3669</v>
      </c>
      <c r="D1066" s="685" t="s">
        <v>50</v>
      </c>
      <c r="E1066" s="686" t="n">
        <v>16</v>
      </c>
    </row>
    <row r="1067" customFormat="false" ht="12.75" hidden="false" customHeight="true" outlineLevel="0" collapsed="false">
      <c r="A1067" s="684" t="s">
        <v>3670</v>
      </c>
      <c r="B1067" s="685" t="s">
        <v>316</v>
      </c>
      <c r="C1067" s="685" t="s">
        <v>3671</v>
      </c>
      <c r="D1067" s="685" t="s">
        <v>1932</v>
      </c>
      <c r="E1067" s="686" t="n">
        <v>2.6</v>
      </c>
    </row>
    <row r="1068" customFormat="false" ht="13.5" hidden="false" customHeight="true" outlineLevel="0" collapsed="false">
      <c r="A1068" s="684" t="s">
        <v>3672</v>
      </c>
      <c r="B1068" s="685" t="s">
        <v>316</v>
      </c>
      <c r="C1068" s="685" t="s">
        <v>3673</v>
      </c>
      <c r="D1068" s="685" t="s">
        <v>1932</v>
      </c>
      <c r="E1068" s="686" t="n">
        <v>12.41</v>
      </c>
    </row>
    <row r="1069" customFormat="false" ht="12.75" hidden="false" customHeight="true" outlineLevel="0" collapsed="false">
      <c r="A1069" s="684" t="s">
        <v>3674</v>
      </c>
      <c r="B1069" s="685" t="s">
        <v>316</v>
      </c>
      <c r="C1069" s="685" t="s">
        <v>3675</v>
      </c>
      <c r="D1069" s="685" t="s">
        <v>1932</v>
      </c>
      <c r="E1069" s="686" t="n">
        <v>5.22</v>
      </c>
    </row>
    <row r="1070" customFormat="false" ht="13.5" hidden="false" customHeight="true" outlineLevel="0" collapsed="false">
      <c r="A1070" s="684" t="s">
        <v>3676</v>
      </c>
      <c r="B1070" s="685" t="s">
        <v>316</v>
      </c>
      <c r="C1070" s="685" t="s">
        <v>3677</v>
      </c>
      <c r="D1070" s="685" t="s">
        <v>2123</v>
      </c>
      <c r="E1070" s="686" t="n">
        <v>12.38</v>
      </c>
    </row>
    <row r="1071" customFormat="false" ht="12.75" hidden="false" customHeight="true" outlineLevel="0" collapsed="false">
      <c r="A1071" s="684" t="s">
        <v>3678</v>
      </c>
      <c r="B1071" s="685" t="s">
        <v>316</v>
      </c>
      <c r="C1071" s="685" t="s">
        <v>3679</v>
      </c>
      <c r="D1071" s="685" t="s">
        <v>2123</v>
      </c>
      <c r="E1071" s="686" t="n">
        <v>34.98</v>
      </c>
    </row>
    <row r="1072" customFormat="false" ht="12.75" hidden="false" customHeight="true" outlineLevel="0" collapsed="false">
      <c r="A1072" s="684" t="s">
        <v>3680</v>
      </c>
      <c r="B1072" s="685" t="s">
        <v>316</v>
      </c>
      <c r="C1072" s="685" t="s">
        <v>3681</v>
      </c>
      <c r="D1072" s="685" t="s">
        <v>2123</v>
      </c>
      <c r="E1072" s="686" t="n">
        <v>11.51</v>
      </c>
    </row>
    <row r="1073" customFormat="false" ht="13.5" hidden="false" customHeight="true" outlineLevel="0" collapsed="false">
      <c r="A1073" s="684" t="s">
        <v>3682</v>
      </c>
      <c r="B1073" s="685" t="s">
        <v>316</v>
      </c>
      <c r="C1073" s="685" t="s">
        <v>3683</v>
      </c>
      <c r="D1073" s="685" t="s">
        <v>2123</v>
      </c>
      <c r="E1073" s="686" t="n">
        <v>36.11</v>
      </c>
    </row>
    <row r="1074" customFormat="false" ht="12.75" hidden="false" customHeight="true" outlineLevel="0" collapsed="false">
      <c r="A1074" s="684" t="s">
        <v>3684</v>
      </c>
      <c r="B1074" s="685" t="s">
        <v>316</v>
      </c>
      <c r="C1074" s="685" t="s">
        <v>3685</v>
      </c>
      <c r="D1074" s="685" t="s">
        <v>2123</v>
      </c>
      <c r="E1074" s="686" t="n">
        <v>30.24</v>
      </c>
    </row>
    <row r="1075" customFormat="false" ht="13.5" hidden="false" customHeight="true" outlineLevel="0" collapsed="false">
      <c r="A1075" s="684" t="s">
        <v>3686</v>
      </c>
      <c r="B1075" s="685" t="s">
        <v>316</v>
      </c>
      <c r="C1075" s="685" t="s">
        <v>3687</v>
      </c>
      <c r="D1075" s="685" t="s">
        <v>50</v>
      </c>
      <c r="E1075" s="686" t="n">
        <v>2.7</v>
      </c>
    </row>
    <row r="1076" customFormat="false" ht="12.75" hidden="false" customHeight="true" outlineLevel="0" collapsed="false">
      <c r="A1076" s="684" t="s">
        <v>3688</v>
      </c>
      <c r="B1076" s="685" t="s">
        <v>316</v>
      </c>
      <c r="C1076" s="685" t="s">
        <v>3689</v>
      </c>
      <c r="D1076" s="685" t="s">
        <v>50</v>
      </c>
      <c r="E1076" s="686" t="n">
        <v>1.67</v>
      </c>
    </row>
    <row r="1077" customFormat="false" ht="12.75" hidden="false" customHeight="true" outlineLevel="0" collapsed="false">
      <c r="A1077" s="684" t="s">
        <v>3690</v>
      </c>
      <c r="B1077" s="685" t="s">
        <v>316</v>
      </c>
      <c r="C1077" s="685" t="s">
        <v>3691</v>
      </c>
      <c r="D1077" s="685" t="s">
        <v>50</v>
      </c>
      <c r="E1077" s="686" t="n">
        <v>3.88</v>
      </c>
    </row>
    <row r="1078" customFormat="false" ht="13.5" hidden="false" customHeight="true" outlineLevel="0" collapsed="false">
      <c r="A1078" s="684" t="s">
        <v>3692</v>
      </c>
      <c r="B1078" s="685" t="s">
        <v>316</v>
      </c>
      <c r="C1078" s="685" t="s">
        <v>3693</v>
      </c>
      <c r="D1078" s="685" t="s">
        <v>50</v>
      </c>
      <c r="E1078" s="686" t="n">
        <v>7.83</v>
      </c>
    </row>
    <row r="1079" customFormat="false" ht="15.75" hidden="false" customHeight="true" outlineLevel="0" collapsed="false">
      <c r="A1079" s="684" t="s">
        <v>3694</v>
      </c>
      <c r="B1079" s="685" t="s">
        <v>316</v>
      </c>
      <c r="C1079" s="685" t="s">
        <v>3695</v>
      </c>
      <c r="D1079" s="685" t="s">
        <v>462</v>
      </c>
      <c r="E1079" s="686" t="n">
        <v>59</v>
      </c>
    </row>
    <row r="1080" customFormat="false" ht="16.5" hidden="false" customHeight="true" outlineLevel="0" collapsed="false">
      <c r="A1080" s="684" t="s">
        <v>3696</v>
      </c>
      <c r="B1080" s="685" t="s">
        <v>316</v>
      </c>
      <c r="C1080" s="685" t="s">
        <v>3697</v>
      </c>
      <c r="D1080" s="685" t="s">
        <v>462</v>
      </c>
      <c r="E1080" s="686" t="n">
        <v>74</v>
      </c>
    </row>
    <row r="1081" customFormat="false" ht="16.5" hidden="false" customHeight="true" outlineLevel="0" collapsed="false">
      <c r="A1081" s="684" t="s">
        <v>3698</v>
      </c>
      <c r="B1081" s="685" t="s">
        <v>316</v>
      </c>
      <c r="C1081" s="685" t="s">
        <v>3699</v>
      </c>
      <c r="D1081" s="685" t="s">
        <v>462</v>
      </c>
      <c r="E1081" s="686" t="n">
        <v>135</v>
      </c>
    </row>
    <row r="1082" customFormat="false" ht="16.5" hidden="false" customHeight="true" outlineLevel="0" collapsed="false">
      <c r="A1082" s="684" t="s">
        <v>3700</v>
      </c>
      <c r="B1082" s="685" t="s">
        <v>316</v>
      </c>
      <c r="C1082" s="685" t="s">
        <v>3701</v>
      </c>
      <c r="D1082" s="685" t="s">
        <v>462</v>
      </c>
      <c r="E1082" s="686" t="n">
        <v>170</v>
      </c>
    </row>
    <row r="1083" customFormat="false" ht="12.75" hidden="false" customHeight="true" outlineLevel="0" collapsed="false">
      <c r="A1083" s="684" t="s">
        <v>3702</v>
      </c>
      <c r="B1083" s="685" t="s">
        <v>316</v>
      </c>
      <c r="C1083" s="685" t="s">
        <v>3703</v>
      </c>
      <c r="D1083" s="685" t="s">
        <v>1321</v>
      </c>
      <c r="E1083" s="686" t="n">
        <v>18</v>
      </c>
    </row>
    <row r="1084" customFormat="false" ht="16.5" hidden="false" customHeight="true" outlineLevel="0" collapsed="false">
      <c r="A1084" s="684" t="s">
        <v>3704</v>
      </c>
      <c r="B1084" s="685" t="s">
        <v>316</v>
      </c>
      <c r="C1084" s="685" t="s">
        <v>3705</v>
      </c>
      <c r="D1084" s="685" t="s">
        <v>1321</v>
      </c>
      <c r="E1084" s="686" t="n">
        <v>30</v>
      </c>
    </row>
    <row r="1085" customFormat="false" ht="16.5" hidden="false" customHeight="true" outlineLevel="0" collapsed="false">
      <c r="A1085" s="684" t="s">
        <v>3706</v>
      </c>
      <c r="B1085" s="685" t="s">
        <v>316</v>
      </c>
      <c r="C1085" s="685" t="s">
        <v>3707</v>
      </c>
      <c r="D1085" s="685" t="s">
        <v>1321</v>
      </c>
      <c r="E1085" s="686" t="n">
        <v>35</v>
      </c>
    </row>
    <row r="1086" customFormat="false" ht="12.75" hidden="false" customHeight="true" outlineLevel="0" collapsed="false">
      <c r="A1086" s="684" t="s">
        <v>3708</v>
      </c>
      <c r="B1086" s="685" t="s">
        <v>316</v>
      </c>
      <c r="C1086" s="685" t="s">
        <v>3709</v>
      </c>
      <c r="D1086" s="685" t="s">
        <v>50</v>
      </c>
      <c r="E1086" s="686" t="n">
        <v>23</v>
      </c>
    </row>
    <row r="1087" customFormat="false" ht="12.75" hidden="false" customHeight="true" outlineLevel="0" collapsed="false">
      <c r="A1087" s="684" t="s">
        <v>3710</v>
      </c>
      <c r="B1087" s="685" t="s">
        <v>316</v>
      </c>
      <c r="C1087" s="685" t="s">
        <v>3711</v>
      </c>
      <c r="D1087" s="685" t="s">
        <v>50</v>
      </c>
      <c r="E1087" s="686" t="n">
        <v>51</v>
      </c>
    </row>
    <row r="1088" customFormat="false" ht="13.5" hidden="false" customHeight="true" outlineLevel="0" collapsed="false">
      <c r="A1088" s="684" t="s">
        <v>3712</v>
      </c>
      <c r="B1088" s="685" t="s">
        <v>316</v>
      </c>
      <c r="C1088" s="685" t="s">
        <v>3713</v>
      </c>
      <c r="D1088" s="685" t="s">
        <v>50</v>
      </c>
      <c r="E1088" s="686" t="n">
        <v>55</v>
      </c>
    </row>
    <row r="1089" customFormat="false" ht="12.75" hidden="false" customHeight="true" outlineLevel="0" collapsed="false">
      <c r="A1089" s="684" t="s">
        <v>3714</v>
      </c>
      <c r="B1089" s="685" t="s">
        <v>316</v>
      </c>
      <c r="C1089" s="685" t="s">
        <v>3715</v>
      </c>
      <c r="D1089" s="685" t="s">
        <v>50</v>
      </c>
      <c r="E1089" s="686" t="n">
        <v>57</v>
      </c>
    </row>
    <row r="1090" customFormat="false" ht="13.5" hidden="false" customHeight="true" outlineLevel="0" collapsed="false">
      <c r="A1090" s="684" t="s">
        <v>3716</v>
      </c>
      <c r="B1090" s="685" t="s">
        <v>316</v>
      </c>
      <c r="C1090" s="685" t="s">
        <v>3717</v>
      </c>
      <c r="D1090" s="685" t="s">
        <v>50</v>
      </c>
      <c r="E1090" s="686" t="n">
        <v>38</v>
      </c>
    </row>
    <row r="1091" customFormat="false" ht="12.75" hidden="false" customHeight="true" outlineLevel="0" collapsed="false">
      <c r="A1091" s="684" t="s">
        <v>3718</v>
      </c>
      <c r="B1091" s="685" t="s">
        <v>316</v>
      </c>
      <c r="C1091" s="685" t="s">
        <v>3719</v>
      </c>
      <c r="D1091" s="685" t="s">
        <v>50</v>
      </c>
      <c r="E1091" s="686" t="n">
        <v>115.07</v>
      </c>
    </row>
    <row r="1092" customFormat="false" ht="16.5" hidden="false" customHeight="true" outlineLevel="0" collapsed="false">
      <c r="A1092" s="684" t="s">
        <v>3720</v>
      </c>
      <c r="B1092" s="685" t="s">
        <v>316</v>
      </c>
      <c r="C1092" s="685" t="s">
        <v>3721</v>
      </c>
      <c r="D1092" s="685" t="s">
        <v>462</v>
      </c>
      <c r="E1092" s="686" t="n">
        <v>59.5</v>
      </c>
    </row>
    <row r="1093" customFormat="false" ht="16.5" hidden="false" customHeight="true" outlineLevel="0" collapsed="false">
      <c r="A1093" s="684" t="s">
        <v>3722</v>
      </c>
      <c r="B1093" s="685" t="s">
        <v>316</v>
      </c>
      <c r="C1093" s="685" t="s">
        <v>3723</v>
      </c>
      <c r="D1093" s="685" t="s">
        <v>462</v>
      </c>
      <c r="E1093" s="686" t="n">
        <v>93</v>
      </c>
    </row>
    <row r="1094" customFormat="false" ht="15.75" hidden="false" customHeight="true" outlineLevel="0" collapsed="false">
      <c r="A1094" s="684" t="s">
        <v>3724</v>
      </c>
      <c r="B1094" s="685" t="s">
        <v>316</v>
      </c>
      <c r="C1094" s="685" t="s">
        <v>3725</v>
      </c>
      <c r="D1094" s="685" t="s">
        <v>462</v>
      </c>
      <c r="E1094" s="686" t="n">
        <v>65.9</v>
      </c>
    </row>
    <row r="1095" customFormat="false" ht="16.5" hidden="false" customHeight="true" outlineLevel="0" collapsed="false">
      <c r="A1095" s="684" t="s">
        <v>3726</v>
      </c>
      <c r="B1095" s="685" t="s">
        <v>316</v>
      </c>
      <c r="C1095" s="685" t="s">
        <v>3727</v>
      </c>
      <c r="D1095" s="685" t="s">
        <v>462</v>
      </c>
      <c r="E1095" s="686" t="n">
        <v>127.3</v>
      </c>
    </row>
    <row r="1096" customFormat="false" ht="16.5" hidden="false" customHeight="true" outlineLevel="0" collapsed="false">
      <c r="A1096" s="684" t="s">
        <v>3728</v>
      </c>
      <c r="B1096" s="685" t="s">
        <v>316</v>
      </c>
      <c r="C1096" s="685" t="s">
        <v>3729</v>
      </c>
      <c r="D1096" s="685" t="s">
        <v>462</v>
      </c>
      <c r="E1096" s="686" t="n">
        <v>88</v>
      </c>
    </row>
    <row r="1097" customFormat="false" ht="12.75" hidden="false" customHeight="true" outlineLevel="0" collapsed="false">
      <c r="A1097" s="684" t="s">
        <v>3730</v>
      </c>
      <c r="B1097" s="685" t="s">
        <v>316</v>
      </c>
      <c r="C1097" s="685" t="s">
        <v>3731</v>
      </c>
      <c r="D1097" s="685" t="s">
        <v>50</v>
      </c>
      <c r="E1097" s="686" t="n">
        <v>366</v>
      </c>
    </row>
    <row r="1098" customFormat="false" ht="13.5" hidden="false" customHeight="true" outlineLevel="0" collapsed="false">
      <c r="A1098" s="684" t="s">
        <v>3732</v>
      </c>
      <c r="B1098" s="685" t="s">
        <v>316</v>
      </c>
      <c r="C1098" s="685" t="s">
        <v>3733</v>
      </c>
      <c r="D1098" s="685" t="s">
        <v>50</v>
      </c>
      <c r="E1098" s="686" t="n">
        <v>1047</v>
      </c>
    </row>
    <row r="1099" customFormat="false" ht="12.75" hidden="false" customHeight="true" outlineLevel="0" collapsed="false">
      <c r="A1099" s="684" t="s">
        <v>3734</v>
      </c>
      <c r="B1099" s="685" t="s">
        <v>316</v>
      </c>
      <c r="C1099" s="685" t="s">
        <v>3735</v>
      </c>
      <c r="D1099" s="685" t="s">
        <v>50</v>
      </c>
      <c r="E1099" s="686" t="n">
        <v>1291</v>
      </c>
    </row>
    <row r="1100" customFormat="false" ht="12.75" hidden="false" customHeight="true" outlineLevel="0" collapsed="false">
      <c r="A1100" s="684" t="s">
        <v>3736</v>
      </c>
      <c r="B1100" s="685" t="s">
        <v>316</v>
      </c>
      <c r="C1100" s="685" t="s">
        <v>3737</v>
      </c>
      <c r="D1100" s="685" t="s">
        <v>50</v>
      </c>
      <c r="E1100" s="686" t="n">
        <v>167.85</v>
      </c>
    </row>
    <row r="1101" customFormat="false" ht="13.5" hidden="false" customHeight="true" outlineLevel="0" collapsed="false">
      <c r="A1101" s="684" t="s">
        <v>3738</v>
      </c>
      <c r="B1101" s="685" t="s">
        <v>316</v>
      </c>
      <c r="C1101" s="685" t="s">
        <v>3739</v>
      </c>
      <c r="D1101" s="685" t="s">
        <v>50</v>
      </c>
      <c r="E1101" s="686" t="n">
        <v>260</v>
      </c>
    </row>
    <row r="1102" customFormat="false" ht="12.75" hidden="false" customHeight="true" outlineLevel="0" collapsed="false">
      <c r="A1102" s="684" t="s">
        <v>3740</v>
      </c>
      <c r="B1102" s="685" t="s">
        <v>316</v>
      </c>
      <c r="C1102" s="685" t="s">
        <v>3741</v>
      </c>
      <c r="D1102" s="685" t="s">
        <v>50</v>
      </c>
      <c r="E1102" s="686" t="n">
        <v>88</v>
      </c>
    </row>
    <row r="1103" customFormat="false" ht="13.5" hidden="false" customHeight="true" outlineLevel="0" collapsed="false">
      <c r="A1103" s="684" t="s">
        <v>3742</v>
      </c>
      <c r="B1103" s="685" t="s">
        <v>316</v>
      </c>
      <c r="C1103" s="685" t="s">
        <v>3743</v>
      </c>
      <c r="D1103" s="685" t="s">
        <v>50</v>
      </c>
      <c r="E1103" s="686" t="n">
        <v>151</v>
      </c>
    </row>
    <row r="1104" customFormat="false" ht="12.75" hidden="false" customHeight="true" outlineLevel="0" collapsed="false">
      <c r="A1104" s="684" t="s">
        <v>3744</v>
      </c>
      <c r="B1104" s="685" t="s">
        <v>316</v>
      </c>
      <c r="C1104" s="685" t="s">
        <v>3745</v>
      </c>
      <c r="D1104" s="685" t="s">
        <v>50</v>
      </c>
      <c r="E1104" s="686" t="n">
        <v>253</v>
      </c>
    </row>
    <row r="1105" customFormat="false" ht="12.75" hidden="false" customHeight="true" outlineLevel="0" collapsed="false">
      <c r="A1105" s="684" t="s">
        <v>3746</v>
      </c>
      <c r="B1105" s="685" t="s">
        <v>316</v>
      </c>
      <c r="C1105" s="685" t="s">
        <v>3747</v>
      </c>
      <c r="D1105" s="685" t="s">
        <v>50</v>
      </c>
      <c r="E1105" s="686" t="n">
        <v>90</v>
      </c>
    </row>
    <row r="1106" customFormat="false" ht="13.5" hidden="false" customHeight="true" outlineLevel="0" collapsed="false">
      <c r="A1106" s="684" t="s">
        <v>3748</v>
      </c>
      <c r="B1106" s="685" t="s">
        <v>316</v>
      </c>
      <c r="C1106" s="685" t="s">
        <v>3749</v>
      </c>
      <c r="D1106" s="685" t="s">
        <v>50</v>
      </c>
      <c r="E1106" s="686" t="n">
        <v>110</v>
      </c>
    </row>
    <row r="1107" customFormat="false" ht="12.75" hidden="false" customHeight="true" outlineLevel="0" collapsed="false">
      <c r="A1107" s="684" t="s">
        <v>3750</v>
      </c>
      <c r="B1107" s="685" t="s">
        <v>316</v>
      </c>
      <c r="C1107" s="685" t="s">
        <v>3751</v>
      </c>
      <c r="D1107" s="685" t="s">
        <v>50</v>
      </c>
      <c r="E1107" s="686" t="n">
        <v>250</v>
      </c>
    </row>
    <row r="1108" customFormat="false" ht="13.5" hidden="false" customHeight="true" outlineLevel="0" collapsed="false">
      <c r="A1108" s="684" t="s">
        <v>3752</v>
      </c>
      <c r="B1108" s="685" t="s">
        <v>316</v>
      </c>
      <c r="C1108" s="685" t="s">
        <v>3753</v>
      </c>
      <c r="D1108" s="685" t="s">
        <v>50</v>
      </c>
      <c r="E1108" s="686" t="n">
        <v>320</v>
      </c>
    </row>
    <row r="1109" customFormat="false" ht="12.75" hidden="false" customHeight="true" outlineLevel="0" collapsed="false">
      <c r="A1109" s="684" t="s">
        <v>3754</v>
      </c>
      <c r="B1109" s="685" t="s">
        <v>316</v>
      </c>
      <c r="C1109" s="685" t="s">
        <v>3755</v>
      </c>
      <c r="D1109" s="685" t="s">
        <v>50</v>
      </c>
      <c r="E1109" s="686" t="n">
        <v>550</v>
      </c>
    </row>
    <row r="1110" customFormat="false" ht="12.75" hidden="false" customHeight="true" outlineLevel="0" collapsed="false">
      <c r="A1110" s="684" t="s">
        <v>3756</v>
      </c>
      <c r="B1110" s="685" t="s">
        <v>316</v>
      </c>
      <c r="C1110" s="685" t="s">
        <v>3757</v>
      </c>
      <c r="D1110" s="685" t="s">
        <v>50</v>
      </c>
      <c r="E1110" s="686" t="n">
        <v>56</v>
      </c>
    </row>
    <row r="1111" customFormat="false" ht="13.5" hidden="false" customHeight="true" outlineLevel="0" collapsed="false">
      <c r="A1111" s="684" t="s">
        <v>3758</v>
      </c>
      <c r="B1111" s="685" t="s">
        <v>316</v>
      </c>
      <c r="C1111" s="685" t="s">
        <v>3759</v>
      </c>
      <c r="D1111" s="685" t="s">
        <v>50</v>
      </c>
      <c r="E1111" s="686" t="n">
        <v>70</v>
      </c>
    </row>
    <row r="1112" customFormat="false" ht="12.75" hidden="false" customHeight="true" outlineLevel="0" collapsed="false">
      <c r="A1112" s="684" t="s">
        <v>3760</v>
      </c>
      <c r="B1112" s="685" t="s">
        <v>316</v>
      </c>
      <c r="C1112" s="685" t="s">
        <v>3761</v>
      </c>
      <c r="D1112" s="685" t="s">
        <v>50</v>
      </c>
      <c r="E1112" s="686" t="n">
        <v>90</v>
      </c>
    </row>
    <row r="1113" customFormat="false" ht="12.75" hidden="false" customHeight="true" outlineLevel="0" collapsed="false">
      <c r="A1113" s="684" t="s">
        <v>3762</v>
      </c>
      <c r="B1113" s="685" t="s">
        <v>316</v>
      </c>
      <c r="C1113" s="685" t="s">
        <v>3763</v>
      </c>
      <c r="D1113" s="685" t="s">
        <v>50</v>
      </c>
      <c r="E1113" s="686" t="n">
        <v>130</v>
      </c>
    </row>
    <row r="1114" customFormat="false" ht="13.5" hidden="false" customHeight="true" outlineLevel="0" collapsed="false">
      <c r="A1114" s="684" t="s">
        <v>3764</v>
      </c>
      <c r="B1114" s="685" t="s">
        <v>316</v>
      </c>
      <c r="C1114" s="685" t="s">
        <v>3765</v>
      </c>
      <c r="D1114" s="685" t="s">
        <v>50</v>
      </c>
      <c r="E1114" s="686" t="n">
        <v>170</v>
      </c>
    </row>
    <row r="1115" customFormat="false" ht="12.75" hidden="false" customHeight="true" outlineLevel="0" collapsed="false">
      <c r="A1115" s="684" t="s">
        <v>3766</v>
      </c>
      <c r="B1115" s="685" t="s">
        <v>316</v>
      </c>
      <c r="C1115" s="685" t="s">
        <v>3767</v>
      </c>
      <c r="D1115" s="685" t="s">
        <v>50</v>
      </c>
      <c r="E1115" s="686" t="n">
        <v>210</v>
      </c>
    </row>
    <row r="1116" customFormat="false" ht="13.5" hidden="false" customHeight="true" outlineLevel="0" collapsed="false">
      <c r="A1116" s="684" t="s">
        <v>3768</v>
      </c>
      <c r="B1116" s="685" t="s">
        <v>316</v>
      </c>
      <c r="C1116" s="685" t="s">
        <v>3769</v>
      </c>
      <c r="D1116" s="685" t="s">
        <v>50</v>
      </c>
      <c r="E1116" s="686" t="n">
        <v>2326.52</v>
      </c>
    </row>
    <row r="1117" customFormat="false" ht="12.75" hidden="false" customHeight="true" outlineLevel="0" collapsed="false">
      <c r="A1117" s="684" t="s">
        <v>3770</v>
      </c>
      <c r="B1117" s="685" t="s">
        <v>316</v>
      </c>
      <c r="C1117" s="685" t="s">
        <v>3771</v>
      </c>
      <c r="D1117" s="685" t="s">
        <v>50</v>
      </c>
      <c r="E1117" s="686" t="n">
        <v>4060</v>
      </c>
    </row>
    <row r="1118" customFormat="false" ht="12.75" hidden="false" customHeight="true" outlineLevel="0" collapsed="false">
      <c r="A1118" s="684" t="s">
        <v>3772</v>
      </c>
      <c r="B1118" s="685" t="s">
        <v>316</v>
      </c>
      <c r="C1118" s="685" t="s">
        <v>3773</v>
      </c>
      <c r="D1118" s="685" t="s">
        <v>50</v>
      </c>
      <c r="E1118" s="686" t="n">
        <v>127.58</v>
      </c>
    </row>
    <row r="1119" customFormat="false" ht="13.5" hidden="false" customHeight="true" outlineLevel="0" collapsed="false">
      <c r="A1119" s="684" t="s">
        <v>3774</v>
      </c>
      <c r="B1119" s="685" t="s">
        <v>316</v>
      </c>
      <c r="C1119" s="685" t="s">
        <v>3775</v>
      </c>
      <c r="D1119" s="685" t="s">
        <v>50</v>
      </c>
      <c r="E1119" s="686" t="n">
        <v>146.47</v>
      </c>
    </row>
    <row r="1120" customFormat="false" ht="12.75" hidden="false" customHeight="true" outlineLevel="0" collapsed="false">
      <c r="A1120" s="684" t="s">
        <v>3776</v>
      </c>
      <c r="B1120" s="685" t="s">
        <v>316</v>
      </c>
      <c r="C1120" s="685" t="s">
        <v>3777</v>
      </c>
      <c r="D1120" s="685" t="s">
        <v>50</v>
      </c>
      <c r="E1120" s="686" t="n">
        <v>182.03</v>
      </c>
    </row>
    <row r="1121" customFormat="false" ht="13.5" hidden="false" customHeight="true" outlineLevel="0" collapsed="false">
      <c r="A1121" s="684" t="s">
        <v>3778</v>
      </c>
      <c r="B1121" s="685" t="s">
        <v>316</v>
      </c>
      <c r="C1121" s="685" t="s">
        <v>3779</v>
      </c>
      <c r="D1121" s="685" t="s">
        <v>50</v>
      </c>
      <c r="E1121" s="686" t="n">
        <v>234.84</v>
      </c>
    </row>
    <row r="1122" customFormat="false" ht="12.75" hidden="false" customHeight="true" outlineLevel="0" collapsed="false">
      <c r="A1122" s="684" t="s">
        <v>3780</v>
      </c>
      <c r="B1122" s="685" t="s">
        <v>316</v>
      </c>
      <c r="C1122" s="685" t="s">
        <v>3781</v>
      </c>
      <c r="D1122" s="685" t="s">
        <v>1932</v>
      </c>
      <c r="E1122" s="686" t="n">
        <v>18.25</v>
      </c>
    </row>
    <row r="1123" customFormat="false" ht="12.75" hidden="false" customHeight="true" outlineLevel="0" collapsed="false">
      <c r="A1123" s="684" t="s">
        <v>3782</v>
      </c>
      <c r="B1123" s="685" t="s">
        <v>316</v>
      </c>
      <c r="C1123" s="685" t="s">
        <v>3783</v>
      </c>
      <c r="D1123" s="685" t="s">
        <v>1932</v>
      </c>
      <c r="E1123" s="686" t="n">
        <v>20.52</v>
      </c>
    </row>
    <row r="1124" customFormat="false" ht="13.5" hidden="false" customHeight="true" outlineLevel="0" collapsed="false">
      <c r="A1124" s="684" t="s">
        <v>3784</v>
      </c>
      <c r="B1124" s="685" t="s">
        <v>316</v>
      </c>
      <c r="C1124" s="685" t="s">
        <v>3785</v>
      </c>
      <c r="D1124" s="685" t="s">
        <v>1932</v>
      </c>
      <c r="E1124" s="686" t="n">
        <v>20.45</v>
      </c>
    </row>
    <row r="1125" customFormat="false" ht="12.75" hidden="false" customHeight="true" outlineLevel="0" collapsed="false">
      <c r="A1125" s="684" t="s">
        <v>3786</v>
      </c>
      <c r="B1125" s="685" t="s">
        <v>316</v>
      </c>
      <c r="C1125" s="685" t="s">
        <v>3787</v>
      </c>
      <c r="D1125" s="685" t="s">
        <v>50</v>
      </c>
      <c r="E1125" s="686" t="n">
        <v>1</v>
      </c>
    </row>
    <row r="1126" customFormat="false" ht="12.75" hidden="false" customHeight="true" outlineLevel="0" collapsed="false">
      <c r="A1126" s="684" t="s">
        <v>3788</v>
      </c>
      <c r="B1126" s="687"/>
      <c r="C1126" s="685" t="s">
        <v>3789</v>
      </c>
      <c r="D1126" s="685" t="s">
        <v>1932</v>
      </c>
      <c r="E1126" s="686" t="n">
        <v>22.52</v>
      </c>
    </row>
    <row r="1127" customFormat="false" ht="13.5" hidden="false" customHeight="true" outlineLevel="0" collapsed="false">
      <c r="A1127" s="684" t="s">
        <v>3790</v>
      </c>
      <c r="B1127" s="687"/>
      <c r="C1127" s="685" t="s">
        <v>3791</v>
      </c>
      <c r="D1127" s="685" t="s">
        <v>1932</v>
      </c>
      <c r="E1127" s="686" t="n">
        <v>20.21</v>
      </c>
    </row>
    <row r="1128" customFormat="false" ht="12.75" hidden="false" customHeight="true" outlineLevel="0" collapsed="false">
      <c r="A1128" s="684" t="s">
        <v>3792</v>
      </c>
      <c r="B1128" s="687"/>
      <c r="C1128" s="685" t="s">
        <v>3793</v>
      </c>
      <c r="D1128" s="685" t="s">
        <v>1932</v>
      </c>
      <c r="E1128" s="686" t="n">
        <v>18.6</v>
      </c>
    </row>
    <row r="1129" customFormat="false" ht="13.5" hidden="false" customHeight="true" outlineLevel="0" collapsed="false">
      <c r="A1129" s="684" t="s">
        <v>3794</v>
      </c>
      <c r="B1129" s="685" t="s">
        <v>316</v>
      </c>
      <c r="C1129" s="685" t="s">
        <v>3795</v>
      </c>
      <c r="D1129" s="685" t="s">
        <v>1932</v>
      </c>
      <c r="E1129" s="686" t="n">
        <v>32.5</v>
      </c>
    </row>
    <row r="1130" customFormat="false" ht="12.75" hidden="false" customHeight="true" outlineLevel="0" collapsed="false">
      <c r="A1130" s="684" t="s">
        <v>3796</v>
      </c>
      <c r="B1130" s="685" t="s">
        <v>316</v>
      </c>
      <c r="C1130" s="685" t="s">
        <v>3797</v>
      </c>
      <c r="D1130" s="685" t="s">
        <v>1932</v>
      </c>
      <c r="E1130" s="686" t="n">
        <v>18.43</v>
      </c>
    </row>
    <row r="1131" customFormat="false" ht="12.75" hidden="false" customHeight="true" outlineLevel="0" collapsed="false">
      <c r="A1131" s="684" t="s">
        <v>3798</v>
      </c>
      <c r="B1131" s="685" t="s">
        <v>316</v>
      </c>
      <c r="C1131" s="685" t="s">
        <v>3799</v>
      </c>
      <c r="D1131" s="685" t="s">
        <v>50</v>
      </c>
      <c r="E1131" s="686" t="n">
        <v>2</v>
      </c>
    </row>
    <row r="1132" customFormat="false" ht="13.5" hidden="false" customHeight="true" outlineLevel="0" collapsed="false">
      <c r="A1132" s="684" t="s">
        <v>3800</v>
      </c>
      <c r="B1132" s="685" t="s">
        <v>316</v>
      </c>
      <c r="C1132" s="685" t="s">
        <v>3801</v>
      </c>
      <c r="D1132" s="685" t="s">
        <v>50</v>
      </c>
      <c r="E1132" s="686" t="n">
        <v>0.2</v>
      </c>
    </row>
    <row r="1133" customFormat="false" ht="12.75" hidden="false" customHeight="true" outlineLevel="0" collapsed="false">
      <c r="A1133" s="684" t="s">
        <v>3802</v>
      </c>
      <c r="B1133" s="685" t="s">
        <v>316</v>
      </c>
      <c r="C1133" s="685" t="s">
        <v>3803</v>
      </c>
      <c r="D1133" s="685" t="s">
        <v>50</v>
      </c>
      <c r="E1133" s="686" t="n">
        <v>0.04</v>
      </c>
    </row>
    <row r="1134" customFormat="false" ht="16.5" hidden="false" customHeight="true" outlineLevel="0" collapsed="false">
      <c r="A1134" s="684" t="s">
        <v>3804</v>
      </c>
      <c r="B1134" s="685" t="s">
        <v>316</v>
      </c>
      <c r="C1134" s="685" t="s">
        <v>3805</v>
      </c>
      <c r="D1134" s="685" t="s">
        <v>50</v>
      </c>
      <c r="E1134" s="686" t="n">
        <v>2.19</v>
      </c>
    </row>
    <row r="1135" customFormat="false" ht="12.75" hidden="false" customHeight="true" outlineLevel="0" collapsed="false">
      <c r="A1135" s="684" t="s">
        <v>3806</v>
      </c>
      <c r="B1135" s="687"/>
      <c r="C1135" s="685" t="s">
        <v>3807</v>
      </c>
      <c r="D1135" s="685" t="s">
        <v>50</v>
      </c>
      <c r="E1135" s="686" t="n">
        <v>3.47</v>
      </c>
    </row>
    <row r="1136" customFormat="false" ht="13.5" hidden="false" customHeight="true" outlineLevel="0" collapsed="false">
      <c r="A1136" s="684" t="s">
        <v>3808</v>
      </c>
      <c r="B1136" s="685" t="s">
        <v>316</v>
      </c>
      <c r="C1136" s="685" t="s">
        <v>3809</v>
      </c>
      <c r="D1136" s="685" t="s">
        <v>50</v>
      </c>
      <c r="E1136" s="686" t="n">
        <v>1.15</v>
      </c>
    </row>
    <row r="1137" customFormat="false" ht="12.75" hidden="false" customHeight="true" outlineLevel="0" collapsed="false">
      <c r="A1137" s="684" t="s">
        <v>3810</v>
      </c>
      <c r="B1137" s="685" t="s">
        <v>316</v>
      </c>
      <c r="C1137" s="685" t="s">
        <v>3811</v>
      </c>
      <c r="D1137" s="685" t="s">
        <v>1932</v>
      </c>
      <c r="E1137" s="686" t="n">
        <v>29.9</v>
      </c>
    </row>
    <row r="1138" customFormat="false" ht="12.75" hidden="false" customHeight="true" outlineLevel="0" collapsed="false">
      <c r="A1138" s="684" t="s">
        <v>3812</v>
      </c>
      <c r="B1138" s="685" t="s">
        <v>316</v>
      </c>
      <c r="C1138" s="685" t="s">
        <v>3813</v>
      </c>
      <c r="D1138" s="685" t="s">
        <v>1932</v>
      </c>
      <c r="E1138" s="686" t="n">
        <v>24.13</v>
      </c>
    </row>
    <row r="1139" customFormat="false" ht="13.5" hidden="false" customHeight="true" outlineLevel="0" collapsed="false">
      <c r="A1139" s="684" t="s">
        <v>3814</v>
      </c>
      <c r="B1139" s="685" t="s">
        <v>316</v>
      </c>
      <c r="C1139" s="685" t="s">
        <v>3815</v>
      </c>
      <c r="D1139" s="685" t="s">
        <v>50</v>
      </c>
      <c r="E1139" s="686" t="n">
        <v>0.4</v>
      </c>
    </row>
    <row r="1140" customFormat="false" ht="12.75" hidden="false" customHeight="true" outlineLevel="0" collapsed="false">
      <c r="A1140" s="684" t="s">
        <v>3816</v>
      </c>
      <c r="B1140" s="685" t="s">
        <v>316</v>
      </c>
      <c r="C1140" s="685" t="s">
        <v>3817</v>
      </c>
      <c r="D1140" s="685" t="s">
        <v>50</v>
      </c>
      <c r="E1140" s="686" t="n">
        <v>231.15</v>
      </c>
    </row>
    <row r="1141" customFormat="false" ht="13.5" hidden="false" customHeight="true" outlineLevel="0" collapsed="false">
      <c r="A1141" s="684" t="s">
        <v>3818</v>
      </c>
      <c r="B1141" s="685" t="s">
        <v>316</v>
      </c>
      <c r="C1141" s="685" t="s">
        <v>3819</v>
      </c>
      <c r="D1141" s="685" t="s">
        <v>1932</v>
      </c>
      <c r="E1141" s="686" t="n">
        <v>59.48</v>
      </c>
    </row>
    <row r="1142" customFormat="false" ht="12.75" hidden="false" customHeight="true" outlineLevel="0" collapsed="false">
      <c r="A1142" s="684" t="s">
        <v>3820</v>
      </c>
      <c r="B1142" s="685" t="s">
        <v>316</v>
      </c>
      <c r="C1142" s="685" t="s">
        <v>3821</v>
      </c>
      <c r="D1142" s="685" t="s">
        <v>50</v>
      </c>
      <c r="E1142" s="686" t="n">
        <v>257.73</v>
      </c>
    </row>
    <row r="1143" customFormat="false" ht="12.75" hidden="false" customHeight="true" outlineLevel="0" collapsed="false">
      <c r="A1143" s="684" t="s">
        <v>3822</v>
      </c>
      <c r="B1143" s="685" t="s">
        <v>316</v>
      </c>
      <c r="C1143" s="685" t="s">
        <v>3823</v>
      </c>
      <c r="D1143" s="685" t="s">
        <v>50</v>
      </c>
      <c r="E1143" s="686" t="n">
        <v>405.96</v>
      </c>
    </row>
    <row r="1144" customFormat="false" ht="16.5" hidden="false" customHeight="true" outlineLevel="0" collapsed="false">
      <c r="A1144" s="684" t="s">
        <v>3824</v>
      </c>
      <c r="B1144" s="685" t="s">
        <v>316</v>
      </c>
      <c r="C1144" s="685" t="s">
        <v>3825</v>
      </c>
      <c r="D1144" s="685" t="s">
        <v>50</v>
      </c>
      <c r="E1144" s="686" t="n">
        <v>427.86</v>
      </c>
    </row>
    <row r="1145" customFormat="false" ht="13.5" hidden="false" customHeight="true" outlineLevel="0" collapsed="false">
      <c r="A1145" s="684" t="s">
        <v>3826</v>
      </c>
      <c r="B1145" s="685" t="s">
        <v>316</v>
      </c>
      <c r="C1145" s="685" t="s">
        <v>3827</v>
      </c>
      <c r="D1145" s="685" t="s">
        <v>50</v>
      </c>
      <c r="E1145" s="686" t="n">
        <v>569.9</v>
      </c>
    </row>
    <row r="1146" customFormat="false" ht="15.75" hidden="false" customHeight="true" outlineLevel="0" collapsed="false">
      <c r="A1146" s="684" t="s">
        <v>3828</v>
      </c>
      <c r="B1146" s="685" t="s">
        <v>316</v>
      </c>
      <c r="C1146" s="685" t="s">
        <v>3829</v>
      </c>
      <c r="D1146" s="685" t="s">
        <v>50</v>
      </c>
      <c r="E1146" s="686" t="n">
        <v>571.73</v>
      </c>
    </row>
    <row r="1147" customFormat="false" ht="16.5" hidden="false" customHeight="true" outlineLevel="0" collapsed="false">
      <c r="A1147" s="684" t="s">
        <v>3830</v>
      </c>
      <c r="B1147" s="685" t="s">
        <v>316</v>
      </c>
      <c r="C1147" s="685" t="s">
        <v>3831</v>
      </c>
      <c r="D1147" s="685" t="s">
        <v>1321</v>
      </c>
      <c r="E1147" s="686" t="n">
        <v>6.33</v>
      </c>
    </row>
    <row r="1148" customFormat="false" ht="13.5" hidden="false" customHeight="true" outlineLevel="0" collapsed="false">
      <c r="A1148" s="684" t="s">
        <v>3832</v>
      </c>
      <c r="B1148" s="685" t="s">
        <v>316</v>
      </c>
      <c r="C1148" s="685" t="s">
        <v>3833</v>
      </c>
      <c r="D1148" s="685" t="s">
        <v>50</v>
      </c>
      <c r="E1148" s="686" t="n">
        <v>770</v>
      </c>
    </row>
    <row r="1149" customFormat="false" ht="12.75" hidden="false" customHeight="true" outlineLevel="0" collapsed="false">
      <c r="A1149" s="684" t="s">
        <v>3834</v>
      </c>
      <c r="B1149" s="685" t="s">
        <v>316</v>
      </c>
      <c r="C1149" s="685" t="s">
        <v>3835</v>
      </c>
      <c r="D1149" s="685" t="s">
        <v>1321</v>
      </c>
      <c r="E1149" s="686" t="n">
        <v>25.66</v>
      </c>
    </row>
    <row r="1150" customFormat="false" ht="12.75" hidden="false" customHeight="true" outlineLevel="0" collapsed="false">
      <c r="A1150" s="684" t="s">
        <v>3836</v>
      </c>
      <c r="B1150" s="685" t="s">
        <v>316</v>
      </c>
      <c r="C1150" s="685" t="s">
        <v>3837</v>
      </c>
      <c r="D1150" s="685" t="s">
        <v>50</v>
      </c>
      <c r="E1150" s="686" t="n">
        <v>419.45</v>
      </c>
    </row>
    <row r="1151" customFormat="false" ht="13.5" hidden="false" customHeight="true" outlineLevel="0" collapsed="false">
      <c r="A1151" s="684" t="s">
        <v>3838</v>
      </c>
      <c r="B1151" s="685" t="s">
        <v>316</v>
      </c>
      <c r="C1151" s="685" t="s">
        <v>3839</v>
      </c>
      <c r="D1151" s="685" t="s">
        <v>50</v>
      </c>
      <c r="E1151" s="686" t="n">
        <v>330.06</v>
      </c>
    </row>
    <row r="1152" customFormat="false" ht="12.75" hidden="false" customHeight="true" outlineLevel="0" collapsed="false">
      <c r="A1152" s="684" t="s">
        <v>3840</v>
      </c>
      <c r="B1152" s="685" t="s">
        <v>316</v>
      </c>
      <c r="C1152" s="685" t="s">
        <v>3841</v>
      </c>
      <c r="D1152" s="685" t="s">
        <v>50</v>
      </c>
      <c r="E1152" s="686" t="n">
        <v>275.09</v>
      </c>
    </row>
    <row r="1153" customFormat="false" ht="12.75" hidden="false" customHeight="true" outlineLevel="0" collapsed="false">
      <c r="A1153" s="684" t="s">
        <v>3842</v>
      </c>
      <c r="B1153" s="685" t="s">
        <v>316</v>
      </c>
      <c r="C1153" s="685" t="s">
        <v>3843</v>
      </c>
      <c r="D1153" s="685" t="s">
        <v>50</v>
      </c>
      <c r="E1153" s="686" t="n">
        <v>629.64</v>
      </c>
    </row>
    <row r="1154" customFormat="false" ht="13.5" hidden="false" customHeight="true" outlineLevel="0" collapsed="false">
      <c r="A1154" s="684" t="s">
        <v>3844</v>
      </c>
      <c r="B1154" s="685" t="s">
        <v>316</v>
      </c>
      <c r="C1154" s="685" t="s">
        <v>3845</v>
      </c>
      <c r="D1154" s="685" t="s">
        <v>1321</v>
      </c>
      <c r="E1154" s="686" t="n">
        <v>56.1</v>
      </c>
    </row>
    <row r="1155" customFormat="false" ht="12.75" hidden="false" customHeight="true" outlineLevel="0" collapsed="false">
      <c r="A1155" s="684" t="s">
        <v>3846</v>
      </c>
      <c r="B1155" s="685" t="s">
        <v>316</v>
      </c>
      <c r="C1155" s="685" t="s">
        <v>3847</v>
      </c>
      <c r="D1155" s="685" t="s">
        <v>50</v>
      </c>
      <c r="E1155" s="686" t="n">
        <v>1</v>
      </c>
    </row>
    <row r="1156" customFormat="false" ht="13.5" hidden="false" customHeight="true" outlineLevel="0" collapsed="false">
      <c r="A1156" s="684" t="s">
        <v>3848</v>
      </c>
      <c r="B1156" s="685" t="s">
        <v>316</v>
      </c>
      <c r="C1156" s="685" t="s">
        <v>3849</v>
      </c>
      <c r="D1156" s="685" t="s">
        <v>50</v>
      </c>
      <c r="E1156" s="686" t="n">
        <v>1.64</v>
      </c>
    </row>
    <row r="1157" customFormat="false" ht="12.75" hidden="false" customHeight="true" outlineLevel="0" collapsed="false">
      <c r="A1157" s="684" t="s">
        <v>3850</v>
      </c>
      <c r="B1157" s="685" t="s">
        <v>316</v>
      </c>
      <c r="C1157" s="685" t="s">
        <v>3851</v>
      </c>
      <c r="D1157" s="685" t="s">
        <v>50</v>
      </c>
      <c r="E1157" s="686" t="n">
        <v>1.09</v>
      </c>
    </row>
    <row r="1158" customFormat="false" ht="12.75" hidden="false" customHeight="true" outlineLevel="0" collapsed="false">
      <c r="A1158" s="684" t="s">
        <v>3852</v>
      </c>
      <c r="B1158" s="685" t="s">
        <v>316</v>
      </c>
      <c r="C1158" s="685" t="s">
        <v>3853</v>
      </c>
      <c r="D1158" s="685" t="s">
        <v>50</v>
      </c>
      <c r="E1158" s="686" t="n">
        <v>3.34</v>
      </c>
    </row>
    <row r="1159" customFormat="false" ht="13.5" hidden="false" customHeight="true" outlineLevel="0" collapsed="false">
      <c r="A1159" s="684" t="s">
        <v>3854</v>
      </c>
      <c r="B1159" s="685" t="s">
        <v>316</v>
      </c>
      <c r="C1159" s="685" t="s">
        <v>3855</v>
      </c>
      <c r="D1159" s="685" t="s">
        <v>50</v>
      </c>
      <c r="E1159" s="686" t="n">
        <v>3.69</v>
      </c>
    </row>
    <row r="1160" customFormat="false" ht="12.75" hidden="false" customHeight="true" outlineLevel="0" collapsed="false">
      <c r="A1160" s="684" t="s">
        <v>3856</v>
      </c>
      <c r="B1160" s="685" t="s">
        <v>316</v>
      </c>
      <c r="C1160" s="685" t="s">
        <v>3857</v>
      </c>
      <c r="D1160" s="685" t="s">
        <v>50</v>
      </c>
      <c r="E1160" s="686" t="n">
        <v>4</v>
      </c>
    </row>
    <row r="1161" customFormat="false" ht="13.5" hidden="false" customHeight="true" outlineLevel="0" collapsed="false">
      <c r="A1161" s="684" t="s">
        <v>3858</v>
      </c>
      <c r="B1161" s="685" t="s">
        <v>316</v>
      </c>
      <c r="C1161" s="685" t="s">
        <v>3859</v>
      </c>
      <c r="D1161" s="685" t="s">
        <v>50</v>
      </c>
      <c r="E1161" s="686" t="n">
        <v>2.68</v>
      </c>
    </row>
    <row r="1162" customFormat="false" ht="12.75" hidden="false" customHeight="true" outlineLevel="0" collapsed="false">
      <c r="A1162" s="684" t="s">
        <v>3860</v>
      </c>
      <c r="B1162" s="685" t="s">
        <v>316</v>
      </c>
      <c r="C1162" s="685" t="s">
        <v>3861</v>
      </c>
      <c r="D1162" s="685" t="s">
        <v>50</v>
      </c>
      <c r="E1162" s="686" t="n">
        <v>3.14</v>
      </c>
    </row>
    <row r="1163" customFormat="false" ht="12.75" hidden="false" customHeight="true" outlineLevel="0" collapsed="false">
      <c r="A1163" s="684" t="s">
        <v>3862</v>
      </c>
      <c r="B1163" s="685" t="s">
        <v>316</v>
      </c>
      <c r="C1163" s="685" t="s">
        <v>3863</v>
      </c>
      <c r="D1163" s="685" t="s">
        <v>50</v>
      </c>
      <c r="E1163" s="686" t="n">
        <v>4.06</v>
      </c>
    </row>
    <row r="1164" customFormat="false" ht="13.5" hidden="false" customHeight="true" outlineLevel="0" collapsed="false">
      <c r="A1164" s="684" t="s">
        <v>3864</v>
      </c>
      <c r="B1164" s="685" t="s">
        <v>316</v>
      </c>
      <c r="C1164" s="685" t="s">
        <v>3865</v>
      </c>
      <c r="D1164" s="685" t="s">
        <v>462</v>
      </c>
      <c r="E1164" s="686" t="n">
        <v>633.48</v>
      </c>
    </row>
    <row r="1165" customFormat="false" ht="15.75" hidden="false" customHeight="true" outlineLevel="0" collapsed="false">
      <c r="A1165" s="684" t="s">
        <v>3866</v>
      </c>
      <c r="B1165" s="685" t="s">
        <v>316</v>
      </c>
      <c r="C1165" s="685" t="s">
        <v>3867</v>
      </c>
      <c r="D1165" s="685" t="s">
        <v>462</v>
      </c>
      <c r="E1165" s="686" t="n">
        <v>250</v>
      </c>
    </row>
    <row r="1166" customFormat="false" ht="13.5" hidden="false" customHeight="true" outlineLevel="0" collapsed="false">
      <c r="A1166" s="684" t="s">
        <v>3868</v>
      </c>
      <c r="B1166" s="685" t="s">
        <v>316</v>
      </c>
      <c r="C1166" s="685" t="s">
        <v>3869</v>
      </c>
      <c r="D1166" s="685" t="s">
        <v>462</v>
      </c>
      <c r="E1166" s="686" t="n">
        <v>160</v>
      </c>
    </row>
    <row r="1167" customFormat="false" ht="12.75" hidden="false" customHeight="true" outlineLevel="0" collapsed="false">
      <c r="A1167" s="684" t="s">
        <v>3870</v>
      </c>
      <c r="B1167" s="685" t="s">
        <v>316</v>
      </c>
      <c r="C1167" s="685" t="s">
        <v>3871</v>
      </c>
      <c r="D1167" s="685" t="s">
        <v>462</v>
      </c>
      <c r="E1167" s="686" t="n">
        <v>230</v>
      </c>
    </row>
    <row r="1168" customFormat="false" ht="13.5" hidden="false" customHeight="true" outlineLevel="0" collapsed="false">
      <c r="A1168" s="684" t="s">
        <v>3872</v>
      </c>
      <c r="B1168" s="685" t="s">
        <v>316</v>
      </c>
      <c r="C1168" s="685" t="s">
        <v>3873</v>
      </c>
      <c r="D1168" s="685" t="s">
        <v>1321</v>
      </c>
      <c r="E1168" s="686" t="n">
        <v>125</v>
      </c>
    </row>
    <row r="1169" customFormat="false" ht="12.75" hidden="false" customHeight="true" outlineLevel="0" collapsed="false">
      <c r="A1169" s="684" t="s">
        <v>3874</v>
      </c>
      <c r="B1169" s="685" t="s">
        <v>316</v>
      </c>
      <c r="C1169" s="685" t="s">
        <v>3875</v>
      </c>
      <c r="D1169" s="685" t="s">
        <v>1321</v>
      </c>
      <c r="E1169" s="686" t="n">
        <v>152</v>
      </c>
    </row>
    <row r="1170" customFormat="false" ht="12.75" hidden="false" customHeight="true" outlineLevel="0" collapsed="false">
      <c r="A1170" s="684" t="s">
        <v>3876</v>
      </c>
      <c r="B1170" s="685" t="s">
        <v>316</v>
      </c>
      <c r="C1170" s="685" t="s">
        <v>3877</v>
      </c>
      <c r="D1170" s="685" t="s">
        <v>1321</v>
      </c>
      <c r="E1170" s="686" t="n">
        <v>235</v>
      </c>
    </row>
    <row r="1171" customFormat="false" ht="13.5" hidden="false" customHeight="true" outlineLevel="0" collapsed="false">
      <c r="A1171" s="684" t="s">
        <v>3878</v>
      </c>
      <c r="B1171" s="685" t="s">
        <v>316</v>
      </c>
      <c r="C1171" s="685" t="s">
        <v>3879</v>
      </c>
      <c r="D1171" s="685" t="s">
        <v>1321</v>
      </c>
      <c r="E1171" s="686" t="n">
        <v>341.5</v>
      </c>
    </row>
    <row r="1172" customFormat="false" ht="12.75" hidden="false" customHeight="true" outlineLevel="0" collapsed="false">
      <c r="A1172" s="684" t="s">
        <v>3880</v>
      </c>
      <c r="B1172" s="685" t="s">
        <v>316</v>
      </c>
      <c r="C1172" s="685" t="s">
        <v>3881</v>
      </c>
      <c r="D1172" s="685" t="s">
        <v>1321</v>
      </c>
      <c r="E1172" s="686" t="n">
        <v>474.6</v>
      </c>
    </row>
    <row r="1173" customFormat="false" ht="13.5" hidden="false" customHeight="true" outlineLevel="0" collapsed="false">
      <c r="A1173" s="684" t="s">
        <v>3882</v>
      </c>
      <c r="B1173" s="685" t="s">
        <v>316</v>
      </c>
      <c r="C1173" s="685" t="s">
        <v>3883</v>
      </c>
      <c r="D1173" s="685" t="s">
        <v>1321</v>
      </c>
      <c r="E1173" s="686" t="n">
        <v>656</v>
      </c>
    </row>
    <row r="1174" customFormat="false" ht="12.75" hidden="false" customHeight="true" outlineLevel="0" collapsed="false">
      <c r="A1174" s="684" t="s">
        <v>3884</v>
      </c>
      <c r="B1174" s="685" t="s">
        <v>316</v>
      </c>
      <c r="C1174" s="685" t="s">
        <v>3885</v>
      </c>
      <c r="D1174" s="685" t="s">
        <v>1321</v>
      </c>
      <c r="E1174" s="686" t="n">
        <v>980</v>
      </c>
    </row>
    <row r="1175" customFormat="false" ht="12.75" hidden="false" customHeight="true" outlineLevel="0" collapsed="false">
      <c r="A1175" s="684" t="s">
        <v>3886</v>
      </c>
      <c r="B1175" s="685" t="s">
        <v>316</v>
      </c>
      <c r="C1175" s="685" t="s">
        <v>3887</v>
      </c>
      <c r="D1175" s="685" t="s">
        <v>1321</v>
      </c>
      <c r="E1175" s="686" t="n">
        <v>138</v>
      </c>
    </row>
    <row r="1176" customFormat="false" ht="13.5" hidden="false" customHeight="true" outlineLevel="0" collapsed="false">
      <c r="A1176" s="684" t="s">
        <v>3888</v>
      </c>
      <c r="B1176" s="685" t="s">
        <v>316</v>
      </c>
      <c r="C1176" s="685" t="s">
        <v>3889</v>
      </c>
      <c r="D1176" s="685" t="s">
        <v>1321</v>
      </c>
      <c r="E1176" s="686" t="n">
        <v>170</v>
      </c>
    </row>
    <row r="1177" customFormat="false" ht="12.75" hidden="false" customHeight="true" outlineLevel="0" collapsed="false">
      <c r="A1177" s="684" t="s">
        <v>3890</v>
      </c>
      <c r="B1177" s="685" t="s">
        <v>316</v>
      </c>
      <c r="C1177" s="685" t="s">
        <v>3891</v>
      </c>
      <c r="D1177" s="685" t="s">
        <v>1321</v>
      </c>
      <c r="E1177" s="686" t="n">
        <v>220</v>
      </c>
    </row>
    <row r="1178" customFormat="false" ht="12.75" hidden="false" customHeight="true" outlineLevel="0" collapsed="false">
      <c r="A1178" s="684" t="s">
        <v>3892</v>
      </c>
      <c r="B1178" s="685" t="s">
        <v>316</v>
      </c>
      <c r="C1178" s="685" t="s">
        <v>3893</v>
      </c>
      <c r="D1178" s="685" t="s">
        <v>1321</v>
      </c>
      <c r="E1178" s="686" t="n">
        <v>363.5</v>
      </c>
    </row>
    <row r="1179" customFormat="false" ht="13.5" hidden="false" customHeight="true" outlineLevel="0" collapsed="false">
      <c r="A1179" s="684" t="s">
        <v>3894</v>
      </c>
      <c r="B1179" s="685" t="s">
        <v>316</v>
      </c>
      <c r="C1179" s="685" t="s">
        <v>3895</v>
      </c>
      <c r="D1179" s="685" t="s">
        <v>1321</v>
      </c>
      <c r="E1179" s="686" t="n">
        <v>503.57</v>
      </c>
    </row>
    <row r="1180" customFormat="false" ht="12.75" hidden="false" customHeight="true" outlineLevel="0" collapsed="false">
      <c r="A1180" s="684" t="s">
        <v>3896</v>
      </c>
      <c r="B1180" s="685" t="s">
        <v>316</v>
      </c>
      <c r="C1180" s="685" t="s">
        <v>3897</v>
      </c>
      <c r="D1180" s="685" t="s">
        <v>1321</v>
      </c>
      <c r="E1180" s="686" t="n">
        <v>700.68</v>
      </c>
    </row>
    <row r="1181" customFormat="false" ht="13.5" hidden="false" customHeight="true" outlineLevel="0" collapsed="false">
      <c r="A1181" s="684" t="s">
        <v>3898</v>
      </c>
      <c r="B1181" s="685" t="s">
        <v>316</v>
      </c>
      <c r="C1181" s="685" t="s">
        <v>3899</v>
      </c>
      <c r="D1181" s="685" t="s">
        <v>1321</v>
      </c>
      <c r="E1181" s="686" t="n">
        <v>1010</v>
      </c>
    </row>
    <row r="1182" customFormat="false" ht="12.75" hidden="false" customHeight="true" outlineLevel="0" collapsed="false">
      <c r="A1182" s="684" t="s">
        <v>3900</v>
      </c>
      <c r="B1182" s="685" t="s">
        <v>316</v>
      </c>
      <c r="C1182" s="685" t="s">
        <v>3901</v>
      </c>
      <c r="D1182" s="685" t="s">
        <v>1321</v>
      </c>
      <c r="E1182" s="686" t="n">
        <v>275</v>
      </c>
    </row>
    <row r="1183" customFormat="false" ht="12.75" hidden="false" customHeight="true" outlineLevel="0" collapsed="false">
      <c r="A1183" s="684" t="s">
        <v>3902</v>
      </c>
      <c r="B1183" s="685" t="s">
        <v>316</v>
      </c>
      <c r="C1183" s="685" t="s">
        <v>3903</v>
      </c>
      <c r="D1183" s="685" t="s">
        <v>1321</v>
      </c>
      <c r="E1183" s="686" t="n">
        <v>465</v>
      </c>
    </row>
    <row r="1184" customFormat="false" ht="13.5" hidden="false" customHeight="true" outlineLevel="0" collapsed="false">
      <c r="A1184" s="684" t="s">
        <v>3904</v>
      </c>
      <c r="B1184" s="685" t="s">
        <v>316</v>
      </c>
      <c r="C1184" s="685" t="s">
        <v>3905</v>
      </c>
      <c r="D1184" s="685" t="s">
        <v>1321</v>
      </c>
      <c r="E1184" s="686" t="n">
        <v>615</v>
      </c>
    </row>
    <row r="1185" customFormat="false" ht="12.75" hidden="false" customHeight="true" outlineLevel="0" collapsed="false">
      <c r="A1185" s="684" t="s">
        <v>3906</v>
      </c>
      <c r="B1185" s="685" t="s">
        <v>316</v>
      </c>
      <c r="C1185" s="685" t="s">
        <v>3907</v>
      </c>
      <c r="D1185" s="685" t="s">
        <v>1321</v>
      </c>
      <c r="E1185" s="686" t="n">
        <v>1020.76</v>
      </c>
    </row>
    <row r="1186" customFormat="false" ht="13.5" hidden="false" customHeight="true" outlineLevel="0" collapsed="false">
      <c r="A1186" s="684" t="s">
        <v>3908</v>
      </c>
      <c r="B1186" s="685" t="s">
        <v>316</v>
      </c>
      <c r="C1186" s="685" t="s">
        <v>3909</v>
      </c>
      <c r="D1186" s="685" t="s">
        <v>1321</v>
      </c>
      <c r="E1186" s="686" t="n">
        <v>1545</v>
      </c>
    </row>
    <row r="1187" customFormat="false" ht="12.75" hidden="false" customHeight="true" outlineLevel="0" collapsed="false">
      <c r="A1187" s="684" t="s">
        <v>3910</v>
      </c>
      <c r="B1187" s="685" t="s">
        <v>316</v>
      </c>
      <c r="C1187" s="685" t="s">
        <v>3911</v>
      </c>
      <c r="D1187" s="685" t="s">
        <v>1321</v>
      </c>
      <c r="E1187" s="686" t="n">
        <v>146</v>
      </c>
    </row>
    <row r="1188" customFormat="false" ht="12.75" hidden="false" customHeight="true" outlineLevel="0" collapsed="false">
      <c r="A1188" s="684" t="s">
        <v>3912</v>
      </c>
      <c r="B1188" s="685" t="s">
        <v>316</v>
      </c>
      <c r="C1188" s="685" t="s">
        <v>3913</v>
      </c>
      <c r="D1188" s="685" t="s">
        <v>1321</v>
      </c>
      <c r="E1188" s="686" t="n">
        <v>365.3</v>
      </c>
    </row>
    <row r="1189" customFormat="false" ht="13.5" hidden="false" customHeight="true" outlineLevel="0" collapsed="false">
      <c r="A1189" s="684" t="s">
        <v>3914</v>
      </c>
      <c r="B1189" s="685" t="s">
        <v>316</v>
      </c>
      <c r="C1189" s="685" t="s">
        <v>3915</v>
      </c>
      <c r="D1189" s="685" t="s">
        <v>1321</v>
      </c>
      <c r="E1189" s="686" t="n">
        <v>448.27</v>
      </c>
    </row>
    <row r="1190" customFormat="false" ht="12.75" hidden="false" customHeight="true" outlineLevel="0" collapsed="false">
      <c r="A1190" s="684" t="s">
        <v>3916</v>
      </c>
      <c r="B1190" s="685" t="s">
        <v>316</v>
      </c>
      <c r="C1190" s="685" t="s">
        <v>3917</v>
      </c>
      <c r="D1190" s="685" t="s">
        <v>1321</v>
      </c>
      <c r="E1190" s="686" t="n">
        <v>598.46</v>
      </c>
    </row>
    <row r="1191" customFormat="false" ht="13.5" hidden="false" customHeight="true" outlineLevel="0" collapsed="false">
      <c r="A1191" s="684" t="s">
        <v>3918</v>
      </c>
      <c r="B1191" s="685" t="s">
        <v>316</v>
      </c>
      <c r="C1191" s="685" t="s">
        <v>3919</v>
      </c>
      <c r="D1191" s="685" t="s">
        <v>1321</v>
      </c>
      <c r="E1191" s="686" t="n">
        <v>920.05</v>
      </c>
    </row>
    <row r="1192" customFormat="false" ht="12.75" hidden="false" customHeight="true" outlineLevel="0" collapsed="false">
      <c r="A1192" s="684" t="s">
        <v>3920</v>
      </c>
      <c r="B1192" s="685" t="s">
        <v>316</v>
      </c>
      <c r="C1192" s="685" t="s">
        <v>3921</v>
      </c>
      <c r="D1192" s="685" t="s">
        <v>1321</v>
      </c>
      <c r="E1192" s="686" t="n">
        <v>1300</v>
      </c>
    </row>
    <row r="1193" customFormat="false" ht="12.75" hidden="false" customHeight="true" outlineLevel="0" collapsed="false">
      <c r="A1193" s="684" t="s">
        <v>3922</v>
      </c>
      <c r="B1193" s="685" t="s">
        <v>316</v>
      </c>
      <c r="C1193" s="685" t="s">
        <v>3923</v>
      </c>
      <c r="D1193" s="685" t="s">
        <v>1321</v>
      </c>
      <c r="E1193" s="686" t="n">
        <v>342</v>
      </c>
    </row>
    <row r="1194" customFormat="false" ht="13.5" hidden="false" customHeight="true" outlineLevel="0" collapsed="false">
      <c r="A1194" s="684" t="s">
        <v>3924</v>
      </c>
      <c r="B1194" s="685" t="s">
        <v>316</v>
      </c>
      <c r="C1194" s="685" t="s">
        <v>3925</v>
      </c>
      <c r="D1194" s="685" t="s">
        <v>1321</v>
      </c>
      <c r="E1194" s="686" t="n">
        <v>44</v>
      </c>
    </row>
    <row r="1195" customFormat="false" ht="12.75" hidden="false" customHeight="true" outlineLevel="0" collapsed="false">
      <c r="A1195" s="684" t="s">
        <v>3926</v>
      </c>
      <c r="B1195" s="685" t="s">
        <v>316</v>
      </c>
      <c r="C1195" s="685" t="s">
        <v>3927</v>
      </c>
      <c r="D1195" s="685" t="s">
        <v>1321</v>
      </c>
      <c r="E1195" s="686" t="n">
        <v>49.04</v>
      </c>
    </row>
    <row r="1196" customFormat="false" ht="12.75" hidden="false" customHeight="true" outlineLevel="0" collapsed="false">
      <c r="A1196" s="684" t="s">
        <v>3928</v>
      </c>
      <c r="B1196" s="685" t="s">
        <v>316</v>
      </c>
      <c r="C1196" s="685" t="s">
        <v>3929</v>
      </c>
      <c r="D1196" s="685" t="s">
        <v>1321</v>
      </c>
      <c r="E1196" s="686" t="n">
        <v>64.13</v>
      </c>
    </row>
    <row r="1197" customFormat="false" ht="13.5" hidden="false" customHeight="true" outlineLevel="0" collapsed="false">
      <c r="A1197" s="684" t="s">
        <v>3930</v>
      </c>
      <c r="B1197" s="685" t="s">
        <v>316</v>
      </c>
      <c r="C1197" s="685" t="s">
        <v>3931</v>
      </c>
      <c r="D1197" s="685" t="s">
        <v>1321</v>
      </c>
      <c r="E1197" s="686" t="n">
        <v>104.05</v>
      </c>
    </row>
    <row r="1198" customFormat="false" ht="12.75" hidden="false" customHeight="true" outlineLevel="0" collapsed="false">
      <c r="A1198" s="684" t="s">
        <v>3932</v>
      </c>
      <c r="B1198" s="685" t="s">
        <v>316</v>
      </c>
      <c r="C1198" s="685" t="s">
        <v>3933</v>
      </c>
      <c r="D1198" s="685" t="s">
        <v>1321</v>
      </c>
      <c r="E1198" s="686" t="n">
        <v>134.58</v>
      </c>
    </row>
    <row r="1199" customFormat="false" ht="16.5" hidden="false" customHeight="true" outlineLevel="0" collapsed="false">
      <c r="A1199" s="684" t="s">
        <v>3934</v>
      </c>
      <c r="B1199" s="685" t="s">
        <v>316</v>
      </c>
      <c r="C1199" s="685" t="s">
        <v>3935</v>
      </c>
      <c r="D1199" s="685" t="s">
        <v>50</v>
      </c>
      <c r="E1199" s="686" t="n">
        <v>415.5</v>
      </c>
    </row>
    <row r="1200" customFormat="false" ht="12.75" hidden="false" customHeight="true" outlineLevel="0" collapsed="false">
      <c r="A1200" s="684" t="s">
        <v>3936</v>
      </c>
      <c r="B1200" s="685" t="s">
        <v>316</v>
      </c>
      <c r="C1200" s="685" t="s">
        <v>3937</v>
      </c>
      <c r="D1200" s="685" t="s">
        <v>50</v>
      </c>
      <c r="E1200" s="686" t="n">
        <v>158</v>
      </c>
    </row>
    <row r="1201" customFormat="false" ht="13.5" hidden="false" customHeight="true" outlineLevel="0" collapsed="false">
      <c r="A1201" s="684" t="s">
        <v>3938</v>
      </c>
      <c r="B1201" s="685" t="s">
        <v>316</v>
      </c>
      <c r="C1201" s="685" t="s">
        <v>3939</v>
      </c>
      <c r="D1201" s="685" t="s">
        <v>50</v>
      </c>
      <c r="E1201" s="686" t="n">
        <v>72</v>
      </c>
    </row>
    <row r="1202" customFormat="false" ht="12.75" hidden="false" customHeight="true" outlineLevel="0" collapsed="false">
      <c r="A1202" s="684" t="s">
        <v>3940</v>
      </c>
      <c r="B1202" s="685" t="s">
        <v>316</v>
      </c>
      <c r="C1202" s="685" t="s">
        <v>3941</v>
      </c>
      <c r="D1202" s="685" t="s">
        <v>50</v>
      </c>
      <c r="E1202" s="686" t="n">
        <v>540</v>
      </c>
    </row>
    <row r="1203" customFormat="false" ht="13.5" hidden="false" customHeight="true" outlineLevel="0" collapsed="false">
      <c r="A1203" s="684" t="s">
        <v>3942</v>
      </c>
      <c r="B1203" s="685" t="s">
        <v>316</v>
      </c>
      <c r="C1203" s="685" t="s">
        <v>3943</v>
      </c>
      <c r="D1203" s="685" t="s">
        <v>50</v>
      </c>
      <c r="E1203" s="686" t="n">
        <v>398</v>
      </c>
    </row>
    <row r="1204" customFormat="false" ht="12.75" hidden="false" customHeight="true" outlineLevel="0" collapsed="false">
      <c r="A1204" s="684" t="s">
        <v>3944</v>
      </c>
      <c r="B1204" s="685" t="s">
        <v>316</v>
      </c>
      <c r="C1204" s="685" t="s">
        <v>3945</v>
      </c>
      <c r="D1204" s="685" t="s">
        <v>1321</v>
      </c>
      <c r="E1204" s="686" t="n">
        <v>243</v>
      </c>
    </row>
    <row r="1205" customFormat="false" ht="12.75" hidden="false" customHeight="true" outlineLevel="0" collapsed="false">
      <c r="A1205" s="684" t="s">
        <v>3946</v>
      </c>
      <c r="B1205" s="685" t="s">
        <v>316</v>
      </c>
      <c r="C1205" s="685" t="s">
        <v>3947</v>
      </c>
      <c r="D1205" s="685" t="s">
        <v>50</v>
      </c>
      <c r="E1205" s="686" t="n">
        <v>620</v>
      </c>
    </row>
    <row r="1206" customFormat="false" ht="13.5" hidden="false" customHeight="true" outlineLevel="0" collapsed="false">
      <c r="A1206" s="684" t="s">
        <v>3948</v>
      </c>
      <c r="B1206" s="685" t="s">
        <v>316</v>
      </c>
      <c r="C1206" s="685" t="s">
        <v>3949</v>
      </c>
      <c r="D1206" s="685" t="s">
        <v>1321</v>
      </c>
      <c r="E1206" s="686" t="n">
        <v>180</v>
      </c>
    </row>
    <row r="1207" customFormat="false" ht="12.75" hidden="false" customHeight="true" outlineLevel="0" collapsed="false">
      <c r="A1207" s="684" t="s">
        <v>3950</v>
      </c>
      <c r="B1207" s="685" t="s">
        <v>316</v>
      </c>
      <c r="C1207" s="685" t="s">
        <v>3951</v>
      </c>
      <c r="D1207" s="685" t="s">
        <v>50</v>
      </c>
      <c r="E1207" s="686" t="n">
        <v>142.34</v>
      </c>
    </row>
    <row r="1208" customFormat="false" ht="12.75" hidden="false" customHeight="true" outlineLevel="0" collapsed="false">
      <c r="A1208" s="684" t="s">
        <v>3952</v>
      </c>
      <c r="B1208" s="685" t="s">
        <v>316</v>
      </c>
      <c r="C1208" s="685" t="s">
        <v>3953</v>
      </c>
      <c r="D1208" s="685" t="s">
        <v>50</v>
      </c>
      <c r="E1208" s="686" t="n">
        <v>195.5</v>
      </c>
    </row>
    <row r="1209" customFormat="false" ht="13.5" hidden="false" customHeight="true" outlineLevel="0" collapsed="false">
      <c r="A1209" s="684" t="s">
        <v>3954</v>
      </c>
      <c r="B1209" s="687"/>
      <c r="C1209" s="685" t="s">
        <v>3955</v>
      </c>
      <c r="D1209" s="685" t="s">
        <v>50</v>
      </c>
      <c r="E1209" s="686" t="n">
        <v>40</v>
      </c>
    </row>
    <row r="1210" customFormat="false" ht="12.75" hidden="false" customHeight="true" outlineLevel="0" collapsed="false">
      <c r="A1210" s="684" t="s">
        <v>3956</v>
      </c>
      <c r="B1210" s="685" t="s">
        <v>316</v>
      </c>
      <c r="C1210" s="685" t="s">
        <v>3957</v>
      </c>
      <c r="D1210" s="685" t="s">
        <v>50</v>
      </c>
      <c r="E1210" s="686" t="n">
        <v>181.5</v>
      </c>
    </row>
    <row r="1211" customFormat="false" ht="13.5" hidden="false" customHeight="true" outlineLevel="0" collapsed="false">
      <c r="A1211" s="684" t="s">
        <v>3958</v>
      </c>
      <c r="B1211" s="687"/>
      <c r="C1211" s="685" t="s">
        <v>3959</v>
      </c>
      <c r="D1211" s="685" t="s">
        <v>50</v>
      </c>
      <c r="E1211" s="686" t="n">
        <v>70</v>
      </c>
    </row>
    <row r="1212" customFormat="false" ht="12.75" hidden="false" customHeight="true" outlineLevel="0" collapsed="false">
      <c r="A1212" s="684" t="s">
        <v>3960</v>
      </c>
      <c r="B1212" s="685" t="s">
        <v>316</v>
      </c>
      <c r="C1212" s="685" t="s">
        <v>3961</v>
      </c>
      <c r="D1212" s="685" t="s">
        <v>50</v>
      </c>
      <c r="E1212" s="686" t="n">
        <v>193.6</v>
      </c>
    </row>
    <row r="1213" customFormat="false" ht="12.75" hidden="false" customHeight="true" outlineLevel="0" collapsed="false">
      <c r="A1213" s="684" t="s">
        <v>3962</v>
      </c>
      <c r="B1213" s="685" t="s">
        <v>316</v>
      </c>
      <c r="C1213" s="685" t="s">
        <v>3963</v>
      </c>
      <c r="D1213" s="685" t="s">
        <v>50</v>
      </c>
      <c r="E1213" s="686" t="n">
        <v>102.85</v>
      </c>
    </row>
    <row r="1214" customFormat="false" ht="13.5" hidden="false" customHeight="true" outlineLevel="0" collapsed="false">
      <c r="A1214" s="684" t="s">
        <v>3964</v>
      </c>
      <c r="B1214" s="685" t="s">
        <v>316</v>
      </c>
      <c r="C1214" s="685" t="s">
        <v>3965</v>
      </c>
      <c r="D1214" s="685" t="s">
        <v>50</v>
      </c>
      <c r="E1214" s="686" t="n">
        <v>780</v>
      </c>
    </row>
    <row r="1215" customFormat="false" ht="12.75" hidden="false" customHeight="true" outlineLevel="0" collapsed="false">
      <c r="A1215" s="684" t="s">
        <v>3966</v>
      </c>
      <c r="B1215" s="685" t="s">
        <v>316</v>
      </c>
      <c r="C1215" s="685" t="s">
        <v>3967</v>
      </c>
      <c r="D1215" s="685" t="s">
        <v>1321</v>
      </c>
      <c r="E1215" s="686" t="n">
        <v>1.77</v>
      </c>
    </row>
    <row r="1216" customFormat="false" ht="13.5" hidden="false" customHeight="true" outlineLevel="0" collapsed="false">
      <c r="A1216" s="684" t="s">
        <v>3968</v>
      </c>
      <c r="B1216" s="685" t="s">
        <v>316</v>
      </c>
      <c r="C1216" s="685" t="s">
        <v>3969</v>
      </c>
      <c r="D1216" s="685" t="s">
        <v>462</v>
      </c>
      <c r="E1216" s="686" t="n">
        <v>113.36</v>
      </c>
    </row>
    <row r="1217" customFormat="false" ht="12.75" hidden="false" customHeight="true" outlineLevel="0" collapsed="false">
      <c r="A1217" s="684" t="s">
        <v>3970</v>
      </c>
      <c r="B1217" s="685" t="s">
        <v>316</v>
      </c>
      <c r="C1217" s="685" t="s">
        <v>3971</v>
      </c>
      <c r="D1217" s="685" t="s">
        <v>462</v>
      </c>
      <c r="E1217" s="686" t="n">
        <v>128.37</v>
      </c>
    </row>
    <row r="1218" customFormat="false" ht="12.75" hidden="false" customHeight="true" outlineLevel="0" collapsed="false">
      <c r="A1218" s="684" t="s">
        <v>3972</v>
      </c>
      <c r="B1218" s="685" t="s">
        <v>316</v>
      </c>
      <c r="C1218" s="685" t="s">
        <v>3973</v>
      </c>
      <c r="D1218" s="685" t="s">
        <v>462</v>
      </c>
      <c r="E1218" s="686" t="n">
        <v>141.75</v>
      </c>
    </row>
    <row r="1219" customFormat="false" ht="13.5" hidden="false" customHeight="true" outlineLevel="0" collapsed="false">
      <c r="A1219" s="684" t="s">
        <v>3974</v>
      </c>
      <c r="B1219" s="685" t="s">
        <v>316</v>
      </c>
      <c r="C1219" s="685" t="s">
        <v>3975</v>
      </c>
      <c r="D1219" s="685" t="s">
        <v>462</v>
      </c>
      <c r="E1219" s="686" t="n">
        <v>141.75</v>
      </c>
    </row>
    <row r="1220" customFormat="false" ht="12.75" hidden="false" customHeight="true" outlineLevel="0" collapsed="false">
      <c r="A1220" s="684" t="s">
        <v>3976</v>
      </c>
      <c r="B1220" s="685" t="s">
        <v>316</v>
      </c>
      <c r="C1220" s="685" t="s">
        <v>3977</v>
      </c>
      <c r="D1220" s="685" t="s">
        <v>462</v>
      </c>
      <c r="E1220" s="686" t="n">
        <v>339.08</v>
      </c>
    </row>
    <row r="1221" customFormat="false" ht="12.75" hidden="false" customHeight="true" outlineLevel="0" collapsed="false">
      <c r="A1221" s="684" t="s">
        <v>3978</v>
      </c>
      <c r="B1221" s="685" t="s">
        <v>316</v>
      </c>
      <c r="C1221" s="685" t="s">
        <v>3979</v>
      </c>
      <c r="D1221" s="685" t="s">
        <v>462</v>
      </c>
      <c r="E1221" s="686" t="n">
        <v>880</v>
      </c>
    </row>
    <row r="1222" customFormat="false" ht="13.5" hidden="false" customHeight="true" outlineLevel="0" collapsed="false">
      <c r="A1222" s="684" t="s">
        <v>3980</v>
      </c>
      <c r="B1222" s="685" t="s">
        <v>316</v>
      </c>
      <c r="C1222" s="685" t="s">
        <v>3981</v>
      </c>
      <c r="D1222" s="685" t="s">
        <v>462</v>
      </c>
      <c r="E1222" s="686" t="n">
        <v>989</v>
      </c>
    </row>
    <row r="1223" customFormat="false" ht="12.75" hidden="false" customHeight="true" outlineLevel="0" collapsed="false">
      <c r="A1223" s="684" t="s">
        <v>3982</v>
      </c>
      <c r="B1223" s="685" t="s">
        <v>316</v>
      </c>
      <c r="C1223" s="685" t="s">
        <v>3983</v>
      </c>
      <c r="D1223" s="685" t="s">
        <v>462</v>
      </c>
      <c r="E1223" s="686" t="n">
        <v>248.75</v>
      </c>
    </row>
    <row r="1224" customFormat="false" ht="13.5" hidden="false" customHeight="true" outlineLevel="0" collapsed="false">
      <c r="A1224" s="684" t="s">
        <v>3984</v>
      </c>
      <c r="B1224" s="685" t="s">
        <v>316</v>
      </c>
      <c r="C1224" s="685" t="s">
        <v>3985</v>
      </c>
      <c r="D1224" s="685" t="s">
        <v>462</v>
      </c>
      <c r="E1224" s="686" t="n">
        <v>257.04</v>
      </c>
    </row>
    <row r="1225" customFormat="false" ht="12.75" hidden="false" customHeight="true" outlineLevel="0" collapsed="false">
      <c r="A1225" s="684" t="s">
        <v>3986</v>
      </c>
      <c r="B1225" s="685" t="s">
        <v>316</v>
      </c>
      <c r="C1225" s="685" t="s">
        <v>3987</v>
      </c>
      <c r="D1225" s="685" t="s">
        <v>462</v>
      </c>
      <c r="E1225" s="686" t="n">
        <v>130</v>
      </c>
    </row>
    <row r="1226" customFormat="false" ht="12.75" hidden="false" customHeight="true" outlineLevel="0" collapsed="false">
      <c r="A1226" s="684" t="s">
        <v>3988</v>
      </c>
      <c r="B1226" s="685" t="s">
        <v>316</v>
      </c>
      <c r="C1226" s="685" t="s">
        <v>3989</v>
      </c>
      <c r="D1226" s="685" t="s">
        <v>462</v>
      </c>
      <c r="E1226" s="686" t="n">
        <v>180.68</v>
      </c>
    </row>
    <row r="1227" customFormat="false" ht="13.5" hidden="false" customHeight="true" outlineLevel="0" collapsed="false">
      <c r="A1227" s="684" t="s">
        <v>3990</v>
      </c>
      <c r="B1227" s="685" t="s">
        <v>316</v>
      </c>
      <c r="C1227" s="685" t="s">
        <v>3991</v>
      </c>
      <c r="D1227" s="685" t="s">
        <v>462</v>
      </c>
      <c r="E1227" s="686" t="n">
        <v>207.28</v>
      </c>
    </row>
    <row r="1228" customFormat="false" ht="12.75" hidden="false" customHeight="true" outlineLevel="0" collapsed="false">
      <c r="A1228" s="684" t="s">
        <v>3992</v>
      </c>
      <c r="B1228" s="685" t="s">
        <v>316</v>
      </c>
      <c r="C1228" s="685" t="s">
        <v>3993</v>
      </c>
      <c r="D1228" s="685" t="s">
        <v>462</v>
      </c>
      <c r="E1228" s="686" t="n">
        <v>165</v>
      </c>
    </row>
    <row r="1229" customFormat="false" ht="13.5" hidden="false" customHeight="true" outlineLevel="0" collapsed="false">
      <c r="A1229" s="684" t="s">
        <v>3994</v>
      </c>
      <c r="B1229" s="685" t="s">
        <v>316</v>
      </c>
      <c r="C1229" s="685" t="s">
        <v>3995</v>
      </c>
      <c r="D1229" s="685" t="s">
        <v>1321</v>
      </c>
      <c r="E1229" s="686" t="n">
        <v>3.08</v>
      </c>
    </row>
    <row r="1230" customFormat="false" ht="12.75" hidden="false" customHeight="true" outlineLevel="0" collapsed="false">
      <c r="A1230" s="684" t="s">
        <v>3996</v>
      </c>
      <c r="B1230" s="685" t="s">
        <v>316</v>
      </c>
      <c r="C1230" s="685" t="s">
        <v>3997</v>
      </c>
      <c r="D1230" s="685" t="s">
        <v>50</v>
      </c>
      <c r="E1230" s="686" t="n">
        <v>36.75</v>
      </c>
    </row>
    <row r="1231" customFormat="false" ht="12.75" hidden="false" customHeight="true" outlineLevel="0" collapsed="false">
      <c r="A1231" s="684" t="s">
        <v>3998</v>
      </c>
      <c r="B1231" s="685" t="s">
        <v>316</v>
      </c>
      <c r="C1231" s="685" t="s">
        <v>3999</v>
      </c>
      <c r="D1231" s="685" t="s">
        <v>1321</v>
      </c>
      <c r="E1231" s="686" t="n">
        <v>1.49</v>
      </c>
    </row>
    <row r="1232" customFormat="false" ht="13.5" hidden="false" customHeight="true" outlineLevel="0" collapsed="false">
      <c r="A1232" s="684" t="s">
        <v>4000</v>
      </c>
      <c r="B1232" s="685" t="s">
        <v>316</v>
      </c>
      <c r="C1232" s="685" t="s">
        <v>4001</v>
      </c>
      <c r="D1232" s="685" t="s">
        <v>462</v>
      </c>
      <c r="E1232" s="686" t="n">
        <v>136.4</v>
      </c>
    </row>
    <row r="1233" customFormat="false" ht="12.75" hidden="false" customHeight="true" outlineLevel="0" collapsed="false">
      <c r="A1233" s="684" t="s">
        <v>4002</v>
      </c>
      <c r="B1233" s="685" t="s">
        <v>316</v>
      </c>
      <c r="C1233" s="685" t="s">
        <v>4003</v>
      </c>
      <c r="D1233" s="685" t="s">
        <v>462</v>
      </c>
      <c r="E1233" s="686" t="n">
        <v>25.99</v>
      </c>
    </row>
    <row r="1234" customFormat="false" ht="12.75" hidden="false" customHeight="true" outlineLevel="0" collapsed="false">
      <c r="A1234" s="684" t="s">
        <v>4004</v>
      </c>
      <c r="B1234" s="685" t="s">
        <v>316</v>
      </c>
      <c r="C1234" s="685" t="s">
        <v>4005</v>
      </c>
      <c r="D1234" s="685" t="s">
        <v>462</v>
      </c>
      <c r="E1234" s="686" t="n">
        <v>108.01</v>
      </c>
    </row>
    <row r="1235" customFormat="false" ht="13.5" hidden="false" customHeight="true" outlineLevel="0" collapsed="false">
      <c r="A1235" s="684" t="s">
        <v>4006</v>
      </c>
      <c r="B1235" s="685" t="s">
        <v>316</v>
      </c>
      <c r="C1235" s="685" t="s">
        <v>4007</v>
      </c>
      <c r="D1235" s="685" t="s">
        <v>462</v>
      </c>
      <c r="E1235" s="686" t="n">
        <v>30.76</v>
      </c>
    </row>
    <row r="1236" customFormat="false" ht="12.75" hidden="false" customHeight="true" outlineLevel="0" collapsed="false">
      <c r="A1236" s="684" t="s">
        <v>4008</v>
      </c>
      <c r="B1236" s="687"/>
      <c r="C1236" s="685" t="s">
        <v>4009</v>
      </c>
      <c r="D1236" s="685" t="s">
        <v>462</v>
      </c>
      <c r="E1236" s="686" t="n">
        <v>37.9</v>
      </c>
    </row>
    <row r="1237" customFormat="false" ht="13.5" hidden="false" customHeight="true" outlineLevel="0" collapsed="false">
      <c r="A1237" s="684" t="s">
        <v>4010</v>
      </c>
      <c r="B1237" s="687"/>
      <c r="C1237" s="685" t="s">
        <v>4011</v>
      </c>
      <c r="D1237" s="685" t="s">
        <v>462</v>
      </c>
      <c r="E1237" s="686" t="n">
        <v>28.11</v>
      </c>
    </row>
    <row r="1238" customFormat="false" ht="12.75" hidden="false" customHeight="true" outlineLevel="0" collapsed="false">
      <c r="A1238" s="684" t="s">
        <v>4012</v>
      </c>
      <c r="B1238" s="687"/>
      <c r="C1238" s="685" t="s">
        <v>4013</v>
      </c>
      <c r="D1238" s="685" t="s">
        <v>462</v>
      </c>
      <c r="E1238" s="686" t="n">
        <v>58.9</v>
      </c>
    </row>
    <row r="1239" customFormat="false" ht="12.75" hidden="false" customHeight="true" outlineLevel="0" collapsed="false">
      <c r="A1239" s="684" t="s">
        <v>4014</v>
      </c>
      <c r="B1239" s="687"/>
      <c r="C1239" s="685" t="s">
        <v>4015</v>
      </c>
      <c r="D1239" s="685" t="s">
        <v>462</v>
      </c>
      <c r="E1239" s="686" t="n">
        <v>56.31</v>
      </c>
    </row>
    <row r="1240" customFormat="false" ht="13.5" hidden="false" customHeight="true" outlineLevel="0" collapsed="false">
      <c r="A1240" s="684" t="s">
        <v>4016</v>
      </c>
      <c r="B1240" s="687"/>
      <c r="C1240" s="685" t="s">
        <v>4017</v>
      </c>
      <c r="D1240" s="685" t="s">
        <v>462</v>
      </c>
      <c r="E1240" s="686" t="n">
        <v>59.9</v>
      </c>
    </row>
    <row r="1241" customFormat="false" ht="12.75" hidden="false" customHeight="true" outlineLevel="0" collapsed="false">
      <c r="A1241" s="684" t="s">
        <v>4018</v>
      </c>
      <c r="B1241" s="685" t="s">
        <v>316</v>
      </c>
      <c r="C1241" s="685" t="s">
        <v>4019</v>
      </c>
      <c r="D1241" s="685" t="s">
        <v>462</v>
      </c>
      <c r="E1241" s="686" t="n">
        <v>40</v>
      </c>
    </row>
    <row r="1242" customFormat="false" ht="13.5" hidden="false" customHeight="true" outlineLevel="0" collapsed="false">
      <c r="A1242" s="684" t="s">
        <v>4020</v>
      </c>
      <c r="B1242" s="685" t="s">
        <v>316</v>
      </c>
      <c r="C1242" s="685" t="s">
        <v>4021</v>
      </c>
      <c r="D1242" s="685" t="s">
        <v>462</v>
      </c>
      <c r="E1242" s="686" t="n">
        <v>43</v>
      </c>
    </row>
    <row r="1243" customFormat="false" ht="12.75" hidden="false" customHeight="true" outlineLevel="0" collapsed="false">
      <c r="A1243" s="684" t="s">
        <v>4022</v>
      </c>
      <c r="B1243" s="685" t="s">
        <v>316</v>
      </c>
      <c r="C1243" s="685" t="s">
        <v>4023</v>
      </c>
      <c r="D1243" s="685" t="s">
        <v>462</v>
      </c>
      <c r="E1243" s="686" t="n">
        <v>60</v>
      </c>
    </row>
    <row r="1244" customFormat="false" ht="12.75" hidden="false" customHeight="true" outlineLevel="0" collapsed="false">
      <c r="A1244" s="684" t="s">
        <v>4024</v>
      </c>
      <c r="B1244" s="685" t="s">
        <v>316</v>
      </c>
      <c r="C1244" s="685" t="s">
        <v>4025</v>
      </c>
      <c r="D1244" s="685" t="s">
        <v>462</v>
      </c>
      <c r="E1244" s="686" t="n">
        <v>60</v>
      </c>
    </row>
    <row r="1245" customFormat="false" ht="16.5" hidden="false" customHeight="true" outlineLevel="0" collapsed="false">
      <c r="A1245" s="684" t="s">
        <v>4026</v>
      </c>
      <c r="B1245" s="685" t="s">
        <v>316</v>
      </c>
      <c r="C1245" s="685" t="s">
        <v>4027</v>
      </c>
      <c r="D1245" s="685" t="s">
        <v>462</v>
      </c>
      <c r="E1245" s="686" t="n">
        <v>499</v>
      </c>
    </row>
    <row r="1246" customFormat="false" ht="13.5" hidden="false" customHeight="true" outlineLevel="0" collapsed="false">
      <c r="A1246" s="684" t="s">
        <v>4028</v>
      </c>
      <c r="B1246" s="685" t="s">
        <v>316</v>
      </c>
      <c r="C1246" s="685" t="s">
        <v>4029</v>
      </c>
      <c r="D1246" s="685" t="s">
        <v>462</v>
      </c>
      <c r="E1246" s="686" t="n">
        <v>879.45</v>
      </c>
    </row>
    <row r="1247" customFormat="false" ht="12.75" hidden="false" customHeight="true" outlineLevel="0" collapsed="false">
      <c r="A1247" s="684" t="s">
        <v>4030</v>
      </c>
      <c r="B1247" s="685" t="s">
        <v>316</v>
      </c>
      <c r="C1247" s="685" t="s">
        <v>4031</v>
      </c>
      <c r="D1247" s="685" t="s">
        <v>462</v>
      </c>
      <c r="E1247" s="686" t="n">
        <v>192.48</v>
      </c>
    </row>
    <row r="1248" customFormat="false" ht="12.75" hidden="false" customHeight="true" outlineLevel="0" collapsed="false">
      <c r="A1248" s="684" t="s">
        <v>4032</v>
      </c>
      <c r="B1248" s="685" t="s">
        <v>316</v>
      </c>
      <c r="C1248" s="685" t="s">
        <v>4033</v>
      </c>
      <c r="D1248" s="685" t="s">
        <v>462</v>
      </c>
      <c r="E1248" s="686" t="n">
        <v>230</v>
      </c>
    </row>
    <row r="1249" customFormat="false" ht="13.5" hidden="false" customHeight="true" outlineLevel="0" collapsed="false">
      <c r="A1249" s="684" t="s">
        <v>4034</v>
      </c>
      <c r="B1249" s="685" t="s">
        <v>316</v>
      </c>
      <c r="C1249" s="685" t="s">
        <v>4035</v>
      </c>
      <c r="D1249" s="685" t="s">
        <v>462</v>
      </c>
      <c r="E1249" s="686" t="n">
        <v>151</v>
      </c>
    </row>
    <row r="1250" customFormat="false" ht="12.75" hidden="false" customHeight="true" outlineLevel="0" collapsed="false">
      <c r="A1250" s="684" t="s">
        <v>4036</v>
      </c>
      <c r="B1250" s="685" t="s">
        <v>316</v>
      </c>
      <c r="C1250" s="685" t="s">
        <v>4037</v>
      </c>
      <c r="D1250" s="685" t="s">
        <v>462</v>
      </c>
      <c r="E1250" s="686" t="n">
        <v>59.9</v>
      </c>
    </row>
    <row r="1251" customFormat="false" ht="12.75" hidden="false" customHeight="true" outlineLevel="0" collapsed="false">
      <c r="A1251" s="684" t="s">
        <v>4038</v>
      </c>
      <c r="B1251" s="685" t="s">
        <v>316</v>
      </c>
      <c r="C1251" s="685" t="s">
        <v>4039</v>
      </c>
      <c r="D1251" s="685" t="s">
        <v>1932</v>
      </c>
      <c r="E1251" s="686" t="n">
        <v>25.98</v>
      </c>
    </row>
    <row r="1252" customFormat="false" ht="13.5" hidden="false" customHeight="true" outlineLevel="0" collapsed="false">
      <c r="A1252" s="684" t="s">
        <v>4040</v>
      </c>
      <c r="B1252" s="685" t="s">
        <v>316</v>
      </c>
      <c r="C1252" s="685" t="s">
        <v>4041</v>
      </c>
      <c r="D1252" s="685" t="s">
        <v>50</v>
      </c>
      <c r="E1252" s="686" t="n">
        <v>20.34</v>
      </c>
    </row>
    <row r="1253" customFormat="false" ht="12.75" hidden="false" customHeight="true" outlineLevel="0" collapsed="false">
      <c r="A1253" s="684" t="s">
        <v>4042</v>
      </c>
      <c r="B1253" s="685" t="s">
        <v>316</v>
      </c>
      <c r="C1253" s="685" t="s">
        <v>4043</v>
      </c>
      <c r="D1253" s="685" t="s">
        <v>50</v>
      </c>
      <c r="E1253" s="686" t="n">
        <v>22.99</v>
      </c>
    </row>
    <row r="1254" customFormat="false" ht="13.5" hidden="false" customHeight="true" outlineLevel="0" collapsed="false">
      <c r="A1254" s="684" t="s">
        <v>4044</v>
      </c>
      <c r="B1254" s="685" t="s">
        <v>316</v>
      </c>
      <c r="C1254" s="685" t="s">
        <v>4045</v>
      </c>
      <c r="D1254" s="685" t="s">
        <v>462</v>
      </c>
      <c r="E1254" s="686" t="n">
        <v>57.9</v>
      </c>
    </row>
    <row r="1255" customFormat="false" ht="15.75" hidden="false" customHeight="true" outlineLevel="0" collapsed="false">
      <c r="A1255" s="684" t="s">
        <v>4046</v>
      </c>
      <c r="B1255" s="685" t="s">
        <v>316</v>
      </c>
      <c r="C1255" s="685" t="s">
        <v>4047</v>
      </c>
      <c r="D1255" s="685" t="s">
        <v>462</v>
      </c>
      <c r="E1255" s="686" t="n">
        <v>598</v>
      </c>
    </row>
    <row r="1256" customFormat="false" ht="13.5" hidden="false" customHeight="true" outlineLevel="0" collapsed="false">
      <c r="A1256" s="684" t="s">
        <v>4048</v>
      </c>
      <c r="B1256" s="685" t="s">
        <v>316</v>
      </c>
      <c r="C1256" s="685" t="s">
        <v>4049</v>
      </c>
      <c r="D1256" s="685" t="s">
        <v>1321</v>
      </c>
      <c r="E1256" s="686" t="n">
        <v>2.69</v>
      </c>
    </row>
    <row r="1257" customFormat="false" ht="16.5" hidden="false" customHeight="true" outlineLevel="0" collapsed="false">
      <c r="A1257" s="684" t="s">
        <v>4050</v>
      </c>
      <c r="B1257" s="685" t="s">
        <v>316</v>
      </c>
      <c r="C1257" s="685" t="s">
        <v>4051</v>
      </c>
      <c r="D1257" s="685" t="s">
        <v>1321</v>
      </c>
      <c r="E1257" s="686" t="n">
        <v>37.75</v>
      </c>
    </row>
    <row r="1258" customFormat="false" ht="12.75" hidden="false" customHeight="true" outlineLevel="0" collapsed="false">
      <c r="A1258" s="684" t="s">
        <v>4052</v>
      </c>
      <c r="B1258" s="685" t="s">
        <v>316</v>
      </c>
      <c r="C1258" s="685" t="s">
        <v>4053</v>
      </c>
      <c r="D1258" s="685" t="s">
        <v>1321</v>
      </c>
      <c r="E1258" s="686" t="n">
        <v>20</v>
      </c>
    </row>
    <row r="1259" customFormat="false" ht="12.75" hidden="false" customHeight="true" outlineLevel="0" collapsed="false">
      <c r="A1259" s="684" t="s">
        <v>4054</v>
      </c>
      <c r="B1259" s="685" t="s">
        <v>316</v>
      </c>
      <c r="C1259" s="685" t="s">
        <v>4055</v>
      </c>
      <c r="D1259" s="685" t="s">
        <v>1321</v>
      </c>
      <c r="E1259" s="686" t="n">
        <v>49</v>
      </c>
    </row>
    <row r="1260" customFormat="false" ht="13.5" hidden="false" customHeight="true" outlineLevel="0" collapsed="false">
      <c r="A1260" s="684" t="s">
        <v>4056</v>
      </c>
      <c r="B1260" s="685" t="s">
        <v>316</v>
      </c>
      <c r="C1260" s="685" t="s">
        <v>4057</v>
      </c>
      <c r="D1260" s="685" t="s">
        <v>1321</v>
      </c>
      <c r="E1260" s="686" t="n">
        <v>24.97</v>
      </c>
    </row>
    <row r="1261" customFormat="false" ht="12.75" hidden="false" customHeight="true" outlineLevel="0" collapsed="false">
      <c r="A1261" s="684" t="s">
        <v>4058</v>
      </c>
      <c r="B1261" s="685" t="s">
        <v>316</v>
      </c>
      <c r="C1261" s="685" t="s">
        <v>4059</v>
      </c>
      <c r="D1261" s="685" t="s">
        <v>462</v>
      </c>
      <c r="E1261" s="686" t="n">
        <v>160</v>
      </c>
    </row>
    <row r="1262" customFormat="false" ht="16.5" hidden="false" customHeight="true" outlineLevel="0" collapsed="false">
      <c r="A1262" s="684" t="s">
        <v>4060</v>
      </c>
      <c r="B1262" s="685" t="s">
        <v>316</v>
      </c>
      <c r="C1262" s="685" t="s">
        <v>4061</v>
      </c>
      <c r="D1262" s="685" t="s">
        <v>462</v>
      </c>
      <c r="E1262" s="686" t="n">
        <v>299</v>
      </c>
    </row>
    <row r="1263" customFormat="false" ht="12.75" hidden="false" customHeight="true" outlineLevel="0" collapsed="false">
      <c r="A1263" s="684" t="s">
        <v>4062</v>
      </c>
      <c r="B1263" s="685" t="s">
        <v>316</v>
      </c>
      <c r="C1263" s="685" t="s">
        <v>4063</v>
      </c>
      <c r="D1263" s="685" t="s">
        <v>462</v>
      </c>
      <c r="E1263" s="686" t="n">
        <v>28.61</v>
      </c>
    </row>
    <row r="1264" customFormat="false" ht="13.5" hidden="false" customHeight="true" outlineLevel="0" collapsed="false">
      <c r="A1264" s="684" t="s">
        <v>4064</v>
      </c>
      <c r="B1264" s="685" t="s">
        <v>316</v>
      </c>
      <c r="C1264" s="685" t="s">
        <v>4065</v>
      </c>
      <c r="D1264" s="685" t="s">
        <v>50</v>
      </c>
      <c r="E1264" s="686" t="n">
        <v>49.22</v>
      </c>
    </row>
    <row r="1265" customFormat="false" ht="15.75" hidden="false" customHeight="true" outlineLevel="0" collapsed="false">
      <c r="A1265" s="684" t="s">
        <v>4066</v>
      </c>
      <c r="B1265" s="685" t="s">
        <v>316</v>
      </c>
      <c r="C1265" s="685" t="s">
        <v>4067</v>
      </c>
      <c r="D1265" s="685" t="s">
        <v>50</v>
      </c>
      <c r="E1265" s="686" t="n">
        <v>3550</v>
      </c>
    </row>
    <row r="1266" customFormat="false" ht="13.5" hidden="false" customHeight="true" outlineLevel="0" collapsed="false">
      <c r="A1266" s="684" t="s">
        <v>4068</v>
      </c>
      <c r="B1266" s="685" t="s">
        <v>316</v>
      </c>
      <c r="C1266" s="685" t="s">
        <v>4069</v>
      </c>
      <c r="D1266" s="685" t="s">
        <v>50</v>
      </c>
      <c r="E1266" s="686" t="n">
        <v>3492.31</v>
      </c>
    </row>
    <row r="1267" customFormat="false" ht="12.75" hidden="false" customHeight="true" outlineLevel="0" collapsed="false">
      <c r="A1267" s="684" t="s">
        <v>4070</v>
      </c>
      <c r="B1267" s="685" t="s">
        <v>316</v>
      </c>
      <c r="C1267" s="685" t="s">
        <v>4071</v>
      </c>
      <c r="D1267" s="685" t="s">
        <v>2299</v>
      </c>
      <c r="E1267" s="686" t="n">
        <v>1408</v>
      </c>
    </row>
    <row r="1268" customFormat="false" ht="13.5" hidden="false" customHeight="true" outlineLevel="0" collapsed="false">
      <c r="A1268" s="684" t="s">
        <v>4072</v>
      </c>
      <c r="B1268" s="685" t="s">
        <v>316</v>
      </c>
      <c r="C1268" s="685" t="s">
        <v>4073</v>
      </c>
      <c r="D1268" s="685" t="s">
        <v>50</v>
      </c>
      <c r="E1268" s="686" t="n">
        <v>74.99</v>
      </c>
    </row>
    <row r="1269" customFormat="false" ht="12.75" hidden="false" customHeight="true" outlineLevel="0" collapsed="false">
      <c r="A1269" s="684" t="s">
        <v>4074</v>
      </c>
      <c r="B1269" s="685" t="s">
        <v>316</v>
      </c>
      <c r="C1269" s="685" t="s">
        <v>4075</v>
      </c>
      <c r="D1269" s="685" t="s">
        <v>50</v>
      </c>
      <c r="E1269" s="686" t="n">
        <v>170.16</v>
      </c>
    </row>
    <row r="1270" customFormat="false" ht="12.75" hidden="false" customHeight="true" outlineLevel="0" collapsed="false">
      <c r="A1270" s="684" t="s">
        <v>4076</v>
      </c>
      <c r="B1270" s="685" t="s">
        <v>316</v>
      </c>
      <c r="C1270" s="685" t="s">
        <v>4077</v>
      </c>
      <c r="D1270" s="685" t="s">
        <v>50</v>
      </c>
      <c r="E1270" s="686" t="n">
        <v>2569.23</v>
      </c>
    </row>
    <row r="1271" customFormat="false" ht="13.5" hidden="false" customHeight="true" outlineLevel="0" collapsed="false">
      <c r="A1271" s="684" t="s">
        <v>4078</v>
      </c>
      <c r="B1271" s="685" t="s">
        <v>316</v>
      </c>
      <c r="C1271" s="685" t="s">
        <v>4079</v>
      </c>
      <c r="D1271" s="685" t="s">
        <v>4080</v>
      </c>
      <c r="E1271" s="686" t="n">
        <v>314.15</v>
      </c>
    </row>
    <row r="1272" customFormat="false" ht="12.75" hidden="false" customHeight="true" outlineLevel="0" collapsed="false">
      <c r="A1272" s="684" t="s">
        <v>4081</v>
      </c>
      <c r="B1272" s="685" t="s">
        <v>316</v>
      </c>
      <c r="C1272" s="685" t="s">
        <v>4082</v>
      </c>
      <c r="D1272" s="685" t="s">
        <v>1321</v>
      </c>
      <c r="E1272" s="686" t="n">
        <v>1.58</v>
      </c>
    </row>
    <row r="1273" customFormat="false" ht="12.75" hidden="false" customHeight="true" outlineLevel="0" collapsed="false">
      <c r="A1273" s="684" t="s">
        <v>4083</v>
      </c>
      <c r="B1273" s="685" t="s">
        <v>316</v>
      </c>
      <c r="C1273" s="685" t="s">
        <v>4084</v>
      </c>
      <c r="D1273" s="685" t="s">
        <v>50</v>
      </c>
      <c r="E1273" s="686" t="n">
        <v>2.88</v>
      </c>
    </row>
    <row r="1274" customFormat="false" ht="13.5" hidden="false" customHeight="true" outlineLevel="0" collapsed="false">
      <c r="A1274" s="684" t="s">
        <v>4085</v>
      </c>
      <c r="B1274" s="685" t="s">
        <v>316</v>
      </c>
      <c r="C1274" s="685" t="s">
        <v>4086</v>
      </c>
      <c r="D1274" s="685" t="s">
        <v>50</v>
      </c>
      <c r="E1274" s="686" t="n">
        <v>1620</v>
      </c>
    </row>
    <row r="1275" customFormat="false" ht="12.75" hidden="false" customHeight="true" outlineLevel="0" collapsed="false">
      <c r="A1275" s="684" t="s">
        <v>4087</v>
      </c>
      <c r="B1275" s="685" t="s">
        <v>316</v>
      </c>
      <c r="C1275" s="685" t="s">
        <v>4088</v>
      </c>
      <c r="D1275" s="685" t="s">
        <v>50</v>
      </c>
      <c r="E1275" s="686" t="n">
        <v>2990</v>
      </c>
    </row>
    <row r="1276" customFormat="false" ht="13.5" hidden="false" customHeight="true" outlineLevel="0" collapsed="false">
      <c r="A1276" s="684" t="s">
        <v>4089</v>
      </c>
      <c r="B1276" s="685" t="s">
        <v>316</v>
      </c>
      <c r="C1276" s="685" t="s">
        <v>4090</v>
      </c>
      <c r="D1276" s="685" t="s">
        <v>50</v>
      </c>
      <c r="E1276" s="686" t="n">
        <v>3289</v>
      </c>
    </row>
    <row r="1277" customFormat="false" ht="12.75" hidden="false" customHeight="true" outlineLevel="0" collapsed="false">
      <c r="A1277" s="684" t="s">
        <v>4091</v>
      </c>
      <c r="B1277" s="685" t="s">
        <v>316</v>
      </c>
      <c r="C1277" s="685" t="s">
        <v>4092</v>
      </c>
      <c r="D1277" s="685" t="s">
        <v>50</v>
      </c>
      <c r="E1277" s="686" t="n">
        <v>4050</v>
      </c>
    </row>
    <row r="1278" customFormat="false" ht="12.75" hidden="false" customHeight="true" outlineLevel="0" collapsed="false">
      <c r="A1278" s="684" t="s">
        <v>4093</v>
      </c>
      <c r="B1278" s="685" t="s">
        <v>316</v>
      </c>
      <c r="C1278" s="685" t="s">
        <v>4094</v>
      </c>
      <c r="D1278" s="685" t="s">
        <v>50</v>
      </c>
      <c r="E1278" s="686" t="n">
        <v>1890</v>
      </c>
    </row>
    <row r="1279" customFormat="false" ht="13.5" hidden="false" customHeight="true" outlineLevel="0" collapsed="false">
      <c r="A1279" s="684" t="s">
        <v>4095</v>
      </c>
      <c r="B1279" s="685" t="s">
        <v>316</v>
      </c>
      <c r="C1279" s="685" t="s">
        <v>4096</v>
      </c>
      <c r="D1279" s="685" t="s">
        <v>462</v>
      </c>
      <c r="E1279" s="686" t="n">
        <v>40.29</v>
      </c>
    </row>
    <row r="1280" customFormat="false" ht="12.75" hidden="false" customHeight="true" outlineLevel="0" collapsed="false">
      <c r="A1280" s="684" t="s">
        <v>4097</v>
      </c>
      <c r="B1280" s="685" t="s">
        <v>316</v>
      </c>
      <c r="C1280" s="685" t="s">
        <v>4098</v>
      </c>
      <c r="D1280" s="685" t="s">
        <v>50</v>
      </c>
      <c r="E1280" s="686" t="n">
        <v>720</v>
      </c>
    </row>
    <row r="1281" customFormat="false" ht="13.5" hidden="false" customHeight="true" outlineLevel="0" collapsed="false">
      <c r="A1281" s="684" t="s">
        <v>4099</v>
      </c>
      <c r="B1281" s="685" t="s">
        <v>316</v>
      </c>
      <c r="C1281" s="685" t="s">
        <v>4100</v>
      </c>
      <c r="D1281" s="685" t="s">
        <v>50</v>
      </c>
      <c r="E1281" s="686" t="n">
        <v>135</v>
      </c>
    </row>
    <row r="1282" customFormat="false" ht="12.75" hidden="false" customHeight="true" outlineLevel="0" collapsed="false">
      <c r="A1282" s="684" t="s">
        <v>4101</v>
      </c>
      <c r="B1282" s="685" t="s">
        <v>316</v>
      </c>
      <c r="C1282" s="685" t="s">
        <v>4102</v>
      </c>
      <c r="D1282" s="685" t="s">
        <v>50</v>
      </c>
      <c r="E1282" s="686" t="n">
        <v>11</v>
      </c>
    </row>
    <row r="1283" customFormat="false" ht="12.75" hidden="false" customHeight="true" outlineLevel="0" collapsed="false">
      <c r="A1283" s="684" t="s">
        <v>4103</v>
      </c>
      <c r="B1283" s="685" t="s">
        <v>316</v>
      </c>
      <c r="C1283" s="685" t="s">
        <v>4104</v>
      </c>
      <c r="D1283" s="685" t="s">
        <v>50</v>
      </c>
      <c r="E1283" s="686" t="n">
        <v>24</v>
      </c>
    </row>
    <row r="1284" customFormat="false" ht="13.5" hidden="false" customHeight="true" outlineLevel="0" collapsed="false">
      <c r="A1284" s="684" t="s">
        <v>4105</v>
      </c>
      <c r="B1284" s="685" t="s">
        <v>316</v>
      </c>
      <c r="C1284" s="685" t="s">
        <v>4106</v>
      </c>
      <c r="D1284" s="685" t="s">
        <v>50</v>
      </c>
      <c r="E1284" s="686" t="n">
        <v>35</v>
      </c>
    </row>
    <row r="1285" customFormat="false" ht="12.75" hidden="false" customHeight="true" outlineLevel="0" collapsed="false">
      <c r="A1285" s="684" t="s">
        <v>4107</v>
      </c>
      <c r="B1285" s="685" t="s">
        <v>316</v>
      </c>
      <c r="C1285" s="685" t="s">
        <v>4108</v>
      </c>
      <c r="D1285" s="685" t="s">
        <v>50</v>
      </c>
      <c r="E1285" s="686" t="n">
        <v>160</v>
      </c>
    </row>
    <row r="1286" customFormat="false" ht="13.5" hidden="false" customHeight="true" outlineLevel="0" collapsed="false">
      <c r="A1286" s="684" t="s">
        <v>4109</v>
      </c>
      <c r="B1286" s="685" t="s">
        <v>316</v>
      </c>
      <c r="C1286" s="685" t="s">
        <v>4110</v>
      </c>
      <c r="D1286" s="685" t="s">
        <v>50</v>
      </c>
      <c r="E1286" s="686" t="n">
        <v>680</v>
      </c>
    </row>
    <row r="1287" customFormat="false" ht="12.75" hidden="false" customHeight="true" outlineLevel="0" collapsed="false">
      <c r="A1287" s="684" t="s">
        <v>4111</v>
      </c>
      <c r="B1287" s="685" t="s">
        <v>316</v>
      </c>
      <c r="C1287" s="685" t="s">
        <v>4112</v>
      </c>
      <c r="D1287" s="685" t="s">
        <v>50</v>
      </c>
      <c r="E1287" s="686" t="n">
        <v>860</v>
      </c>
    </row>
    <row r="1288" customFormat="false" ht="12.75" hidden="false" customHeight="true" outlineLevel="0" collapsed="false">
      <c r="A1288" s="684" t="s">
        <v>4113</v>
      </c>
      <c r="B1288" s="685" t="s">
        <v>316</v>
      </c>
      <c r="C1288" s="685" t="s">
        <v>4114</v>
      </c>
      <c r="D1288" s="685" t="s">
        <v>50</v>
      </c>
      <c r="E1288" s="686" t="n">
        <v>1600</v>
      </c>
    </row>
    <row r="1289" customFormat="false" ht="13.5" hidden="false" customHeight="true" outlineLevel="0" collapsed="false">
      <c r="A1289" s="684" t="s">
        <v>4115</v>
      </c>
      <c r="B1289" s="685" t="s">
        <v>316</v>
      </c>
      <c r="C1289" s="685" t="s">
        <v>4116</v>
      </c>
      <c r="D1289" s="685" t="s">
        <v>50</v>
      </c>
      <c r="E1289" s="686" t="n">
        <v>625</v>
      </c>
    </row>
    <row r="1290" customFormat="false" ht="12.75" hidden="false" customHeight="true" outlineLevel="0" collapsed="false">
      <c r="A1290" s="684" t="s">
        <v>4117</v>
      </c>
      <c r="B1290" s="685" t="s">
        <v>316</v>
      </c>
      <c r="C1290" s="685" t="s">
        <v>4118</v>
      </c>
      <c r="D1290" s="685" t="s">
        <v>50</v>
      </c>
      <c r="E1290" s="686" t="n">
        <v>952</v>
      </c>
    </row>
    <row r="1291" customFormat="false" ht="12.75" hidden="false" customHeight="true" outlineLevel="0" collapsed="false">
      <c r="A1291" s="684" t="s">
        <v>4119</v>
      </c>
      <c r="B1291" s="685" t="s">
        <v>316</v>
      </c>
      <c r="C1291" s="685" t="s">
        <v>4120</v>
      </c>
      <c r="D1291" s="685" t="s">
        <v>50</v>
      </c>
      <c r="E1291" s="686" t="n">
        <v>38</v>
      </c>
    </row>
    <row r="1292" customFormat="false" ht="13.5" hidden="false" customHeight="true" outlineLevel="0" collapsed="false">
      <c r="A1292" s="684" t="s">
        <v>4121</v>
      </c>
      <c r="B1292" s="685" t="s">
        <v>316</v>
      </c>
      <c r="C1292" s="685" t="s">
        <v>4122</v>
      </c>
      <c r="D1292" s="685" t="s">
        <v>50</v>
      </c>
      <c r="E1292" s="686" t="n">
        <v>1115</v>
      </c>
    </row>
    <row r="1293" customFormat="false" ht="12.75" hidden="false" customHeight="true" outlineLevel="0" collapsed="false">
      <c r="A1293" s="684" t="s">
        <v>4123</v>
      </c>
      <c r="B1293" s="685" t="s">
        <v>316</v>
      </c>
      <c r="C1293" s="685" t="s">
        <v>4124</v>
      </c>
      <c r="D1293" s="685" t="s">
        <v>50</v>
      </c>
      <c r="E1293" s="686" t="n">
        <v>2328.86</v>
      </c>
    </row>
    <row r="1294" customFormat="false" ht="13.5" hidden="false" customHeight="true" outlineLevel="0" collapsed="false">
      <c r="A1294" s="684" t="s">
        <v>4125</v>
      </c>
      <c r="B1294" s="685" t="s">
        <v>316</v>
      </c>
      <c r="C1294" s="685" t="s">
        <v>4126</v>
      </c>
      <c r="D1294" s="685" t="s">
        <v>50</v>
      </c>
      <c r="E1294" s="686" t="n">
        <v>450</v>
      </c>
    </row>
    <row r="1295" customFormat="false" ht="12.75" hidden="false" customHeight="true" outlineLevel="0" collapsed="false">
      <c r="A1295" s="684" t="s">
        <v>4127</v>
      </c>
      <c r="B1295" s="685" t="s">
        <v>316</v>
      </c>
      <c r="C1295" s="685" t="s">
        <v>4128</v>
      </c>
      <c r="D1295" s="685" t="s">
        <v>50</v>
      </c>
      <c r="E1295" s="686" t="n">
        <v>480</v>
      </c>
    </row>
    <row r="1296" customFormat="false" ht="12.75" hidden="false" customHeight="true" outlineLevel="0" collapsed="false">
      <c r="A1296" s="684" t="s">
        <v>4129</v>
      </c>
      <c r="B1296" s="685" t="s">
        <v>316</v>
      </c>
      <c r="C1296" s="685" t="s">
        <v>4130</v>
      </c>
      <c r="D1296" s="685" t="s">
        <v>50</v>
      </c>
      <c r="E1296" s="686" t="n">
        <v>410</v>
      </c>
    </row>
    <row r="1297" customFormat="false" ht="13.5" hidden="false" customHeight="true" outlineLevel="0" collapsed="false">
      <c r="A1297" s="684" t="s">
        <v>4131</v>
      </c>
      <c r="B1297" s="685" t="s">
        <v>316</v>
      </c>
      <c r="C1297" s="685" t="s">
        <v>4132</v>
      </c>
      <c r="D1297" s="685" t="s">
        <v>50</v>
      </c>
      <c r="E1297" s="686" t="n">
        <v>504.19</v>
      </c>
    </row>
    <row r="1298" customFormat="false" ht="12.75" hidden="false" customHeight="true" outlineLevel="0" collapsed="false">
      <c r="A1298" s="684" t="s">
        <v>4133</v>
      </c>
      <c r="B1298" s="685" t="s">
        <v>316</v>
      </c>
      <c r="C1298" s="685" t="s">
        <v>4134</v>
      </c>
      <c r="D1298" s="685" t="s">
        <v>50</v>
      </c>
      <c r="E1298" s="686" t="n">
        <v>15.75</v>
      </c>
    </row>
    <row r="1299" customFormat="false" ht="13.5" hidden="false" customHeight="true" outlineLevel="0" collapsed="false">
      <c r="A1299" s="684" t="s">
        <v>4135</v>
      </c>
      <c r="B1299" s="685" t="s">
        <v>316</v>
      </c>
      <c r="C1299" s="685" t="s">
        <v>4136</v>
      </c>
      <c r="D1299" s="685" t="s">
        <v>50</v>
      </c>
      <c r="E1299" s="686" t="n">
        <v>25</v>
      </c>
    </row>
    <row r="1300" customFormat="false" ht="12.75" hidden="false" customHeight="true" outlineLevel="0" collapsed="false">
      <c r="A1300" s="684" t="s">
        <v>4137</v>
      </c>
      <c r="B1300" s="685" t="s">
        <v>316</v>
      </c>
      <c r="C1300" s="685" t="s">
        <v>4138</v>
      </c>
      <c r="D1300" s="685" t="s">
        <v>50</v>
      </c>
      <c r="E1300" s="686" t="n">
        <v>6.5</v>
      </c>
    </row>
    <row r="1301" customFormat="false" ht="12.75" hidden="false" customHeight="true" outlineLevel="0" collapsed="false">
      <c r="A1301" s="684" t="s">
        <v>4139</v>
      </c>
      <c r="B1301" s="685" t="s">
        <v>316</v>
      </c>
      <c r="C1301" s="685" t="s">
        <v>4140</v>
      </c>
      <c r="D1301" s="685" t="s">
        <v>50</v>
      </c>
      <c r="E1301" s="686" t="n">
        <v>45</v>
      </c>
    </row>
    <row r="1302" customFormat="false" ht="13.5" hidden="false" customHeight="true" outlineLevel="0" collapsed="false">
      <c r="A1302" s="684" t="s">
        <v>4141</v>
      </c>
      <c r="B1302" s="685" t="s">
        <v>316</v>
      </c>
      <c r="C1302" s="685" t="s">
        <v>4142</v>
      </c>
      <c r="D1302" s="685" t="s">
        <v>50</v>
      </c>
      <c r="E1302" s="686" t="n">
        <v>49.44</v>
      </c>
    </row>
    <row r="1303" customFormat="false" ht="12.75" hidden="false" customHeight="true" outlineLevel="0" collapsed="false">
      <c r="A1303" s="684" t="s">
        <v>4143</v>
      </c>
      <c r="B1303" s="685" t="s">
        <v>316</v>
      </c>
      <c r="C1303" s="685" t="s">
        <v>4144</v>
      </c>
      <c r="D1303" s="685" t="s">
        <v>50</v>
      </c>
      <c r="E1303" s="686" t="n">
        <v>49.44</v>
      </c>
    </row>
    <row r="1304" customFormat="false" ht="12.75" hidden="false" customHeight="true" outlineLevel="0" collapsed="false">
      <c r="A1304" s="684" t="s">
        <v>4145</v>
      </c>
      <c r="B1304" s="685" t="s">
        <v>316</v>
      </c>
      <c r="C1304" s="685" t="s">
        <v>4146</v>
      </c>
      <c r="D1304" s="685" t="s">
        <v>50</v>
      </c>
      <c r="E1304" s="686" t="n">
        <v>14.94</v>
      </c>
    </row>
    <row r="1305" customFormat="false" ht="13.5" hidden="false" customHeight="true" outlineLevel="0" collapsed="false">
      <c r="A1305" s="684" t="s">
        <v>4147</v>
      </c>
      <c r="B1305" s="685" t="s">
        <v>316</v>
      </c>
      <c r="C1305" s="685" t="s">
        <v>4148</v>
      </c>
      <c r="D1305" s="685" t="s">
        <v>50</v>
      </c>
      <c r="E1305" s="686" t="n">
        <v>14.5</v>
      </c>
    </row>
    <row r="1306" customFormat="false" ht="12.75" hidden="false" customHeight="true" outlineLevel="0" collapsed="false">
      <c r="A1306" s="684" t="s">
        <v>4149</v>
      </c>
      <c r="B1306" s="685" t="s">
        <v>316</v>
      </c>
      <c r="C1306" s="685" t="s">
        <v>4150</v>
      </c>
      <c r="D1306" s="685" t="s">
        <v>50</v>
      </c>
      <c r="E1306" s="686" t="n">
        <v>8</v>
      </c>
    </row>
    <row r="1307" customFormat="false" ht="13.5" hidden="false" customHeight="true" outlineLevel="0" collapsed="false">
      <c r="A1307" s="684" t="s">
        <v>4151</v>
      </c>
      <c r="B1307" s="685" t="s">
        <v>316</v>
      </c>
      <c r="C1307" s="685" t="s">
        <v>4152</v>
      </c>
      <c r="D1307" s="685" t="s">
        <v>50</v>
      </c>
      <c r="E1307" s="686" t="n">
        <v>12.97</v>
      </c>
    </row>
    <row r="1308" customFormat="false" ht="12.75" hidden="false" customHeight="true" outlineLevel="0" collapsed="false">
      <c r="A1308" s="684" t="s">
        <v>4153</v>
      </c>
      <c r="B1308" s="685" t="s">
        <v>316</v>
      </c>
      <c r="C1308" s="685" t="s">
        <v>4154</v>
      </c>
      <c r="D1308" s="685" t="s">
        <v>2905</v>
      </c>
      <c r="E1308" s="686" t="n">
        <v>2</v>
      </c>
    </row>
    <row r="1309" customFormat="false" ht="12.75" hidden="false" customHeight="true" outlineLevel="0" collapsed="false">
      <c r="A1309" s="684" t="s">
        <v>4155</v>
      </c>
      <c r="B1309" s="685" t="s">
        <v>316</v>
      </c>
      <c r="C1309" s="685" t="s">
        <v>4156</v>
      </c>
      <c r="D1309" s="685" t="s">
        <v>50</v>
      </c>
      <c r="E1309" s="686" t="n">
        <v>3.2</v>
      </c>
    </row>
    <row r="1310" customFormat="false" ht="13.5" hidden="false" customHeight="true" outlineLevel="0" collapsed="false">
      <c r="A1310" s="684" t="s">
        <v>4157</v>
      </c>
      <c r="B1310" s="685" t="s">
        <v>316</v>
      </c>
      <c r="C1310" s="685" t="s">
        <v>4158</v>
      </c>
      <c r="D1310" s="685" t="s">
        <v>50</v>
      </c>
      <c r="E1310" s="686" t="n">
        <v>43.9</v>
      </c>
    </row>
    <row r="1311" customFormat="false" ht="16.5" hidden="false" customHeight="true" outlineLevel="0" collapsed="false">
      <c r="A1311" s="684" t="s">
        <v>4159</v>
      </c>
      <c r="B1311" s="685" t="s">
        <v>316</v>
      </c>
      <c r="C1311" s="685" t="s">
        <v>4160</v>
      </c>
      <c r="D1311" s="685" t="s">
        <v>50</v>
      </c>
      <c r="E1311" s="686" t="n">
        <v>270</v>
      </c>
    </row>
    <row r="1312" customFormat="false" ht="12.75" hidden="false" customHeight="true" outlineLevel="0" collapsed="false">
      <c r="A1312" s="684" t="s">
        <v>4161</v>
      </c>
      <c r="B1312" s="685" t="s">
        <v>316</v>
      </c>
      <c r="C1312" s="685" t="s">
        <v>4162</v>
      </c>
      <c r="D1312" s="685" t="s">
        <v>462</v>
      </c>
      <c r="E1312" s="686" t="n">
        <v>4.93</v>
      </c>
    </row>
    <row r="1313" customFormat="false" ht="12.75" hidden="false" customHeight="true" outlineLevel="0" collapsed="false">
      <c r="A1313" s="684" t="s">
        <v>4163</v>
      </c>
      <c r="B1313" s="685" t="s">
        <v>316</v>
      </c>
      <c r="C1313" s="685" t="s">
        <v>4164</v>
      </c>
      <c r="D1313" s="685" t="s">
        <v>462</v>
      </c>
      <c r="E1313" s="686" t="n">
        <v>5.88</v>
      </c>
    </row>
    <row r="1314" customFormat="false" ht="13.5" hidden="false" customHeight="true" outlineLevel="0" collapsed="false">
      <c r="A1314" s="684" t="s">
        <v>4165</v>
      </c>
      <c r="B1314" s="685" t="s">
        <v>316</v>
      </c>
      <c r="C1314" s="685" t="s">
        <v>4166</v>
      </c>
      <c r="D1314" s="685" t="s">
        <v>50</v>
      </c>
      <c r="E1314" s="686" t="n">
        <v>167.9</v>
      </c>
    </row>
    <row r="1315" customFormat="false" ht="12.75" hidden="false" customHeight="true" outlineLevel="0" collapsed="false">
      <c r="A1315" s="684" t="s">
        <v>4167</v>
      </c>
      <c r="B1315" s="685" t="s">
        <v>316</v>
      </c>
      <c r="C1315" s="685" t="s">
        <v>4168</v>
      </c>
      <c r="D1315" s="685" t="s">
        <v>4169</v>
      </c>
      <c r="E1315" s="686" t="n">
        <v>0.94</v>
      </c>
    </row>
    <row r="1316" customFormat="false" ht="12.75" hidden="false" customHeight="true" outlineLevel="0" collapsed="false">
      <c r="A1316" s="684" t="s">
        <v>4170</v>
      </c>
      <c r="B1316" s="685" t="s">
        <v>316</v>
      </c>
      <c r="C1316" s="685" t="s">
        <v>4171</v>
      </c>
      <c r="D1316" s="685" t="s">
        <v>50</v>
      </c>
      <c r="E1316" s="686" t="n">
        <v>467.98</v>
      </c>
    </row>
    <row r="1317" customFormat="false" ht="13.5" hidden="false" customHeight="true" outlineLevel="0" collapsed="false">
      <c r="A1317" s="684" t="s">
        <v>4172</v>
      </c>
      <c r="B1317" s="685" t="s">
        <v>316</v>
      </c>
      <c r="C1317" s="685" t="s">
        <v>4173</v>
      </c>
      <c r="D1317" s="685" t="s">
        <v>50</v>
      </c>
      <c r="E1317" s="686" t="n">
        <v>614.93</v>
      </c>
    </row>
    <row r="1318" customFormat="false" ht="12.75" hidden="false" customHeight="true" outlineLevel="0" collapsed="false">
      <c r="A1318" s="684" t="s">
        <v>4174</v>
      </c>
      <c r="B1318" s="685" t="s">
        <v>316</v>
      </c>
      <c r="C1318" s="685" t="s">
        <v>4175</v>
      </c>
      <c r="D1318" s="685" t="s">
        <v>50</v>
      </c>
      <c r="E1318" s="686" t="n">
        <v>287.97</v>
      </c>
    </row>
    <row r="1319" customFormat="false" ht="13.5" hidden="false" customHeight="true" outlineLevel="0" collapsed="false">
      <c r="A1319" s="684" t="s">
        <v>4176</v>
      </c>
      <c r="B1319" s="685" t="s">
        <v>316</v>
      </c>
      <c r="C1319" s="685" t="s">
        <v>4177</v>
      </c>
      <c r="D1319" s="685" t="s">
        <v>50</v>
      </c>
      <c r="E1319" s="686" t="n">
        <v>1399</v>
      </c>
    </row>
    <row r="1320" customFormat="false" ht="12.75" hidden="false" customHeight="true" outlineLevel="0" collapsed="false">
      <c r="A1320" s="684" t="s">
        <v>4178</v>
      </c>
      <c r="B1320" s="685" t="s">
        <v>316</v>
      </c>
      <c r="C1320" s="685" t="s">
        <v>4179</v>
      </c>
      <c r="D1320" s="685" t="s">
        <v>50</v>
      </c>
      <c r="E1320" s="686" t="n">
        <v>715</v>
      </c>
    </row>
    <row r="1321" customFormat="false" ht="12.75" hidden="false" customHeight="true" outlineLevel="0" collapsed="false">
      <c r="A1321" s="684" t="s">
        <v>4180</v>
      </c>
      <c r="B1321" s="685" t="s">
        <v>316</v>
      </c>
      <c r="C1321" s="685" t="s">
        <v>4181</v>
      </c>
      <c r="D1321" s="685" t="s">
        <v>50</v>
      </c>
      <c r="E1321" s="686" t="n">
        <v>819.9</v>
      </c>
    </row>
    <row r="1322" customFormat="false" ht="13.5" hidden="false" customHeight="true" outlineLevel="0" collapsed="false">
      <c r="A1322" s="684" t="s">
        <v>4182</v>
      </c>
      <c r="B1322" s="685" t="s">
        <v>316</v>
      </c>
      <c r="C1322" s="685" t="s">
        <v>4183</v>
      </c>
      <c r="D1322" s="685" t="s">
        <v>50</v>
      </c>
      <c r="E1322" s="686" t="n">
        <v>847.03</v>
      </c>
    </row>
    <row r="1323" customFormat="false" ht="12.75" hidden="false" customHeight="true" outlineLevel="0" collapsed="false">
      <c r="A1323" s="684" t="s">
        <v>4184</v>
      </c>
      <c r="B1323" s="685" t="s">
        <v>316</v>
      </c>
      <c r="C1323" s="685" t="s">
        <v>4185</v>
      </c>
      <c r="D1323" s="685" t="s">
        <v>50</v>
      </c>
      <c r="E1323" s="686" t="n">
        <v>1504.8</v>
      </c>
    </row>
    <row r="1324" customFormat="false" ht="13.5" hidden="false" customHeight="true" outlineLevel="0" collapsed="false">
      <c r="A1324" s="684" t="s">
        <v>4186</v>
      </c>
      <c r="B1324" s="685" t="s">
        <v>316</v>
      </c>
      <c r="C1324" s="685" t="s">
        <v>4187</v>
      </c>
      <c r="D1324" s="685" t="s">
        <v>50</v>
      </c>
      <c r="E1324" s="686" t="n">
        <v>830.69</v>
      </c>
    </row>
    <row r="1325" customFormat="false" ht="12.75" hidden="false" customHeight="true" outlineLevel="0" collapsed="false">
      <c r="A1325" s="684" t="s">
        <v>4188</v>
      </c>
      <c r="B1325" s="685" t="s">
        <v>316</v>
      </c>
      <c r="C1325" s="685" t="s">
        <v>4189</v>
      </c>
      <c r="D1325" s="685" t="s">
        <v>50</v>
      </c>
      <c r="E1325" s="686" t="n">
        <v>359</v>
      </c>
    </row>
    <row r="1326" customFormat="false" ht="12.75" hidden="false" customHeight="true" outlineLevel="0" collapsed="false">
      <c r="A1326" s="684" t="s">
        <v>4190</v>
      </c>
      <c r="B1326" s="685" t="s">
        <v>316</v>
      </c>
      <c r="C1326" s="685" t="s">
        <v>4191</v>
      </c>
      <c r="D1326" s="685" t="s">
        <v>50</v>
      </c>
      <c r="E1326" s="686" t="n">
        <v>599</v>
      </c>
    </row>
    <row r="1327" customFormat="false" ht="13.5" hidden="false" customHeight="true" outlineLevel="0" collapsed="false">
      <c r="A1327" s="684" t="s">
        <v>4192</v>
      </c>
      <c r="B1327" s="685" t="s">
        <v>316</v>
      </c>
      <c r="C1327" s="685" t="s">
        <v>4193</v>
      </c>
      <c r="D1327" s="685" t="s">
        <v>50</v>
      </c>
      <c r="E1327" s="686" t="n">
        <v>43.44</v>
      </c>
    </row>
    <row r="1328" customFormat="false" ht="12.75" hidden="false" customHeight="true" outlineLevel="0" collapsed="false">
      <c r="A1328" s="684" t="s">
        <v>4194</v>
      </c>
      <c r="B1328" s="685" t="s">
        <v>316</v>
      </c>
      <c r="C1328" s="685" t="s">
        <v>4195</v>
      </c>
      <c r="D1328" s="685" t="s">
        <v>50</v>
      </c>
      <c r="E1328" s="686" t="n">
        <v>1904.35</v>
      </c>
    </row>
    <row r="1329" customFormat="false" ht="12.75" hidden="false" customHeight="true" outlineLevel="0" collapsed="false">
      <c r="A1329" s="684" t="s">
        <v>4196</v>
      </c>
      <c r="B1329" s="685" t="s">
        <v>316</v>
      </c>
      <c r="C1329" s="685" t="s">
        <v>4197</v>
      </c>
      <c r="D1329" s="685" t="s">
        <v>50</v>
      </c>
      <c r="E1329" s="686" t="n">
        <v>159.9</v>
      </c>
    </row>
    <row r="1330" customFormat="false" ht="13.5" hidden="false" customHeight="true" outlineLevel="0" collapsed="false">
      <c r="A1330" s="684" t="s">
        <v>4198</v>
      </c>
      <c r="B1330" s="685" t="s">
        <v>316</v>
      </c>
      <c r="C1330" s="685" t="s">
        <v>4199</v>
      </c>
      <c r="D1330" s="685" t="s">
        <v>50</v>
      </c>
      <c r="E1330" s="686" t="n">
        <v>63189</v>
      </c>
    </row>
    <row r="1331" customFormat="false" ht="12.75" hidden="false" customHeight="true" outlineLevel="0" collapsed="false">
      <c r="A1331" s="684" t="s">
        <v>4200</v>
      </c>
      <c r="B1331" s="685" t="s">
        <v>316</v>
      </c>
      <c r="C1331" s="685" t="s">
        <v>4201</v>
      </c>
      <c r="D1331" s="685" t="s">
        <v>50</v>
      </c>
      <c r="E1331" s="686" t="n">
        <v>71720</v>
      </c>
    </row>
    <row r="1332" customFormat="false" ht="13.5" hidden="false" customHeight="true" outlineLevel="0" collapsed="false">
      <c r="A1332" s="684" t="s">
        <v>4202</v>
      </c>
      <c r="B1332" s="685" t="s">
        <v>316</v>
      </c>
      <c r="C1332" s="685" t="s">
        <v>4203</v>
      </c>
      <c r="D1332" s="685" t="s">
        <v>50</v>
      </c>
      <c r="E1332" s="686" t="n">
        <v>85950</v>
      </c>
    </row>
    <row r="1333" customFormat="false" ht="12.75" hidden="false" customHeight="true" outlineLevel="0" collapsed="false">
      <c r="A1333" s="684" t="s">
        <v>4204</v>
      </c>
      <c r="B1333" s="685" t="s">
        <v>316</v>
      </c>
      <c r="C1333" s="685" t="s">
        <v>4205</v>
      </c>
      <c r="D1333" s="685" t="s">
        <v>50</v>
      </c>
      <c r="E1333" s="686" t="n">
        <v>37211.96</v>
      </c>
    </row>
    <row r="1334" customFormat="false" ht="12.75" hidden="false" customHeight="true" outlineLevel="0" collapsed="false">
      <c r="A1334" s="684" t="s">
        <v>4206</v>
      </c>
      <c r="B1334" s="685" t="s">
        <v>316</v>
      </c>
      <c r="C1334" s="685" t="s">
        <v>4207</v>
      </c>
      <c r="D1334" s="685" t="s">
        <v>50</v>
      </c>
      <c r="E1334" s="686" t="n">
        <v>400</v>
      </c>
    </row>
    <row r="1335" customFormat="false" ht="13.5" hidden="false" customHeight="true" outlineLevel="0" collapsed="false">
      <c r="A1335" s="684" t="s">
        <v>4208</v>
      </c>
      <c r="B1335" s="685" t="s">
        <v>316</v>
      </c>
      <c r="C1335" s="685" t="s">
        <v>4209</v>
      </c>
      <c r="D1335" s="685" t="s">
        <v>50</v>
      </c>
      <c r="E1335" s="686" t="n">
        <v>179.24</v>
      </c>
    </row>
    <row r="1336" customFormat="false" ht="12.75" hidden="false" customHeight="true" outlineLevel="0" collapsed="false">
      <c r="A1336" s="684" t="s">
        <v>4210</v>
      </c>
      <c r="B1336" s="685" t="s">
        <v>316</v>
      </c>
      <c r="C1336" s="685" t="s">
        <v>4211</v>
      </c>
      <c r="D1336" s="685" t="s">
        <v>50</v>
      </c>
      <c r="E1336" s="686" t="n">
        <v>330</v>
      </c>
    </row>
    <row r="1337" customFormat="false" ht="13.5" hidden="false" customHeight="true" outlineLevel="0" collapsed="false">
      <c r="A1337" s="684" t="s">
        <v>4212</v>
      </c>
      <c r="B1337" s="685" t="s">
        <v>316</v>
      </c>
      <c r="C1337" s="685" t="s">
        <v>4213</v>
      </c>
      <c r="D1337" s="685" t="s">
        <v>50</v>
      </c>
      <c r="E1337" s="686" t="n">
        <v>54.7</v>
      </c>
    </row>
    <row r="1338" customFormat="false" ht="12.75" hidden="false" customHeight="true" outlineLevel="0" collapsed="false">
      <c r="A1338" s="684" t="s">
        <v>4214</v>
      </c>
      <c r="B1338" s="685" t="s">
        <v>316</v>
      </c>
      <c r="C1338" s="685" t="s">
        <v>4215</v>
      </c>
      <c r="D1338" s="685" t="s">
        <v>50</v>
      </c>
      <c r="E1338" s="686" t="n">
        <v>195</v>
      </c>
    </row>
    <row r="1339" customFormat="false" ht="12.75" hidden="false" customHeight="true" outlineLevel="0" collapsed="false">
      <c r="A1339" s="684" t="s">
        <v>4216</v>
      </c>
      <c r="B1339" s="685" t="s">
        <v>316</v>
      </c>
      <c r="C1339" s="685" t="s">
        <v>4217</v>
      </c>
      <c r="D1339" s="685" t="s">
        <v>50</v>
      </c>
      <c r="E1339" s="686" t="n">
        <v>265</v>
      </c>
    </row>
    <row r="1340" customFormat="false" ht="13.5" hidden="false" customHeight="true" outlineLevel="0" collapsed="false">
      <c r="A1340" s="684" t="s">
        <v>4218</v>
      </c>
      <c r="B1340" s="685" t="s">
        <v>316</v>
      </c>
      <c r="C1340" s="685" t="s">
        <v>4219</v>
      </c>
      <c r="D1340" s="685" t="s">
        <v>50</v>
      </c>
      <c r="E1340" s="686" t="n">
        <v>695</v>
      </c>
    </row>
    <row r="1341" customFormat="false" ht="12.75" hidden="false" customHeight="true" outlineLevel="0" collapsed="false">
      <c r="A1341" s="684" t="s">
        <v>4220</v>
      </c>
      <c r="B1341" s="685" t="s">
        <v>316</v>
      </c>
      <c r="C1341" s="685" t="s">
        <v>4221</v>
      </c>
      <c r="D1341" s="685" t="s">
        <v>50</v>
      </c>
      <c r="E1341" s="686" t="n">
        <v>950</v>
      </c>
    </row>
    <row r="1342" customFormat="false" ht="13.5" hidden="false" customHeight="true" outlineLevel="0" collapsed="false">
      <c r="A1342" s="684" t="s">
        <v>4222</v>
      </c>
      <c r="B1342" s="685" t="s">
        <v>316</v>
      </c>
      <c r="C1342" s="685" t="s">
        <v>4223</v>
      </c>
      <c r="D1342" s="685" t="s">
        <v>50</v>
      </c>
      <c r="E1342" s="686" t="n">
        <v>11.98</v>
      </c>
    </row>
    <row r="1343" customFormat="false" ht="12.75" hidden="false" customHeight="true" outlineLevel="0" collapsed="false">
      <c r="A1343" s="684" t="s">
        <v>4224</v>
      </c>
      <c r="B1343" s="685" t="s">
        <v>316</v>
      </c>
      <c r="C1343" s="685" t="s">
        <v>4225</v>
      </c>
      <c r="D1343" s="685" t="s">
        <v>50</v>
      </c>
      <c r="E1343" s="686" t="n">
        <v>1.2</v>
      </c>
    </row>
    <row r="1344" customFormat="false" ht="12.75" hidden="false" customHeight="true" outlineLevel="0" collapsed="false">
      <c r="A1344" s="684" t="s">
        <v>4226</v>
      </c>
      <c r="B1344" s="685" t="s">
        <v>316</v>
      </c>
      <c r="C1344" s="685" t="s">
        <v>4227</v>
      </c>
      <c r="D1344" s="685" t="s">
        <v>50</v>
      </c>
      <c r="E1344" s="686" t="n">
        <v>11</v>
      </c>
    </row>
    <row r="1345" customFormat="false" ht="13.5" hidden="false" customHeight="true" outlineLevel="0" collapsed="false">
      <c r="A1345" s="684" t="s">
        <v>4228</v>
      </c>
      <c r="B1345" s="685" t="s">
        <v>316</v>
      </c>
      <c r="C1345" s="685" t="s">
        <v>4229</v>
      </c>
      <c r="D1345" s="685" t="s">
        <v>50</v>
      </c>
      <c r="E1345" s="686" t="n">
        <v>15.29</v>
      </c>
    </row>
    <row r="1346" customFormat="false" ht="12.75" hidden="false" customHeight="true" outlineLevel="0" collapsed="false">
      <c r="A1346" s="684" t="s">
        <v>4230</v>
      </c>
      <c r="B1346" s="685" t="s">
        <v>316</v>
      </c>
      <c r="C1346" s="685" t="s">
        <v>4231</v>
      </c>
      <c r="D1346" s="685" t="s">
        <v>1321</v>
      </c>
      <c r="E1346" s="686" t="n">
        <v>0.34</v>
      </c>
    </row>
    <row r="1347" customFormat="false" ht="12.75" hidden="false" customHeight="true" outlineLevel="0" collapsed="false">
      <c r="A1347" s="684" t="s">
        <v>4232</v>
      </c>
      <c r="B1347" s="685" t="s">
        <v>316</v>
      </c>
      <c r="C1347" s="685" t="s">
        <v>4233</v>
      </c>
      <c r="D1347" s="685" t="s">
        <v>2123</v>
      </c>
      <c r="E1347" s="686" t="n">
        <v>67.78</v>
      </c>
    </row>
    <row r="1348" customFormat="false" ht="13.5" hidden="false" customHeight="true" outlineLevel="0" collapsed="false">
      <c r="A1348" s="684" t="s">
        <v>4234</v>
      </c>
      <c r="B1348" s="685" t="s">
        <v>316</v>
      </c>
      <c r="C1348" s="685" t="s">
        <v>4235</v>
      </c>
      <c r="D1348" s="685" t="s">
        <v>2123</v>
      </c>
      <c r="E1348" s="686" t="n">
        <v>18.25</v>
      </c>
    </row>
    <row r="1349" customFormat="false" ht="12.75" hidden="false" customHeight="true" outlineLevel="0" collapsed="false">
      <c r="A1349" s="684" t="s">
        <v>4236</v>
      </c>
      <c r="B1349" s="685" t="s">
        <v>316</v>
      </c>
      <c r="C1349" s="685" t="s">
        <v>4237</v>
      </c>
      <c r="D1349" s="685" t="s">
        <v>2123</v>
      </c>
      <c r="E1349" s="686" t="n">
        <v>139.85</v>
      </c>
    </row>
    <row r="1350" customFormat="false" ht="13.5" hidden="false" customHeight="true" outlineLevel="0" collapsed="false">
      <c r="A1350" s="684" t="s">
        <v>4238</v>
      </c>
      <c r="B1350" s="685" t="s">
        <v>316</v>
      </c>
      <c r="C1350" s="685" t="s">
        <v>4239</v>
      </c>
      <c r="D1350" s="685" t="s">
        <v>1932</v>
      </c>
      <c r="E1350" s="686" t="n">
        <v>53.4</v>
      </c>
    </row>
    <row r="1351" customFormat="false" ht="12.75" hidden="false" customHeight="true" outlineLevel="0" collapsed="false">
      <c r="A1351" s="684" t="s">
        <v>4240</v>
      </c>
      <c r="B1351" s="685" t="s">
        <v>316</v>
      </c>
      <c r="C1351" s="685" t="s">
        <v>4241</v>
      </c>
      <c r="D1351" s="685" t="s">
        <v>1932</v>
      </c>
      <c r="E1351" s="686" t="n">
        <v>18.17</v>
      </c>
    </row>
    <row r="1352" customFormat="false" ht="16.5" hidden="false" customHeight="true" outlineLevel="0" collapsed="false">
      <c r="A1352" s="684" t="s">
        <v>4242</v>
      </c>
      <c r="B1352" s="685" t="s">
        <v>316</v>
      </c>
      <c r="C1352" s="685" t="s">
        <v>4243</v>
      </c>
      <c r="D1352" s="685" t="s">
        <v>1932</v>
      </c>
      <c r="E1352" s="686" t="n">
        <v>2.94</v>
      </c>
    </row>
    <row r="1353" customFormat="false" ht="12.75" hidden="false" customHeight="true" outlineLevel="0" collapsed="false">
      <c r="A1353" s="684" t="s">
        <v>4244</v>
      </c>
      <c r="B1353" s="685" t="s">
        <v>316</v>
      </c>
      <c r="C1353" s="685" t="s">
        <v>4245</v>
      </c>
      <c r="D1353" s="685" t="s">
        <v>462</v>
      </c>
      <c r="E1353" s="686" t="n">
        <v>6.47</v>
      </c>
    </row>
    <row r="1354" customFormat="false" ht="16.5" hidden="false" customHeight="true" outlineLevel="0" collapsed="false">
      <c r="A1354" s="684" t="s">
        <v>4246</v>
      </c>
      <c r="B1354" s="685" t="s">
        <v>316</v>
      </c>
      <c r="C1354" s="685" t="s">
        <v>4247</v>
      </c>
      <c r="D1354" s="685" t="s">
        <v>1932</v>
      </c>
      <c r="E1354" s="686" t="n">
        <v>17.92</v>
      </c>
    </row>
    <row r="1355" customFormat="false" ht="12.75" hidden="false" customHeight="true" outlineLevel="0" collapsed="false">
      <c r="A1355" s="684" t="s">
        <v>4248</v>
      </c>
      <c r="B1355" s="685" t="s">
        <v>316</v>
      </c>
      <c r="C1355" s="685" t="s">
        <v>4249</v>
      </c>
      <c r="D1355" s="685" t="s">
        <v>462</v>
      </c>
      <c r="E1355" s="686" t="n">
        <v>33.06</v>
      </c>
    </row>
    <row r="1356" customFormat="false" ht="13.5" hidden="false" customHeight="true" outlineLevel="0" collapsed="false">
      <c r="A1356" s="684" t="s">
        <v>4250</v>
      </c>
      <c r="B1356" s="685" t="s">
        <v>316</v>
      </c>
      <c r="C1356" s="685" t="s">
        <v>4251</v>
      </c>
      <c r="D1356" s="685" t="s">
        <v>462</v>
      </c>
      <c r="E1356" s="686" t="n">
        <v>52.71</v>
      </c>
    </row>
    <row r="1357" customFormat="false" ht="12.75" hidden="false" customHeight="true" outlineLevel="0" collapsed="false">
      <c r="A1357" s="684" t="s">
        <v>4252</v>
      </c>
      <c r="B1357" s="685" t="s">
        <v>316</v>
      </c>
      <c r="C1357" s="685" t="s">
        <v>4253</v>
      </c>
      <c r="D1357" s="685" t="s">
        <v>462</v>
      </c>
      <c r="E1357" s="686" t="n">
        <v>35.23</v>
      </c>
    </row>
    <row r="1358" customFormat="false" ht="12.75" hidden="false" customHeight="true" outlineLevel="0" collapsed="false">
      <c r="A1358" s="684" t="s">
        <v>4254</v>
      </c>
      <c r="B1358" s="685" t="s">
        <v>316</v>
      </c>
      <c r="C1358" s="685" t="s">
        <v>4255</v>
      </c>
      <c r="D1358" s="685" t="s">
        <v>50</v>
      </c>
      <c r="E1358" s="686" t="n">
        <v>89.1</v>
      </c>
    </row>
    <row r="1359" customFormat="false" ht="13.5" hidden="false" customHeight="true" outlineLevel="0" collapsed="false">
      <c r="A1359" s="684" t="s">
        <v>4256</v>
      </c>
      <c r="B1359" s="685" t="s">
        <v>316</v>
      </c>
      <c r="C1359" s="685" t="s">
        <v>4257</v>
      </c>
      <c r="D1359" s="685" t="s">
        <v>50</v>
      </c>
      <c r="E1359" s="686" t="n">
        <v>29.12</v>
      </c>
    </row>
    <row r="1360" customFormat="false" ht="12.75" hidden="false" customHeight="true" outlineLevel="0" collapsed="false">
      <c r="A1360" s="684" t="s">
        <v>4258</v>
      </c>
      <c r="B1360" s="685" t="s">
        <v>316</v>
      </c>
      <c r="C1360" s="685" t="s">
        <v>4259</v>
      </c>
      <c r="D1360" s="685" t="s">
        <v>50</v>
      </c>
      <c r="E1360" s="686" t="n">
        <v>72.5</v>
      </c>
    </row>
    <row r="1361" customFormat="false" ht="13.5" hidden="false" customHeight="true" outlineLevel="0" collapsed="false">
      <c r="A1361" s="684" t="s">
        <v>4260</v>
      </c>
      <c r="B1361" s="685" t="s">
        <v>316</v>
      </c>
      <c r="C1361" s="685" t="s">
        <v>4261</v>
      </c>
      <c r="D1361" s="685" t="s">
        <v>1321</v>
      </c>
      <c r="E1361" s="686" t="n">
        <v>0.06</v>
      </c>
    </row>
    <row r="1362" customFormat="false" ht="12.75" hidden="false" customHeight="true" outlineLevel="0" collapsed="false">
      <c r="A1362" s="684" t="s">
        <v>4262</v>
      </c>
      <c r="B1362" s="685" t="s">
        <v>316</v>
      </c>
      <c r="C1362" s="685" t="s">
        <v>4263</v>
      </c>
      <c r="D1362" s="685" t="s">
        <v>1334</v>
      </c>
      <c r="E1362" s="686" t="n">
        <v>60</v>
      </c>
    </row>
    <row r="1363" customFormat="false" ht="12.75" hidden="false" customHeight="true" outlineLevel="0" collapsed="false">
      <c r="A1363" s="684" t="s">
        <v>4264</v>
      </c>
      <c r="B1363" s="685" t="s">
        <v>316</v>
      </c>
      <c r="C1363" s="685" t="s">
        <v>4265</v>
      </c>
      <c r="D1363" s="685" t="s">
        <v>1334</v>
      </c>
      <c r="E1363" s="686" t="n">
        <v>480</v>
      </c>
    </row>
    <row r="1364" customFormat="false" ht="13.5" hidden="false" customHeight="true" outlineLevel="0" collapsed="false">
      <c r="A1364" s="684" t="s">
        <v>4266</v>
      </c>
      <c r="B1364" s="685" t="s">
        <v>316</v>
      </c>
      <c r="C1364" s="685" t="s">
        <v>4267</v>
      </c>
      <c r="D1364" s="685" t="s">
        <v>1334</v>
      </c>
      <c r="E1364" s="686" t="n">
        <v>490</v>
      </c>
    </row>
    <row r="1365" customFormat="false" ht="12.75" hidden="false" customHeight="true" outlineLevel="0" collapsed="false">
      <c r="A1365" s="684" t="s">
        <v>4268</v>
      </c>
      <c r="B1365" s="685" t="s">
        <v>316</v>
      </c>
      <c r="C1365" s="685" t="s">
        <v>4269</v>
      </c>
      <c r="D1365" s="685" t="s">
        <v>1334</v>
      </c>
      <c r="E1365" s="686" t="n">
        <v>495</v>
      </c>
    </row>
    <row r="1366" customFormat="false" ht="13.5" hidden="false" customHeight="true" outlineLevel="0" collapsed="false">
      <c r="A1366" s="684" t="s">
        <v>4270</v>
      </c>
      <c r="B1366" s="685" t="s">
        <v>316</v>
      </c>
      <c r="C1366" s="685" t="s">
        <v>4271</v>
      </c>
      <c r="D1366" s="685" t="s">
        <v>1334</v>
      </c>
      <c r="E1366" s="686" t="n">
        <v>520</v>
      </c>
    </row>
    <row r="1367" customFormat="false" ht="12.75" hidden="false" customHeight="true" outlineLevel="0" collapsed="false">
      <c r="A1367" s="684" t="s">
        <v>4272</v>
      </c>
      <c r="B1367" s="685" t="s">
        <v>316</v>
      </c>
      <c r="C1367" s="685" t="s">
        <v>4273</v>
      </c>
      <c r="D1367" s="685" t="s">
        <v>1334</v>
      </c>
      <c r="E1367" s="686" t="n">
        <v>541</v>
      </c>
    </row>
    <row r="1368" customFormat="false" ht="12.75" hidden="false" customHeight="true" outlineLevel="0" collapsed="false">
      <c r="A1368" s="684" t="s">
        <v>4274</v>
      </c>
      <c r="B1368" s="685" t="s">
        <v>316</v>
      </c>
      <c r="C1368" s="685" t="s">
        <v>4275</v>
      </c>
      <c r="D1368" s="685" t="s">
        <v>1334</v>
      </c>
      <c r="E1368" s="686" t="n">
        <v>550</v>
      </c>
    </row>
    <row r="1369" customFormat="false" ht="13.5" hidden="false" customHeight="true" outlineLevel="0" collapsed="false">
      <c r="A1369" s="684" t="s">
        <v>4276</v>
      </c>
      <c r="B1369" s="685" t="s">
        <v>316</v>
      </c>
      <c r="C1369" s="685" t="s">
        <v>4277</v>
      </c>
      <c r="D1369" s="685" t="s">
        <v>1334</v>
      </c>
      <c r="E1369" s="686" t="n">
        <v>650</v>
      </c>
    </row>
    <row r="1370" customFormat="false" ht="12.75" hidden="false" customHeight="true" outlineLevel="0" collapsed="false">
      <c r="A1370" s="684" t="s">
        <v>4278</v>
      </c>
      <c r="B1370" s="685" t="s">
        <v>316</v>
      </c>
      <c r="C1370" s="685" t="s">
        <v>4279</v>
      </c>
      <c r="D1370" s="685" t="s">
        <v>1334</v>
      </c>
      <c r="E1370" s="686" t="n">
        <v>500</v>
      </c>
    </row>
    <row r="1371" customFormat="false" ht="12.75" hidden="false" customHeight="true" outlineLevel="0" collapsed="false">
      <c r="A1371" s="684" t="s">
        <v>4280</v>
      </c>
      <c r="B1371" s="685" t="s">
        <v>316</v>
      </c>
      <c r="C1371" s="685" t="s">
        <v>4281</v>
      </c>
      <c r="D1371" s="685" t="s">
        <v>1334</v>
      </c>
      <c r="E1371" s="686" t="n">
        <v>530</v>
      </c>
    </row>
    <row r="1372" customFormat="false" ht="13.5" hidden="false" customHeight="true" outlineLevel="0" collapsed="false">
      <c r="A1372" s="684" t="s">
        <v>4282</v>
      </c>
      <c r="B1372" s="685" t="s">
        <v>316</v>
      </c>
      <c r="C1372" s="685" t="s">
        <v>4283</v>
      </c>
      <c r="D1372" s="685" t="s">
        <v>50</v>
      </c>
      <c r="E1372" s="686" t="n">
        <v>2000</v>
      </c>
    </row>
    <row r="1373" customFormat="false" ht="12.75" hidden="false" customHeight="true" outlineLevel="0" collapsed="false">
      <c r="A1373" s="684" t="s">
        <v>4284</v>
      </c>
      <c r="B1373" s="685" t="s">
        <v>316</v>
      </c>
      <c r="C1373" s="685" t="s">
        <v>4285</v>
      </c>
      <c r="D1373" s="685" t="s">
        <v>1321</v>
      </c>
      <c r="E1373" s="686" t="n">
        <v>29</v>
      </c>
    </row>
    <row r="1374" customFormat="false" ht="13.5" hidden="false" customHeight="true" outlineLevel="0" collapsed="false">
      <c r="A1374" s="684" t="s">
        <v>4286</v>
      </c>
      <c r="B1374" s="685" t="s">
        <v>316</v>
      </c>
      <c r="C1374" s="685" t="s">
        <v>4287</v>
      </c>
      <c r="D1374" s="685" t="s">
        <v>1321</v>
      </c>
      <c r="E1374" s="686" t="n">
        <v>22</v>
      </c>
    </row>
    <row r="1375" customFormat="false" ht="12.75" hidden="false" customHeight="true" outlineLevel="0" collapsed="false">
      <c r="A1375" s="684" t="s">
        <v>4288</v>
      </c>
      <c r="B1375" s="685" t="s">
        <v>316</v>
      </c>
      <c r="C1375" s="685" t="s">
        <v>4289</v>
      </c>
      <c r="D1375" s="685" t="s">
        <v>1321</v>
      </c>
      <c r="E1375" s="686" t="n">
        <v>44</v>
      </c>
    </row>
    <row r="1376" customFormat="false" ht="12.75" hidden="false" customHeight="true" outlineLevel="0" collapsed="false">
      <c r="A1376" s="684" t="s">
        <v>4290</v>
      </c>
      <c r="B1376" s="685" t="s">
        <v>316</v>
      </c>
      <c r="C1376" s="685" t="s">
        <v>4291</v>
      </c>
      <c r="D1376" s="685" t="s">
        <v>50</v>
      </c>
      <c r="E1376" s="686" t="n">
        <v>4800</v>
      </c>
    </row>
    <row r="1377" customFormat="false" ht="13.5" hidden="false" customHeight="true" outlineLevel="0" collapsed="false">
      <c r="A1377" s="684" t="s">
        <v>4292</v>
      </c>
      <c r="B1377" s="685" t="s">
        <v>316</v>
      </c>
      <c r="C1377" s="685" t="s">
        <v>4293</v>
      </c>
      <c r="D1377" s="685" t="s">
        <v>1321</v>
      </c>
      <c r="E1377" s="686" t="n">
        <v>38</v>
      </c>
    </row>
    <row r="1378" customFormat="false" ht="12.75" hidden="false" customHeight="true" outlineLevel="0" collapsed="false">
      <c r="A1378" s="684" t="s">
        <v>4294</v>
      </c>
      <c r="B1378" s="685" t="s">
        <v>316</v>
      </c>
      <c r="C1378" s="685" t="s">
        <v>4295</v>
      </c>
      <c r="D1378" s="685" t="s">
        <v>1321</v>
      </c>
      <c r="E1378" s="686" t="n">
        <v>55</v>
      </c>
    </row>
    <row r="1379" customFormat="false" ht="13.5" hidden="false" customHeight="true" outlineLevel="0" collapsed="false">
      <c r="A1379" s="684" t="s">
        <v>4296</v>
      </c>
      <c r="B1379" s="685" t="s">
        <v>316</v>
      </c>
      <c r="C1379" s="685" t="s">
        <v>4297</v>
      </c>
      <c r="D1379" s="685" t="s">
        <v>50</v>
      </c>
      <c r="E1379" s="686" t="n">
        <v>20000</v>
      </c>
    </row>
    <row r="1380" customFormat="false" ht="12.75" hidden="false" customHeight="true" outlineLevel="0" collapsed="false">
      <c r="A1380" s="684" t="s">
        <v>4298</v>
      </c>
      <c r="B1380" s="685" t="s">
        <v>316</v>
      </c>
      <c r="C1380" s="685" t="s">
        <v>4299</v>
      </c>
      <c r="D1380" s="685" t="s">
        <v>1321</v>
      </c>
      <c r="E1380" s="686" t="n">
        <v>418</v>
      </c>
    </row>
    <row r="1381" customFormat="false" ht="12.75" hidden="false" customHeight="true" outlineLevel="0" collapsed="false">
      <c r="A1381" s="684" t="s">
        <v>4300</v>
      </c>
      <c r="B1381" s="685" t="s">
        <v>316</v>
      </c>
      <c r="C1381" s="685" t="s">
        <v>4301</v>
      </c>
      <c r="D1381" s="685" t="s">
        <v>1321</v>
      </c>
      <c r="E1381" s="686" t="n">
        <v>697.5</v>
      </c>
    </row>
    <row r="1382" customFormat="false" ht="13.5" hidden="false" customHeight="true" outlineLevel="0" collapsed="false">
      <c r="A1382" s="684" t="s">
        <v>4302</v>
      </c>
      <c r="B1382" s="685" t="s">
        <v>316</v>
      </c>
      <c r="C1382" s="685" t="s">
        <v>4303</v>
      </c>
      <c r="D1382" s="685" t="s">
        <v>392</v>
      </c>
      <c r="E1382" s="686" t="n">
        <v>20.52</v>
      </c>
    </row>
    <row r="1383" customFormat="false" ht="12.75" hidden="false" customHeight="true" outlineLevel="0" collapsed="false">
      <c r="A1383" s="684" t="s">
        <v>4304</v>
      </c>
      <c r="B1383" s="685" t="s">
        <v>316</v>
      </c>
      <c r="C1383" s="685" t="s">
        <v>4305</v>
      </c>
      <c r="D1383" s="685" t="s">
        <v>1321</v>
      </c>
      <c r="E1383" s="686" t="n">
        <v>330</v>
      </c>
    </row>
    <row r="1384" customFormat="false" ht="12.75" hidden="false" customHeight="true" outlineLevel="0" collapsed="false">
      <c r="A1384" s="684" t="s">
        <v>4306</v>
      </c>
      <c r="B1384" s="685" t="s">
        <v>316</v>
      </c>
      <c r="C1384" s="685" t="s">
        <v>4307</v>
      </c>
      <c r="D1384" s="685" t="s">
        <v>1321</v>
      </c>
      <c r="E1384" s="686" t="n">
        <v>465</v>
      </c>
    </row>
    <row r="1385" customFormat="false" ht="13.5" hidden="false" customHeight="true" outlineLevel="0" collapsed="false">
      <c r="A1385" s="684" t="s">
        <v>4308</v>
      </c>
      <c r="B1385" s="685" t="s">
        <v>316</v>
      </c>
      <c r="C1385" s="685" t="s">
        <v>4309</v>
      </c>
      <c r="D1385" s="685" t="s">
        <v>1321</v>
      </c>
      <c r="E1385" s="686" t="n">
        <v>510</v>
      </c>
    </row>
    <row r="1386" customFormat="false" ht="12.75" hidden="false" customHeight="true" outlineLevel="0" collapsed="false">
      <c r="A1386" s="684" t="s">
        <v>4310</v>
      </c>
      <c r="B1386" s="685" t="s">
        <v>316</v>
      </c>
      <c r="C1386" s="685" t="s">
        <v>4311</v>
      </c>
      <c r="D1386" s="685" t="s">
        <v>1321</v>
      </c>
      <c r="E1386" s="686" t="n">
        <v>562.5</v>
      </c>
    </row>
    <row r="1387" customFormat="false" ht="13.5" hidden="false" customHeight="true" outlineLevel="0" collapsed="false">
      <c r="A1387" s="684" t="s">
        <v>4312</v>
      </c>
      <c r="B1387" s="685" t="s">
        <v>316</v>
      </c>
      <c r="C1387" s="685" t="s">
        <v>4313</v>
      </c>
      <c r="D1387" s="685" t="s">
        <v>1321</v>
      </c>
      <c r="E1387" s="686" t="n">
        <v>757.5</v>
      </c>
    </row>
    <row r="1388" customFormat="false" ht="12.75" hidden="false" customHeight="true" outlineLevel="0" collapsed="false">
      <c r="A1388" s="684" t="s">
        <v>4314</v>
      </c>
      <c r="B1388" s="685" t="s">
        <v>316</v>
      </c>
      <c r="C1388" s="685" t="s">
        <v>4315</v>
      </c>
      <c r="D1388" s="685" t="s">
        <v>1321</v>
      </c>
      <c r="E1388" s="686" t="n">
        <v>818.1</v>
      </c>
    </row>
    <row r="1389" customFormat="false" ht="12.75" hidden="false" customHeight="true" outlineLevel="0" collapsed="false">
      <c r="A1389" s="684" t="s">
        <v>4316</v>
      </c>
      <c r="B1389" s="685" t="s">
        <v>316</v>
      </c>
      <c r="C1389" s="685" t="s">
        <v>4317</v>
      </c>
      <c r="D1389" s="685" t="s">
        <v>50</v>
      </c>
      <c r="E1389" s="686" t="n">
        <v>25000</v>
      </c>
    </row>
    <row r="1390" customFormat="false" ht="13.5" hidden="false" customHeight="true" outlineLevel="0" collapsed="false">
      <c r="A1390" s="684" t="s">
        <v>4318</v>
      </c>
      <c r="B1390" s="685" t="s">
        <v>316</v>
      </c>
      <c r="C1390" s="685" t="s">
        <v>4319</v>
      </c>
      <c r="D1390" s="685" t="s">
        <v>1321</v>
      </c>
      <c r="E1390" s="686" t="n">
        <v>50</v>
      </c>
    </row>
    <row r="1391" customFormat="false" ht="12.75" hidden="false" customHeight="true" outlineLevel="0" collapsed="false">
      <c r="A1391" s="684" t="s">
        <v>4320</v>
      </c>
      <c r="B1391" s="685" t="s">
        <v>316</v>
      </c>
      <c r="C1391" s="685" t="s">
        <v>4321</v>
      </c>
      <c r="D1391" s="685" t="s">
        <v>1321</v>
      </c>
      <c r="E1391" s="686" t="n">
        <v>62</v>
      </c>
    </row>
    <row r="1392" customFormat="false" ht="13.5" hidden="false" customHeight="true" outlineLevel="0" collapsed="false">
      <c r="A1392" s="684" t="s">
        <v>4322</v>
      </c>
      <c r="B1392" s="685" t="s">
        <v>316</v>
      </c>
      <c r="C1392" s="685" t="s">
        <v>4323</v>
      </c>
      <c r="D1392" s="685" t="s">
        <v>1321</v>
      </c>
      <c r="E1392" s="686" t="n">
        <v>150</v>
      </c>
    </row>
    <row r="1393" customFormat="false" ht="12.75" hidden="false" customHeight="true" outlineLevel="0" collapsed="false">
      <c r="A1393" s="684" t="s">
        <v>4324</v>
      </c>
      <c r="B1393" s="685" t="s">
        <v>316</v>
      </c>
      <c r="C1393" s="685" t="s">
        <v>4325</v>
      </c>
      <c r="D1393" s="685" t="s">
        <v>1321</v>
      </c>
      <c r="E1393" s="686" t="n">
        <v>100</v>
      </c>
    </row>
    <row r="1394" customFormat="false" ht="12.75" hidden="false" customHeight="true" outlineLevel="0" collapsed="false">
      <c r="A1394" s="684" t="s">
        <v>4326</v>
      </c>
      <c r="B1394" s="685" t="s">
        <v>316</v>
      </c>
      <c r="C1394" s="685" t="s">
        <v>4327</v>
      </c>
      <c r="D1394" s="685" t="s">
        <v>1321</v>
      </c>
      <c r="E1394" s="686" t="n">
        <v>220</v>
      </c>
    </row>
    <row r="1395" customFormat="false" ht="13.5" hidden="false" customHeight="true" outlineLevel="0" collapsed="false">
      <c r="A1395" s="684" t="s">
        <v>4328</v>
      </c>
      <c r="B1395" s="685" t="s">
        <v>316</v>
      </c>
      <c r="C1395" s="685" t="s">
        <v>4329</v>
      </c>
      <c r="D1395" s="685" t="s">
        <v>1334</v>
      </c>
      <c r="E1395" s="686" t="n">
        <v>19.11</v>
      </c>
    </row>
    <row r="1396" customFormat="false" ht="12.75" hidden="false" customHeight="true" outlineLevel="0" collapsed="false">
      <c r="A1396" s="684" t="s">
        <v>4330</v>
      </c>
      <c r="B1396" s="685" t="s">
        <v>316</v>
      </c>
      <c r="C1396" s="685" t="s">
        <v>4331</v>
      </c>
      <c r="D1396" s="685" t="s">
        <v>462</v>
      </c>
      <c r="E1396" s="686" t="n">
        <v>15</v>
      </c>
    </row>
    <row r="1397" customFormat="false" ht="13.5" hidden="false" customHeight="true" outlineLevel="0" collapsed="false">
      <c r="A1397" s="684" t="s">
        <v>4332</v>
      </c>
      <c r="B1397" s="685" t="s">
        <v>316</v>
      </c>
      <c r="C1397" s="685" t="s">
        <v>4333</v>
      </c>
      <c r="D1397" s="685" t="s">
        <v>462</v>
      </c>
      <c r="E1397" s="686" t="n">
        <v>15</v>
      </c>
    </row>
    <row r="1398" customFormat="false" ht="15.75" hidden="false" customHeight="true" outlineLevel="0" collapsed="false">
      <c r="A1398" s="684" t="s">
        <v>4334</v>
      </c>
      <c r="B1398" s="685" t="s">
        <v>316</v>
      </c>
      <c r="C1398" s="685" t="s">
        <v>4335</v>
      </c>
      <c r="D1398" s="685" t="s">
        <v>50</v>
      </c>
      <c r="E1398" s="686" t="n">
        <v>1.59</v>
      </c>
    </row>
    <row r="1399" customFormat="false" ht="13.5" hidden="false" customHeight="true" outlineLevel="0" collapsed="false">
      <c r="A1399" s="684" t="s">
        <v>4336</v>
      </c>
      <c r="B1399" s="687"/>
      <c r="C1399" s="685" t="s">
        <v>4337</v>
      </c>
      <c r="D1399" s="685" t="s">
        <v>462</v>
      </c>
      <c r="E1399" s="686" t="n">
        <v>14.25</v>
      </c>
    </row>
    <row r="1400" customFormat="false" ht="12.75" hidden="false" customHeight="true" outlineLevel="0" collapsed="false">
      <c r="A1400" s="684" t="s">
        <v>4338</v>
      </c>
      <c r="B1400" s="687"/>
      <c r="C1400" s="685" t="s">
        <v>4339</v>
      </c>
      <c r="D1400" s="685" t="s">
        <v>1932</v>
      </c>
      <c r="E1400" s="686" t="n">
        <v>3.12</v>
      </c>
    </row>
    <row r="1401" customFormat="false" ht="12.75" hidden="false" customHeight="true" outlineLevel="0" collapsed="false">
      <c r="A1401" s="684" t="s">
        <v>4340</v>
      </c>
      <c r="B1401" s="687"/>
      <c r="C1401" s="685" t="s">
        <v>4341</v>
      </c>
      <c r="D1401" s="685" t="s">
        <v>1932</v>
      </c>
      <c r="E1401" s="686" t="n">
        <v>7.8</v>
      </c>
    </row>
    <row r="1402" customFormat="false" ht="13.5" hidden="false" customHeight="true" outlineLevel="0" collapsed="false">
      <c r="A1402" s="684" t="s">
        <v>4342</v>
      </c>
      <c r="B1402" s="687"/>
      <c r="C1402" s="685" t="s">
        <v>4343</v>
      </c>
      <c r="D1402" s="685" t="s">
        <v>1932</v>
      </c>
      <c r="E1402" s="686" t="n">
        <v>2.15</v>
      </c>
    </row>
    <row r="1403" customFormat="false" ht="12.75" hidden="false" customHeight="true" outlineLevel="0" collapsed="false">
      <c r="A1403" s="684" t="s">
        <v>4344</v>
      </c>
      <c r="B1403" s="687"/>
      <c r="C1403" s="685" t="s">
        <v>4345</v>
      </c>
      <c r="D1403" s="685" t="s">
        <v>1932</v>
      </c>
      <c r="E1403" s="686" t="n">
        <v>1.5</v>
      </c>
    </row>
    <row r="1404" customFormat="false" ht="13.5" hidden="false" customHeight="true" outlineLevel="0" collapsed="false">
      <c r="A1404" s="684" t="s">
        <v>4346</v>
      </c>
      <c r="B1404" s="687"/>
      <c r="C1404" s="685" t="s">
        <v>4347</v>
      </c>
      <c r="D1404" s="685" t="s">
        <v>1932</v>
      </c>
      <c r="E1404" s="686" t="n">
        <v>1.2</v>
      </c>
    </row>
    <row r="1405" customFormat="false" ht="12.75" hidden="false" customHeight="true" outlineLevel="0" collapsed="false">
      <c r="A1405" s="684" t="s">
        <v>4348</v>
      </c>
      <c r="B1405" s="687"/>
      <c r="C1405" s="685" t="s">
        <v>4349</v>
      </c>
      <c r="D1405" s="685" t="s">
        <v>1932</v>
      </c>
      <c r="E1405" s="686" t="n">
        <v>1.14</v>
      </c>
    </row>
    <row r="1406" customFormat="false" ht="12.75" hidden="false" customHeight="true" outlineLevel="0" collapsed="false">
      <c r="A1406" s="684" t="s">
        <v>4350</v>
      </c>
      <c r="B1406" s="687"/>
      <c r="C1406" s="685" t="s">
        <v>4351</v>
      </c>
      <c r="D1406" s="685" t="s">
        <v>1932</v>
      </c>
      <c r="E1406" s="686" t="n">
        <v>5.98</v>
      </c>
    </row>
    <row r="1407" customFormat="false" ht="13.5" hidden="false" customHeight="true" outlineLevel="0" collapsed="false">
      <c r="A1407" s="684" t="s">
        <v>4352</v>
      </c>
      <c r="B1407" s="687"/>
      <c r="C1407" s="685" t="s">
        <v>4353</v>
      </c>
      <c r="D1407" s="685" t="s">
        <v>1932</v>
      </c>
      <c r="E1407" s="686" t="n">
        <v>29.98</v>
      </c>
    </row>
    <row r="1408" customFormat="false" ht="12.75" hidden="false" customHeight="true" outlineLevel="0" collapsed="false">
      <c r="A1408" s="684" t="s">
        <v>4354</v>
      </c>
      <c r="B1408" s="687"/>
      <c r="C1408" s="685" t="s">
        <v>4355</v>
      </c>
      <c r="D1408" s="685" t="s">
        <v>1932</v>
      </c>
      <c r="E1408" s="686" t="n">
        <v>1.05</v>
      </c>
    </row>
    <row r="1409" customFormat="false" ht="13.5" hidden="false" customHeight="true" outlineLevel="0" collapsed="false">
      <c r="A1409" s="684" t="s">
        <v>4356</v>
      </c>
      <c r="B1409" s="685" t="s">
        <v>316</v>
      </c>
      <c r="C1409" s="685" t="s">
        <v>4357</v>
      </c>
      <c r="D1409" s="685" t="s">
        <v>1334</v>
      </c>
      <c r="E1409" s="686" t="n">
        <v>214.28</v>
      </c>
    </row>
    <row r="1410" customFormat="false" ht="12.75" hidden="false" customHeight="true" outlineLevel="0" collapsed="false">
      <c r="A1410" s="684" t="s">
        <v>4358</v>
      </c>
      <c r="B1410" s="685" t="s">
        <v>316</v>
      </c>
      <c r="C1410" s="685" t="s">
        <v>4359</v>
      </c>
      <c r="D1410" s="685" t="s">
        <v>1334</v>
      </c>
      <c r="E1410" s="686" t="n">
        <v>435.75</v>
      </c>
    </row>
    <row r="1411" customFormat="false" ht="12.75" hidden="false" customHeight="true" outlineLevel="0" collapsed="false">
      <c r="A1411" s="684" t="s">
        <v>4360</v>
      </c>
      <c r="B1411" s="685" t="s">
        <v>316</v>
      </c>
      <c r="C1411" s="685" t="s">
        <v>4361</v>
      </c>
      <c r="D1411" s="685" t="s">
        <v>1932</v>
      </c>
      <c r="E1411" s="686" t="n">
        <v>3</v>
      </c>
    </row>
    <row r="1412" customFormat="false" ht="13.5" hidden="false" customHeight="true" outlineLevel="0" collapsed="false">
      <c r="A1412" s="684" t="s">
        <v>4362</v>
      </c>
      <c r="B1412" s="685" t="s">
        <v>316</v>
      </c>
      <c r="C1412" s="685" t="s">
        <v>4363</v>
      </c>
      <c r="D1412" s="685" t="s">
        <v>1932</v>
      </c>
      <c r="E1412" s="686" t="n">
        <v>3</v>
      </c>
    </row>
    <row r="1413" customFormat="false" ht="12.75" hidden="false" customHeight="true" outlineLevel="0" collapsed="false">
      <c r="A1413" s="684" t="s">
        <v>4364</v>
      </c>
      <c r="B1413" s="685" t="s">
        <v>316</v>
      </c>
      <c r="C1413" s="685" t="s">
        <v>4365</v>
      </c>
      <c r="D1413" s="685" t="s">
        <v>1932</v>
      </c>
      <c r="E1413" s="686" t="n">
        <v>0.72</v>
      </c>
    </row>
    <row r="1414" customFormat="false" ht="12.75" hidden="false" customHeight="true" outlineLevel="0" collapsed="false">
      <c r="A1414" s="684" t="s">
        <v>4366</v>
      </c>
      <c r="B1414" s="685" t="s">
        <v>316</v>
      </c>
      <c r="C1414" s="685" t="s">
        <v>4367</v>
      </c>
      <c r="D1414" s="685" t="s">
        <v>50</v>
      </c>
      <c r="E1414" s="686" t="n">
        <v>149</v>
      </c>
    </row>
    <row r="1415" customFormat="false" ht="13.5" hidden="false" customHeight="true" outlineLevel="0" collapsed="false">
      <c r="A1415" s="684" t="s">
        <v>4368</v>
      </c>
      <c r="B1415" s="687"/>
      <c r="C1415" s="685" t="s">
        <v>4369</v>
      </c>
      <c r="D1415" s="685" t="s">
        <v>50</v>
      </c>
      <c r="E1415" s="686" t="n">
        <v>152.87</v>
      </c>
    </row>
    <row r="1416" customFormat="false" ht="12.75" hidden="false" customHeight="true" outlineLevel="0" collapsed="false">
      <c r="A1416" s="684" t="s">
        <v>4370</v>
      </c>
      <c r="B1416" s="685" t="s">
        <v>316</v>
      </c>
      <c r="C1416" s="685" t="s">
        <v>4371</v>
      </c>
      <c r="D1416" s="685" t="s">
        <v>50</v>
      </c>
      <c r="E1416" s="686" t="n">
        <v>149</v>
      </c>
    </row>
    <row r="1417" customFormat="false" ht="13.5" hidden="false" customHeight="true" outlineLevel="0" collapsed="false">
      <c r="A1417" s="684" t="s">
        <v>4372</v>
      </c>
      <c r="B1417" s="687"/>
      <c r="C1417" s="685" t="s">
        <v>4373</v>
      </c>
      <c r="D1417" s="685" t="s">
        <v>50</v>
      </c>
      <c r="E1417" s="686" t="n">
        <v>152.87</v>
      </c>
    </row>
    <row r="1418" customFormat="false" ht="12.75" hidden="false" customHeight="true" outlineLevel="0" collapsed="false">
      <c r="A1418" s="684" t="s">
        <v>4374</v>
      </c>
      <c r="B1418" s="685" t="s">
        <v>316</v>
      </c>
      <c r="C1418" s="685" t="s">
        <v>4375</v>
      </c>
      <c r="D1418" s="685" t="s">
        <v>50</v>
      </c>
      <c r="E1418" s="686" t="n">
        <v>149</v>
      </c>
    </row>
    <row r="1419" customFormat="false" ht="12.75" hidden="false" customHeight="true" outlineLevel="0" collapsed="false">
      <c r="A1419" s="684" t="s">
        <v>4376</v>
      </c>
      <c r="B1419" s="687"/>
      <c r="C1419" s="685" t="s">
        <v>4377</v>
      </c>
      <c r="D1419" s="685" t="s">
        <v>50</v>
      </c>
      <c r="E1419" s="686" t="n">
        <v>152.87</v>
      </c>
    </row>
    <row r="1420" customFormat="false" ht="13.5" hidden="false" customHeight="true" outlineLevel="0" collapsed="false">
      <c r="A1420" s="684" t="s">
        <v>4378</v>
      </c>
      <c r="B1420" s="685" t="s">
        <v>316</v>
      </c>
      <c r="C1420" s="685" t="s">
        <v>4379</v>
      </c>
      <c r="D1420" s="685" t="s">
        <v>50</v>
      </c>
      <c r="E1420" s="686" t="n">
        <v>149</v>
      </c>
    </row>
    <row r="1421" customFormat="false" ht="12.75" hidden="false" customHeight="true" outlineLevel="0" collapsed="false">
      <c r="A1421" s="684" t="s">
        <v>4380</v>
      </c>
      <c r="B1421" s="687"/>
      <c r="C1421" s="685" t="s">
        <v>4381</v>
      </c>
      <c r="D1421" s="685" t="s">
        <v>50</v>
      </c>
      <c r="E1421" s="686" t="n">
        <v>152.87</v>
      </c>
    </row>
    <row r="1422" customFormat="false" ht="13.5" hidden="false" customHeight="true" outlineLevel="0" collapsed="false">
      <c r="A1422" s="684" t="s">
        <v>4382</v>
      </c>
      <c r="B1422" s="685" t="s">
        <v>316</v>
      </c>
      <c r="C1422" s="685" t="s">
        <v>4383</v>
      </c>
      <c r="D1422" s="685" t="s">
        <v>50</v>
      </c>
      <c r="E1422" s="686" t="n">
        <v>159</v>
      </c>
    </row>
    <row r="1423" customFormat="false" ht="12.75" hidden="false" customHeight="true" outlineLevel="0" collapsed="false">
      <c r="A1423" s="684" t="s">
        <v>4384</v>
      </c>
      <c r="B1423" s="687"/>
      <c r="C1423" s="685" t="s">
        <v>4385</v>
      </c>
      <c r="D1423" s="685" t="s">
        <v>50</v>
      </c>
      <c r="E1423" s="686" t="n">
        <v>152.87</v>
      </c>
    </row>
    <row r="1424" customFormat="false" ht="12.75" hidden="false" customHeight="true" outlineLevel="0" collapsed="false">
      <c r="A1424" s="684" t="s">
        <v>4386</v>
      </c>
      <c r="B1424" s="685" t="s">
        <v>316</v>
      </c>
      <c r="C1424" s="685" t="s">
        <v>4387</v>
      </c>
      <c r="D1424" s="685" t="s">
        <v>50</v>
      </c>
      <c r="E1424" s="686" t="n">
        <v>2.86</v>
      </c>
    </row>
    <row r="1425" customFormat="false" ht="13.5" hidden="false" customHeight="true" outlineLevel="0" collapsed="false">
      <c r="A1425" s="684" t="s">
        <v>4388</v>
      </c>
      <c r="B1425" s="687"/>
      <c r="C1425" s="685" t="s">
        <v>4389</v>
      </c>
      <c r="D1425" s="685" t="s">
        <v>50</v>
      </c>
      <c r="E1425" s="686" t="n">
        <v>152.87</v>
      </c>
    </row>
    <row r="1426" customFormat="false" ht="12.75" hidden="false" customHeight="true" outlineLevel="0" collapsed="false">
      <c r="A1426" s="684" t="s">
        <v>4390</v>
      </c>
      <c r="B1426" s="685" t="s">
        <v>316</v>
      </c>
      <c r="C1426" s="685" t="s">
        <v>4391</v>
      </c>
      <c r="D1426" s="685" t="s">
        <v>50</v>
      </c>
      <c r="E1426" s="686" t="n">
        <v>2.66</v>
      </c>
    </row>
    <row r="1427" customFormat="false" ht="12.75" hidden="false" customHeight="true" outlineLevel="0" collapsed="false">
      <c r="A1427" s="684" t="s">
        <v>4392</v>
      </c>
      <c r="B1427" s="687"/>
      <c r="C1427" s="685" t="s">
        <v>4393</v>
      </c>
      <c r="D1427" s="685" t="s">
        <v>50</v>
      </c>
      <c r="E1427" s="686" t="n">
        <v>175.96</v>
      </c>
    </row>
    <row r="1428" customFormat="false" ht="13.5" hidden="false" customHeight="true" outlineLevel="0" collapsed="false">
      <c r="A1428" s="684" t="s">
        <v>4394</v>
      </c>
      <c r="B1428" s="685" t="s">
        <v>316</v>
      </c>
      <c r="C1428" s="685" t="s">
        <v>4395</v>
      </c>
      <c r="D1428" s="685" t="s">
        <v>50</v>
      </c>
      <c r="E1428" s="686" t="n">
        <v>2.53</v>
      </c>
    </row>
    <row r="1429" customFormat="false" ht="12.75" hidden="false" customHeight="true" outlineLevel="0" collapsed="false">
      <c r="A1429" s="684" t="s">
        <v>4396</v>
      </c>
      <c r="B1429" s="685" t="s">
        <v>316</v>
      </c>
      <c r="C1429" s="685" t="s">
        <v>4397</v>
      </c>
      <c r="D1429" s="685" t="s">
        <v>50</v>
      </c>
      <c r="E1429" s="686" t="n">
        <v>3.33</v>
      </c>
    </row>
    <row r="1430" customFormat="false" ht="13.5" hidden="false" customHeight="true" outlineLevel="0" collapsed="false">
      <c r="A1430" s="684" t="s">
        <v>4398</v>
      </c>
      <c r="B1430" s="685" t="s">
        <v>316</v>
      </c>
      <c r="C1430" s="685" t="s">
        <v>4399</v>
      </c>
      <c r="D1430" s="685" t="s">
        <v>50</v>
      </c>
      <c r="E1430" s="686" t="n">
        <v>2.39</v>
      </c>
    </row>
    <row r="1431" customFormat="false" ht="12.75" hidden="false" customHeight="true" outlineLevel="0" collapsed="false">
      <c r="A1431" s="684" t="s">
        <v>4400</v>
      </c>
      <c r="B1431" s="685" t="s">
        <v>316</v>
      </c>
      <c r="C1431" s="685" t="s">
        <v>4401</v>
      </c>
      <c r="D1431" s="685" t="s">
        <v>50</v>
      </c>
      <c r="E1431" s="686" t="n">
        <v>150.86</v>
      </c>
    </row>
    <row r="1432" customFormat="false" ht="12.75" hidden="false" customHeight="true" outlineLevel="0" collapsed="false">
      <c r="A1432" s="684" t="s">
        <v>4402</v>
      </c>
      <c r="B1432" s="685" t="s">
        <v>316</v>
      </c>
      <c r="C1432" s="685" t="s">
        <v>4403</v>
      </c>
      <c r="D1432" s="685" t="s">
        <v>1932</v>
      </c>
      <c r="E1432" s="686" t="n">
        <v>13.88</v>
      </c>
    </row>
    <row r="1433" customFormat="false" ht="13.5" hidden="false" customHeight="true" outlineLevel="0" collapsed="false">
      <c r="A1433" s="684" t="s">
        <v>4404</v>
      </c>
      <c r="B1433" s="685" t="s">
        <v>316</v>
      </c>
      <c r="C1433" s="685" t="s">
        <v>4405</v>
      </c>
      <c r="D1433" s="685" t="s">
        <v>462</v>
      </c>
      <c r="E1433" s="686" t="n">
        <v>15</v>
      </c>
    </row>
    <row r="1434" customFormat="false" ht="12.75" hidden="false" customHeight="true" outlineLevel="0" collapsed="false">
      <c r="A1434" s="684" t="s">
        <v>4406</v>
      </c>
      <c r="B1434" s="685" t="s">
        <v>316</v>
      </c>
      <c r="C1434" s="685" t="s">
        <v>4407</v>
      </c>
      <c r="D1434" s="685" t="s">
        <v>462</v>
      </c>
      <c r="E1434" s="686" t="n">
        <v>160</v>
      </c>
    </row>
    <row r="1435" customFormat="false" ht="13.5" hidden="false" customHeight="true" outlineLevel="0" collapsed="false">
      <c r="A1435" s="684" t="s">
        <v>4408</v>
      </c>
      <c r="B1435" s="685" t="s">
        <v>316</v>
      </c>
      <c r="C1435" s="685" t="s">
        <v>4409</v>
      </c>
      <c r="D1435" s="685" t="s">
        <v>462</v>
      </c>
      <c r="E1435" s="686" t="n">
        <v>37.04</v>
      </c>
    </row>
    <row r="1436" customFormat="false" ht="12.75" hidden="false" customHeight="true" outlineLevel="0" collapsed="false">
      <c r="A1436" s="684" t="s">
        <v>4410</v>
      </c>
      <c r="B1436" s="685" t="s">
        <v>316</v>
      </c>
      <c r="C1436" s="685" t="s">
        <v>4411</v>
      </c>
      <c r="D1436" s="685" t="s">
        <v>384</v>
      </c>
      <c r="E1436" s="686" t="n">
        <v>1000</v>
      </c>
    </row>
    <row r="1437" customFormat="false" ht="12.75" hidden="false" customHeight="true" outlineLevel="0" collapsed="false">
      <c r="A1437" s="684" t="s">
        <v>4412</v>
      </c>
      <c r="B1437" s="685" t="s">
        <v>316</v>
      </c>
      <c r="C1437" s="685" t="s">
        <v>4413</v>
      </c>
      <c r="D1437" s="685" t="s">
        <v>384</v>
      </c>
      <c r="E1437" s="686" t="n">
        <v>1450</v>
      </c>
    </row>
    <row r="1438" customFormat="false" ht="13.5" hidden="false" customHeight="true" outlineLevel="0" collapsed="false">
      <c r="A1438" s="684" t="s">
        <v>4414</v>
      </c>
      <c r="B1438" s="685" t="s">
        <v>316</v>
      </c>
      <c r="C1438" s="685" t="s">
        <v>4415</v>
      </c>
      <c r="D1438" s="685" t="s">
        <v>384</v>
      </c>
      <c r="E1438" s="686" t="n">
        <v>1075</v>
      </c>
    </row>
    <row r="1439" customFormat="false" ht="12.75" hidden="false" customHeight="true" outlineLevel="0" collapsed="false">
      <c r="A1439" s="684" t="s">
        <v>4416</v>
      </c>
      <c r="B1439" s="685" t="s">
        <v>316</v>
      </c>
      <c r="C1439" s="685" t="s">
        <v>4417</v>
      </c>
      <c r="D1439" s="685" t="s">
        <v>384</v>
      </c>
      <c r="E1439" s="686" t="n">
        <v>980</v>
      </c>
    </row>
    <row r="1440" customFormat="false" ht="23.25" hidden="false" customHeight="true" outlineLevel="0" collapsed="false">
      <c r="A1440" s="684" t="s">
        <v>4418</v>
      </c>
      <c r="B1440" s="685" t="s">
        <v>316</v>
      </c>
      <c r="C1440" s="685" t="s">
        <v>4419</v>
      </c>
      <c r="D1440" s="685" t="s">
        <v>384</v>
      </c>
      <c r="E1440" s="686" t="n">
        <v>1622.5</v>
      </c>
    </row>
    <row r="1441" customFormat="false" ht="12.75" hidden="false" customHeight="true" outlineLevel="0" collapsed="false">
      <c r="A1441" s="684" t="s">
        <v>4420</v>
      </c>
      <c r="B1441" s="685" t="s">
        <v>316</v>
      </c>
      <c r="C1441" s="685" t="s">
        <v>4421</v>
      </c>
      <c r="D1441" s="685" t="s">
        <v>384</v>
      </c>
      <c r="E1441" s="686" t="n">
        <v>1500</v>
      </c>
    </row>
    <row r="1442" customFormat="false" ht="13.5" hidden="false" customHeight="true" outlineLevel="0" collapsed="false">
      <c r="A1442" s="684" t="s">
        <v>4422</v>
      </c>
      <c r="B1442" s="685" t="s">
        <v>316</v>
      </c>
      <c r="C1442" s="685" t="s">
        <v>4423</v>
      </c>
      <c r="D1442" s="685" t="s">
        <v>384</v>
      </c>
      <c r="E1442" s="686" t="n">
        <v>2430</v>
      </c>
    </row>
    <row r="1443" customFormat="false" ht="12.75" hidden="false" customHeight="true" outlineLevel="0" collapsed="false">
      <c r="A1443" s="684" t="s">
        <v>4424</v>
      </c>
      <c r="B1443" s="685" t="s">
        <v>316</v>
      </c>
      <c r="C1443" s="685" t="s">
        <v>4425</v>
      </c>
      <c r="D1443" s="685" t="s">
        <v>384</v>
      </c>
      <c r="E1443" s="686" t="n">
        <v>2900</v>
      </c>
    </row>
    <row r="1444" customFormat="false" ht="13.5" hidden="false" customHeight="true" outlineLevel="0" collapsed="false">
      <c r="A1444" s="684" t="s">
        <v>4426</v>
      </c>
      <c r="B1444" s="685" t="s">
        <v>316</v>
      </c>
      <c r="C1444" s="685" t="s">
        <v>4427</v>
      </c>
      <c r="D1444" s="685" t="s">
        <v>384</v>
      </c>
      <c r="E1444" s="686" t="n">
        <v>1800</v>
      </c>
    </row>
    <row r="1445" customFormat="false" ht="12.75" hidden="false" customHeight="true" outlineLevel="0" collapsed="false">
      <c r="A1445" s="684" t="s">
        <v>4428</v>
      </c>
      <c r="B1445" s="685" t="s">
        <v>316</v>
      </c>
      <c r="C1445" s="685" t="s">
        <v>4429</v>
      </c>
      <c r="D1445" s="685" t="s">
        <v>50</v>
      </c>
      <c r="E1445" s="686" t="n">
        <v>1200</v>
      </c>
    </row>
    <row r="1446" customFormat="false" ht="12.75" hidden="false" customHeight="true" outlineLevel="0" collapsed="false">
      <c r="A1446" s="684" t="s">
        <v>4430</v>
      </c>
      <c r="B1446" s="685" t="s">
        <v>316</v>
      </c>
      <c r="C1446" s="685" t="s">
        <v>4431</v>
      </c>
      <c r="D1446" s="685" t="s">
        <v>50</v>
      </c>
      <c r="E1446" s="686" t="n">
        <v>1200</v>
      </c>
    </row>
    <row r="1447" customFormat="false" ht="13.5" hidden="false" customHeight="true" outlineLevel="0" collapsed="false">
      <c r="A1447" s="684" t="s">
        <v>4432</v>
      </c>
      <c r="B1447" s="685" t="s">
        <v>316</v>
      </c>
      <c r="C1447" s="685" t="s">
        <v>4433</v>
      </c>
      <c r="D1447" s="685" t="s">
        <v>384</v>
      </c>
      <c r="E1447" s="686" t="n">
        <v>800</v>
      </c>
    </row>
    <row r="1448" customFormat="false" ht="12.75" hidden="false" customHeight="true" outlineLevel="0" collapsed="false">
      <c r="A1448" s="684" t="s">
        <v>4434</v>
      </c>
      <c r="B1448" s="685" t="s">
        <v>316</v>
      </c>
      <c r="C1448" s="685" t="s">
        <v>4435</v>
      </c>
      <c r="D1448" s="685" t="s">
        <v>50</v>
      </c>
      <c r="E1448" s="686" t="n">
        <v>700.22</v>
      </c>
    </row>
    <row r="1449" customFormat="false" ht="13.5" hidden="false" customHeight="true" outlineLevel="0" collapsed="false">
      <c r="A1449" s="684" t="s">
        <v>4436</v>
      </c>
      <c r="B1449" s="685" t="s">
        <v>316</v>
      </c>
      <c r="C1449" s="685" t="s">
        <v>4437</v>
      </c>
      <c r="D1449" s="685" t="s">
        <v>384</v>
      </c>
      <c r="E1449" s="686" t="n">
        <v>600</v>
      </c>
    </row>
    <row r="1450" customFormat="false" ht="12.75" hidden="false" customHeight="true" outlineLevel="0" collapsed="false">
      <c r="A1450" s="684" t="s">
        <v>4438</v>
      </c>
      <c r="B1450" s="685" t="s">
        <v>316</v>
      </c>
      <c r="C1450" s="685" t="s">
        <v>4439</v>
      </c>
      <c r="D1450" s="685" t="s">
        <v>384</v>
      </c>
      <c r="E1450" s="686" t="n">
        <v>800</v>
      </c>
    </row>
    <row r="1451" customFormat="false" ht="12.75" hidden="false" customHeight="true" outlineLevel="0" collapsed="false">
      <c r="A1451" s="684" t="s">
        <v>4440</v>
      </c>
      <c r="B1451" s="685" t="s">
        <v>316</v>
      </c>
      <c r="C1451" s="685" t="s">
        <v>4441</v>
      </c>
      <c r="D1451" s="685" t="s">
        <v>384</v>
      </c>
      <c r="E1451" s="686" t="n">
        <v>3000</v>
      </c>
    </row>
    <row r="1452" customFormat="false" ht="13.5" hidden="false" customHeight="true" outlineLevel="0" collapsed="false">
      <c r="A1452" s="684" t="s">
        <v>4442</v>
      </c>
      <c r="B1452" s="685" t="s">
        <v>316</v>
      </c>
      <c r="C1452" s="685" t="s">
        <v>4443</v>
      </c>
      <c r="D1452" s="685" t="s">
        <v>50</v>
      </c>
      <c r="E1452" s="686" t="n">
        <v>2790</v>
      </c>
    </row>
    <row r="1453" customFormat="false" ht="15.75" hidden="false" customHeight="true" outlineLevel="0" collapsed="false">
      <c r="A1453" s="684" t="s">
        <v>4444</v>
      </c>
      <c r="B1453" s="685" t="s">
        <v>316</v>
      </c>
      <c r="C1453" s="685" t="s">
        <v>4445</v>
      </c>
      <c r="D1453" s="685" t="s">
        <v>50</v>
      </c>
      <c r="E1453" s="686" t="n">
        <v>1500</v>
      </c>
    </row>
    <row r="1454" customFormat="false" ht="13.5" hidden="false" customHeight="true" outlineLevel="0" collapsed="false">
      <c r="A1454" s="684" t="s">
        <v>4446</v>
      </c>
      <c r="B1454" s="685" t="s">
        <v>316</v>
      </c>
      <c r="C1454" s="685" t="s">
        <v>4447</v>
      </c>
      <c r="D1454" s="685" t="s">
        <v>4448</v>
      </c>
      <c r="E1454" s="686" t="n">
        <v>99</v>
      </c>
    </row>
    <row r="1455" customFormat="false" ht="12.75" hidden="false" customHeight="true" outlineLevel="0" collapsed="false">
      <c r="A1455" s="684" t="s">
        <v>4449</v>
      </c>
      <c r="B1455" s="685" t="s">
        <v>316</v>
      </c>
      <c r="C1455" s="685" t="s">
        <v>4450</v>
      </c>
      <c r="D1455" s="685" t="s">
        <v>4448</v>
      </c>
      <c r="E1455" s="686" t="n">
        <v>299</v>
      </c>
    </row>
    <row r="1456" customFormat="false" ht="13.5" hidden="false" customHeight="true" outlineLevel="0" collapsed="false">
      <c r="A1456" s="684" t="s">
        <v>4451</v>
      </c>
      <c r="B1456" s="685" t="s">
        <v>316</v>
      </c>
      <c r="C1456" s="685" t="s">
        <v>4452</v>
      </c>
      <c r="D1456" s="685" t="s">
        <v>50</v>
      </c>
      <c r="E1456" s="686" t="n">
        <v>2.5</v>
      </c>
    </row>
    <row r="1457" customFormat="false" ht="12.75" hidden="false" customHeight="true" outlineLevel="0" collapsed="false">
      <c r="A1457" s="684" t="s">
        <v>4453</v>
      </c>
      <c r="B1457" s="685" t="s">
        <v>316</v>
      </c>
      <c r="C1457" s="685" t="s">
        <v>4454</v>
      </c>
      <c r="D1457" s="685" t="s">
        <v>50</v>
      </c>
      <c r="E1457" s="686" t="n">
        <v>5.5</v>
      </c>
    </row>
    <row r="1458" customFormat="false" ht="12.75" hidden="false" customHeight="true" outlineLevel="0" collapsed="false">
      <c r="A1458" s="684" t="s">
        <v>4455</v>
      </c>
      <c r="B1458" s="685" t="s">
        <v>316</v>
      </c>
      <c r="C1458" s="685" t="s">
        <v>4456</v>
      </c>
      <c r="D1458" s="685" t="s">
        <v>50</v>
      </c>
      <c r="E1458" s="686" t="n">
        <v>9.9</v>
      </c>
    </row>
    <row r="1459" customFormat="false" ht="13.5" hidden="false" customHeight="true" outlineLevel="0" collapsed="false">
      <c r="A1459" s="684" t="s">
        <v>320</v>
      </c>
      <c r="B1459" s="685" t="s">
        <v>316</v>
      </c>
      <c r="C1459" s="685" t="s">
        <v>321</v>
      </c>
      <c r="D1459" s="685" t="s">
        <v>50</v>
      </c>
      <c r="E1459" s="686" t="n">
        <v>0.3</v>
      </c>
    </row>
    <row r="1460" customFormat="false" ht="12.75" hidden="false" customHeight="true" outlineLevel="0" collapsed="false">
      <c r="A1460" s="684" t="s">
        <v>4457</v>
      </c>
      <c r="B1460" s="685" t="s">
        <v>316</v>
      </c>
      <c r="C1460" s="685" t="s">
        <v>4458</v>
      </c>
      <c r="D1460" s="685" t="s">
        <v>50</v>
      </c>
      <c r="E1460" s="686" t="n">
        <v>0.6</v>
      </c>
    </row>
    <row r="1461" customFormat="false" ht="13.5" hidden="false" customHeight="true" outlineLevel="0" collapsed="false">
      <c r="A1461" s="684" t="s">
        <v>4459</v>
      </c>
      <c r="B1461" s="685" t="s">
        <v>316</v>
      </c>
      <c r="C1461" s="685" t="s">
        <v>4460</v>
      </c>
      <c r="D1461" s="685" t="s">
        <v>50</v>
      </c>
      <c r="E1461" s="686" t="n">
        <v>1.3</v>
      </c>
    </row>
    <row r="1462" customFormat="false" ht="12.75" hidden="false" customHeight="true" outlineLevel="0" collapsed="false">
      <c r="A1462" s="684" t="s">
        <v>4461</v>
      </c>
      <c r="B1462" s="685" t="s">
        <v>316</v>
      </c>
      <c r="C1462" s="685" t="s">
        <v>4462</v>
      </c>
      <c r="D1462" s="685" t="s">
        <v>50</v>
      </c>
      <c r="E1462" s="686" t="n">
        <v>3.5</v>
      </c>
    </row>
    <row r="1463" customFormat="false" ht="12.75" hidden="false" customHeight="true" outlineLevel="0" collapsed="false">
      <c r="A1463" s="684" t="s">
        <v>315</v>
      </c>
      <c r="B1463" s="685" t="s">
        <v>316</v>
      </c>
      <c r="C1463" s="685" t="s">
        <v>4463</v>
      </c>
      <c r="D1463" s="685" t="s">
        <v>50</v>
      </c>
      <c r="E1463" s="686" t="n">
        <v>4.5</v>
      </c>
    </row>
    <row r="1464" customFormat="false" ht="13.5" hidden="false" customHeight="true" outlineLevel="0" collapsed="false">
      <c r="A1464" s="684" t="s">
        <v>4464</v>
      </c>
      <c r="B1464" s="685" t="s">
        <v>316</v>
      </c>
      <c r="C1464" s="685" t="s">
        <v>4465</v>
      </c>
      <c r="D1464" s="685" t="s">
        <v>50</v>
      </c>
      <c r="E1464" s="686" t="n">
        <v>2.6</v>
      </c>
    </row>
    <row r="1465" customFormat="false" ht="12.75" hidden="false" customHeight="true" outlineLevel="0" collapsed="false">
      <c r="A1465" s="684" t="s">
        <v>4466</v>
      </c>
      <c r="B1465" s="685" t="s">
        <v>316</v>
      </c>
      <c r="C1465" s="685" t="s">
        <v>4467</v>
      </c>
      <c r="D1465" s="685" t="s">
        <v>50</v>
      </c>
      <c r="E1465" s="686" t="n">
        <v>4.5</v>
      </c>
    </row>
    <row r="1466" customFormat="false" ht="12.75" hidden="false" customHeight="true" outlineLevel="0" collapsed="false">
      <c r="A1466" s="684" t="s">
        <v>323</v>
      </c>
      <c r="B1466" s="685" t="s">
        <v>316</v>
      </c>
      <c r="C1466" s="685" t="s">
        <v>4468</v>
      </c>
      <c r="D1466" s="685" t="s">
        <v>50</v>
      </c>
      <c r="E1466" s="686" t="n">
        <v>5.5</v>
      </c>
    </row>
    <row r="1467" customFormat="false" ht="13.5" hidden="false" customHeight="true" outlineLevel="0" collapsed="false">
      <c r="A1467" s="684" t="s">
        <v>4469</v>
      </c>
      <c r="B1467" s="685" t="s">
        <v>316</v>
      </c>
      <c r="C1467" s="685" t="s">
        <v>4470</v>
      </c>
      <c r="D1467" s="685" t="s">
        <v>50</v>
      </c>
      <c r="E1467" s="686" t="n">
        <v>9</v>
      </c>
    </row>
    <row r="1468" customFormat="false" ht="12.75" hidden="false" customHeight="true" outlineLevel="0" collapsed="false">
      <c r="A1468" s="684" t="s">
        <v>4471</v>
      </c>
      <c r="B1468" s="685" t="s">
        <v>316</v>
      </c>
      <c r="C1468" s="685" t="s">
        <v>4472</v>
      </c>
      <c r="D1468" s="685" t="s">
        <v>50</v>
      </c>
      <c r="E1468" s="686" t="n">
        <v>8</v>
      </c>
    </row>
    <row r="1469" customFormat="false" ht="13.5" hidden="false" customHeight="true" outlineLevel="0" collapsed="false">
      <c r="A1469" s="684" t="s">
        <v>4473</v>
      </c>
      <c r="B1469" s="685" t="s">
        <v>316</v>
      </c>
      <c r="C1469" s="685" t="s">
        <v>4474</v>
      </c>
      <c r="D1469" s="685" t="s">
        <v>50</v>
      </c>
      <c r="E1469" s="686" t="n">
        <v>13</v>
      </c>
    </row>
    <row r="1470" customFormat="false" ht="12.75" hidden="false" customHeight="true" outlineLevel="0" collapsed="false">
      <c r="A1470" s="684" t="s">
        <v>4475</v>
      </c>
      <c r="B1470" s="685" t="s">
        <v>316</v>
      </c>
      <c r="C1470" s="685" t="s">
        <v>4476</v>
      </c>
      <c r="D1470" s="685" t="s">
        <v>50</v>
      </c>
      <c r="E1470" s="686" t="n">
        <v>1.5</v>
      </c>
    </row>
    <row r="1471" customFormat="false" ht="12.75" hidden="false" customHeight="true" outlineLevel="0" collapsed="false">
      <c r="A1471" s="684" t="s">
        <v>4477</v>
      </c>
      <c r="B1471" s="685" t="s">
        <v>316</v>
      </c>
      <c r="C1471" s="685" t="s">
        <v>4478</v>
      </c>
      <c r="D1471" s="685" t="s">
        <v>50</v>
      </c>
      <c r="E1471" s="686" t="n">
        <v>4.5</v>
      </c>
    </row>
    <row r="1472" customFormat="false" ht="13.5" hidden="false" customHeight="true" outlineLevel="0" collapsed="false">
      <c r="A1472" s="684" t="s">
        <v>4479</v>
      </c>
      <c r="B1472" s="685" t="s">
        <v>316</v>
      </c>
      <c r="C1472" s="685" t="s">
        <v>4480</v>
      </c>
      <c r="D1472" s="685" t="s">
        <v>50</v>
      </c>
      <c r="E1472" s="686" t="n">
        <v>7</v>
      </c>
    </row>
    <row r="1473" customFormat="false" ht="12.75" hidden="false" customHeight="true" outlineLevel="0" collapsed="false">
      <c r="A1473" s="684" t="s">
        <v>326</v>
      </c>
      <c r="B1473" s="685" t="s">
        <v>316</v>
      </c>
      <c r="C1473" s="685" t="s">
        <v>4481</v>
      </c>
      <c r="D1473" s="685" t="s">
        <v>50</v>
      </c>
      <c r="E1473" s="686" t="n">
        <v>9.9</v>
      </c>
    </row>
    <row r="1474" customFormat="false" ht="13.5" hidden="false" customHeight="true" outlineLevel="0" collapsed="false">
      <c r="A1474" s="684" t="s">
        <v>4482</v>
      </c>
      <c r="B1474" s="685" t="s">
        <v>316</v>
      </c>
      <c r="C1474" s="685" t="s">
        <v>4483</v>
      </c>
      <c r="D1474" s="685" t="s">
        <v>50</v>
      </c>
      <c r="E1474" s="686" t="n">
        <v>15.6</v>
      </c>
    </row>
    <row r="1475" customFormat="false" ht="12.75" hidden="false" customHeight="true" outlineLevel="0" collapsed="false">
      <c r="A1475" s="684" t="s">
        <v>4484</v>
      </c>
      <c r="B1475" s="685" t="s">
        <v>316</v>
      </c>
      <c r="C1475" s="685" t="s">
        <v>4485</v>
      </c>
      <c r="D1475" s="685" t="s">
        <v>50</v>
      </c>
      <c r="E1475" s="686" t="n">
        <v>17.18</v>
      </c>
    </row>
    <row r="1476" customFormat="false" ht="12.75" hidden="false" customHeight="true" outlineLevel="0" collapsed="false">
      <c r="A1476" s="684" t="s">
        <v>4486</v>
      </c>
      <c r="B1476" s="685" t="s">
        <v>316</v>
      </c>
      <c r="C1476" s="685" t="s">
        <v>4487</v>
      </c>
      <c r="D1476" s="685" t="s">
        <v>50</v>
      </c>
      <c r="E1476" s="686" t="n">
        <v>24</v>
      </c>
    </row>
    <row r="1477" customFormat="false" ht="13.5" hidden="false" customHeight="true" outlineLevel="0" collapsed="false">
      <c r="A1477" s="684" t="s">
        <v>4488</v>
      </c>
      <c r="B1477" s="685" t="s">
        <v>316</v>
      </c>
      <c r="C1477" s="685" t="s">
        <v>1305</v>
      </c>
      <c r="D1477" s="685" t="s">
        <v>50</v>
      </c>
      <c r="E1477" s="686" t="n">
        <v>15.4</v>
      </c>
    </row>
    <row r="1478" customFormat="false" ht="12.75" hidden="false" customHeight="true" outlineLevel="0" collapsed="false">
      <c r="A1478" s="684" t="s">
        <v>329</v>
      </c>
      <c r="B1478" s="685" t="s">
        <v>316</v>
      </c>
      <c r="C1478" s="685" t="s">
        <v>330</v>
      </c>
      <c r="D1478" s="685" t="s">
        <v>50</v>
      </c>
      <c r="E1478" s="686" t="n">
        <v>9.9</v>
      </c>
    </row>
    <row r="1479" customFormat="false" ht="13.5" hidden="false" customHeight="true" outlineLevel="0" collapsed="false">
      <c r="A1479" s="684" t="s">
        <v>4489</v>
      </c>
      <c r="B1479" s="685" t="s">
        <v>316</v>
      </c>
      <c r="C1479" s="685" t="s">
        <v>1308</v>
      </c>
      <c r="D1479" s="685" t="s">
        <v>50</v>
      </c>
      <c r="E1479" s="686" t="n">
        <v>7</v>
      </c>
    </row>
    <row r="1480" customFormat="false" ht="12.75" hidden="false" customHeight="true" outlineLevel="0" collapsed="false">
      <c r="A1480" s="684" t="s">
        <v>4490</v>
      </c>
      <c r="B1480" s="685" t="s">
        <v>316</v>
      </c>
      <c r="C1480" s="685" t="s">
        <v>4491</v>
      </c>
      <c r="D1480" s="685" t="s">
        <v>50</v>
      </c>
      <c r="E1480" s="686" t="n">
        <v>2.5</v>
      </c>
    </row>
    <row r="1481" customFormat="false" ht="12.75" hidden="false" customHeight="true" outlineLevel="0" collapsed="false">
      <c r="A1481" s="684" t="s">
        <v>4492</v>
      </c>
      <c r="B1481" s="685" t="s">
        <v>316</v>
      </c>
      <c r="C1481" s="685" t="s">
        <v>4493</v>
      </c>
      <c r="D1481" s="685" t="s">
        <v>50</v>
      </c>
      <c r="E1481" s="686" t="n">
        <v>1.32</v>
      </c>
    </row>
    <row r="1482" customFormat="false" ht="16.5" hidden="false" customHeight="true" outlineLevel="0" collapsed="false">
      <c r="A1482" s="684" t="s">
        <v>4494</v>
      </c>
      <c r="B1482" s="685" t="s">
        <v>316</v>
      </c>
      <c r="C1482" s="685" t="s">
        <v>4495</v>
      </c>
      <c r="D1482" s="685" t="s">
        <v>50</v>
      </c>
      <c r="E1482" s="686" t="n">
        <v>38.77</v>
      </c>
    </row>
    <row r="1483" customFormat="false" ht="16.5" hidden="false" customHeight="true" outlineLevel="0" collapsed="false">
      <c r="A1483" s="684" t="s">
        <v>4496</v>
      </c>
      <c r="B1483" s="685" t="s">
        <v>316</v>
      </c>
      <c r="C1483" s="685" t="s">
        <v>4497</v>
      </c>
      <c r="D1483" s="685" t="s">
        <v>50</v>
      </c>
      <c r="E1483" s="686" t="n">
        <v>60.49</v>
      </c>
    </row>
    <row r="1484" customFormat="false" ht="12.75" hidden="false" customHeight="true" outlineLevel="0" collapsed="false">
      <c r="A1484" s="684" t="s">
        <v>4498</v>
      </c>
      <c r="B1484" s="685" t="s">
        <v>316</v>
      </c>
      <c r="C1484" s="685" t="s">
        <v>4499</v>
      </c>
      <c r="D1484" s="685" t="s">
        <v>50</v>
      </c>
      <c r="E1484" s="686" t="n">
        <v>1500</v>
      </c>
    </row>
    <row r="1485" customFormat="false" ht="13.5" hidden="false" customHeight="true" outlineLevel="0" collapsed="false">
      <c r="A1485" s="684" t="s">
        <v>4500</v>
      </c>
      <c r="B1485" s="685" t="s">
        <v>316</v>
      </c>
      <c r="C1485" s="685" t="s">
        <v>1320</v>
      </c>
      <c r="D1485" s="685" t="s">
        <v>1321</v>
      </c>
      <c r="E1485" s="686" t="n">
        <v>95</v>
      </c>
    </row>
    <row r="1486" customFormat="false" ht="12.75" hidden="false" customHeight="true" outlineLevel="0" collapsed="false">
      <c r="A1486" s="684" t="s">
        <v>4501</v>
      </c>
      <c r="B1486" s="685" t="s">
        <v>316</v>
      </c>
      <c r="C1486" s="685" t="s">
        <v>1323</v>
      </c>
      <c r="D1486" s="685" t="s">
        <v>50</v>
      </c>
      <c r="E1486" s="686" t="n">
        <v>350</v>
      </c>
    </row>
    <row r="1487" customFormat="false" ht="12.75" hidden="false" customHeight="true" outlineLevel="0" collapsed="false">
      <c r="A1487" s="684" t="s">
        <v>4502</v>
      </c>
      <c r="B1487" s="685" t="s">
        <v>316</v>
      </c>
      <c r="C1487" s="685" t="s">
        <v>1327</v>
      </c>
      <c r="D1487" s="685" t="s">
        <v>50</v>
      </c>
      <c r="E1487" s="686" t="n">
        <v>963</v>
      </c>
    </row>
    <row r="1488" customFormat="false" ht="13.5" hidden="false" customHeight="true" outlineLevel="0" collapsed="false">
      <c r="A1488" s="684" t="s">
        <v>4503</v>
      </c>
      <c r="B1488" s="685" t="s">
        <v>316</v>
      </c>
      <c r="C1488" s="685" t="s">
        <v>1329</v>
      </c>
      <c r="D1488" s="685" t="s">
        <v>1321</v>
      </c>
      <c r="E1488" s="686" t="n">
        <v>130</v>
      </c>
    </row>
    <row r="1489" customFormat="false" ht="12.75" hidden="false" customHeight="true" outlineLevel="0" collapsed="false">
      <c r="A1489" s="684" t="s">
        <v>4504</v>
      </c>
      <c r="B1489" s="685" t="s">
        <v>316</v>
      </c>
      <c r="C1489" s="685" t="s">
        <v>4505</v>
      </c>
      <c r="D1489" s="685" t="s">
        <v>1334</v>
      </c>
      <c r="E1489" s="686" t="n">
        <v>680</v>
      </c>
    </row>
    <row r="1490" customFormat="false" ht="13.5" hidden="false" customHeight="true" outlineLevel="0" collapsed="false">
      <c r="A1490" s="684" t="s">
        <v>4506</v>
      </c>
      <c r="B1490" s="685" t="s">
        <v>316</v>
      </c>
      <c r="C1490" s="685" t="s">
        <v>4507</v>
      </c>
      <c r="D1490" s="685" t="s">
        <v>1321</v>
      </c>
      <c r="E1490" s="686" t="n">
        <v>600</v>
      </c>
    </row>
    <row r="1491" customFormat="false" ht="12.75" hidden="false" customHeight="true" outlineLevel="0" collapsed="false">
      <c r="A1491" s="684" t="s">
        <v>4508</v>
      </c>
      <c r="B1491" s="685" t="s">
        <v>316</v>
      </c>
      <c r="C1491" s="685" t="s">
        <v>4509</v>
      </c>
      <c r="D1491" s="685" t="s">
        <v>50</v>
      </c>
      <c r="E1491" s="686" t="n">
        <v>3000</v>
      </c>
    </row>
    <row r="1492" customFormat="false" ht="12.75" hidden="false" customHeight="true" outlineLevel="0" collapsed="false">
      <c r="A1492" s="684" t="s">
        <v>4510</v>
      </c>
      <c r="B1492" s="685" t="s">
        <v>316</v>
      </c>
      <c r="C1492" s="685" t="s">
        <v>4511</v>
      </c>
      <c r="D1492" s="685" t="s">
        <v>50</v>
      </c>
      <c r="E1492" s="686" t="n">
        <v>790</v>
      </c>
    </row>
    <row r="1493" customFormat="false" ht="13.5" hidden="false" customHeight="true" outlineLevel="0" collapsed="false">
      <c r="A1493" s="684" t="s">
        <v>4512</v>
      </c>
      <c r="B1493" s="685" t="s">
        <v>316</v>
      </c>
      <c r="C1493" s="685" t="s">
        <v>4513</v>
      </c>
      <c r="D1493" s="685" t="s">
        <v>1321</v>
      </c>
      <c r="E1493" s="686" t="n">
        <v>420</v>
      </c>
    </row>
    <row r="1494" customFormat="false" ht="12.75" hidden="false" customHeight="true" outlineLevel="0" collapsed="false">
      <c r="A1494" s="684" t="s">
        <v>4514</v>
      </c>
      <c r="B1494" s="685" t="s">
        <v>316</v>
      </c>
      <c r="C1494" s="685" t="s">
        <v>4515</v>
      </c>
      <c r="D1494" s="685" t="s">
        <v>1321</v>
      </c>
      <c r="E1494" s="686" t="n">
        <v>420</v>
      </c>
    </row>
    <row r="1495" customFormat="false" ht="12.75" hidden="false" customHeight="true" outlineLevel="0" collapsed="false">
      <c r="A1495" s="684" t="s">
        <v>4516</v>
      </c>
      <c r="B1495" s="685" t="s">
        <v>316</v>
      </c>
      <c r="C1495" s="685" t="s">
        <v>4517</v>
      </c>
      <c r="D1495" s="685" t="s">
        <v>1321</v>
      </c>
      <c r="E1495" s="686" t="n">
        <v>700</v>
      </c>
    </row>
    <row r="1496" customFormat="false" ht="13.5" hidden="false" customHeight="true" outlineLevel="0" collapsed="false">
      <c r="A1496" s="684" t="s">
        <v>4518</v>
      </c>
      <c r="B1496" s="685" t="s">
        <v>316</v>
      </c>
      <c r="C1496" s="685" t="s">
        <v>4519</v>
      </c>
      <c r="D1496" s="685" t="s">
        <v>50</v>
      </c>
      <c r="E1496" s="686" t="n">
        <v>3000</v>
      </c>
    </row>
    <row r="1497" customFormat="false" ht="12.75" hidden="false" customHeight="true" outlineLevel="0" collapsed="false">
      <c r="A1497" s="684" t="s">
        <v>4520</v>
      </c>
      <c r="B1497" s="685" t="s">
        <v>316</v>
      </c>
      <c r="C1497" s="685" t="s">
        <v>4521</v>
      </c>
      <c r="D1497" s="685" t="s">
        <v>50</v>
      </c>
      <c r="E1497" s="686" t="n">
        <v>1500</v>
      </c>
    </row>
    <row r="1498" customFormat="false" ht="13.5" hidden="false" customHeight="true" outlineLevel="0" collapsed="false">
      <c r="A1498" s="684" t="s">
        <v>4522</v>
      </c>
      <c r="B1498" s="685" t="s">
        <v>316</v>
      </c>
      <c r="C1498" s="685" t="s">
        <v>4523</v>
      </c>
      <c r="D1498" s="685" t="s">
        <v>50</v>
      </c>
      <c r="E1498" s="686" t="n">
        <v>1000</v>
      </c>
    </row>
    <row r="1499" customFormat="false" ht="12.75" hidden="false" customHeight="true" outlineLevel="0" collapsed="false">
      <c r="A1499" s="684" t="s">
        <v>4524</v>
      </c>
      <c r="B1499" s="685" t="s">
        <v>316</v>
      </c>
      <c r="C1499" s="685" t="s">
        <v>4525</v>
      </c>
      <c r="D1499" s="685" t="s">
        <v>50</v>
      </c>
      <c r="E1499" s="686" t="n">
        <v>30</v>
      </c>
    </row>
    <row r="1500" customFormat="false" ht="12.75" hidden="false" customHeight="true" outlineLevel="0" collapsed="false">
      <c r="A1500" s="684" t="s">
        <v>4526</v>
      </c>
      <c r="B1500" s="685" t="s">
        <v>316</v>
      </c>
      <c r="C1500" s="685" t="s">
        <v>4527</v>
      </c>
      <c r="D1500" s="685" t="s">
        <v>50</v>
      </c>
      <c r="E1500" s="686" t="n">
        <v>120</v>
      </c>
    </row>
    <row r="1501" customFormat="false" ht="13.5" hidden="false" customHeight="true" outlineLevel="0" collapsed="false">
      <c r="A1501" s="684" t="s">
        <v>4528</v>
      </c>
      <c r="B1501" s="685" t="s">
        <v>316</v>
      </c>
      <c r="C1501" s="685" t="s">
        <v>4529</v>
      </c>
      <c r="D1501" s="685" t="s">
        <v>50</v>
      </c>
      <c r="E1501" s="686" t="n">
        <v>100</v>
      </c>
    </row>
    <row r="1502" customFormat="false" ht="12.75" hidden="false" customHeight="true" outlineLevel="0" collapsed="false">
      <c r="A1502" s="684" t="s">
        <v>4530</v>
      </c>
      <c r="B1502" s="685" t="s">
        <v>316</v>
      </c>
      <c r="C1502" s="685" t="s">
        <v>4531</v>
      </c>
      <c r="D1502" s="685" t="s">
        <v>50</v>
      </c>
      <c r="E1502" s="686" t="n">
        <v>250</v>
      </c>
    </row>
    <row r="1503" customFormat="false" ht="13.5" hidden="false" customHeight="true" outlineLevel="0" collapsed="false">
      <c r="A1503" s="684" t="s">
        <v>4532</v>
      </c>
      <c r="B1503" s="685" t="s">
        <v>316</v>
      </c>
      <c r="C1503" s="685" t="s">
        <v>1387</v>
      </c>
      <c r="D1503" s="685" t="s">
        <v>50</v>
      </c>
      <c r="E1503" s="686" t="n">
        <v>75</v>
      </c>
    </row>
    <row r="1504" customFormat="false" ht="12.75" hidden="false" customHeight="true" outlineLevel="0" collapsed="false">
      <c r="A1504" s="684" t="s">
        <v>4533</v>
      </c>
      <c r="B1504" s="685" t="s">
        <v>316</v>
      </c>
      <c r="C1504" s="685" t="s">
        <v>1389</v>
      </c>
      <c r="D1504" s="685" t="s">
        <v>50</v>
      </c>
      <c r="E1504" s="686" t="n">
        <v>75</v>
      </c>
    </row>
    <row r="1505" customFormat="false" ht="12.75" hidden="false" customHeight="true" outlineLevel="0" collapsed="false">
      <c r="A1505" s="684" t="s">
        <v>4534</v>
      </c>
      <c r="B1505" s="685" t="s">
        <v>316</v>
      </c>
      <c r="C1505" s="685" t="s">
        <v>1391</v>
      </c>
      <c r="D1505" s="685" t="s">
        <v>50</v>
      </c>
      <c r="E1505" s="686" t="n">
        <v>250</v>
      </c>
    </row>
    <row r="1506" customFormat="false" ht="13.5" hidden="false" customHeight="true" outlineLevel="0" collapsed="false">
      <c r="A1506" s="684" t="s">
        <v>4535</v>
      </c>
      <c r="B1506" s="685" t="s">
        <v>316</v>
      </c>
      <c r="C1506" s="685" t="s">
        <v>4536</v>
      </c>
      <c r="D1506" s="685" t="s">
        <v>50</v>
      </c>
      <c r="E1506" s="686" t="n">
        <v>100</v>
      </c>
    </row>
    <row r="1507" customFormat="false" ht="15.75" hidden="false" customHeight="true" outlineLevel="0" collapsed="false">
      <c r="A1507" s="684" t="s">
        <v>4537</v>
      </c>
      <c r="B1507" s="685" t="s">
        <v>316</v>
      </c>
      <c r="C1507" s="685" t="s">
        <v>4538</v>
      </c>
      <c r="D1507" s="685" t="s">
        <v>50</v>
      </c>
      <c r="E1507" s="686" t="n">
        <v>110</v>
      </c>
    </row>
    <row r="1508" customFormat="false" ht="16.5" hidden="false" customHeight="true" outlineLevel="0" collapsed="false">
      <c r="A1508" s="684" t="s">
        <v>4539</v>
      </c>
      <c r="B1508" s="685" t="s">
        <v>316</v>
      </c>
      <c r="C1508" s="685" t="s">
        <v>4540</v>
      </c>
      <c r="D1508" s="685" t="s">
        <v>50</v>
      </c>
      <c r="E1508" s="686" t="n">
        <v>120</v>
      </c>
    </row>
    <row r="1509" customFormat="false" ht="16.5" hidden="false" customHeight="true" outlineLevel="0" collapsed="false">
      <c r="A1509" s="684" t="s">
        <v>4541</v>
      </c>
      <c r="B1509" s="685" t="s">
        <v>316</v>
      </c>
      <c r="C1509" s="685" t="s">
        <v>4542</v>
      </c>
      <c r="D1509" s="685" t="s">
        <v>50</v>
      </c>
      <c r="E1509" s="686" t="n">
        <v>50</v>
      </c>
    </row>
    <row r="1510" customFormat="false" ht="16.5" hidden="false" customHeight="true" outlineLevel="0" collapsed="false">
      <c r="A1510" s="684" t="s">
        <v>4543</v>
      </c>
      <c r="B1510" s="685" t="s">
        <v>316</v>
      </c>
      <c r="C1510" s="685" t="s">
        <v>4544</v>
      </c>
      <c r="D1510" s="685" t="s">
        <v>50</v>
      </c>
      <c r="E1510" s="686" t="n">
        <v>120</v>
      </c>
    </row>
    <row r="1511" customFormat="false" ht="16.5" hidden="false" customHeight="true" outlineLevel="0" collapsed="false">
      <c r="A1511" s="684" t="s">
        <v>4545</v>
      </c>
      <c r="B1511" s="685" t="s">
        <v>316</v>
      </c>
      <c r="C1511" s="685" t="s">
        <v>4546</v>
      </c>
      <c r="D1511" s="685" t="s">
        <v>50</v>
      </c>
      <c r="E1511" s="686" t="n">
        <v>150</v>
      </c>
    </row>
    <row r="1512" customFormat="false" ht="12.75" hidden="false" customHeight="true" outlineLevel="0" collapsed="false">
      <c r="A1512" s="684" t="s">
        <v>4547</v>
      </c>
      <c r="B1512" s="685" t="s">
        <v>316</v>
      </c>
      <c r="C1512" s="685" t="s">
        <v>1405</v>
      </c>
      <c r="D1512" s="685" t="s">
        <v>50</v>
      </c>
      <c r="E1512" s="686" t="n">
        <v>120</v>
      </c>
    </row>
    <row r="1513" customFormat="false" ht="12.75" hidden="false" customHeight="true" outlineLevel="0" collapsed="false">
      <c r="A1513" s="684" t="s">
        <v>4548</v>
      </c>
      <c r="B1513" s="685" t="s">
        <v>316</v>
      </c>
      <c r="C1513" s="685" t="s">
        <v>1407</v>
      </c>
      <c r="D1513" s="685" t="s">
        <v>50</v>
      </c>
      <c r="E1513" s="686" t="n">
        <v>126</v>
      </c>
    </row>
    <row r="1514" customFormat="false" ht="13.5" hidden="false" customHeight="true" outlineLevel="0" collapsed="false">
      <c r="A1514" s="684" t="s">
        <v>4549</v>
      </c>
      <c r="B1514" s="685" t="s">
        <v>316</v>
      </c>
      <c r="C1514" s="685" t="s">
        <v>1409</v>
      </c>
      <c r="D1514" s="685" t="s">
        <v>50</v>
      </c>
      <c r="E1514" s="686" t="n">
        <v>440</v>
      </c>
    </row>
    <row r="1515" customFormat="false" ht="12.75" hidden="false" customHeight="true" outlineLevel="0" collapsed="false">
      <c r="A1515" s="684" t="s">
        <v>4550</v>
      </c>
      <c r="B1515" s="685" t="s">
        <v>316</v>
      </c>
      <c r="C1515" s="685" t="s">
        <v>4551</v>
      </c>
      <c r="D1515" s="685" t="s">
        <v>50</v>
      </c>
      <c r="E1515" s="686" t="n">
        <v>500</v>
      </c>
    </row>
    <row r="1516" customFormat="false" ht="13.5" hidden="false" customHeight="true" outlineLevel="0" collapsed="false">
      <c r="A1516" s="684" t="s">
        <v>4552</v>
      </c>
      <c r="B1516" s="685" t="s">
        <v>316</v>
      </c>
      <c r="C1516" s="685" t="s">
        <v>4553</v>
      </c>
      <c r="D1516" s="685" t="s">
        <v>50</v>
      </c>
      <c r="E1516" s="686" t="n">
        <v>500</v>
      </c>
    </row>
    <row r="1517" customFormat="false" ht="12.75" hidden="false" customHeight="true" outlineLevel="0" collapsed="false">
      <c r="A1517" s="684" t="s">
        <v>4554</v>
      </c>
      <c r="B1517" s="685" t="s">
        <v>316</v>
      </c>
      <c r="C1517" s="685" t="s">
        <v>4555</v>
      </c>
      <c r="D1517" s="685" t="s">
        <v>50</v>
      </c>
      <c r="E1517" s="686" t="n">
        <v>400</v>
      </c>
    </row>
    <row r="1518" customFormat="false" ht="12.75" hidden="false" customHeight="true" outlineLevel="0" collapsed="false">
      <c r="A1518" s="684" t="s">
        <v>4556</v>
      </c>
      <c r="B1518" s="685" t="s">
        <v>316</v>
      </c>
      <c r="C1518" s="685" t="s">
        <v>4557</v>
      </c>
      <c r="D1518" s="685" t="s">
        <v>50</v>
      </c>
      <c r="E1518" s="686" t="n">
        <v>2604</v>
      </c>
    </row>
    <row r="1519" customFormat="false" ht="16.5" hidden="false" customHeight="true" outlineLevel="0" collapsed="false">
      <c r="A1519" s="684" t="s">
        <v>4558</v>
      </c>
      <c r="B1519" s="685" t="s">
        <v>316</v>
      </c>
      <c r="C1519" s="685" t="s">
        <v>4559</v>
      </c>
      <c r="D1519" s="685" t="s">
        <v>50</v>
      </c>
      <c r="E1519" s="686" t="n">
        <v>1089</v>
      </c>
    </row>
    <row r="1520" customFormat="false" ht="12.75" hidden="false" customHeight="true" outlineLevel="0" collapsed="false">
      <c r="A1520" s="684" t="s">
        <v>4560</v>
      </c>
      <c r="B1520" s="685" t="s">
        <v>316</v>
      </c>
      <c r="C1520" s="685" t="s">
        <v>4561</v>
      </c>
      <c r="D1520" s="685" t="s">
        <v>50</v>
      </c>
      <c r="E1520" s="686" t="n">
        <v>3000</v>
      </c>
    </row>
    <row r="1521" customFormat="false" ht="16.5" hidden="false" customHeight="true" outlineLevel="0" collapsed="false">
      <c r="A1521" s="684" t="s">
        <v>4562</v>
      </c>
      <c r="B1521" s="685" t="s">
        <v>316</v>
      </c>
      <c r="C1521" s="685" t="s">
        <v>4563</v>
      </c>
      <c r="D1521" s="685" t="s">
        <v>50</v>
      </c>
      <c r="E1521" s="686" t="n">
        <v>3000</v>
      </c>
    </row>
    <row r="1522" customFormat="false" ht="13.5" hidden="false" customHeight="true" outlineLevel="0" collapsed="false">
      <c r="A1522" s="684" t="s">
        <v>4564</v>
      </c>
      <c r="B1522" s="685" t="s">
        <v>316</v>
      </c>
      <c r="C1522" s="685" t="s">
        <v>4565</v>
      </c>
      <c r="D1522" s="685" t="s">
        <v>50</v>
      </c>
      <c r="E1522" s="686" t="n">
        <v>3000</v>
      </c>
    </row>
    <row r="1523" customFormat="false" ht="15.75" hidden="false" customHeight="true" outlineLevel="0" collapsed="false">
      <c r="A1523" s="684" t="s">
        <v>4566</v>
      </c>
      <c r="B1523" s="685" t="s">
        <v>316</v>
      </c>
      <c r="C1523" s="685" t="s">
        <v>4567</v>
      </c>
      <c r="D1523" s="685" t="s">
        <v>50</v>
      </c>
      <c r="E1523" s="686" t="n">
        <v>3000</v>
      </c>
    </row>
    <row r="1524" customFormat="false" ht="13.5" hidden="false" customHeight="true" outlineLevel="0" collapsed="false">
      <c r="A1524" s="684" t="s">
        <v>4568</v>
      </c>
      <c r="B1524" s="685" t="s">
        <v>316</v>
      </c>
      <c r="C1524" s="685" t="s">
        <v>4569</v>
      </c>
      <c r="D1524" s="685" t="s">
        <v>50</v>
      </c>
      <c r="E1524" s="686" t="n">
        <v>3000</v>
      </c>
    </row>
    <row r="1525" customFormat="false" ht="12.75" hidden="false" customHeight="true" outlineLevel="0" collapsed="false">
      <c r="A1525" s="684" t="s">
        <v>4570</v>
      </c>
      <c r="B1525" s="685" t="s">
        <v>316</v>
      </c>
      <c r="C1525" s="685" t="s">
        <v>4571</v>
      </c>
      <c r="D1525" s="685" t="s">
        <v>50</v>
      </c>
      <c r="E1525" s="686" t="n">
        <v>500</v>
      </c>
    </row>
    <row r="1526" customFormat="false" ht="13.5" hidden="false" customHeight="true" outlineLevel="0" collapsed="false">
      <c r="A1526" s="684" t="s">
        <v>4572</v>
      </c>
      <c r="B1526" s="685" t="s">
        <v>316</v>
      </c>
      <c r="C1526" s="685" t="s">
        <v>4573</v>
      </c>
      <c r="D1526" s="685" t="s">
        <v>50</v>
      </c>
      <c r="E1526" s="686" t="n">
        <v>500</v>
      </c>
    </row>
    <row r="1527" customFormat="false" ht="12.75" hidden="false" customHeight="true" outlineLevel="0" collapsed="false">
      <c r="A1527" s="684" t="s">
        <v>4574</v>
      </c>
      <c r="B1527" s="685" t="s">
        <v>316</v>
      </c>
      <c r="C1527" s="685" t="s">
        <v>4575</v>
      </c>
      <c r="D1527" s="685" t="s">
        <v>50</v>
      </c>
      <c r="E1527" s="686" t="n">
        <v>500</v>
      </c>
    </row>
    <row r="1528" customFormat="false" ht="12.75" hidden="false" customHeight="true" outlineLevel="0" collapsed="false">
      <c r="A1528" s="684" t="s">
        <v>4576</v>
      </c>
      <c r="B1528" s="685" t="s">
        <v>316</v>
      </c>
      <c r="C1528" s="685" t="s">
        <v>4577</v>
      </c>
      <c r="D1528" s="685" t="s">
        <v>50</v>
      </c>
      <c r="E1528" s="686" t="n">
        <v>500</v>
      </c>
    </row>
    <row r="1529" customFormat="false" ht="13.5" hidden="false" customHeight="true" outlineLevel="0" collapsed="false">
      <c r="A1529" s="684" t="s">
        <v>4578</v>
      </c>
      <c r="B1529" s="685" t="s">
        <v>316</v>
      </c>
      <c r="C1529" s="685" t="s">
        <v>4579</v>
      </c>
      <c r="D1529" s="685" t="s">
        <v>50</v>
      </c>
      <c r="E1529" s="686" t="n">
        <v>600</v>
      </c>
    </row>
    <row r="1530" customFormat="false" ht="12.75" hidden="false" customHeight="true" outlineLevel="0" collapsed="false">
      <c r="A1530" s="684" t="s">
        <v>4580</v>
      </c>
      <c r="B1530" s="685" t="s">
        <v>316</v>
      </c>
      <c r="C1530" s="685" t="s">
        <v>4581</v>
      </c>
      <c r="D1530" s="685" t="s">
        <v>50</v>
      </c>
      <c r="E1530" s="686" t="n">
        <v>600</v>
      </c>
    </row>
    <row r="1531" customFormat="false" ht="12.75" hidden="false" customHeight="true" outlineLevel="0" collapsed="false">
      <c r="A1531" s="684" t="s">
        <v>4582</v>
      </c>
      <c r="B1531" s="685" t="s">
        <v>316</v>
      </c>
      <c r="C1531" s="685" t="s">
        <v>1445</v>
      </c>
      <c r="D1531" s="685" t="s">
        <v>50</v>
      </c>
      <c r="E1531" s="686" t="n">
        <v>126.5</v>
      </c>
    </row>
    <row r="1532" customFormat="false" ht="13.5" hidden="false" customHeight="true" outlineLevel="0" collapsed="false">
      <c r="A1532" s="684" t="s">
        <v>4583</v>
      </c>
      <c r="B1532" s="685" t="s">
        <v>316</v>
      </c>
      <c r="C1532" s="685" t="s">
        <v>1447</v>
      </c>
      <c r="D1532" s="685" t="s">
        <v>50</v>
      </c>
      <c r="E1532" s="686" t="n">
        <v>118</v>
      </c>
    </row>
    <row r="1533" customFormat="false" ht="12.75" hidden="false" customHeight="true" outlineLevel="0" collapsed="false">
      <c r="A1533" s="684" t="s">
        <v>4584</v>
      </c>
      <c r="B1533" s="685" t="s">
        <v>316</v>
      </c>
      <c r="C1533" s="685" t="s">
        <v>1449</v>
      </c>
      <c r="D1533" s="685" t="s">
        <v>50</v>
      </c>
      <c r="E1533" s="686" t="n">
        <v>118</v>
      </c>
    </row>
    <row r="1534" customFormat="false" ht="13.5" hidden="false" customHeight="true" outlineLevel="0" collapsed="false">
      <c r="A1534" s="684" t="s">
        <v>4585</v>
      </c>
      <c r="B1534" s="685" t="s">
        <v>316</v>
      </c>
      <c r="C1534" s="685" t="s">
        <v>1451</v>
      </c>
      <c r="D1534" s="685" t="s">
        <v>50</v>
      </c>
      <c r="E1534" s="686" t="n">
        <v>118</v>
      </c>
    </row>
    <row r="1535" customFormat="false" ht="12.75" hidden="false" customHeight="true" outlineLevel="0" collapsed="false">
      <c r="A1535" s="684" t="s">
        <v>4586</v>
      </c>
      <c r="B1535" s="685" t="s">
        <v>316</v>
      </c>
      <c r="C1535" s="685" t="s">
        <v>1453</v>
      </c>
      <c r="D1535" s="685" t="s">
        <v>50</v>
      </c>
      <c r="E1535" s="686" t="n">
        <v>107.53</v>
      </c>
    </row>
    <row r="1536" customFormat="false" ht="12.75" hidden="false" customHeight="true" outlineLevel="0" collapsed="false">
      <c r="A1536" s="684" t="s">
        <v>4587</v>
      </c>
      <c r="B1536" s="685" t="s">
        <v>316</v>
      </c>
      <c r="C1536" s="685" t="s">
        <v>4588</v>
      </c>
      <c r="D1536" s="685" t="s">
        <v>50</v>
      </c>
      <c r="E1536" s="686" t="n">
        <v>152</v>
      </c>
    </row>
    <row r="1537" customFormat="false" ht="4.5" hidden="false" customHeight="true" outlineLevel="0" collapsed="false">
      <c r="A1537" s="688"/>
      <c r="B1537" s="688"/>
      <c r="C1537" s="688"/>
      <c r="D1537" s="688"/>
      <c r="E1537" s="688"/>
    </row>
  </sheetData>
  <autoFilter ref="A4:H1536"/>
  <mergeCells count="1">
    <mergeCell ref="A1537:E1537"/>
  </mergeCells>
  <printOptions headings="false" gridLines="false" gridLinesSet="true" horizontalCentered="false" verticalCentered="false"/>
  <pageMargins left="0.333333333333333" right="0.303472222222222" top="0.309722222222222" bottom="0.27986111111111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245"/>
  <sheetViews>
    <sheetView showFormulas="false" showGridLines="true" showRowColHeaders="true" showZeros="true" rightToLeft="false" tabSelected="false" showOutlineSymbols="true" defaultGridColor="true" view="pageBreakPreview" topLeftCell="A112" colorId="64" zoomScale="100" zoomScaleNormal="100" zoomScalePageLayoutView="100" workbookViewId="0">
      <selection pane="topLeft" activeCell="A137" activeCellId="0" sqref="A137"/>
    </sheetView>
  </sheetViews>
  <sheetFormatPr defaultColWidth="11.5703125" defaultRowHeight="12.75" zeroHeight="false" outlineLevelRow="0" outlineLevelCol="0"/>
  <cols>
    <col collapsed="false" customWidth="true" hidden="false" outlineLevel="0" max="2" min="2" style="0" width="95.57"/>
  </cols>
  <sheetData>
    <row r="1" customFormat="false" ht="12.75" hidden="false" customHeight="false" outlineLevel="0" collapsed="false">
      <c r="A1" s="689" t="s">
        <v>4589</v>
      </c>
      <c r="B1" s="689"/>
      <c r="C1" s="689"/>
      <c r="D1" s="689"/>
      <c r="E1" s="689"/>
      <c r="F1" s="689"/>
      <c r="G1" s="689"/>
      <c r="H1" s="689"/>
      <c r="I1" s="689"/>
    </row>
    <row r="2" customFormat="false" ht="12.75" hidden="false" customHeight="false" outlineLevel="0" collapsed="false">
      <c r="A2" s="690" t="s">
        <v>33</v>
      </c>
      <c r="B2" s="691" t="s">
        <v>874</v>
      </c>
      <c r="C2" s="690" t="s">
        <v>350</v>
      </c>
      <c r="D2" s="690" t="s">
        <v>80</v>
      </c>
    </row>
    <row r="3" customFormat="false" ht="12.75" hidden="false" customHeight="false" outlineLevel="0" collapsed="false">
      <c r="A3" s="475" t="s">
        <v>4590</v>
      </c>
      <c r="B3" s="475" t="s">
        <v>4591</v>
      </c>
      <c r="C3" s="691" t="s">
        <v>392</v>
      </c>
      <c r="D3" s="692" t="n">
        <v>3.25</v>
      </c>
    </row>
    <row r="4" customFormat="false" ht="12.75" hidden="false" customHeight="false" outlineLevel="0" collapsed="false">
      <c r="A4" s="475" t="s">
        <v>4592</v>
      </c>
      <c r="B4" s="475" t="s">
        <v>4593</v>
      </c>
      <c r="C4" s="691" t="s">
        <v>392</v>
      </c>
      <c r="D4" s="692" t="n">
        <v>0.71</v>
      </c>
    </row>
    <row r="5" customFormat="false" ht="12.75" hidden="false" customHeight="false" outlineLevel="0" collapsed="false">
      <c r="A5" s="475" t="s">
        <v>4594</v>
      </c>
      <c r="B5" s="475" t="s">
        <v>4595</v>
      </c>
      <c r="C5" s="691" t="s">
        <v>392</v>
      </c>
      <c r="D5" s="692" t="n">
        <v>221.3</v>
      </c>
    </row>
    <row r="6" customFormat="false" ht="12.75" hidden="false" customHeight="false" outlineLevel="0" collapsed="false">
      <c r="A6" s="475" t="s">
        <v>4596</v>
      </c>
      <c r="B6" s="475" t="s">
        <v>4597</v>
      </c>
      <c r="C6" s="691" t="s">
        <v>392</v>
      </c>
      <c r="D6" s="692" t="n">
        <v>100.3</v>
      </c>
    </row>
    <row r="7" customFormat="false" ht="12.75" hidden="false" customHeight="false" outlineLevel="0" collapsed="false">
      <c r="A7" s="475" t="s">
        <v>4598</v>
      </c>
      <c r="B7" s="475" t="s">
        <v>4599</v>
      </c>
      <c r="C7" s="691" t="s">
        <v>392</v>
      </c>
      <c r="D7" s="692" t="n">
        <v>0.24</v>
      </c>
    </row>
    <row r="8" customFormat="false" ht="12.75" hidden="false" customHeight="false" outlineLevel="0" collapsed="false">
      <c r="A8" s="693" t="s">
        <v>4600</v>
      </c>
      <c r="B8" s="693" t="s">
        <v>4601</v>
      </c>
      <c r="C8" s="694" t="s">
        <v>392</v>
      </c>
      <c r="D8" s="695" t="n">
        <v>1.21</v>
      </c>
    </row>
    <row r="9" customFormat="false" ht="12.75" hidden="false" customHeight="false" outlineLevel="0" collapsed="false">
      <c r="A9" s="693" t="s">
        <v>4602</v>
      </c>
      <c r="B9" s="693" t="s">
        <v>4603</v>
      </c>
      <c r="C9" s="694" t="s">
        <v>392</v>
      </c>
      <c r="D9" s="695" t="n">
        <v>1.05</v>
      </c>
    </row>
    <row r="10" customFormat="false" ht="12.75" hidden="false" customHeight="false" outlineLevel="0" collapsed="false">
      <c r="A10" s="475" t="s">
        <v>1647</v>
      </c>
      <c r="B10" s="475" t="s">
        <v>4604</v>
      </c>
      <c r="C10" s="691" t="s">
        <v>384</v>
      </c>
      <c r="D10" s="692" t="n">
        <v>4060</v>
      </c>
    </row>
    <row r="11" customFormat="false" ht="12.75" hidden="false" customHeight="false" outlineLevel="0" collapsed="false">
      <c r="A11" s="475" t="s">
        <v>1649</v>
      </c>
      <c r="B11" s="475" t="s">
        <v>4605</v>
      </c>
      <c r="C11" s="691" t="s">
        <v>384</v>
      </c>
      <c r="D11" s="692" t="n">
        <v>2108.23</v>
      </c>
    </row>
    <row r="12" customFormat="false" ht="12.75" hidden="false" customHeight="false" outlineLevel="0" collapsed="false">
      <c r="A12" s="475" t="s">
        <v>1677</v>
      </c>
      <c r="B12" s="475" t="s">
        <v>4606</v>
      </c>
      <c r="C12" s="691" t="s">
        <v>392</v>
      </c>
      <c r="D12" s="692" t="n">
        <v>20.16</v>
      </c>
    </row>
    <row r="13" customFormat="false" ht="12.75" hidden="false" customHeight="false" outlineLevel="0" collapsed="false">
      <c r="A13" s="475" t="s">
        <v>1681</v>
      </c>
      <c r="B13" s="475" t="s">
        <v>4607</v>
      </c>
      <c r="C13" s="691" t="s">
        <v>392</v>
      </c>
      <c r="D13" s="692" t="n">
        <v>23.64</v>
      </c>
    </row>
    <row r="14" customFormat="false" ht="12.75" hidden="false" customHeight="false" outlineLevel="0" collapsed="false">
      <c r="A14" s="475" t="s">
        <v>1709</v>
      </c>
      <c r="B14" s="475" t="s">
        <v>1710</v>
      </c>
      <c r="C14" s="691" t="s">
        <v>392</v>
      </c>
      <c r="D14" s="692" t="n">
        <v>16.83</v>
      </c>
    </row>
    <row r="15" customFormat="false" ht="12.75" hidden="false" customHeight="false" outlineLevel="0" collapsed="false">
      <c r="A15" s="475" t="s">
        <v>1727</v>
      </c>
      <c r="B15" s="475" t="s">
        <v>1728</v>
      </c>
      <c r="C15" s="691" t="s">
        <v>392</v>
      </c>
      <c r="D15" s="692" t="n">
        <v>24.04</v>
      </c>
    </row>
    <row r="16" customFormat="false" ht="12.75" hidden="false" customHeight="false" outlineLevel="0" collapsed="false">
      <c r="A16" s="475" t="s">
        <v>1733</v>
      </c>
      <c r="B16" s="475" t="s">
        <v>1734</v>
      </c>
      <c r="C16" s="691" t="s">
        <v>392</v>
      </c>
      <c r="D16" s="692" t="n">
        <v>24.04</v>
      </c>
    </row>
    <row r="17" customFormat="false" ht="12.75" hidden="false" customHeight="false" outlineLevel="0" collapsed="false">
      <c r="A17" s="475" t="s">
        <v>1761</v>
      </c>
      <c r="B17" s="475" t="s">
        <v>1013</v>
      </c>
      <c r="C17" s="691" t="s">
        <v>392</v>
      </c>
      <c r="D17" s="692" t="n">
        <v>16.84</v>
      </c>
    </row>
    <row r="18" customFormat="false" ht="12.75" hidden="false" customHeight="false" outlineLevel="0" collapsed="false">
      <c r="A18" s="475" t="s">
        <v>1765</v>
      </c>
      <c r="B18" s="475" t="s">
        <v>1766</v>
      </c>
      <c r="C18" s="691" t="s">
        <v>392</v>
      </c>
      <c r="D18" s="692" t="n">
        <v>20.58</v>
      </c>
    </row>
    <row r="19" customFormat="false" ht="12.75" hidden="false" customHeight="false" outlineLevel="0" collapsed="false">
      <c r="A19" s="475" t="s">
        <v>1767</v>
      </c>
      <c r="B19" s="475" t="s">
        <v>989</v>
      </c>
      <c r="C19" s="691" t="s">
        <v>392</v>
      </c>
      <c r="D19" s="692" t="n">
        <v>38.9</v>
      </c>
    </row>
    <row r="20" customFormat="false" ht="12.75" hidden="false" customHeight="false" outlineLevel="0" collapsed="false">
      <c r="A20" s="475" t="s">
        <v>1785</v>
      </c>
      <c r="B20" s="475" t="s">
        <v>4608</v>
      </c>
      <c r="C20" s="691" t="s">
        <v>384</v>
      </c>
      <c r="D20" s="692" t="n">
        <v>20576.39</v>
      </c>
    </row>
    <row r="21" customFormat="false" ht="12.75" hidden="false" customHeight="false" outlineLevel="0" collapsed="false">
      <c r="A21" s="475" t="s">
        <v>1805</v>
      </c>
      <c r="B21" s="475" t="s">
        <v>1806</v>
      </c>
      <c r="C21" s="691" t="s">
        <v>392</v>
      </c>
      <c r="D21" s="692" t="n">
        <v>189.1</v>
      </c>
    </row>
    <row r="22" customFormat="false" ht="12.75" hidden="false" customHeight="false" outlineLevel="0" collapsed="false">
      <c r="A22" s="475" t="s">
        <v>1807</v>
      </c>
      <c r="B22" s="475" t="s">
        <v>1808</v>
      </c>
      <c r="C22" s="691" t="s">
        <v>392</v>
      </c>
      <c r="D22" s="692" t="n">
        <v>172.92</v>
      </c>
    </row>
    <row r="23" customFormat="false" ht="12.75" hidden="false" customHeight="false" outlineLevel="0" collapsed="false">
      <c r="A23" s="475" t="s">
        <v>1809</v>
      </c>
      <c r="B23" s="475" t="s">
        <v>1810</v>
      </c>
      <c r="C23" s="691" t="s">
        <v>392</v>
      </c>
      <c r="D23" s="692" t="n">
        <v>156.74</v>
      </c>
    </row>
    <row r="24" customFormat="false" ht="12.75" hidden="false" customHeight="false" outlineLevel="0" collapsed="false">
      <c r="A24" s="475" t="s">
        <v>1811</v>
      </c>
      <c r="B24" s="475" t="s">
        <v>4609</v>
      </c>
      <c r="C24" s="691" t="s">
        <v>392</v>
      </c>
      <c r="D24" s="692" t="n">
        <v>140.57</v>
      </c>
    </row>
    <row r="25" customFormat="false" ht="12.75" hidden="false" customHeight="false" outlineLevel="0" collapsed="false">
      <c r="A25" s="475" t="s">
        <v>1813</v>
      </c>
      <c r="B25" s="475" t="s">
        <v>4610</v>
      </c>
      <c r="C25" s="691" t="s">
        <v>392</v>
      </c>
      <c r="D25" s="692" t="n">
        <v>124.39</v>
      </c>
    </row>
    <row r="26" customFormat="false" ht="12.75" hidden="false" customHeight="false" outlineLevel="0" collapsed="false">
      <c r="A26" s="475" t="s">
        <v>1815</v>
      </c>
      <c r="B26" s="475" t="s">
        <v>4611</v>
      </c>
      <c r="C26" s="691" t="s">
        <v>392</v>
      </c>
      <c r="D26" s="692" t="n">
        <v>111.52</v>
      </c>
    </row>
    <row r="27" customFormat="false" ht="12.75" hidden="false" customHeight="false" outlineLevel="0" collapsed="false">
      <c r="A27" s="475" t="s">
        <v>1817</v>
      </c>
      <c r="B27" s="475" t="s">
        <v>1818</v>
      </c>
      <c r="C27" s="691" t="s">
        <v>392</v>
      </c>
      <c r="D27" s="692" t="n">
        <v>79.67</v>
      </c>
    </row>
    <row r="28" customFormat="false" ht="12.75" hidden="false" customHeight="false" outlineLevel="0" collapsed="false">
      <c r="A28" s="475" t="s">
        <v>1819</v>
      </c>
      <c r="B28" s="475" t="s">
        <v>1820</v>
      </c>
      <c r="C28" s="691" t="s">
        <v>392</v>
      </c>
      <c r="D28" s="692" t="n">
        <v>189.1</v>
      </c>
    </row>
    <row r="29" customFormat="false" ht="12.75" hidden="false" customHeight="false" outlineLevel="0" collapsed="false">
      <c r="A29" s="475" t="s">
        <v>1821</v>
      </c>
      <c r="B29" s="475" t="s">
        <v>1822</v>
      </c>
      <c r="C29" s="691" t="s">
        <v>392</v>
      </c>
      <c r="D29" s="692" t="n">
        <v>172.92</v>
      </c>
    </row>
    <row r="30" customFormat="false" ht="12.75" hidden="false" customHeight="false" outlineLevel="0" collapsed="false">
      <c r="A30" s="475" t="s">
        <v>1823</v>
      </c>
      <c r="B30" s="475" t="s">
        <v>1824</v>
      </c>
      <c r="C30" s="691" t="s">
        <v>392</v>
      </c>
      <c r="D30" s="692" t="n">
        <v>156.74</v>
      </c>
    </row>
    <row r="31" customFormat="false" ht="12.75" hidden="false" customHeight="false" outlineLevel="0" collapsed="false">
      <c r="A31" s="475" t="s">
        <v>1825</v>
      </c>
      <c r="B31" s="475" t="s">
        <v>1826</v>
      </c>
      <c r="C31" s="691" t="s">
        <v>392</v>
      </c>
      <c r="D31" s="692" t="n">
        <v>140.57</v>
      </c>
    </row>
    <row r="32" customFormat="false" ht="12.75" hidden="false" customHeight="false" outlineLevel="0" collapsed="false">
      <c r="A32" s="475" t="s">
        <v>1827</v>
      </c>
      <c r="B32" s="475" t="s">
        <v>1828</v>
      </c>
      <c r="C32" s="691" t="s">
        <v>392</v>
      </c>
      <c r="D32" s="692" t="n">
        <v>124.39</v>
      </c>
    </row>
    <row r="33" customFormat="false" ht="12.75" hidden="false" customHeight="false" outlineLevel="0" collapsed="false">
      <c r="A33" s="475" t="s">
        <v>1829</v>
      </c>
      <c r="B33" s="475" t="s">
        <v>1830</v>
      </c>
      <c r="C33" s="691" t="s">
        <v>392</v>
      </c>
      <c r="D33" s="692" t="n">
        <v>111.52</v>
      </c>
    </row>
    <row r="34" customFormat="false" ht="12.75" hidden="false" customHeight="false" outlineLevel="0" collapsed="false">
      <c r="A34" s="475" t="s">
        <v>1831</v>
      </c>
      <c r="B34" s="475" t="s">
        <v>1832</v>
      </c>
      <c r="C34" s="691" t="s">
        <v>392</v>
      </c>
      <c r="D34" s="692" t="n">
        <v>79.67</v>
      </c>
    </row>
    <row r="35" customFormat="false" ht="12.75" hidden="false" customHeight="false" outlineLevel="0" collapsed="false">
      <c r="A35" s="475" t="s">
        <v>1833</v>
      </c>
      <c r="B35" s="475" t="s">
        <v>910</v>
      </c>
      <c r="C35" s="691" t="s">
        <v>392</v>
      </c>
      <c r="D35" s="692" t="n">
        <v>54.13</v>
      </c>
    </row>
    <row r="36" customFormat="false" ht="12.75" hidden="false" customHeight="false" outlineLevel="0" collapsed="false">
      <c r="A36" s="475" t="s">
        <v>1834</v>
      </c>
      <c r="B36" s="475" t="s">
        <v>912</v>
      </c>
      <c r="C36" s="691" t="s">
        <v>392</v>
      </c>
      <c r="D36" s="692" t="n">
        <v>82.06</v>
      </c>
    </row>
    <row r="37" customFormat="false" ht="12.75" hidden="false" customHeight="false" outlineLevel="0" collapsed="false">
      <c r="A37" s="475" t="s">
        <v>1835</v>
      </c>
      <c r="B37" s="475" t="s">
        <v>914</v>
      </c>
      <c r="C37" s="691" t="s">
        <v>392</v>
      </c>
      <c r="D37" s="692" t="n">
        <v>9.39</v>
      </c>
    </row>
    <row r="38" customFormat="false" ht="12.75" hidden="false" customHeight="false" outlineLevel="0" collapsed="false">
      <c r="A38" s="475" t="s">
        <v>1836</v>
      </c>
      <c r="B38" s="475" t="s">
        <v>1837</v>
      </c>
      <c r="C38" s="691" t="s">
        <v>392</v>
      </c>
      <c r="D38" s="692" t="n">
        <v>25.28</v>
      </c>
    </row>
    <row r="39" customFormat="false" ht="12.75" hidden="false" customHeight="false" outlineLevel="0" collapsed="false">
      <c r="A39" s="475" t="s">
        <v>1838</v>
      </c>
      <c r="B39" s="475" t="s">
        <v>4612</v>
      </c>
      <c r="C39" s="691" t="s">
        <v>392</v>
      </c>
      <c r="D39" s="692" t="n">
        <v>23.23</v>
      </c>
    </row>
    <row r="40" customFormat="false" ht="12.75" hidden="false" customHeight="false" outlineLevel="0" collapsed="false">
      <c r="A40" s="475" t="s">
        <v>1839</v>
      </c>
      <c r="B40" s="475" t="s">
        <v>4613</v>
      </c>
      <c r="C40" s="691" t="s">
        <v>392</v>
      </c>
      <c r="D40" s="692" t="n">
        <v>35.75</v>
      </c>
    </row>
    <row r="41" customFormat="false" ht="12.75" hidden="false" customHeight="false" outlineLevel="0" collapsed="false">
      <c r="A41" s="475" t="s">
        <v>1841</v>
      </c>
      <c r="B41" s="475" t="s">
        <v>4614</v>
      </c>
      <c r="C41" s="691" t="s">
        <v>392</v>
      </c>
      <c r="D41" s="692" t="n">
        <v>32.05</v>
      </c>
    </row>
    <row r="42" customFormat="false" ht="12.75" hidden="false" customHeight="false" outlineLevel="0" collapsed="false">
      <c r="A42" s="475" t="s">
        <v>1843</v>
      </c>
      <c r="B42" s="475" t="s">
        <v>4615</v>
      </c>
      <c r="C42" s="691" t="s">
        <v>392</v>
      </c>
      <c r="D42" s="692" t="n">
        <v>28.74</v>
      </c>
    </row>
    <row r="43" customFormat="false" ht="12.75" hidden="false" customHeight="false" outlineLevel="0" collapsed="false">
      <c r="A43" s="475" t="s">
        <v>1845</v>
      </c>
      <c r="B43" s="475" t="s">
        <v>1846</v>
      </c>
      <c r="C43" s="691" t="s">
        <v>392</v>
      </c>
      <c r="D43" s="692" t="n">
        <v>35.75</v>
      </c>
    </row>
    <row r="44" customFormat="false" ht="12.75" hidden="false" customHeight="false" outlineLevel="0" collapsed="false">
      <c r="A44" s="475" t="s">
        <v>1847</v>
      </c>
      <c r="B44" s="475" t="s">
        <v>4616</v>
      </c>
      <c r="C44" s="691" t="s">
        <v>392</v>
      </c>
      <c r="D44" s="692" t="n">
        <v>35.75</v>
      </c>
    </row>
    <row r="45" customFormat="false" ht="12.75" hidden="false" customHeight="false" outlineLevel="0" collapsed="false">
      <c r="A45" s="475" t="s">
        <v>1849</v>
      </c>
      <c r="B45" s="475" t="s">
        <v>4617</v>
      </c>
      <c r="C45" s="691" t="s">
        <v>392</v>
      </c>
      <c r="D45" s="692" t="n">
        <v>32.05</v>
      </c>
    </row>
    <row r="46" customFormat="false" ht="12.75" hidden="false" customHeight="false" outlineLevel="0" collapsed="false">
      <c r="A46" s="475" t="s">
        <v>1851</v>
      </c>
      <c r="B46" s="475" t="s">
        <v>4618</v>
      </c>
      <c r="C46" s="691" t="s">
        <v>392</v>
      </c>
      <c r="D46" s="692" t="n">
        <v>28.74</v>
      </c>
    </row>
    <row r="47" customFormat="false" ht="12.75" hidden="false" customHeight="false" outlineLevel="0" collapsed="false">
      <c r="A47" s="475" t="s">
        <v>1853</v>
      </c>
      <c r="B47" s="475" t="s">
        <v>1854</v>
      </c>
      <c r="C47" s="691" t="s">
        <v>392</v>
      </c>
      <c r="D47" s="692" t="n">
        <v>32.05</v>
      </c>
    </row>
    <row r="48" customFormat="false" ht="12.75" hidden="false" customHeight="false" outlineLevel="0" collapsed="false">
      <c r="A48" s="475" t="s">
        <v>1855</v>
      </c>
      <c r="B48" s="475" t="s">
        <v>4619</v>
      </c>
      <c r="C48" s="691" t="s">
        <v>392</v>
      </c>
      <c r="D48" s="692" t="n">
        <v>28.74</v>
      </c>
    </row>
    <row r="49" customFormat="false" ht="12.75" hidden="false" customHeight="false" outlineLevel="0" collapsed="false">
      <c r="A49" s="475" t="s">
        <v>1857</v>
      </c>
      <c r="B49" s="475" t="s">
        <v>1858</v>
      </c>
      <c r="C49" s="691" t="s">
        <v>392</v>
      </c>
      <c r="D49" s="692" t="n">
        <v>20.39</v>
      </c>
    </row>
    <row r="50" customFormat="false" ht="12.75" hidden="false" customHeight="false" outlineLevel="0" collapsed="false">
      <c r="A50" s="475" t="s">
        <v>1859</v>
      </c>
      <c r="B50" s="475" t="s">
        <v>4620</v>
      </c>
      <c r="C50" s="691" t="s">
        <v>392</v>
      </c>
      <c r="D50" s="692" t="n">
        <v>24.89</v>
      </c>
    </row>
    <row r="51" customFormat="false" ht="12.75" hidden="false" customHeight="false" outlineLevel="0" collapsed="false">
      <c r="A51" s="475" t="s">
        <v>1861</v>
      </c>
      <c r="B51" s="475" t="s">
        <v>4621</v>
      </c>
      <c r="C51" s="691" t="s">
        <v>392</v>
      </c>
      <c r="D51" s="692" t="n">
        <v>22.64</v>
      </c>
    </row>
    <row r="52" customFormat="false" ht="12.75" hidden="false" customHeight="false" outlineLevel="0" collapsed="false">
      <c r="A52" s="475" t="s">
        <v>1863</v>
      </c>
      <c r="B52" s="475" t="s">
        <v>4622</v>
      </c>
      <c r="C52" s="691" t="s">
        <v>392</v>
      </c>
      <c r="D52" s="692" t="n">
        <v>20.39</v>
      </c>
    </row>
    <row r="53" customFormat="false" ht="12.75" hidden="false" customHeight="false" outlineLevel="0" collapsed="false">
      <c r="A53" s="475" t="s">
        <v>1865</v>
      </c>
      <c r="B53" s="475" t="s">
        <v>1866</v>
      </c>
      <c r="C53" s="691" t="s">
        <v>392</v>
      </c>
      <c r="D53" s="692" t="n">
        <v>33.69</v>
      </c>
    </row>
    <row r="54" customFormat="false" ht="12.75" hidden="false" customHeight="false" outlineLevel="0" collapsed="false">
      <c r="A54" s="475" t="s">
        <v>1867</v>
      </c>
      <c r="B54" s="475" t="s">
        <v>4623</v>
      </c>
      <c r="C54" s="691" t="s">
        <v>392</v>
      </c>
      <c r="D54" s="692" t="n">
        <v>157.2</v>
      </c>
    </row>
    <row r="55" customFormat="false" ht="12.75" hidden="false" customHeight="false" outlineLevel="0" collapsed="false">
      <c r="A55" s="475" t="s">
        <v>1869</v>
      </c>
      <c r="B55" s="475" t="s">
        <v>4624</v>
      </c>
      <c r="C55" s="691" t="s">
        <v>392</v>
      </c>
      <c r="D55" s="692" t="n">
        <v>142.5</v>
      </c>
    </row>
    <row r="56" customFormat="false" ht="12.75" hidden="false" customHeight="false" outlineLevel="0" collapsed="false">
      <c r="A56" s="475" t="s">
        <v>1871</v>
      </c>
      <c r="B56" s="475" t="s">
        <v>4625</v>
      </c>
      <c r="C56" s="691" t="s">
        <v>392</v>
      </c>
      <c r="D56" s="692" t="n">
        <v>127.79</v>
      </c>
    </row>
    <row r="57" customFormat="false" ht="12.75" hidden="false" customHeight="false" outlineLevel="0" collapsed="false">
      <c r="A57" s="475" t="s">
        <v>1873</v>
      </c>
      <c r="B57" s="475" t="s">
        <v>4626</v>
      </c>
      <c r="C57" s="691" t="s">
        <v>392</v>
      </c>
      <c r="D57" s="692" t="n">
        <v>113.08</v>
      </c>
    </row>
    <row r="58" customFormat="false" ht="12.75" hidden="false" customHeight="false" outlineLevel="0" collapsed="false">
      <c r="A58" s="475" t="s">
        <v>1875</v>
      </c>
      <c r="B58" s="475" t="s">
        <v>4627</v>
      </c>
      <c r="C58" s="691" t="s">
        <v>392</v>
      </c>
      <c r="D58" s="692" t="n">
        <v>101.38</v>
      </c>
    </row>
    <row r="59" customFormat="false" ht="12.75" hidden="false" customHeight="false" outlineLevel="0" collapsed="false">
      <c r="A59" s="475" t="s">
        <v>1877</v>
      </c>
      <c r="B59" s="475" t="s">
        <v>1878</v>
      </c>
      <c r="C59" s="691" t="s">
        <v>392</v>
      </c>
      <c r="D59" s="692" t="n">
        <v>72.43</v>
      </c>
    </row>
    <row r="60" customFormat="false" ht="12.75" hidden="false" customHeight="false" outlineLevel="0" collapsed="false">
      <c r="A60" s="475" t="s">
        <v>1879</v>
      </c>
      <c r="B60" s="475" t="s">
        <v>1880</v>
      </c>
      <c r="C60" s="691" t="s">
        <v>392</v>
      </c>
      <c r="D60" s="692" t="n">
        <v>157.2</v>
      </c>
    </row>
    <row r="61" customFormat="false" ht="12.75" hidden="false" customHeight="false" outlineLevel="0" collapsed="false">
      <c r="A61" s="475" t="s">
        <v>1881</v>
      </c>
      <c r="B61" s="475" t="s">
        <v>1882</v>
      </c>
      <c r="C61" s="691" t="s">
        <v>392</v>
      </c>
      <c r="D61" s="692" t="n">
        <v>142.5</v>
      </c>
    </row>
    <row r="62" customFormat="false" ht="12.75" hidden="false" customHeight="false" outlineLevel="0" collapsed="false">
      <c r="A62" s="475" t="s">
        <v>1883</v>
      </c>
      <c r="B62" s="475" t="s">
        <v>1884</v>
      </c>
      <c r="C62" s="691" t="s">
        <v>392</v>
      </c>
      <c r="D62" s="692" t="n">
        <v>127.79</v>
      </c>
    </row>
    <row r="63" customFormat="false" ht="12.75" hidden="false" customHeight="false" outlineLevel="0" collapsed="false">
      <c r="A63" s="475" t="s">
        <v>1885</v>
      </c>
      <c r="B63" s="475" t="s">
        <v>1886</v>
      </c>
      <c r="C63" s="691" t="s">
        <v>392</v>
      </c>
      <c r="D63" s="692" t="n">
        <v>113.08</v>
      </c>
    </row>
    <row r="64" customFormat="false" ht="12.75" hidden="false" customHeight="false" outlineLevel="0" collapsed="false">
      <c r="A64" s="475" t="s">
        <v>1887</v>
      </c>
      <c r="B64" s="475" t="s">
        <v>1888</v>
      </c>
      <c r="C64" s="691" t="s">
        <v>392</v>
      </c>
      <c r="D64" s="692" t="n">
        <v>101.38</v>
      </c>
    </row>
    <row r="65" customFormat="false" ht="12.75" hidden="false" customHeight="false" outlineLevel="0" collapsed="false">
      <c r="A65" s="475" t="s">
        <v>1889</v>
      </c>
      <c r="B65" s="475" t="s">
        <v>1890</v>
      </c>
      <c r="C65" s="691" t="s">
        <v>392</v>
      </c>
      <c r="D65" s="692" t="n">
        <v>72.43</v>
      </c>
    </row>
    <row r="66" customFormat="false" ht="12.75" hidden="false" customHeight="false" outlineLevel="0" collapsed="false">
      <c r="A66" s="475" t="s">
        <v>1891</v>
      </c>
      <c r="B66" s="475" t="s">
        <v>4628</v>
      </c>
      <c r="C66" s="691" t="s">
        <v>392</v>
      </c>
      <c r="D66" s="692" t="n">
        <v>22.98</v>
      </c>
    </row>
    <row r="67" customFormat="false" ht="12.75" hidden="false" customHeight="false" outlineLevel="0" collapsed="false">
      <c r="A67" s="475" t="s">
        <v>1893</v>
      </c>
      <c r="B67" s="475" t="s">
        <v>4629</v>
      </c>
      <c r="C67" s="691" t="s">
        <v>392</v>
      </c>
      <c r="D67" s="692" t="n">
        <v>21.12</v>
      </c>
    </row>
    <row r="68" customFormat="false" ht="12.75" hidden="false" customHeight="false" outlineLevel="0" collapsed="false">
      <c r="A68" s="475" t="s">
        <v>1894</v>
      </c>
      <c r="B68" s="475" t="s">
        <v>4630</v>
      </c>
      <c r="C68" s="691" t="s">
        <v>392</v>
      </c>
      <c r="D68" s="692" t="n">
        <v>32.5</v>
      </c>
    </row>
    <row r="69" customFormat="false" ht="12.75" hidden="false" customHeight="false" outlineLevel="0" collapsed="false">
      <c r="A69" s="475" t="s">
        <v>1896</v>
      </c>
      <c r="B69" s="475" t="s">
        <v>4631</v>
      </c>
      <c r="C69" s="691" t="s">
        <v>392</v>
      </c>
      <c r="D69" s="692" t="n">
        <v>29.14</v>
      </c>
    </row>
    <row r="70" customFormat="false" ht="12.75" hidden="false" customHeight="false" outlineLevel="0" collapsed="false">
      <c r="A70" s="475" t="s">
        <v>1898</v>
      </c>
      <c r="B70" s="475" t="s">
        <v>4632</v>
      </c>
      <c r="C70" s="691" t="s">
        <v>392</v>
      </c>
      <c r="D70" s="692" t="n">
        <v>26.12</v>
      </c>
    </row>
    <row r="71" customFormat="false" ht="12.75" hidden="false" customHeight="false" outlineLevel="0" collapsed="false">
      <c r="A71" s="475" t="s">
        <v>1900</v>
      </c>
      <c r="B71" s="475" t="s">
        <v>4633</v>
      </c>
      <c r="C71" s="691" t="s">
        <v>392</v>
      </c>
      <c r="D71" s="692" t="n">
        <v>29.14</v>
      </c>
    </row>
    <row r="72" customFormat="false" ht="12.75" hidden="false" customHeight="false" outlineLevel="0" collapsed="false">
      <c r="A72" s="475" t="s">
        <v>1902</v>
      </c>
      <c r="B72" s="475" t="s">
        <v>4634</v>
      </c>
      <c r="C72" s="691" t="s">
        <v>392</v>
      </c>
      <c r="D72" s="692" t="n">
        <v>26.12</v>
      </c>
    </row>
    <row r="73" customFormat="false" ht="12.75" hidden="false" customHeight="false" outlineLevel="0" collapsed="false">
      <c r="A73" s="475" t="s">
        <v>1904</v>
      </c>
      <c r="B73" s="475" t="s">
        <v>4635</v>
      </c>
      <c r="C73" s="691" t="s">
        <v>392</v>
      </c>
      <c r="D73" s="692" t="n">
        <v>18.53</v>
      </c>
    </row>
    <row r="74" customFormat="false" ht="12.75" hidden="false" customHeight="false" outlineLevel="0" collapsed="false">
      <c r="A74" s="475" t="s">
        <v>1906</v>
      </c>
      <c r="B74" s="475" t="s">
        <v>4636</v>
      </c>
      <c r="C74" s="691" t="s">
        <v>392</v>
      </c>
      <c r="D74" s="692" t="n">
        <v>32.95</v>
      </c>
    </row>
    <row r="75" customFormat="false" ht="12.75" hidden="false" customHeight="false" outlineLevel="0" collapsed="false">
      <c r="A75" s="475" t="s">
        <v>1908</v>
      </c>
      <c r="B75" s="475" t="s">
        <v>4637</v>
      </c>
      <c r="C75" s="691" t="s">
        <v>392</v>
      </c>
      <c r="D75" s="692" t="n">
        <v>29.71</v>
      </c>
    </row>
    <row r="76" customFormat="false" ht="12.75" hidden="false" customHeight="false" outlineLevel="0" collapsed="false">
      <c r="A76" s="475" t="s">
        <v>1910</v>
      </c>
      <c r="B76" s="475" t="s">
        <v>4638</v>
      </c>
      <c r="C76" s="691" t="s">
        <v>392</v>
      </c>
      <c r="D76" s="692" t="n">
        <v>26.47</v>
      </c>
    </row>
    <row r="77" customFormat="false" ht="12.75" hidden="false" customHeight="false" outlineLevel="0" collapsed="false">
      <c r="A77" s="475" t="s">
        <v>1912</v>
      </c>
      <c r="B77" s="475" t="s">
        <v>4639</v>
      </c>
      <c r="C77" s="691" t="s">
        <v>392</v>
      </c>
      <c r="D77" s="692" t="n">
        <v>26.12</v>
      </c>
    </row>
    <row r="78" customFormat="false" ht="12.75" hidden="false" customHeight="false" outlineLevel="0" collapsed="false">
      <c r="A78" s="475" t="s">
        <v>1914</v>
      </c>
      <c r="B78" s="475" t="s">
        <v>4640</v>
      </c>
      <c r="C78" s="691" t="s">
        <v>392</v>
      </c>
      <c r="D78" s="692" t="n">
        <v>18.53</v>
      </c>
    </row>
    <row r="79" customFormat="false" ht="12.75" hidden="false" customHeight="false" outlineLevel="0" collapsed="false">
      <c r="A79" s="475" t="s">
        <v>1916</v>
      </c>
      <c r="B79" s="475" t="s">
        <v>4641</v>
      </c>
      <c r="C79" s="691" t="s">
        <v>392</v>
      </c>
      <c r="D79" s="692" t="n">
        <v>16.8</v>
      </c>
    </row>
    <row r="80" customFormat="false" ht="12.75" hidden="false" customHeight="false" outlineLevel="0" collapsed="false">
      <c r="A80" s="475" t="s">
        <v>1918</v>
      </c>
      <c r="B80" s="475" t="s">
        <v>4642</v>
      </c>
      <c r="C80" s="691" t="s">
        <v>392</v>
      </c>
      <c r="D80" s="692" t="n">
        <v>32.5</v>
      </c>
    </row>
    <row r="81" customFormat="false" ht="12.75" hidden="false" customHeight="false" outlineLevel="0" collapsed="false">
      <c r="A81" s="475" t="s">
        <v>1920</v>
      </c>
      <c r="B81" s="475" t="s">
        <v>4643</v>
      </c>
      <c r="C81" s="691" t="s">
        <v>392</v>
      </c>
      <c r="D81" s="692" t="n">
        <v>26.12</v>
      </c>
    </row>
    <row r="82" customFormat="false" ht="12.75" hidden="false" customHeight="false" outlineLevel="0" collapsed="false">
      <c r="A82" s="475" t="s">
        <v>1922</v>
      </c>
      <c r="B82" s="475" t="s">
        <v>4644</v>
      </c>
      <c r="C82" s="691" t="s">
        <v>392</v>
      </c>
      <c r="D82" s="692" t="n">
        <v>18.53</v>
      </c>
    </row>
    <row r="83" customFormat="false" ht="12.75" hidden="false" customHeight="false" outlineLevel="0" collapsed="false">
      <c r="A83" s="475" t="s">
        <v>1924</v>
      </c>
      <c r="B83" s="475" t="s">
        <v>4645</v>
      </c>
      <c r="C83" s="691" t="s">
        <v>392</v>
      </c>
      <c r="D83" s="692" t="n">
        <v>24.68</v>
      </c>
    </row>
    <row r="84" customFormat="false" ht="12.75" hidden="false" customHeight="false" outlineLevel="0" collapsed="false">
      <c r="A84" s="475" t="s">
        <v>1926</v>
      </c>
      <c r="B84" s="475" t="s">
        <v>4646</v>
      </c>
      <c r="C84" s="691" t="s">
        <v>392</v>
      </c>
      <c r="D84" s="692" t="n">
        <v>16.8</v>
      </c>
    </row>
    <row r="85" customFormat="false" ht="12.75" hidden="false" customHeight="false" outlineLevel="0" collapsed="false">
      <c r="A85" s="475" t="s">
        <v>1928</v>
      </c>
      <c r="B85" s="475" t="s">
        <v>4647</v>
      </c>
      <c r="C85" s="691" t="s">
        <v>392</v>
      </c>
      <c r="D85" s="692" t="n">
        <v>16.8</v>
      </c>
    </row>
    <row r="86" customFormat="false" ht="12.75" hidden="false" customHeight="false" outlineLevel="0" collapsed="false">
      <c r="A86" s="475" t="s">
        <v>1939</v>
      </c>
      <c r="B86" s="475" t="s">
        <v>4648</v>
      </c>
      <c r="C86" s="691" t="s">
        <v>1932</v>
      </c>
      <c r="D86" s="692" t="n">
        <v>6.51</v>
      </c>
    </row>
    <row r="87" customFormat="false" ht="12.75" hidden="false" customHeight="false" outlineLevel="0" collapsed="false">
      <c r="A87" s="475" t="s">
        <v>1979</v>
      </c>
      <c r="B87" s="475" t="s">
        <v>4649</v>
      </c>
      <c r="C87" s="691" t="s">
        <v>50</v>
      </c>
      <c r="D87" s="692" t="n">
        <v>0.2</v>
      </c>
    </row>
    <row r="88" customFormat="false" ht="12.75" hidden="false" customHeight="false" outlineLevel="0" collapsed="false">
      <c r="A88" s="475" t="s">
        <v>2093</v>
      </c>
      <c r="B88" s="475" t="s">
        <v>4650</v>
      </c>
      <c r="C88" s="691" t="s">
        <v>1932</v>
      </c>
      <c r="D88" s="692" t="n">
        <v>13.1</v>
      </c>
    </row>
    <row r="89" customFormat="false" ht="12.75" hidden="false" customHeight="false" outlineLevel="0" collapsed="false">
      <c r="A89" s="475" t="s">
        <v>2138</v>
      </c>
      <c r="B89" s="475" t="s">
        <v>4651</v>
      </c>
      <c r="C89" s="691" t="s">
        <v>1932</v>
      </c>
      <c r="D89" s="692" t="n">
        <v>0.74</v>
      </c>
    </row>
    <row r="90" customFormat="false" ht="12.75" hidden="false" customHeight="false" outlineLevel="0" collapsed="false">
      <c r="A90" s="475" t="s">
        <v>1094</v>
      </c>
      <c r="B90" s="475" t="s">
        <v>2140</v>
      </c>
      <c r="C90" s="691" t="s">
        <v>1932</v>
      </c>
      <c r="D90" s="692" t="n">
        <v>3.94</v>
      </c>
    </row>
    <row r="91" customFormat="false" ht="12.75" hidden="false" customHeight="false" outlineLevel="0" collapsed="false">
      <c r="A91" s="475" t="s">
        <v>1123</v>
      </c>
      <c r="B91" s="475" t="s">
        <v>4652</v>
      </c>
      <c r="C91" s="691" t="s">
        <v>1932</v>
      </c>
      <c r="D91" s="692" t="n">
        <v>1.05</v>
      </c>
    </row>
    <row r="92" customFormat="false" ht="12.75" hidden="false" customHeight="false" outlineLevel="0" collapsed="false">
      <c r="A92" s="475" t="s">
        <v>2144</v>
      </c>
      <c r="B92" s="475" t="s">
        <v>4653</v>
      </c>
      <c r="C92" s="691" t="s">
        <v>1932</v>
      </c>
      <c r="D92" s="692" t="n">
        <v>4.45</v>
      </c>
    </row>
    <row r="93" customFormat="false" ht="12.75" hidden="false" customHeight="false" outlineLevel="0" collapsed="false">
      <c r="A93" s="475" t="s">
        <v>1141</v>
      </c>
      <c r="B93" s="475" t="s">
        <v>4654</v>
      </c>
      <c r="C93" s="691" t="s">
        <v>1932</v>
      </c>
      <c r="D93" s="692" t="n">
        <v>0.88</v>
      </c>
    </row>
    <row r="94" customFormat="false" ht="12.75" hidden="false" customHeight="false" outlineLevel="0" collapsed="false">
      <c r="A94" s="475" t="s">
        <v>2152</v>
      </c>
      <c r="B94" s="475" t="s">
        <v>2153</v>
      </c>
      <c r="C94" s="691" t="s">
        <v>1334</v>
      </c>
      <c r="D94" s="692" t="n">
        <v>179.8</v>
      </c>
    </row>
    <row r="95" customFormat="false" ht="12.75" hidden="false" customHeight="false" outlineLevel="0" collapsed="false">
      <c r="A95" s="475" t="s">
        <v>2176</v>
      </c>
      <c r="B95" s="475" t="s">
        <v>2177</v>
      </c>
      <c r="C95" s="691" t="s">
        <v>1334</v>
      </c>
      <c r="D95" s="692" t="n">
        <v>205.38</v>
      </c>
    </row>
    <row r="96" customFormat="false" ht="12.75" hidden="false" customHeight="false" outlineLevel="0" collapsed="false">
      <c r="A96" s="475" t="s">
        <v>1267</v>
      </c>
      <c r="B96" s="475" t="s">
        <v>4655</v>
      </c>
      <c r="C96" s="691" t="s">
        <v>50</v>
      </c>
      <c r="D96" s="692" t="n">
        <v>262.41</v>
      </c>
    </row>
    <row r="97" customFormat="false" ht="12.75" hidden="false" customHeight="false" outlineLevel="0" collapsed="false">
      <c r="A97" s="475" t="s">
        <v>4656</v>
      </c>
      <c r="B97" s="475" t="s">
        <v>4657</v>
      </c>
      <c r="C97" s="691" t="s">
        <v>2245</v>
      </c>
      <c r="D97" s="692" t="n">
        <v>15</v>
      </c>
    </row>
    <row r="98" customFormat="false" ht="12.75" hidden="false" customHeight="false" outlineLevel="0" collapsed="false">
      <c r="A98" s="475" t="s">
        <v>2243</v>
      </c>
      <c r="B98" s="475" t="s">
        <v>4658</v>
      </c>
      <c r="C98" s="691" t="s">
        <v>2245</v>
      </c>
      <c r="D98" s="692" t="n">
        <v>11</v>
      </c>
    </row>
    <row r="99" customFormat="false" ht="12.75" hidden="false" customHeight="false" outlineLevel="0" collapsed="false">
      <c r="A99" s="475" t="s">
        <v>1378</v>
      </c>
      <c r="B99" s="475" t="s">
        <v>4659</v>
      </c>
      <c r="C99" s="691" t="s">
        <v>50</v>
      </c>
      <c r="D99" s="692" t="n">
        <v>3.25</v>
      </c>
    </row>
    <row r="100" customFormat="false" ht="12.75" hidden="false" customHeight="false" outlineLevel="0" collapsed="false">
      <c r="A100" s="475" t="s">
        <v>1380</v>
      </c>
      <c r="B100" s="475" t="s">
        <v>4660</v>
      </c>
      <c r="C100" s="691" t="s">
        <v>50</v>
      </c>
      <c r="D100" s="692" t="n">
        <v>1.79</v>
      </c>
    </row>
    <row r="101" customFormat="false" ht="12.75" hidden="false" customHeight="false" outlineLevel="0" collapsed="false">
      <c r="A101" s="475" t="s">
        <v>1460</v>
      </c>
      <c r="B101" s="475" t="s">
        <v>4661</v>
      </c>
      <c r="C101" s="691" t="s">
        <v>462</v>
      </c>
      <c r="D101" s="692" t="n">
        <v>17.34</v>
      </c>
    </row>
    <row r="102" customFormat="false" ht="12.75" hidden="false" customHeight="false" outlineLevel="0" collapsed="false">
      <c r="A102" s="475" t="s">
        <v>1462</v>
      </c>
      <c r="B102" s="475" t="s">
        <v>4662</v>
      </c>
      <c r="C102" s="691" t="s">
        <v>462</v>
      </c>
      <c r="D102" s="692" t="n">
        <v>27.08</v>
      </c>
    </row>
    <row r="103" customFormat="false" ht="12.75" hidden="false" customHeight="false" outlineLevel="0" collapsed="false">
      <c r="A103" s="475" t="s">
        <v>1474</v>
      </c>
      <c r="B103" s="475" t="s">
        <v>2325</v>
      </c>
      <c r="C103" s="691" t="s">
        <v>2123</v>
      </c>
      <c r="D103" s="692" t="n">
        <v>3.2</v>
      </c>
    </row>
    <row r="104" customFormat="false" ht="12.75" hidden="false" customHeight="false" outlineLevel="0" collapsed="false">
      <c r="A104" s="475" t="s">
        <v>2326</v>
      </c>
      <c r="B104" s="475" t="s">
        <v>2327</v>
      </c>
      <c r="C104" s="691" t="s">
        <v>2123</v>
      </c>
      <c r="D104" s="692" t="n">
        <v>5.18</v>
      </c>
    </row>
    <row r="105" customFormat="false" ht="12.75" hidden="false" customHeight="false" outlineLevel="0" collapsed="false">
      <c r="A105" s="475" t="s">
        <v>4663</v>
      </c>
      <c r="B105" s="475" t="s">
        <v>4664</v>
      </c>
      <c r="C105" s="691" t="s">
        <v>462</v>
      </c>
      <c r="D105" s="692" t="n">
        <v>34.53</v>
      </c>
    </row>
    <row r="106" customFormat="false" ht="12.75" hidden="false" customHeight="false" outlineLevel="0" collapsed="false">
      <c r="A106" s="475" t="s">
        <v>2379</v>
      </c>
      <c r="B106" s="475" t="s">
        <v>4665</v>
      </c>
      <c r="C106" s="691" t="s">
        <v>1321</v>
      </c>
      <c r="D106" s="692" t="n">
        <v>4</v>
      </c>
    </row>
    <row r="107" customFormat="false" ht="12.75" hidden="false" customHeight="false" outlineLevel="0" collapsed="false">
      <c r="A107" s="475" t="s">
        <v>3780</v>
      </c>
      <c r="B107" s="475" t="s">
        <v>4666</v>
      </c>
      <c r="C107" s="691" t="s">
        <v>1932</v>
      </c>
      <c r="D107" s="692" t="n">
        <v>14.17</v>
      </c>
    </row>
    <row r="108" customFormat="false" ht="12.75" hidden="false" customHeight="false" outlineLevel="0" collapsed="false">
      <c r="A108" s="475" t="s">
        <v>4135</v>
      </c>
      <c r="B108" s="475" t="s">
        <v>4667</v>
      </c>
      <c r="C108" s="691" t="s">
        <v>50</v>
      </c>
      <c r="D108" s="692" t="n">
        <v>2.5</v>
      </c>
    </row>
    <row r="109" customFormat="false" ht="12.75" hidden="false" customHeight="false" outlineLevel="0" collapsed="false">
      <c r="A109" s="475" t="s">
        <v>4188</v>
      </c>
      <c r="B109" s="475" t="s">
        <v>4189</v>
      </c>
      <c r="C109" s="691" t="s">
        <v>50</v>
      </c>
      <c r="D109" s="692" t="n">
        <v>710.44</v>
      </c>
    </row>
    <row r="110" customFormat="false" ht="12.75" hidden="false" customHeight="false" outlineLevel="0" collapsed="false">
      <c r="A110" s="475" t="s">
        <v>4190</v>
      </c>
      <c r="B110" s="475" t="s">
        <v>4191</v>
      </c>
      <c r="C110" s="691" t="s">
        <v>50</v>
      </c>
      <c r="D110" s="692" t="n">
        <v>164.57</v>
      </c>
    </row>
    <row r="111" customFormat="false" ht="12.75" hidden="false" customHeight="false" outlineLevel="0" collapsed="false">
      <c r="A111" s="475" t="s">
        <v>4192</v>
      </c>
      <c r="B111" s="475" t="s">
        <v>4193</v>
      </c>
      <c r="C111" s="691" t="s">
        <v>50</v>
      </c>
      <c r="D111" s="692" t="n">
        <v>33.96</v>
      </c>
    </row>
    <row r="112" customFormat="false" ht="12.75" hidden="false" customHeight="false" outlineLevel="0" collapsed="false">
      <c r="A112" s="475" t="s">
        <v>4194</v>
      </c>
      <c r="B112" s="475" t="s">
        <v>4195</v>
      </c>
      <c r="C112" s="691" t="s">
        <v>50</v>
      </c>
      <c r="D112" s="692" t="n">
        <v>2399</v>
      </c>
    </row>
    <row r="113" customFormat="false" ht="12.75" hidden="false" customHeight="false" outlineLevel="0" collapsed="false">
      <c r="A113" s="475" t="s">
        <v>4436</v>
      </c>
      <c r="B113" s="475" t="s">
        <v>4668</v>
      </c>
      <c r="C113" s="691" t="s">
        <v>384</v>
      </c>
      <c r="D113" s="692" t="n">
        <v>750</v>
      </c>
    </row>
    <row r="114" customFormat="false" ht="12.75" hidden="false" customHeight="false" outlineLevel="0" collapsed="false">
      <c r="A114" s="475" t="s">
        <v>4438</v>
      </c>
      <c r="B114" s="475" t="s">
        <v>4669</v>
      </c>
      <c r="C114" s="691" t="s">
        <v>384</v>
      </c>
      <c r="D114" s="692" t="n">
        <v>800</v>
      </c>
    </row>
    <row r="115" customFormat="false" ht="12.75" hidden="false" customHeight="false" outlineLevel="0" collapsed="false">
      <c r="A115" s="475" t="s">
        <v>4440</v>
      </c>
      <c r="B115" s="475" t="s">
        <v>4670</v>
      </c>
      <c r="C115" s="691" t="s">
        <v>384</v>
      </c>
      <c r="D115" s="692" t="n">
        <v>3000</v>
      </c>
    </row>
    <row r="116" customFormat="false" ht="12.75" hidden="false" customHeight="false" outlineLevel="0" collapsed="false">
      <c r="A116" s="475" t="s">
        <v>4442</v>
      </c>
      <c r="B116" s="475" t="s">
        <v>4443</v>
      </c>
      <c r="C116" s="691" t="s">
        <v>50</v>
      </c>
      <c r="D116" s="692" t="n">
        <v>1864.97</v>
      </c>
    </row>
    <row r="117" customFormat="false" ht="12.75" hidden="false" customHeight="false" outlineLevel="0" collapsed="false">
      <c r="A117" s="475" t="s">
        <v>4444</v>
      </c>
      <c r="B117" s="475" t="s">
        <v>4671</v>
      </c>
      <c r="C117" s="691" t="s">
        <v>50</v>
      </c>
      <c r="D117" s="692" t="n">
        <v>3727.22</v>
      </c>
    </row>
    <row r="118" customFormat="false" ht="12.75" hidden="false" customHeight="false" outlineLevel="0" collapsed="false">
      <c r="A118" s="475" t="s">
        <v>4446</v>
      </c>
      <c r="B118" s="475" t="s">
        <v>4447</v>
      </c>
      <c r="C118" s="691" t="s">
        <v>4448</v>
      </c>
      <c r="D118" s="692" t="n">
        <v>149</v>
      </c>
    </row>
    <row r="119" customFormat="false" ht="12.75" hidden="false" customHeight="false" outlineLevel="0" collapsed="false">
      <c r="A119" s="475" t="s">
        <v>4449</v>
      </c>
      <c r="B119" s="475" t="s">
        <v>4450</v>
      </c>
      <c r="C119" s="691" t="s">
        <v>4448</v>
      </c>
      <c r="D119" s="692" t="n">
        <v>1800</v>
      </c>
    </row>
    <row r="120" customFormat="false" ht="12.75" hidden="false" customHeight="false" outlineLevel="0" collapsed="false">
      <c r="A120" s="475" t="s">
        <v>4451</v>
      </c>
      <c r="B120" s="475" t="s">
        <v>4672</v>
      </c>
      <c r="C120" s="691" t="s">
        <v>50</v>
      </c>
      <c r="D120" s="692" t="n">
        <v>3.51</v>
      </c>
    </row>
    <row r="121" customFormat="false" ht="12.75" hidden="false" customHeight="false" outlineLevel="0" collapsed="false">
      <c r="A121" s="475" t="s">
        <v>4453</v>
      </c>
      <c r="B121" s="475" t="s">
        <v>4673</v>
      </c>
      <c r="C121" s="691" t="s">
        <v>50</v>
      </c>
      <c r="D121" s="692" t="n">
        <v>4.01</v>
      </c>
    </row>
    <row r="122" customFormat="false" ht="12.75" hidden="false" customHeight="false" outlineLevel="0" collapsed="false">
      <c r="A122" s="475" t="s">
        <v>4455</v>
      </c>
      <c r="B122" s="475" t="s">
        <v>4674</v>
      </c>
      <c r="C122" s="691" t="s">
        <v>50</v>
      </c>
      <c r="D122" s="692" t="n">
        <v>8.01</v>
      </c>
    </row>
    <row r="123" customFormat="false" ht="12.75" hidden="false" customHeight="false" outlineLevel="0" collapsed="false">
      <c r="A123" s="475" t="s">
        <v>320</v>
      </c>
      <c r="B123" s="475" t="s">
        <v>321</v>
      </c>
      <c r="C123" s="691" t="s">
        <v>50</v>
      </c>
      <c r="D123" s="692" t="n">
        <v>0.25</v>
      </c>
    </row>
    <row r="124" customFormat="false" ht="12.75" hidden="false" customHeight="false" outlineLevel="0" collapsed="false">
      <c r="A124" s="475" t="s">
        <v>4457</v>
      </c>
      <c r="B124" s="475" t="s">
        <v>4458</v>
      </c>
      <c r="C124" s="691" t="s">
        <v>50</v>
      </c>
      <c r="D124" s="692" t="n">
        <v>0.45</v>
      </c>
    </row>
    <row r="125" customFormat="false" ht="12.75" hidden="false" customHeight="false" outlineLevel="0" collapsed="false">
      <c r="A125" s="475" t="s">
        <v>4459</v>
      </c>
      <c r="B125" s="475" t="s">
        <v>4460</v>
      </c>
      <c r="C125" s="691" t="s">
        <v>50</v>
      </c>
      <c r="D125" s="692" t="n">
        <v>1.4</v>
      </c>
    </row>
    <row r="126" customFormat="false" ht="12.75" hidden="false" customHeight="false" outlineLevel="0" collapsed="false">
      <c r="A126" s="475" t="s">
        <v>4461</v>
      </c>
      <c r="B126" s="475" t="s">
        <v>4462</v>
      </c>
      <c r="C126" s="691" t="s">
        <v>50</v>
      </c>
      <c r="D126" s="692" t="n">
        <v>2.5</v>
      </c>
    </row>
    <row r="127" customFormat="false" ht="12.75" hidden="false" customHeight="false" outlineLevel="0" collapsed="false">
      <c r="A127" s="475" t="s">
        <v>315</v>
      </c>
      <c r="B127" s="475" t="s">
        <v>317</v>
      </c>
      <c r="C127" s="691" t="s">
        <v>50</v>
      </c>
      <c r="D127" s="692" t="n">
        <v>5.51</v>
      </c>
    </row>
    <row r="128" customFormat="false" ht="12.75" hidden="false" customHeight="false" outlineLevel="0" collapsed="false">
      <c r="A128" s="475" t="s">
        <v>4464</v>
      </c>
      <c r="B128" s="475" t="s">
        <v>4675</v>
      </c>
      <c r="C128" s="691" t="s">
        <v>50</v>
      </c>
      <c r="D128" s="692" t="n">
        <v>3</v>
      </c>
    </row>
    <row r="129" customFormat="false" ht="12.75" hidden="false" customHeight="false" outlineLevel="0" collapsed="false">
      <c r="A129" s="475" t="s">
        <v>4466</v>
      </c>
      <c r="B129" s="475" t="s">
        <v>4676</v>
      </c>
      <c r="C129" s="691" t="s">
        <v>50</v>
      </c>
      <c r="D129" s="692" t="n">
        <v>5.4</v>
      </c>
    </row>
    <row r="130" customFormat="false" ht="12.75" hidden="false" customHeight="false" outlineLevel="0" collapsed="false">
      <c r="A130" s="475" t="s">
        <v>323</v>
      </c>
      <c r="B130" s="475" t="s">
        <v>324</v>
      </c>
      <c r="C130" s="691" t="s">
        <v>50</v>
      </c>
      <c r="D130" s="692" t="n">
        <v>7</v>
      </c>
    </row>
    <row r="131" customFormat="false" ht="12.75" hidden="false" customHeight="false" outlineLevel="0" collapsed="false">
      <c r="A131" s="475" t="s">
        <v>4469</v>
      </c>
      <c r="B131" s="475" t="s">
        <v>4677</v>
      </c>
      <c r="C131" s="691" t="s">
        <v>50</v>
      </c>
      <c r="D131" s="692" t="n">
        <v>18</v>
      </c>
    </row>
    <row r="132" customFormat="false" ht="12.75" hidden="false" customHeight="false" outlineLevel="0" collapsed="false">
      <c r="A132" s="475" t="s">
        <v>4471</v>
      </c>
      <c r="B132" s="475" t="s">
        <v>4678</v>
      </c>
      <c r="C132" s="691" t="s">
        <v>50</v>
      </c>
      <c r="D132" s="692" t="n">
        <v>11</v>
      </c>
    </row>
    <row r="133" customFormat="false" ht="12.75" hidden="false" customHeight="false" outlineLevel="0" collapsed="false">
      <c r="A133" s="475" t="s">
        <v>4473</v>
      </c>
      <c r="B133" s="475" t="s">
        <v>4679</v>
      </c>
      <c r="C133" s="691" t="s">
        <v>50</v>
      </c>
      <c r="D133" s="692" t="n">
        <v>13.5</v>
      </c>
    </row>
    <row r="134" customFormat="false" ht="12.75" hidden="false" customHeight="false" outlineLevel="0" collapsed="false">
      <c r="A134" s="475" t="s">
        <v>4475</v>
      </c>
      <c r="B134" s="475" t="s">
        <v>4680</v>
      </c>
      <c r="C134" s="691" t="s">
        <v>50</v>
      </c>
      <c r="D134" s="692" t="n">
        <v>0.9</v>
      </c>
    </row>
    <row r="135" customFormat="false" ht="12.75" hidden="false" customHeight="false" outlineLevel="0" collapsed="false">
      <c r="A135" s="475" t="s">
        <v>4477</v>
      </c>
      <c r="B135" s="475" t="s">
        <v>4681</v>
      </c>
      <c r="C135" s="691" t="s">
        <v>50</v>
      </c>
      <c r="D135" s="692" t="n">
        <v>2.5</v>
      </c>
    </row>
    <row r="136" customFormat="false" ht="12.75" hidden="false" customHeight="false" outlineLevel="0" collapsed="false">
      <c r="A136" s="475" t="s">
        <v>4479</v>
      </c>
      <c r="B136" s="475" t="s">
        <v>4682</v>
      </c>
      <c r="C136" s="691" t="s">
        <v>50</v>
      </c>
      <c r="D136" s="692" t="n">
        <v>6.5</v>
      </c>
    </row>
    <row r="137" customFormat="false" ht="12.75" hidden="false" customHeight="false" outlineLevel="0" collapsed="false">
      <c r="A137" s="475" t="s">
        <v>326</v>
      </c>
      <c r="B137" s="475" t="s">
        <v>327</v>
      </c>
      <c r="C137" s="691" t="s">
        <v>50</v>
      </c>
      <c r="D137" s="692" t="n">
        <v>8.7</v>
      </c>
    </row>
    <row r="138" customFormat="false" ht="12.75" hidden="false" customHeight="false" outlineLevel="0" collapsed="false">
      <c r="A138" s="475" t="s">
        <v>4482</v>
      </c>
      <c r="B138" s="475" t="s">
        <v>4683</v>
      </c>
      <c r="C138" s="691" t="s">
        <v>50</v>
      </c>
      <c r="D138" s="692" t="n">
        <v>10.8</v>
      </c>
    </row>
    <row r="139" customFormat="false" ht="12.75" hidden="false" customHeight="false" outlineLevel="0" collapsed="false">
      <c r="A139" s="475" t="s">
        <v>4484</v>
      </c>
      <c r="B139" s="475" t="s">
        <v>4684</v>
      </c>
      <c r="C139" s="691" t="s">
        <v>50</v>
      </c>
      <c r="D139" s="692" t="n">
        <v>12</v>
      </c>
    </row>
    <row r="140" customFormat="false" ht="12.75" hidden="false" customHeight="false" outlineLevel="0" collapsed="false">
      <c r="A140" s="475" t="s">
        <v>4486</v>
      </c>
      <c r="B140" s="475" t="s">
        <v>4685</v>
      </c>
      <c r="C140" s="691" t="s">
        <v>50</v>
      </c>
      <c r="D140" s="692" t="n">
        <v>16</v>
      </c>
    </row>
    <row r="141" customFormat="false" ht="12.75" hidden="false" customHeight="false" outlineLevel="0" collapsed="false">
      <c r="A141" s="475" t="s">
        <v>4488</v>
      </c>
      <c r="B141" s="475" t="s">
        <v>1305</v>
      </c>
      <c r="C141" s="691" t="s">
        <v>50</v>
      </c>
      <c r="D141" s="692" t="n">
        <v>3.5</v>
      </c>
    </row>
    <row r="142" customFormat="false" ht="12.75" hidden="false" customHeight="false" outlineLevel="0" collapsed="false">
      <c r="A142" s="475" t="s">
        <v>329</v>
      </c>
      <c r="B142" s="475" t="s">
        <v>330</v>
      </c>
      <c r="C142" s="691" t="s">
        <v>50</v>
      </c>
      <c r="D142" s="692" t="n">
        <v>2.2</v>
      </c>
    </row>
    <row r="143" customFormat="false" ht="12.75" hidden="false" customHeight="false" outlineLevel="0" collapsed="false">
      <c r="A143" s="475" t="s">
        <v>4489</v>
      </c>
      <c r="B143" s="475" t="s">
        <v>1308</v>
      </c>
      <c r="C143" s="691" t="s">
        <v>50</v>
      </c>
      <c r="D143" s="692" t="n">
        <v>2</v>
      </c>
    </row>
    <row r="144" customFormat="false" ht="12.75" hidden="false" customHeight="false" outlineLevel="0" collapsed="false">
      <c r="A144" s="475" t="s">
        <v>4490</v>
      </c>
      <c r="B144" s="475" t="s">
        <v>4491</v>
      </c>
      <c r="C144" s="691" t="s">
        <v>50</v>
      </c>
      <c r="D144" s="692" t="n">
        <v>0.51</v>
      </c>
    </row>
    <row r="145" customFormat="false" ht="12.75" hidden="false" customHeight="false" outlineLevel="0" collapsed="false">
      <c r="A145" s="475" t="s">
        <v>4492</v>
      </c>
      <c r="B145" s="475" t="s">
        <v>4493</v>
      </c>
      <c r="C145" s="691" t="s">
        <v>50</v>
      </c>
      <c r="D145" s="692" t="n">
        <v>1.3</v>
      </c>
    </row>
    <row r="146" customFormat="false" ht="12.75" hidden="false" customHeight="false" outlineLevel="0" collapsed="false">
      <c r="A146" s="475" t="s">
        <v>4494</v>
      </c>
      <c r="B146" s="475" t="s">
        <v>4495</v>
      </c>
      <c r="C146" s="691" t="s">
        <v>50</v>
      </c>
      <c r="D146" s="692" t="n">
        <v>37.53</v>
      </c>
    </row>
    <row r="147" customFormat="false" ht="12.75" hidden="false" customHeight="false" outlineLevel="0" collapsed="false">
      <c r="A147" s="475" t="s">
        <v>4496</v>
      </c>
      <c r="B147" s="475" t="s">
        <v>4497</v>
      </c>
      <c r="C147" s="691" t="s">
        <v>50</v>
      </c>
      <c r="D147" s="692" t="n">
        <v>58.31</v>
      </c>
    </row>
    <row r="148" customFormat="false" ht="12.75" hidden="false" customHeight="false" outlineLevel="0" collapsed="false">
      <c r="A148" s="475" t="s">
        <v>4498</v>
      </c>
      <c r="B148" s="475" t="s">
        <v>4499</v>
      </c>
      <c r="C148" s="691" t="s">
        <v>50</v>
      </c>
      <c r="D148" s="692" t="n">
        <v>1500</v>
      </c>
    </row>
    <row r="149" customFormat="false" ht="12.75" hidden="false" customHeight="false" outlineLevel="0" collapsed="false">
      <c r="A149" s="475" t="s">
        <v>4500</v>
      </c>
      <c r="B149" s="475" t="s">
        <v>1320</v>
      </c>
      <c r="C149" s="691" t="s">
        <v>1321</v>
      </c>
      <c r="D149" s="692" t="n">
        <v>95</v>
      </c>
    </row>
    <row r="150" customFormat="false" ht="12.75" hidden="false" customHeight="false" outlineLevel="0" collapsed="false">
      <c r="A150" s="475" t="s">
        <v>4501</v>
      </c>
      <c r="B150" s="475" t="s">
        <v>1323</v>
      </c>
      <c r="C150" s="691" t="s">
        <v>50</v>
      </c>
      <c r="D150" s="692" t="n">
        <v>350</v>
      </c>
    </row>
    <row r="151" customFormat="false" ht="12.75" hidden="false" customHeight="false" outlineLevel="0" collapsed="false">
      <c r="A151" s="475" t="s">
        <v>4502</v>
      </c>
      <c r="B151" s="475" t="s">
        <v>1327</v>
      </c>
      <c r="C151" s="691" t="s">
        <v>50</v>
      </c>
      <c r="D151" s="692" t="n">
        <v>963</v>
      </c>
    </row>
    <row r="152" customFormat="false" ht="12.75" hidden="false" customHeight="false" outlineLevel="0" collapsed="false">
      <c r="A152" s="475" t="s">
        <v>4503</v>
      </c>
      <c r="B152" s="475" t="s">
        <v>1329</v>
      </c>
      <c r="C152" s="691" t="s">
        <v>1321</v>
      </c>
      <c r="D152" s="692" t="n">
        <v>130</v>
      </c>
    </row>
    <row r="153" customFormat="false" ht="12.75" hidden="false" customHeight="false" outlineLevel="0" collapsed="false">
      <c r="A153" s="475" t="s">
        <v>4504</v>
      </c>
      <c r="B153" s="475" t="s">
        <v>4505</v>
      </c>
      <c r="C153" s="691" t="s">
        <v>1334</v>
      </c>
      <c r="D153" s="692" t="n">
        <v>680</v>
      </c>
    </row>
    <row r="154" customFormat="false" ht="12.75" hidden="false" customHeight="false" outlineLevel="0" collapsed="false">
      <c r="A154" s="475" t="s">
        <v>4506</v>
      </c>
      <c r="B154" s="475" t="s">
        <v>1336</v>
      </c>
      <c r="C154" s="691" t="s">
        <v>1321</v>
      </c>
      <c r="D154" s="692" t="n">
        <v>600</v>
      </c>
    </row>
    <row r="155" customFormat="false" ht="12.75" hidden="false" customHeight="false" outlineLevel="0" collapsed="false">
      <c r="A155" s="475" t="s">
        <v>4508</v>
      </c>
      <c r="B155" s="475" t="s">
        <v>1340</v>
      </c>
      <c r="C155" s="691" t="s">
        <v>50</v>
      </c>
      <c r="D155" s="692" t="n">
        <v>3000</v>
      </c>
    </row>
    <row r="156" customFormat="false" ht="12.75" hidden="false" customHeight="false" outlineLevel="0" collapsed="false">
      <c r="A156" s="475" t="s">
        <v>4510</v>
      </c>
      <c r="B156" s="475" t="s">
        <v>1342</v>
      </c>
      <c r="C156" s="691" t="s">
        <v>50</v>
      </c>
      <c r="D156" s="692" t="n">
        <v>950</v>
      </c>
    </row>
    <row r="157" customFormat="false" ht="12.75" hidden="false" customHeight="false" outlineLevel="0" collapsed="false">
      <c r="A157" s="475" t="s">
        <v>4512</v>
      </c>
      <c r="B157" s="475" t="s">
        <v>1344</v>
      </c>
      <c r="C157" s="691" t="s">
        <v>1321</v>
      </c>
      <c r="D157" s="692" t="n">
        <v>350</v>
      </c>
    </row>
    <row r="158" customFormat="false" ht="12.75" hidden="false" customHeight="false" outlineLevel="0" collapsed="false">
      <c r="A158" s="475" t="s">
        <v>4514</v>
      </c>
      <c r="B158" s="475" t="s">
        <v>4686</v>
      </c>
      <c r="C158" s="691" t="s">
        <v>1321</v>
      </c>
      <c r="D158" s="692" t="n">
        <v>600</v>
      </c>
    </row>
    <row r="159" customFormat="false" ht="12.75" hidden="false" customHeight="false" outlineLevel="0" collapsed="false">
      <c r="A159" s="475" t="s">
        <v>4518</v>
      </c>
      <c r="B159" s="475" t="s">
        <v>4519</v>
      </c>
      <c r="C159" s="691" t="s">
        <v>50</v>
      </c>
      <c r="D159" s="692" t="n">
        <v>3000</v>
      </c>
    </row>
    <row r="160" customFormat="false" ht="12.75" hidden="false" customHeight="false" outlineLevel="0" collapsed="false">
      <c r="A160" s="475" t="s">
        <v>4520</v>
      </c>
      <c r="B160" s="475" t="s">
        <v>4521</v>
      </c>
      <c r="C160" s="691" t="s">
        <v>50</v>
      </c>
      <c r="D160" s="692" t="n">
        <v>1500</v>
      </c>
    </row>
    <row r="161" customFormat="false" ht="12.75" hidden="false" customHeight="false" outlineLevel="0" collapsed="false">
      <c r="A161" s="475" t="s">
        <v>4522</v>
      </c>
      <c r="B161" s="475" t="s">
        <v>4523</v>
      </c>
      <c r="C161" s="691" t="s">
        <v>50</v>
      </c>
      <c r="D161" s="692" t="n">
        <v>1000</v>
      </c>
    </row>
    <row r="162" customFormat="false" ht="12.75" hidden="false" customHeight="false" outlineLevel="0" collapsed="false">
      <c r="A162" s="475" t="s">
        <v>4687</v>
      </c>
      <c r="B162" s="475" t="s">
        <v>4688</v>
      </c>
      <c r="C162" s="691" t="s">
        <v>50</v>
      </c>
      <c r="D162" s="692" t="n">
        <v>116.38</v>
      </c>
    </row>
    <row r="163" customFormat="false" ht="12.75" hidden="false" customHeight="false" outlineLevel="0" collapsed="false">
      <c r="A163" s="475" t="s">
        <v>4689</v>
      </c>
      <c r="B163" s="475" t="s">
        <v>4690</v>
      </c>
      <c r="C163" s="691" t="s">
        <v>50</v>
      </c>
      <c r="D163" s="692" t="n">
        <v>452</v>
      </c>
    </row>
    <row r="164" customFormat="false" ht="12.75" hidden="false" customHeight="false" outlineLevel="0" collapsed="false">
      <c r="A164" s="475" t="s">
        <v>4691</v>
      </c>
      <c r="B164" s="475" t="s">
        <v>1363</v>
      </c>
      <c r="C164" s="691" t="s">
        <v>50</v>
      </c>
      <c r="D164" s="692" t="n">
        <v>3037</v>
      </c>
    </row>
    <row r="165" customFormat="false" ht="12.75" hidden="false" customHeight="false" outlineLevel="0" collapsed="false">
      <c r="A165" s="475" t="s">
        <v>4692</v>
      </c>
      <c r="B165" s="475" t="s">
        <v>1365</v>
      </c>
      <c r="C165" s="691" t="s">
        <v>50</v>
      </c>
      <c r="D165" s="692" t="n">
        <v>4528.56</v>
      </c>
    </row>
    <row r="166" customFormat="false" ht="12.75" hidden="false" customHeight="false" outlineLevel="0" collapsed="false">
      <c r="A166" s="475" t="s">
        <v>4693</v>
      </c>
      <c r="B166" s="475" t="s">
        <v>1367</v>
      </c>
      <c r="C166" s="691" t="s">
        <v>50</v>
      </c>
      <c r="D166" s="692" t="n">
        <v>404.8</v>
      </c>
    </row>
    <row r="167" customFormat="false" ht="12.75" hidden="false" customHeight="false" outlineLevel="0" collapsed="false">
      <c r="A167" s="475" t="s">
        <v>4694</v>
      </c>
      <c r="B167" s="475" t="s">
        <v>4695</v>
      </c>
      <c r="C167" s="691" t="s">
        <v>50</v>
      </c>
      <c r="D167" s="692" t="n">
        <v>379.5</v>
      </c>
    </row>
    <row r="168" customFormat="false" ht="12.75" hidden="false" customHeight="false" outlineLevel="0" collapsed="false">
      <c r="A168" s="475" t="s">
        <v>4696</v>
      </c>
      <c r="B168" s="475" t="s">
        <v>4697</v>
      </c>
      <c r="C168" s="691" t="s">
        <v>50</v>
      </c>
      <c r="D168" s="692" t="n">
        <v>120</v>
      </c>
    </row>
    <row r="169" customFormat="false" ht="12.75" hidden="false" customHeight="false" outlineLevel="0" collapsed="false">
      <c r="A169" s="475" t="s">
        <v>4698</v>
      </c>
      <c r="B169" s="475" t="s">
        <v>4699</v>
      </c>
      <c r="C169" s="691" t="s">
        <v>50</v>
      </c>
      <c r="D169" s="692" t="n">
        <v>150</v>
      </c>
    </row>
    <row r="170" customFormat="false" ht="12.75" hidden="false" customHeight="false" outlineLevel="0" collapsed="false">
      <c r="A170" s="475" t="s">
        <v>4524</v>
      </c>
      <c r="B170" s="475" t="s">
        <v>1379</v>
      </c>
      <c r="C170" s="691" t="s">
        <v>50</v>
      </c>
      <c r="D170" s="692" t="n">
        <v>30</v>
      </c>
    </row>
    <row r="171" customFormat="false" ht="12.75" hidden="false" customHeight="false" outlineLevel="0" collapsed="false">
      <c r="A171" s="475" t="s">
        <v>4526</v>
      </c>
      <c r="B171" s="475" t="s">
        <v>4700</v>
      </c>
      <c r="C171" s="691" t="s">
        <v>50</v>
      </c>
      <c r="D171" s="692" t="n">
        <v>120</v>
      </c>
    </row>
    <row r="172" customFormat="false" ht="12.75" hidden="false" customHeight="false" outlineLevel="0" collapsed="false">
      <c r="A172" s="475" t="s">
        <v>4528</v>
      </c>
      <c r="B172" s="475" t="s">
        <v>1383</v>
      </c>
      <c r="C172" s="691" t="s">
        <v>50</v>
      </c>
      <c r="D172" s="692" t="n">
        <v>100</v>
      </c>
    </row>
    <row r="173" customFormat="false" ht="12.75" hidden="false" customHeight="false" outlineLevel="0" collapsed="false">
      <c r="A173" s="475" t="s">
        <v>4530</v>
      </c>
      <c r="B173" s="475" t="s">
        <v>1385</v>
      </c>
      <c r="C173" s="691" t="s">
        <v>50</v>
      </c>
      <c r="D173" s="692" t="n">
        <v>250</v>
      </c>
    </row>
    <row r="174" customFormat="false" ht="12.75" hidden="false" customHeight="false" outlineLevel="0" collapsed="false">
      <c r="A174" s="475" t="s">
        <v>4532</v>
      </c>
      <c r="B174" s="475" t="s">
        <v>1387</v>
      </c>
      <c r="C174" s="691" t="s">
        <v>50</v>
      </c>
      <c r="D174" s="692" t="n">
        <v>75</v>
      </c>
    </row>
    <row r="175" customFormat="false" ht="12.75" hidden="false" customHeight="false" outlineLevel="0" collapsed="false">
      <c r="A175" s="475" t="s">
        <v>4533</v>
      </c>
      <c r="B175" s="475" t="s">
        <v>1389</v>
      </c>
      <c r="C175" s="691" t="s">
        <v>50</v>
      </c>
      <c r="D175" s="692" t="n">
        <v>75</v>
      </c>
    </row>
    <row r="176" customFormat="false" ht="12.75" hidden="false" customHeight="false" outlineLevel="0" collapsed="false">
      <c r="A176" s="475" t="s">
        <v>4534</v>
      </c>
      <c r="B176" s="475" t="s">
        <v>1391</v>
      </c>
      <c r="C176" s="691" t="s">
        <v>50</v>
      </c>
      <c r="D176" s="692" t="n">
        <v>250</v>
      </c>
    </row>
    <row r="177" customFormat="false" ht="12.75" hidden="false" customHeight="false" outlineLevel="0" collapsed="false">
      <c r="A177" s="475" t="s">
        <v>4535</v>
      </c>
      <c r="B177" s="475" t="s">
        <v>4536</v>
      </c>
      <c r="C177" s="691" t="s">
        <v>50</v>
      </c>
      <c r="D177" s="692" t="n">
        <v>100</v>
      </c>
    </row>
    <row r="178" customFormat="false" ht="12.75" hidden="false" customHeight="false" outlineLevel="0" collapsed="false">
      <c r="A178" s="475" t="s">
        <v>4537</v>
      </c>
      <c r="B178" s="475" t="s">
        <v>4538</v>
      </c>
      <c r="C178" s="691" t="s">
        <v>50</v>
      </c>
      <c r="D178" s="692" t="n">
        <v>110</v>
      </c>
    </row>
    <row r="179" customFormat="false" ht="12.75" hidden="false" customHeight="false" outlineLevel="0" collapsed="false">
      <c r="A179" s="475" t="s">
        <v>4539</v>
      </c>
      <c r="B179" s="475" t="s">
        <v>4540</v>
      </c>
      <c r="C179" s="691" t="s">
        <v>50</v>
      </c>
      <c r="D179" s="692" t="n">
        <v>120</v>
      </c>
    </row>
    <row r="180" customFormat="false" ht="12.75" hidden="false" customHeight="false" outlineLevel="0" collapsed="false">
      <c r="A180" s="475" t="s">
        <v>4541</v>
      </c>
      <c r="B180" s="475" t="s">
        <v>4542</v>
      </c>
      <c r="C180" s="691" t="s">
        <v>50</v>
      </c>
      <c r="D180" s="692" t="n">
        <v>50</v>
      </c>
    </row>
    <row r="181" customFormat="false" ht="12.75" hidden="false" customHeight="false" outlineLevel="0" collapsed="false">
      <c r="A181" s="475" t="s">
        <v>4543</v>
      </c>
      <c r="B181" s="475" t="s">
        <v>4544</v>
      </c>
      <c r="C181" s="691" t="s">
        <v>50</v>
      </c>
      <c r="D181" s="692" t="n">
        <v>120</v>
      </c>
    </row>
    <row r="182" customFormat="false" ht="12.75" hidden="false" customHeight="false" outlineLevel="0" collapsed="false">
      <c r="A182" s="475" t="s">
        <v>4545</v>
      </c>
      <c r="B182" s="475" t="s">
        <v>4546</v>
      </c>
      <c r="C182" s="691" t="s">
        <v>50</v>
      </c>
      <c r="D182" s="692" t="n">
        <v>150</v>
      </c>
    </row>
    <row r="183" customFormat="false" ht="12.75" hidden="false" customHeight="false" outlineLevel="0" collapsed="false">
      <c r="A183" s="475" t="s">
        <v>4547</v>
      </c>
      <c r="B183" s="475" t="s">
        <v>1405</v>
      </c>
      <c r="C183" s="691" t="s">
        <v>50</v>
      </c>
      <c r="D183" s="692" t="n">
        <v>120</v>
      </c>
    </row>
    <row r="184" customFormat="false" ht="12.75" hidden="false" customHeight="false" outlineLevel="0" collapsed="false">
      <c r="A184" s="475" t="s">
        <v>4548</v>
      </c>
      <c r="B184" s="475" t="s">
        <v>1407</v>
      </c>
      <c r="C184" s="691" t="s">
        <v>50</v>
      </c>
      <c r="D184" s="692" t="n">
        <v>126</v>
      </c>
    </row>
    <row r="185" customFormat="false" ht="12.75" hidden="false" customHeight="false" outlineLevel="0" collapsed="false">
      <c r="A185" s="475" t="s">
        <v>4549</v>
      </c>
      <c r="B185" s="475" t="s">
        <v>1409</v>
      </c>
      <c r="C185" s="691" t="s">
        <v>50</v>
      </c>
      <c r="D185" s="692" t="n">
        <v>440</v>
      </c>
    </row>
    <row r="186" customFormat="false" ht="12.75" hidden="false" customHeight="false" outlineLevel="0" collapsed="false">
      <c r="A186" s="475" t="s">
        <v>4550</v>
      </c>
      <c r="B186" s="475" t="s">
        <v>4551</v>
      </c>
      <c r="C186" s="691" t="s">
        <v>50</v>
      </c>
      <c r="D186" s="692" t="n">
        <v>500</v>
      </c>
    </row>
    <row r="187" customFormat="false" ht="12.75" hidden="false" customHeight="false" outlineLevel="0" collapsed="false">
      <c r="A187" s="475" t="s">
        <v>4552</v>
      </c>
      <c r="B187" s="475" t="s">
        <v>4553</v>
      </c>
      <c r="C187" s="691" t="s">
        <v>50</v>
      </c>
      <c r="D187" s="692" t="n">
        <v>500</v>
      </c>
    </row>
    <row r="188" customFormat="false" ht="12.75" hidden="false" customHeight="false" outlineLevel="0" collapsed="false">
      <c r="A188" s="475" t="s">
        <v>4554</v>
      </c>
      <c r="B188" s="475" t="s">
        <v>4555</v>
      </c>
      <c r="C188" s="691" t="s">
        <v>50</v>
      </c>
      <c r="D188" s="692" t="n">
        <v>400</v>
      </c>
    </row>
    <row r="189" customFormat="false" ht="12.75" hidden="false" customHeight="false" outlineLevel="0" collapsed="false">
      <c r="A189" s="475" t="s">
        <v>4556</v>
      </c>
      <c r="B189" s="475" t="s">
        <v>1417</v>
      </c>
      <c r="C189" s="691" t="s">
        <v>50</v>
      </c>
      <c r="D189" s="692" t="n">
        <v>2604</v>
      </c>
    </row>
    <row r="190" customFormat="false" ht="12.75" hidden="false" customHeight="false" outlineLevel="0" collapsed="false">
      <c r="A190" s="475" t="s">
        <v>4558</v>
      </c>
      <c r="B190" s="475" t="s">
        <v>1419</v>
      </c>
      <c r="C190" s="691" t="s">
        <v>50</v>
      </c>
      <c r="D190" s="692" t="n">
        <v>1089</v>
      </c>
    </row>
    <row r="191" customFormat="false" ht="12.75" hidden="false" customHeight="false" outlineLevel="0" collapsed="false">
      <c r="A191" s="475" t="s">
        <v>4560</v>
      </c>
      <c r="B191" s="475" t="s">
        <v>1421</v>
      </c>
      <c r="C191" s="691" t="s">
        <v>50</v>
      </c>
      <c r="D191" s="692" t="n">
        <v>3000</v>
      </c>
    </row>
    <row r="192" customFormat="false" ht="12.75" hidden="false" customHeight="false" outlineLevel="0" collapsed="false">
      <c r="A192" s="475" t="s">
        <v>4562</v>
      </c>
      <c r="B192" s="475" t="s">
        <v>1423</v>
      </c>
      <c r="C192" s="691" t="s">
        <v>50</v>
      </c>
      <c r="D192" s="692" t="n">
        <v>3000</v>
      </c>
    </row>
    <row r="193" customFormat="false" ht="12.75" hidden="false" customHeight="false" outlineLevel="0" collapsed="false">
      <c r="A193" s="475" t="s">
        <v>4564</v>
      </c>
      <c r="B193" s="475" t="s">
        <v>1425</v>
      </c>
      <c r="C193" s="691" t="s">
        <v>50</v>
      </c>
      <c r="D193" s="692" t="n">
        <v>3000</v>
      </c>
    </row>
    <row r="194" customFormat="false" ht="12.75" hidden="false" customHeight="false" outlineLevel="0" collapsed="false">
      <c r="A194" s="475" t="s">
        <v>4566</v>
      </c>
      <c r="B194" s="475" t="s">
        <v>1427</v>
      </c>
      <c r="C194" s="691" t="s">
        <v>50</v>
      </c>
      <c r="D194" s="692" t="n">
        <v>3000</v>
      </c>
    </row>
    <row r="195" customFormat="false" ht="12.75" hidden="false" customHeight="false" outlineLevel="0" collapsed="false">
      <c r="A195" s="475" t="s">
        <v>4568</v>
      </c>
      <c r="B195" s="475" t="s">
        <v>1429</v>
      </c>
      <c r="C195" s="691" t="s">
        <v>50</v>
      </c>
      <c r="D195" s="692" t="n">
        <v>3000</v>
      </c>
    </row>
    <row r="196" customFormat="false" ht="12.75" hidden="false" customHeight="false" outlineLevel="0" collapsed="false">
      <c r="A196" s="475" t="s">
        <v>4570</v>
      </c>
      <c r="B196" s="475" t="s">
        <v>1431</v>
      </c>
      <c r="C196" s="691" t="s">
        <v>50</v>
      </c>
      <c r="D196" s="692" t="n">
        <v>500</v>
      </c>
    </row>
    <row r="197" customFormat="false" ht="12.75" hidden="false" customHeight="false" outlineLevel="0" collapsed="false">
      <c r="A197" s="475" t="s">
        <v>4572</v>
      </c>
      <c r="B197" s="475" t="s">
        <v>4701</v>
      </c>
      <c r="C197" s="691" t="s">
        <v>50</v>
      </c>
      <c r="D197" s="692" t="n">
        <v>500</v>
      </c>
    </row>
    <row r="198" customFormat="false" ht="12.75" hidden="false" customHeight="false" outlineLevel="0" collapsed="false">
      <c r="A198" s="475" t="s">
        <v>4574</v>
      </c>
      <c r="B198" s="475" t="s">
        <v>4702</v>
      </c>
      <c r="C198" s="691" t="s">
        <v>50</v>
      </c>
      <c r="D198" s="692" t="n">
        <v>500</v>
      </c>
    </row>
    <row r="199" customFormat="false" ht="12.75" hidden="false" customHeight="false" outlineLevel="0" collapsed="false">
      <c r="A199" s="475" t="s">
        <v>4576</v>
      </c>
      <c r="B199" s="475" t="s">
        <v>4703</v>
      </c>
      <c r="C199" s="691" t="s">
        <v>50</v>
      </c>
      <c r="D199" s="692" t="n">
        <v>500</v>
      </c>
    </row>
    <row r="200" customFormat="false" ht="12.75" hidden="false" customHeight="false" outlineLevel="0" collapsed="false">
      <c r="A200" s="475" t="s">
        <v>4578</v>
      </c>
      <c r="B200" s="475" t="s">
        <v>4704</v>
      </c>
      <c r="C200" s="691" t="s">
        <v>50</v>
      </c>
      <c r="D200" s="692" t="n">
        <v>600</v>
      </c>
    </row>
    <row r="201" customFormat="false" ht="12.75" hidden="false" customHeight="false" outlineLevel="0" collapsed="false">
      <c r="A201" s="475" t="s">
        <v>4580</v>
      </c>
      <c r="B201" s="475" t="s">
        <v>4705</v>
      </c>
      <c r="C201" s="691" t="s">
        <v>50</v>
      </c>
      <c r="D201" s="692" t="n">
        <v>600</v>
      </c>
    </row>
    <row r="202" customFormat="false" ht="12.75" hidden="false" customHeight="false" outlineLevel="0" collapsed="false">
      <c r="A202" s="475" t="s">
        <v>4582</v>
      </c>
      <c r="B202" s="475" t="s">
        <v>1445</v>
      </c>
      <c r="C202" s="691" t="s">
        <v>50</v>
      </c>
      <c r="D202" s="692" t="n">
        <v>126.5</v>
      </c>
    </row>
    <row r="203" customFormat="false" ht="12.75" hidden="false" customHeight="false" outlineLevel="0" collapsed="false">
      <c r="A203" s="475" t="s">
        <v>4583</v>
      </c>
      <c r="B203" s="475" t="s">
        <v>1447</v>
      </c>
      <c r="C203" s="691" t="s">
        <v>50</v>
      </c>
      <c r="D203" s="692" t="n">
        <v>118</v>
      </c>
    </row>
    <row r="204" customFormat="false" ht="12.75" hidden="false" customHeight="false" outlineLevel="0" collapsed="false">
      <c r="A204" s="475" t="s">
        <v>4584</v>
      </c>
      <c r="B204" s="475" t="s">
        <v>1449</v>
      </c>
      <c r="C204" s="691" t="s">
        <v>50</v>
      </c>
      <c r="D204" s="692" t="n">
        <v>118</v>
      </c>
    </row>
    <row r="205" customFormat="false" ht="12.75" hidden="false" customHeight="false" outlineLevel="0" collapsed="false">
      <c r="A205" s="475" t="s">
        <v>4585</v>
      </c>
      <c r="B205" s="475" t="s">
        <v>1451</v>
      </c>
      <c r="C205" s="691" t="s">
        <v>50</v>
      </c>
      <c r="D205" s="692" t="n">
        <v>118</v>
      </c>
    </row>
    <row r="206" customFormat="false" ht="12.75" hidden="false" customHeight="false" outlineLevel="0" collapsed="false">
      <c r="A206" s="475" t="s">
        <v>4586</v>
      </c>
      <c r="B206" s="475" t="s">
        <v>1453</v>
      </c>
      <c r="C206" s="691" t="s">
        <v>50</v>
      </c>
      <c r="D206" s="692" t="n">
        <v>107.53</v>
      </c>
    </row>
    <row r="207" customFormat="false" ht="12.75" hidden="false" customHeight="false" outlineLevel="0" collapsed="false">
      <c r="A207" s="475" t="s">
        <v>4587</v>
      </c>
      <c r="B207" s="475" t="s">
        <v>4588</v>
      </c>
      <c r="C207" s="691" t="s">
        <v>50</v>
      </c>
      <c r="D207" s="692" t="n">
        <v>152</v>
      </c>
    </row>
    <row r="208" customFormat="false" ht="12.75" hidden="false" customHeight="false" outlineLevel="0" collapsed="false">
      <c r="A208" s="475" t="s">
        <v>4706</v>
      </c>
      <c r="B208" s="475" t="s">
        <v>4707</v>
      </c>
      <c r="C208" s="691" t="s">
        <v>50</v>
      </c>
      <c r="D208" s="692" t="n">
        <v>350</v>
      </c>
    </row>
    <row r="209" customFormat="false" ht="12.75" hidden="false" customHeight="false" outlineLevel="0" collapsed="false">
      <c r="A209" s="475" t="s">
        <v>4708</v>
      </c>
      <c r="B209" s="475" t="s">
        <v>1459</v>
      </c>
      <c r="C209" s="691" t="s">
        <v>50</v>
      </c>
      <c r="D209" s="692" t="n">
        <v>316.25</v>
      </c>
    </row>
    <row r="210" customFormat="false" ht="12.75" hidden="false" customHeight="false" outlineLevel="0" collapsed="false">
      <c r="A210" s="475" t="s">
        <v>4709</v>
      </c>
      <c r="B210" s="475" t="s">
        <v>4710</v>
      </c>
      <c r="C210" s="691" t="s">
        <v>50</v>
      </c>
      <c r="D210" s="692" t="n">
        <v>287.5</v>
      </c>
    </row>
    <row r="211" customFormat="false" ht="12.75" hidden="false" customHeight="false" outlineLevel="0" collapsed="false">
      <c r="A211" s="475" t="s">
        <v>4711</v>
      </c>
      <c r="B211" s="475" t="s">
        <v>1463</v>
      </c>
      <c r="C211" s="691" t="s">
        <v>50</v>
      </c>
      <c r="D211" s="692" t="n">
        <v>150</v>
      </c>
    </row>
    <row r="212" customFormat="false" ht="12.75" hidden="false" customHeight="false" outlineLevel="0" collapsed="false">
      <c r="A212" s="475" t="s">
        <v>4712</v>
      </c>
      <c r="B212" s="475" t="s">
        <v>4713</v>
      </c>
      <c r="C212" s="691" t="s">
        <v>50</v>
      </c>
      <c r="D212" s="692" t="n">
        <v>350</v>
      </c>
    </row>
    <row r="213" customFormat="false" ht="12.75" hidden="false" customHeight="false" outlineLevel="0" collapsed="false">
      <c r="A213" s="475" t="s">
        <v>4714</v>
      </c>
      <c r="B213" s="475" t="s">
        <v>4715</v>
      </c>
      <c r="C213" s="691" t="s">
        <v>50</v>
      </c>
      <c r="D213" s="692" t="n">
        <v>350</v>
      </c>
    </row>
    <row r="214" customFormat="false" ht="12.75" hidden="false" customHeight="false" outlineLevel="0" collapsed="false">
      <c r="A214" s="475" t="s">
        <v>4716</v>
      </c>
      <c r="B214" s="475" t="s">
        <v>4717</v>
      </c>
      <c r="C214" s="691" t="s">
        <v>50</v>
      </c>
      <c r="D214" s="692" t="n">
        <v>350</v>
      </c>
    </row>
    <row r="215" customFormat="false" ht="12.75" hidden="false" customHeight="false" outlineLevel="0" collapsed="false">
      <c r="A215" s="475" t="s">
        <v>4718</v>
      </c>
      <c r="B215" s="475" t="s">
        <v>1475</v>
      </c>
      <c r="C215" s="691" t="s">
        <v>50</v>
      </c>
      <c r="D215" s="692" t="n">
        <v>350</v>
      </c>
    </row>
    <row r="216" customFormat="false" ht="12.75" hidden="false" customHeight="false" outlineLevel="0" collapsed="false">
      <c r="A216" s="475" t="s">
        <v>4719</v>
      </c>
      <c r="B216" s="475" t="s">
        <v>4720</v>
      </c>
      <c r="C216" s="691" t="s">
        <v>50</v>
      </c>
      <c r="D216" s="692" t="n">
        <v>120</v>
      </c>
    </row>
    <row r="217" customFormat="false" ht="12.75" hidden="false" customHeight="false" outlineLevel="0" collapsed="false">
      <c r="A217" s="475" t="s">
        <v>4721</v>
      </c>
      <c r="B217" s="475" t="s">
        <v>4722</v>
      </c>
      <c r="C217" s="691" t="s">
        <v>50</v>
      </c>
      <c r="D217" s="692" t="n">
        <v>500</v>
      </c>
    </row>
    <row r="218" customFormat="false" ht="12.75" hidden="false" customHeight="false" outlineLevel="0" collapsed="false">
      <c r="A218" s="475" t="s">
        <v>4723</v>
      </c>
      <c r="B218" s="475" t="s">
        <v>1481</v>
      </c>
      <c r="C218" s="691" t="s">
        <v>50</v>
      </c>
      <c r="D218" s="692" t="n">
        <v>200</v>
      </c>
    </row>
    <row r="219" customFormat="false" ht="12.75" hidden="false" customHeight="false" outlineLevel="0" collapsed="false">
      <c r="A219" s="475" t="s">
        <v>4724</v>
      </c>
      <c r="B219" s="475" t="s">
        <v>4725</v>
      </c>
      <c r="C219" s="691" t="s">
        <v>50</v>
      </c>
      <c r="D219" s="692" t="n">
        <v>350</v>
      </c>
    </row>
    <row r="220" customFormat="false" ht="12.75" hidden="false" customHeight="false" outlineLevel="0" collapsed="false">
      <c r="A220" s="475" t="s">
        <v>4726</v>
      </c>
      <c r="B220" s="475" t="s">
        <v>1487</v>
      </c>
      <c r="C220" s="691" t="s">
        <v>50</v>
      </c>
      <c r="D220" s="692" t="n">
        <v>350</v>
      </c>
    </row>
    <row r="221" customFormat="false" ht="12.75" hidden="false" customHeight="false" outlineLevel="0" collapsed="false">
      <c r="A221" s="475" t="s">
        <v>4727</v>
      </c>
      <c r="B221" s="475" t="s">
        <v>4728</v>
      </c>
      <c r="C221" s="691" t="s">
        <v>50</v>
      </c>
      <c r="D221" s="692" t="n">
        <v>500</v>
      </c>
    </row>
    <row r="222" customFormat="false" ht="12.75" hidden="false" customHeight="false" outlineLevel="0" collapsed="false">
      <c r="A222" s="475" t="s">
        <v>4729</v>
      </c>
      <c r="B222" s="475" t="s">
        <v>1491</v>
      </c>
      <c r="C222" s="691" t="s">
        <v>50</v>
      </c>
      <c r="D222" s="692" t="n">
        <v>500</v>
      </c>
    </row>
    <row r="223" customFormat="false" ht="12.75" hidden="false" customHeight="false" outlineLevel="0" collapsed="false">
      <c r="A223" s="475" t="s">
        <v>4730</v>
      </c>
      <c r="B223" s="475" t="s">
        <v>4731</v>
      </c>
      <c r="C223" s="691" t="s">
        <v>50</v>
      </c>
      <c r="D223" s="692" t="n">
        <v>120</v>
      </c>
    </row>
    <row r="224" customFormat="false" ht="12.75" hidden="false" customHeight="false" outlineLevel="0" collapsed="false">
      <c r="A224" s="475" t="s">
        <v>4732</v>
      </c>
      <c r="B224" s="475" t="s">
        <v>1497</v>
      </c>
      <c r="C224" s="691" t="s">
        <v>50</v>
      </c>
      <c r="D224" s="692" t="n">
        <v>120</v>
      </c>
    </row>
    <row r="225" customFormat="false" ht="12.75" hidden="false" customHeight="false" outlineLevel="0" collapsed="false">
      <c r="A225" s="475" t="s">
        <v>4733</v>
      </c>
      <c r="B225" s="475" t="s">
        <v>1499</v>
      </c>
      <c r="C225" s="691" t="s">
        <v>50</v>
      </c>
      <c r="D225" s="692" t="n">
        <v>300</v>
      </c>
    </row>
    <row r="226" customFormat="false" ht="12.75" hidden="false" customHeight="false" outlineLevel="0" collapsed="false">
      <c r="A226" s="475" t="s">
        <v>4734</v>
      </c>
      <c r="B226" s="475" t="s">
        <v>4735</v>
      </c>
      <c r="C226" s="691" t="s">
        <v>50</v>
      </c>
      <c r="D226" s="692" t="n">
        <v>500</v>
      </c>
    </row>
    <row r="227" customFormat="false" ht="12.75" hidden="false" customHeight="false" outlineLevel="0" collapsed="false">
      <c r="A227" s="475" t="s">
        <v>4736</v>
      </c>
      <c r="B227" s="475" t="s">
        <v>1505</v>
      </c>
      <c r="C227" s="691" t="s">
        <v>50</v>
      </c>
      <c r="D227" s="692" t="n">
        <v>1878.53</v>
      </c>
    </row>
    <row r="228" customFormat="false" ht="12.75" hidden="false" customHeight="false" outlineLevel="0" collapsed="false">
      <c r="A228" s="475" t="s">
        <v>4737</v>
      </c>
      <c r="B228" s="475" t="s">
        <v>1507</v>
      </c>
      <c r="C228" s="691" t="s">
        <v>50</v>
      </c>
      <c r="D228" s="692" t="n">
        <v>400</v>
      </c>
    </row>
    <row r="229" customFormat="false" ht="12.75" hidden="false" customHeight="false" outlineLevel="0" collapsed="false">
      <c r="A229" s="475" t="s">
        <v>4738</v>
      </c>
      <c r="B229" s="475" t="s">
        <v>4739</v>
      </c>
      <c r="C229" s="691" t="s">
        <v>50</v>
      </c>
      <c r="D229" s="692" t="n">
        <v>120</v>
      </c>
    </row>
    <row r="230" customFormat="false" ht="12.75" hidden="false" customHeight="false" outlineLevel="0" collapsed="false">
      <c r="A230" s="475" t="s">
        <v>4740</v>
      </c>
      <c r="B230" s="475" t="s">
        <v>4741</v>
      </c>
      <c r="C230" s="691" t="s">
        <v>50</v>
      </c>
      <c r="D230" s="692" t="n">
        <v>23</v>
      </c>
    </row>
    <row r="231" customFormat="false" ht="12.75" hidden="false" customHeight="false" outlineLevel="0" collapsed="false">
      <c r="A231" s="475" t="s">
        <v>4742</v>
      </c>
      <c r="B231" s="475" t="s">
        <v>4743</v>
      </c>
      <c r="C231" s="691" t="s">
        <v>50</v>
      </c>
      <c r="D231" s="692" t="n">
        <v>74.03</v>
      </c>
    </row>
    <row r="232" customFormat="false" ht="12.75" hidden="false" customHeight="false" outlineLevel="0" collapsed="false">
      <c r="A232" s="475" t="s">
        <v>4744</v>
      </c>
      <c r="B232" s="475" t="s">
        <v>4745</v>
      </c>
      <c r="C232" s="691" t="s">
        <v>50</v>
      </c>
      <c r="D232" s="692" t="n">
        <v>137.62</v>
      </c>
    </row>
    <row r="233" customFormat="false" ht="12.75" hidden="false" customHeight="false" outlineLevel="0" collapsed="false">
      <c r="A233" s="475" t="s">
        <v>4746</v>
      </c>
      <c r="B233" s="475" t="s">
        <v>1517</v>
      </c>
      <c r="C233" s="691" t="s">
        <v>50</v>
      </c>
      <c r="D233" s="692" t="n">
        <v>200</v>
      </c>
    </row>
    <row r="234" customFormat="false" ht="12.75" hidden="false" customHeight="false" outlineLevel="0" collapsed="false">
      <c r="A234" s="475" t="s">
        <v>4747</v>
      </c>
      <c r="B234" s="475" t="s">
        <v>4748</v>
      </c>
      <c r="C234" s="691" t="s">
        <v>50</v>
      </c>
      <c r="D234" s="692" t="n">
        <v>600</v>
      </c>
    </row>
    <row r="235" customFormat="false" ht="12.75" hidden="false" customHeight="false" outlineLevel="0" collapsed="false">
      <c r="A235" s="475" t="s">
        <v>4749</v>
      </c>
      <c r="B235" s="475" t="s">
        <v>4750</v>
      </c>
      <c r="C235" s="691" t="s">
        <v>50</v>
      </c>
      <c r="D235" s="692" t="n">
        <v>700</v>
      </c>
    </row>
    <row r="236" customFormat="false" ht="12.75" hidden="false" customHeight="false" outlineLevel="0" collapsed="false">
      <c r="A236" s="475" t="s">
        <v>4751</v>
      </c>
      <c r="B236" s="475" t="s">
        <v>4752</v>
      </c>
      <c r="C236" s="691" t="s">
        <v>1528</v>
      </c>
      <c r="D236" s="692" t="n">
        <v>800</v>
      </c>
    </row>
    <row r="237" customFormat="false" ht="12.75" hidden="false" customHeight="false" outlineLevel="0" collapsed="false">
      <c r="A237" s="475" t="s">
        <v>4753</v>
      </c>
      <c r="B237" s="475" t="s">
        <v>4754</v>
      </c>
      <c r="C237" s="691" t="s">
        <v>1528</v>
      </c>
      <c r="D237" s="692" t="n">
        <v>800</v>
      </c>
    </row>
    <row r="238" customFormat="false" ht="12.75" hidden="false" customHeight="false" outlineLevel="0" collapsed="false">
      <c r="A238" s="475" t="s">
        <v>4755</v>
      </c>
      <c r="B238" s="475" t="s">
        <v>4756</v>
      </c>
      <c r="C238" s="691" t="s">
        <v>1528</v>
      </c>
      <c r="D238" s="692" t="n">
        <v>800</v>
      </c>
    </row>
    <row r="239" customFormat="false" ht="12.75" hidden="false" customHeight="false" outlineLevel="0" collapsed="false">
      <c r="A239" s="475" t="s">
        <v>4757</v>
      </c>
      <c r="B239" s="475" t="s">
        <v>4758</v>
      </c>
      <c r="C239" s="691" t="s">
        <v>1528</v>
      </c>
      <c r="D239" s="692" t="n">
        <v>800</v>
      </c>
    </row>
    <row r="240" customFormat="false" ht="12.75" hidden="false" customHeight="false" outlineLevel="0" collapsed="false">
      <c r="A240" s="475" t="s">
        <v>4759</v>
      </c>
      <c r="B240" s="475" t="s">
        <v>4760</v>
      </c>
      <c r="C240" s="691" t="s">
        <v>50</v>
      </c>
      <c r="D240" s="692" t="n">
        <v>1000</v>
      </c>
    </row>
    <row r="241" customFormat="false" ht="12.75" hidden="false" customHeight="false" outlineLevel="0" collapsed="false">
      <c r="A241" s="475" t="s">
        <v>4761</v>
      </c>
      <c r="B241" s="475" t="s">
        <v>1540</v>
      </c>
      <c r="C241" s="691" t="s">
        <v>50</v>
      </c>
      <c r="D241" s="692" t="n">
        <v>150</v>
      </c>
    </row>
    <row r="242" customFormat="false" ht="12.75" hidden="false" customHeight="false" outlineLevel="0" collapsed="false">
      <c r="A242" s="475" t="s">
        <v>4762</v>
      </c>
      <c r="B242" s="475" t="s">
        <v>4763</v>
      </c>
      <c r="C242" s="691" t="s">
        <v>50</v>
      </c>
      <c r="D242" s="692" t="n">
        <v>500</v>
      </c>
    </row>
    <row r="243" customFormat="false" ht="12.75" hidden="false" customHeight="false" outlineLevel="0" collapsed="false">
      <c r="A243" s="475" t="s">
        <v>4764</v>
      </c>
      <c r="B243" s="475" t="s">
        <v>4765</v>
      </c>
      <c r="C243" s="691" t="s">
        <v>50</v>
      </c>
      <c r="D243" s="692" t="n">
        <v>500</v>
      </c>
    </row>
    <row r="244" customFormat="false" ht="12.75" hidden="false" customHeight="false" outlineLevel="0" collapsed="false">
      <c r="A244" s="475" t="s">
        <v>4766</v>
      </c>
      <c r="B244" s="475" t="s">
        <v>4767</v>
      </c>
      <c r="C244" s="691" t="s">
        <v>50</v>
      </c>
      <c r="D244" s="692" t="n">
        <v>500</v>
      </c>
    </row>
    <row r="245" customFormat="false" ht="12.75" hidden="false" customHeight="false" outlineLevel="0" collapsed="false">
      <c r="A245" s="475" t="s">
        <v>4766</v>
      </c>
      <c r="B245" s="475" t="s">
        <v>4767</v>
      </c>
      <c r="C245" s="691" t="s">
        <v>50</v>
      </c>
      <c r="D245" s="692" t="n">
        <v>500</v>
      </c>
    </row>
  </sheetData>
  <mergeCells count="1">
    <mergeCell ref="A1:I1"/>
  </mergeCell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Roman,Normal"&amp;12Página &amp;P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A6099"/>
    <pageSetUpPr fitToPage="false"/>
  </sheetPr>
  <dimension ref="A2:AS43"/>
  <sheetViews>
    <sheetView showFormulas="false" showGridLines="true" showRowColHeaders="true" showZeros="true" rightToLeft="false" tabSelected="false" showOutlineSymbols="true" defaultGridColor="true" view="pageBreakPreview" topLeftCell="A1" colorId="64" zoomScale="90" zoomScaleNormal="100" zoomScalePageLayoutView="90" workbookViewId="0">
      <selection pane="topLeft" activeCell="S23" activeCellId="0" sqref="S23"/>
    </sheetView>
  </sheetViews>
  <sheetFormatPr defaultColWidth="9.1484375" defaultRowHeight="12.75" zeroHeight="false" outlineLevelRow="0" outlineLevelCol="0"/>
  <cols>
    <col collapsed="false" customWidth="true" hidden="false" outlineLevel="0" max="1" min="1" style="1" width="3.15"/>
    <col collapsed="false" customWidth="true" hidden="false" outlineLevel="0" max="2" min="2" style="2" width="13.86"/>
    <col collapsed="false" customWidth="true" hidden="true" outlineLevel="0" max="5" min="3" style="2" width="11.57"/>
    <col collapsed="false" customWidth="true" hidden="false" outlineLevel="0" max="6" min="6" style="2" width="42"/>
    <col collapsed="false" customWidth="true" hidden="false" outlineLevel="0" max="7" min="7" style="3" width="12.57"/>
    <col collapsed="false" customWidth="true" hidden="false" outlineLevel="0" max="8" min="8" style="3" width="14.86"/>
    <col collapsed="false" customWidth="true" hidden="false" outlineLevel="0" max="9" min="9" style="4" width="15.42"/>
    <col collapsed="false" customWidth="true" hidden="false" outlineLevel="0" max="10" min="10" style="3" width="13.86"/>
    <col collapsed="false" customWidth="true" hidden="false" outlineLevel="0" max="11" min="11" style="3" width="11.14"/>
    <col collapsed="false" customWidth="true" hidden="false" outlineLevel="0" max="12" min="12" style="5" width="9.57"/>
    <col collapsed="false" customWidth="true" hidden="false" outlineLevel="0" max="13" min="13" style="6" width="3"/>
    <col collapsed="false" customWidth="false" hidden="false" outlineLevel="0" max="1015" min="14" style="3" width="9.14"/>
  </cols>
  <sheetData>
    <row r="2" customFormat="false" ht="4.5" hidden="false" customHeight="true" outlineLevel="0" collapsed="false">
      <c r="B2" s="79"/>
      <c r="C2" s="80"/>
      <c r="D2" s="80"/>
      <c r="E2" s="80"/>
      <c r="F2" s="81"/>
      <c r="G2" s="81"/>
      <c r="H2" s="81"/>
      <c r="I2" s="81"/>
      <c r="J2" s="81"/>
      <c r="K2" s="82"/>
      <c r="L2" s="83"/>
      <c r="M2" s="12"/>
    </row>
    <row r="3" customFormat="false" ht="11.25" hidden="false" customHeight="true" outlineLevel="0" collapsed="false">
      <c r="B3" s="84"/>
      <c r="C3" s="12"/>
      <c r="D3" s="12"/>
      <c r="E3" s="12"/>
      <c r="F3" s="12"/>
      <c r="G3" s="14" t="s">
        <v>0</v>
      </c>
      <c r="H3" s="12"/>
      <c r="I3" s="12"/>
      <c r="J3" s="12"/>
      <c r="K3" s="85"/>
      <c r="L3" s="86"/>
      <c r="M3" s="12"/>
    </row>
    <row r="4" customFormat="false" ht="11.25" hidden="false" customHeight="true" outlineLevel="0" collapsed="false">
      <c r="B4" s="84"/>
      <c r="C4" s="12"/>
      <c r="D4" s="12"/>
      <c r="E4" s="12"/>
      <c r="F4" s="12"/>
      <c r="G4" s="16" t="s">
        <v>1</v>
      </c>
      <c r="H4" s="12"/>
      <c r="I4" s="12"/>
      <c r="J4" s="12"/>
      <c r="K4" s="85"/>
      <c r="L4" s="86"/>
      <c r="M4" s="12"/>
    </row>
    <row r="5" customFormat="false" ht="11.25" hidden="false" customHeight="true" outlineLevel="0" collapsed="false">
      <c r="B5" s="84"/>
      <c r="C5" s="12"/>
      <c r="D5" s="12"/>
      <c r="E5" s="12"/>
      <c r="F5" s="12"/>
      <c r="G5" s="16" t="s">
        <v>2</v>
      </c>
      <c r="H5" s="12"/>
      <c r="I5" s="12"/>
      <c r="J5" s="12"/>
      <c r="K5" s="85"/>
      <c r="L5" s="86"/>
      <c r="M5" s="12"/>
    </row>
    <row r="6" customFormat="false" ht="11.25" hidden="false" customHeight="true" outlineLevel="0" collapsed="false">
      <c r="B6" s="84"/>
      <c r="C6" s="12"/>
      <c r="D6" s="12"/>
      <c r="E6" s="12"/>
      <c r="F6" s="12"/>
      <c r="G6" s="16" t="s">
        <v>3</v>
      </c>
      <c r="H6" s="12"/>
      <c r="I6" s="12"/>
      <c r="J6" s="12"/>
      <c r="K6" s="85"/>
      <c r="L6" s="86"/>
      <c r="M6" s="12"/>
    </row>
    <row r="7" customFormat="false" ht="4.5" hidden="false" customHeight="true" outlineLevel="0" collapsed="false">
      <c r="B7" s="87"/>
      <c r="C7" s="88"/>
      <c r="D7" s="88"/>
      <c r="E7" s="88"/>
      <c r="F7" s="88"/>
      <c r="G7" s="89"/>
      <c r="H7" s="88"/>
      <c r="I7" s="88"/>
      <c r="J7" s="88"/>
      <c r="K7" s="90"/>
      <c r="L7" s="91"/>
      <c r="M7" s="12"/>
    </row>
    <row r="8" customFormat="false" ht="17.25" hidden="false" customHeight="true" outlineLevel="0" collapsed="false">
      <c r="B8" s="92" t="s">
        <v>30</v>
      </c>
      <c r="C8" s="92"/>
      <c r="D8" s="92"/>
      <c r="E8" s="92"/>
      <c r="F8" s="92"/>
      <c r="G8" s="92"/>
      <c r="H8" s="92"/>
      <c r="I8" s="92"/>
      <c r="J8" s="92"/>
      <c r="K8" s="92"/>
      <c r="L8" s="92"/>
      <c r="M8" s="20"/>
    </row>
    <row r="9" customFormat="false" ht="15" hidden="false" customHeight="true" outlineLevel="0" collapsed="false">
      <c r="B9" s="93" t="s">
        <v>5</v>
      </c>
      <c r="C9" s="93"/>
      <c r="D9" s="93"/>
      <c r="E9" s="93"/>
      <c r="F9" s="93"/>
      <c r="G9" s="93"/>
      <c r="H9" s="93"/>
      <c r="I9" s="93"/>
      <c r="J9" s="93"/>
      <c r="K9" s="94" t="s">
        <v>14</v>
      </c>
      <c r="L9" s="95" t="n">
        <f aca="false">'FATOR K'!E10</f>
        <v>2.36766881243063</v>
      </c>
      <c r="M9" s="24"/>
    </row>
    <row r="10" customFormat="false" ht="15" hidden="false" customHeight="true" outlineLevel="0" collapsed="false">
      <c r="B10" s="96" t="s">
        <v>6</v>
      </c>
      <c r="C10" s="96"/>
      <c r="D10" s="96"/>
      <c r="E10" s="96"/>
      <c r="F10" s="96"/>
      <c r="G10" s="96"/>
      <c r="H10" s="96"/>
      <c r="I10" s="96"/>
      <c r="J10" s="96"/>
      <c r="K10" s="94" t="s">
        <v>15</v>
      </c>
      <c r="L10" s="95" t="n">
        <f aca="false">'FATOR K'!E11</f>
        <v>1.22086570477248</v>
      </c>
      <c r="M10" s="24"/>
    </row>
    <row r="11" customFormat="false" ht="45.75" hidden="false" customHeight="true" outlineLevel="0" collapsed="false">
      <c r="B11" s="97" t="str">
        <f aca="false">'ORÇAMENTO SINTÉTICO'!B11</f>
        <v>Contratação de empresa especializada para a prestação de serviços de assessoria, consultoria (técnica e operacional), acompanhamento, estudos de viabilidade técnica, análises, pareceres, relatórios, fiscalização, conferência, recebimento e outros de mesma natureza, em nível de arquitetura/engenharia para auxiliar a gestão do contrato de projetos para a implementação de melhorias no edifício sede da Subseção Judiciária de Juiz de Fora, localizada na Rua Leopoldo Schmidt, n° 145, Centro, contratados por meio do PAe/SEI nº 0012317-40.2024.4.06.8001.</v>
      </c>
      <c r="C11" s="97"/>
      <c r="D11" s="97"/>
      <c r="E11" s="97"/>
      <c r="F11" s="97"/>
      <c r="G11" s="97"/>
      <c r="H11" s="97"/>
      <c r="I11" s="97"/>
      <c r="J11" s="97"/>
      <c r="K11" s="97"/>
      <c r="L11" s="97"/>
      <c r="M11" s="28"/>
    </row>
    <row r="12" s="4" customFormat="true" ht="18" hidden="false" customHeight="true" outlineLevel="0" collapsed="false">
      <c r="A12" s="8"/>
      <c r="B12" s="98" t="s">
        <v>31</v>
      </c>
      <c r="C12" s="98" t="s">
        <v>32</v>
      </c>
      <c r="D12" s="98" t="s">
        <v>33</v>
      </c>
      <c r="E12" s="98" t="s">
        <v>34</v>
      </c>
      <c r="F12" s="98" t="s">
        <v>35</v>
      </c>
      <c r="G12" s="30" t="s">
        <v>9</v>
      </c>
      <c r="H12" s="30" t="s">
        <v>10</v>
      </c>
      <c r="I12" s="30" t="s">
        <v>36</v>
      </c>
      <c r="J12" s="30" t="s">
        <v>37</v>
      </c>
      <c r="K12" s="30" t="s">
        <v>13</v>
      </c>
      <c r="L12" s="30"/>
      <c r="M12" s="24"/>
    </row>
    <row r="13" s="105" customFormat="true" ht="15" hidden="false" customHeight="true" outlineLevel="0" collapsed="false">
      <c r="A13" s="99"/>
      <c r="B13" s="100" t="n">
        <v>1</v>
      </c>
      <c r="C13" s="101" t="s">
        <v>18</v>
      </c>
      <c r="D13" s="101"/>
      <c r="E13" s="101"/>
      <c r="F13" s="101"/>
      <c r="G13" s="101"/>
      <c r="H13" s="101"/>
      <c r="I13" s="101"/>
      <c r="J13" s="101"/>
      <c r="K13" s="102" t="n">
        <f aca="false">K14+K18</f>
        <v>1266.31329627525</v>
      </c>
      <c r="L13" s="102"/>
      <c r="M13" s="103"/>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row>
    <row r="14" s="53" customFormat="true" ht="15" hidden="false" customHeight="true" outlineLevel="0" collapsed="false">
      <c r="A14" s="1"/>
      <c r="B14" s="106" t="s">
        <v>17</v>
      </c>
      <c r="C14" s="106" t="s">
        <v>38</v>
      </c>
      <c r="D14" s="106"/>
      <c r="E14" s="106"/>
      <c r="F14" s="106"/>
      <c r="G14" s="106"/>
      <c r="H14" s="106"/>
      <c r="I14" s="106"/>
      <c r="J14" s="106"/>
      <c r="K14" s="107" t="n">
        <f aca="false">SUM(L15:L17)</f>
        <v>1215.53749161376</v>
      </c>
      <c r="L14" s="107"/>
      <c r="M14" s="48"/>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row>
    <row r="15" customFormat="false" ht="15" hidden="false" customHeight="true" outlineLevel="0" collapsed="false">
      <c r="A15" s="108" t="s">
        <v>39</v>
      </c>
      <c r="B15" s="109" t="s">
        <v>39</v>
      </c>
      <c r="C15" s="110" t="s">
        <v>40</v>
      </c>
      <c r="D15" s="110" t="n">
        <v>93570</v>
      </c>
      <c r="E15" s="111" t="n">
        <v>45200</v>
      </c>
      <c r="F15" s="112" t="str">
        <f aca="false">VLOOKUP(A15,TAB_SAL!A:E,2,0)</f>
        <v>RELATÓRIO TÉCNICO DE ENGENHARIA CIVIL/ARQUITETURA</v>
      </c>
      <c r="G15" s="113" t="n">
        <f aca="false">VLOOKUP(A15,DIMENS_EQUIPE!A:I,6,0)</f>
        <v>2.5</v>
      </c>
      <c r="H15" s="114" t="s">
        <v>41</v>
      </c>
      <c r="I15" s="115" t="n">
        <f aca="false">VLOOKUP(A15,TAB_SAL!$A$9:$E$12,5,0)</f>
        <v>78.7173636363636</v>
      </c>
      <c r="J15" s="116" t="n">
        <f aca="false">ROUND(G15*I15,2)</f>
        <v>196.79</v>
      </c>
      <c r="K15" s="117" t="s">
        <v>42</v>
      </c>
      <c r="L15" s="118" t="n">
        <f aca="false">IF(K15="TRDE",J15*$L$10,IF(K15="FATOR k",J15*$L$9))</f>
        <v>465.933545598224</v>
      </c>
      <c r="M15" s="48"/>
    </row>
    <row r="16" customFormat="false" ht="15" hidden="false" customHeight="true" outlineLevel="0" collapsed="false">
      <c r="A16" s="108" t="s">
        <v>43</v>
      </c>
      <c r="B16" s="109" t="s">
        <v>43</v>
      </c>
      <c r="C16" s="110" t="s">
        <v>40</v>
      </c>
      <c r="D16" s="110" t="n">
        <v>93565</v>
      </c>
      <c r="E16" s="111" t="n">
        <v>45200</v>
      </c>
      <c r="F16" s="112" t="str">
        <f aca="false">VLOOKUP(A16,TAB_SAL!A:E,2,0)</f>
        <v>RELATÓRIO TÉCNICO DE ENGENHARIA ELÉTRICA/ELETRÔNICA</v>
      </c>
      <c r="G16" s="113" t="n">
        <f aca="false">VLOOKUP(A16,DIMENS_EQUIPE!A:I,6,0)</f>
        <v>2.5</v>
      </c>
      <c r="H16" s="114" t="s">
        <v>41</v>
      </c>
      <c r="I16" s="115" t="n">
        <f aca="false">VLOOKUP(A16,TAB_SAL!$A$9:$E$12,5,0)</f>
        <v>63.3199090909091</v>
      </c>
      <c r="J16" s="116" t="n">
        <f aca="false">ROUND(G16*I16,2)</f>
        <v>158.3</v>
      </c>
      <c r="K16" s="117" t="s">
        <v>42</v>
      </c>
      <c r="L16" s="118" t="n">
        <f aca="false">IF(K16="TRDE",J16*$L$10,IF(K16="FATOR k",J16*$L$9))</f>
        <v>374.801973007769</v>
      </c>
      <c r="M16" s="48"/>
    </row>
    <row r="17" customFormat="false" ht="15" hidden="false" customHeight="true" outlineLevel="0" collapsed="false">
      <c r="A17" s="108" t="s">
        <v>44</v>
      </c>
      <c r="B17" s="109" t="s">
        <v>44</v>
      </c>
      <c r="C17" s="110" t="s">
        <v>40</v>
      </c>
      <c r="D17" s="110" t="n">
        <v>93567</v>
      </c>
      <c r="E17" s="111" t="n">
        <v>45200</v>
      </c>
      <c r="F17" s="112" t="str">
        <f aca="false">VLOOKUP(A17,TAB_SAL!A:E,2,0)</f>
        <v>RELETÓRIO TÉCNICO DE ENGENHARIA MECÂNICA/CLIMATIZAÇÃO</v>
      </c>
      <c r="G17" s="113" t="n">
        <f aca="false">VLOOKUP(A17,DIMENS_EQUIPE!A:I,6,0)</f>
        <v>2.5</v>
      </c>
      <c r="H17" s="114" t="s">
        <v>41</v>
      </c>
      <c r="I17" s="115" t="n">
        <f aca="false">VLOOKUP(A17,TAB_SAL!$A$9:$E$12,5,0)</f>
        <v>63.3199090909091</v>
      </c>
      <c r="J17" s="116" t="n">
        <f aca="false">ROUND(G17*I17,2)</f>
        <v>158.3</v>
      </c>
      <c r="K17" s="117" t="s">
        <v>42</v>
      </c>
      <c r="L17" s="118" t="n">
        <f aca="false">IF(K17="TRDE",J17*$L$10,IF(K17="FATOR k",J17*$L$9))</f>
        <v>374.801973007769</v>
      </c>
      <c r="M17" s="48"/>
    </row>
    <row r="18" s="53" customFormat="true" ht="15" hidden="false" customHeight="true" outlineLevel="0" collapsed="false">
      <c r="A18" s="1"/>
      <c r="B18" s="106" t="s">
        <v>19</v>
      </c>
      <c r="C18" s="106"/>
      <c r="D18" s="106"/>
      <c r="E18" s="106"/>
      <c r="F18" s="106" t="s">
        <v>45</v>
      </c>
      <c r="G18" s="119"/>
      <c r="H18" s="120"/>
      <c r="I18" s="121"/>
      <c r="J18" s="121"/>
      <c r="K18" s="107" t="n">
        <f aca="false">SUM(L19:L19)</f>
        <v>50.7758046614872</v>
      </c>
      <c r="L18" s="107"/>
      <c r="M18" s="48"/>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row>
    <row r="19" customFormat="false" ht="15" hidden="false" customHeight="true" outlineLevel="0" collapsed="false">
      <c r="B19" s="109" t="s">
        <v>46</v>
      </c>
      <c r="C19" s="110" t="s">
        <v>47</v>
      </c>
      <c r="D19" s="110" t="s">
        <v>48</v>
      </c>
      <c r="E19" s="111" t="n">
        <v>45200</v>
      </c>
      <c r="F19" s="122" t="s">
        <v>49</v>
      </c>
      <c r="G19" s="113" t="n">
        <f aca="false">DIMENS_EQUIPE!I19</f>
        <v>1</v>
      </c>
      <c r="H19" s="114" t="s">
        <v>50</v>
      </c>
      <c r="I19" s="115" t="n">
        <f aca="false">'02.01 Impressões'!I43</f>
        <v>41.5875</v>
      </c>
      <c r="J19" s="116" t="n">
        <f aca="false">ROUND(G19*I19,2)</f>
        <v>41.59</v>
      </c>
      <c r="K19" s="117" t="s">
        <v>15</v>
      </c>
      <c r="L19" s="123" t="n">
        <f aca="false">IF(K19="TRDE",J19*$L$10,IF(K19="FATOR k",J19*$L$9))</f>
        <v>50.7758046614872</v>
      </c>
      <c r="M19" s="48"/>
    </row>
    <row r="20" s="105" customFormat="true" ht="15" hidden="false" customHeight="true" outlineLevel="0" collapsed="false">
      <c r="A20" s="99"/>
      <c r="B20" s="100" t="n">
        <v>2</v>
      </c>
      <c r="C20" s="101" t="s">
        <v>20</v>
      </c>
      <c r="D20" s="101"/>
      <c r="E20" s="101"/>
      <c r="F20" s="101"/>
      <c r="G20" s="101"/>
      <c r="H20" s="101"/>
      <c r="I20" s="101"/>
      <c r="J20" s="101"/>
      <c r="K20" s="102" t="n">
        <f aca="false">K21+K25</f>
        <v>1656.12628955383</v>
      </c>
      <c r="L20" s="102" t="n">
        <f aca="false">L21+K25</f>
        <v>50.7758046614872</v>
      </c>
      <c r="M20" s="103"/>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row>
    <row r="21" s="53" customFormat="true" ht="15" hidden="false" customHeight="true" outlineLevel="0" collapsed="false">
      <c r="A21" s="1"/>
      <c r="B21" s="106" t="s">
        <v>48</v>
      </c>
      <c r="C21" s="106" t="s">
        <v>38</v>
      </c>
      <c r="D21" s="106"/>
      <c r="E21" s="106"/>
      <c r="F21" s="106"/>
      <c r="G21" s="106"/>
      <c r="H21" s="106"/>
      <c r="I21" s="106"/>
      <c r="J21" s="106"/>
      <c r="K21" s="107" t="n">
        <f aca="false">SUM(L22:L24)</f>
        <v>1605.35048489234</v>
      </c>
      <c r="L21" s="107"/>
      <c r="M21" s="48"/>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row>
    <row r="22" customFormat="false" ht="15" hidden="false" customHeight="true" outlineLevel="0" collapsed="false">
      <c r="A22" s="108" t="s">
        <v>39</v>
      </c>
      <c r="B22" s="109" t="s">
        <v>51</v>
      </c>
      <c r="C22" s="110" t="s">
        <v>40</v>
      </c>
      <c r="D22" s="110" t="n">
        <v>93570</v>
      </c>
      <c r="E22" s="111" t="n">
        <v>45200</v>
      </c>
      <c r="F22" s="112" t="str">
        <f aca="false">VLOOKUP(A22,TAB_SAL!A:E,2,0)</f>
        <v>RELATÓRIO TÉCNICO DE ENGENHARIA CIVIL/ARQUITETURA</v>
      </c>
      <c r="G22" s="113" t="n">
        <f aca="false">VLOOKUP(A22,DIMENS_EQUIPE!A:I,7,0)</f>
        <v>2.994</v>
      </c>
      <c r="H22" s="114" t="s">
        <v>52</v>
      </c>
      <c r="I22" s="115" t="n">
        <f aca="false">VLOOKUP(A22,TAB_SAL!$A$9:$E$12,5,0)</f>
        <v>78.7173636363636</v>
      </c>
      <c r="J22" s="116" t="n">
        <f aca="false">ROUND(G22*I22,2)</f>
        <v>235.68</v>
      </c>
      <c r="K22" s="117" t="s">
        <v>42</v>
      </c>
      <c r="L22" s="123" t="n">
        <f aca="false">IF(K22="TRDE",J22*$L$10,IF(K22="FATOR k",J22*$L$9))</f>
        <v>558.012185713652</v>
      </c>
      <c r="M22" s="48"/>
    </row>
    <row r="23" s="56" customFormat="true" ht="15" hidden="false" customHeight="true" outlineLevel="0" collapsed="false">
      <c r="A23" s="108" t="s">
        <v>43</v>
      </c>
      <c r="B23" s="109" t="s">
        <v>53</v>
      </c>
      <c r="C23" s="110" t="s">
        <v>40</v>
      </c>
      <c r="D23" s="110" t="n">
        <v>93565</v>
      </c>
      <c r="E23" s="111" t="n">
        <v>45200</v>
      </c>
      <c r="F23" s="112" t="str">
        <f aca="false">VLOOKUP(A23,TAB_SAL!A:E,2,0)</f>
        <v>RELATÓRIO TÉCNICO DE ENGENHARIA ELÉTRICA/ELETRÔNICA</v>
      </c>
      <c r="G23" s="113" t="n">
        <f aca="false">VLOOKUP(A23,DIMENS_EQUIPE!A:I,7,0)</f>
        <v>2.994</v>
      </c>
      <c r="H23" s="114" t="s">
        <v>52</v>
      </c>
      <c r="I23" s="115" t="n">
        <f aca="false">VLOOKUP(A23,TAB_SAL!$A$9:$E$12,5,0)</f>
        <v>63.3199090909091</v>
      </c>
      <c r="J23" s="116" t="n">
        <f aca="false">ROUND(G23*I23,2)</f>
        <v>189.58</v>
      </c>
      <c r="K23" s="117" t="s">
        <v>42</v>
      </c>
      <c r="L23" s="123" t="n">
        <f aca="false">IF(K23="TRDE",J23*$L$10,IF(K23="FATOR k",J23*$L$9))</f>
        <v>448.862653460599</v>
      </c>
      <c r="M23" s="48"/>
    </row>
    <row r="24" s="56" customFormat="true" ht="15" hidden="false" customHeight="true" outlineLevel="0" collapsed="false">
      <c r="A24" s="108" t="s">
        <v>44</v>
      </c>
      <c r="B24" s="109" t="s">
        <v>54</v>
      </c>
      <c r="C24" s="110" t="s">
        <v>40</v>
      </c>
      <c r="D24" s="110" t="n">
        <v>93567</v>
      </c>
      <c r="E24" s="111" t="n">
        <v>45200</v>
      </c>
      <c r="F24" s="112" t="str">
        <f aca="false">VLOOKUP(A24,TAB_SAL!A:E,2,0)</f>
        <v>RELETÓRIO TÉCNICO DE ENGENHARIA MECÂNICA/CLIMATIZAÇÃO</v>
      </c>
      <c r="G24" s="113" t="n">
        <f aca="false">VLOOKUP(A24,DIMENS_EQUIPE!A:I,7,0)</f>
        <v>3.992</v>
      </c>
      <c r="H24" s="114" t="s">
        <v>52</v>
      </c>
      <c r="I24" s="115" t="n">
        <f aca="false">VLOOKUP(A24,TAB_SAL!$A$9:$E$12,5,0)</f>
        <v>63.3199090909091</v>
      </c>
      <c r="J24" s="116" t="n">
        <f aca="false">ROUND(G24*I24,2)</f>
        <v>252.77</v>
      </c>
      <c r="K24" s="117" t="s">
        <v>42</v>
      </c>
      <c r="L24" s="123" t="n">
        <f aca="false">IF(K24="TRDE",J24*$L$10,IF(K24="FATOR k",J24*$L$9))</f>
        <v>598.475645718091</v>
      </c>
      <c r="M24" s="48"/>
    </row>
    <row r="25" s="53" customFormat="true" ht="15" hidden="false" customHeight="true" outlineLevel="0" collapsed="false">
      <c r="A25" s="1"/>
      <c r="B25" s="106" t="s">
        <v>55</v>
      </c>
      <c r="C25" s="106" t="s">
        <v>45</v>
      </c>
      <c r="D25" s="106"/>
      <c r="E25" s="106"/>
      <c r="F25" s="106"/>
      <c r="G25" s="106"/>
      <c r="H25" s="106"/>
      <c r="I25" s="106"/>
      <c r="J25" s="106"/>
      <c r="K25" s="107" t="n">
        <f aca="false">SUM(L26:L26)</f>
        <v>50.7758046614872</v>
      </c>
      <c r="L25" s="107"/>
      <c r="M25" s="48"/>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row>
    <row r="26" customFormat="false" ht="15" hidden="false" customHeight="true" outlineLevel="0" collapsed="false">
      <c r="B26" s="109" t="s">
        <v>56</v>
      </c>
      <c r="C26" s="110" t="s">
        <v>47</v>
      </c>
      <c r="D26" s="110" t="s">
        <v>48</v>
      </c>
      <c r="E26" s="111" t="n">
        <v>45200</v>
      </c>
      <c r="F26" s="122" t="s">
        <v>49</v>
      </c>
      <c r="G26" s="113" t="n">
        <f aca="false">DIMENS_EQUIPE!I20</f>
        <v>1</v>
      </c>
      <c r="H26" s="114" t="s">
        <v>50</v>
      </c>
      <c r="I26" s="115" t="n">
        <f aca="false">'02.01 Impressões'!I43</f>
        <v>41.5875</v>
      </c>
      <c r="J26" s="116" t="n">
        <f aca="false">ROUND(G26*I26,2)</f>
        <v>41.59</v>
      </c>
      <c r="K26" s="117" t="s">
        <v>15</v>
      </c>
      <c r="L26" s="123" t="n">
        <f aca="false">IF(K26="TRDE",J26*$L$10,IF(K26="FATOR k",J26*$L$9))</f>
        <v>50.7758046614872</v>
      </c>
      <c r="M26" s="48"/>
    </row>
    <row r="27" s="41" customFormat="true" ht="15" hidden="false" customHeight="true" outlineLevel="0" collapsed="false">
      <c r="A27" s="8"/>
      <c r="B27" s="100" t="n">
        <v>3</v>
      </c>
      <c r="C27" s="101" t="s">
        <v>22</v>
      </c>
      <c r="D27" s="101"/>
      <c r="E27" s="101"/>
      <c r="F27" s="101"/>
      <c r="G27" s="101"/>
      <c r="H27" s="101"/>
      <c r="I27" s="101"/>
      <c r="J27" s="101"/>
      <c r="K27" s="102" t="n">
        <f aca="false">K28+K32</f>
        <v>2344.1945231343</v>
      </c>
      <c r="L27" s="102"/>
      <c r="M27" s="38"/>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row>
    <row r="28" s="53" customFormat="true" ht="15" hidden="false" customHeight="true" outlineLevel="0" collapsed="false">
      <c r="A28" s="1"/>
      <c r="B28" s="106" t="s">
        <v>57</v>
      </c>
      <c r="C28" s="106" t="s">
        <v>38</v>
      </c>
      <c r="D28" s="106"/>
      <c r="E28" s="106"/>
      <c r="F28" s="106"/>
      <c r="G28" s="106"/>
      <c r="H28" s="106"/>
      <c r="I28" s="106"/>
      <c r="J28" s="106"/>
      <c r="K28" s="107" t="n">
        <f aca="false">SUM(L29:L31)</f>
        <v>2293.41871847281</v>
      </c>
      <c r="L28" s="107"/>
      <c r="M28" s="48"/>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row>
    <row r="29" customFormat="false" ht="15" hidden="false" customHeight="true" outlineLevel="0" collapsed="false">
      <c r="A29" s="108" t="s">
        <v>39</v>
      </c>
      <c r="B29" s="109" t="s">
        <v>58</v>
      </c>
      <c r="C29" s="110" t="s">
        <v>40</v>
      </c>
      <c r="D29" s="110" t="n">
        <v>93570</v>
      </c>
      <c r="E29" s="111" t="n">
        <v>45200</v>
      </c>
      <c r="F29" s="112" t="str">
        <f aca="false">VLOOKUP(A29,TAB_SAL!A:E,2,0)</f>
        <v>RELATÓRIO TÉCNICO DE ENGENHARIA CIVIL/ARQUITETURA</v>
      </c>
      <c r="G29" s="113" t="n">
        <f aca="false">VLOOKUP(A29,DIMENS_EQUIPE!A:I,8,0)</f>
        <v>4.2775</v>
      </c>
      <c r="H29" s="114" t="s">
        <v>52</v>
      </c>
      <c r="I29" s="115" t="n">
        <f aca="false">VLOOKUP(A29,TAB_SAL!$A$9:$E$12,5,0)</f>
        <v>78.7173636363636</v>
      </c>
      <c r="J29" s="116" t="n">
        <f aca="false">ROUND(G29*I29,2)</f>
        <v>336.71</v>
      </c>
      <c r="K29" s="117" t="s">
        <v>42</v>
      </c>
      <c r="L29" s="118" t="n">
        <f aca="false">IF(K29="TRDE",J29*$L$10,IF(K29="FATOR k",J29*$L$9))</f>
        <v>797.217765833518</v>
      </c>
      <c r="M29" s="48"/>
    </row>
    <row r="30" customFormat="false" ht="15" hidden="false" customHeight="true" outlineLevel="0" collapsed="false">
      <c r="A30" s="108" t="s">
        <v>43</v>
      </c>
      <c r="B30" s="109" t="s">
        <v>59</v>
      </c>
      <c r="C30" s="110" t="s">
        <v>40</v>
      </c>
      <c r="D30" s="110" t="n">
        <v>93565</v>
      </c>
      <c r="E30" s="111" t="n">
        <v>45200</v>
      </c>
      <c r="F30" s="112" t="str">
        <f aca="false">VLOOKUP(A30,TAB_SAL!A:E,2,0)</f>
        <v>RELATÓRIO TÉCNICO DE ENGENHARIA ELÉTRICA/ELETRÔNICA</v>
      </c>
      <c r="G30" s="113" t="n">
        <f aca="false">VLOOKUP(A30,DIMENS_EQUIPE!A:I,8,0)</f>
        <v>4.2775</v>
      </c>
      <c r="H30" s="114" t="s">
        <v>52</v>
      </c>
      <c r="I30" s="115" t="n">
        <f aca="false">VLOOKUP(A30,TAB_SAL!$A$9:$E$12,5,0)</f>
        <v>63.3199090909091</v>
      </c>
      <c r="J30" s="116" t="n">
        <f aca="false">ROUND(G30*I30,2)</f>
        <v>270.85</v>
      </c>
      <c r="K30" s="117" t="s">
        <v>42</v>
      </c>
      <c r="L30" s="118" t="n">
        <f aca="false">IF(K30="TRDE",J30*$L$10,IF(K30="FATOR k",J30*$L$9))</f>
        <v>641.283097846837</v>
      </c>
      <c r="M30" s="48"/>
    </row>
    <row r="31" customFormat="false" ht="15" hidden="false" customHeight="true" outlineLevel="0" collapsed="false">
      <c r="A31" s="108" t="s">
        <v>44</v>
      </c>
      <c r="B31" s="109" t="s">
        <v>60</v>
      </c>
      <c r="C31" s="110" t="s">
        <v>40</v>
      </c>
      <c r="D31" s="110" t="n">
        <v>93567</v>
      </c>
      <c r="E31" s="111" t="n">
        <v>45200</v>
      </c>
      <c r="F31" s="112" t="str">
        <f aca="false">VLOOKUP(A31,TAB_SAL!A:E,2,0)</f>
        <v>RELETÓRIO TÉCNICO DE ENGENHARIA MECÂNICA/CLIMATIZAÇÃO</v>
      </c>
      <c r="G31" s="113" t="n">
        <f aca="false">VLOOKUP(A31,DIMENS_EQUIPE!A:I,8,0)</f>
        <v>5.7025</v>
      </c>
      <c r="H31" s="114" t="s">
        <v>52</v>
      </c>
      <c r="I31" s="115" t="n">
        <f aca="false">VLOOKUP(A31,TAB_SAL!$A$9:$E$12,5,0)</f>
        <v>63.3199090909091</v>
      </c>
      <c r="J31" s="116" t="n">
        <f aca="false">ROUND(G31*I31,2)</f>
        <v>361.08</v>
      </c>
      <c r="K31" s="117" t="s">
        <v>42</v>
      </c>
      <c r="L31" s="118" t="n">
        <f aca="false">IF(K31="TRDE",J31*$L$10,IF(K31="FATOR k",J31*$L$9))</f>
        <v>854.917854792453</v>
      </c>
      <c r="M31" s="48"/>
    </row>
    <row r="32" s="53" customFormat="true" ht="15" hidden="false" customHeight="true" outlineLevel="0" collapsed="false">
      <c r="A32" s="1"/>
      <c r="B32" s="106" t="s">
        <v>61</v>
      </c>
      <c r="C32" s="106" t="s">
        <v>45</v>
      </c>
      <c r="D32" s="106"/>
      <c r="E32" s="106"/>
      <c r="F32" s="106"/>
      <c r="G32" s="106"/>
      <c r="H32" s="106"/>
      <c r="I32" s="106"/>
      <c r="J32" s="106"/>
      <c r="K32" s="107" t="n">
        <f aca="false">SUM(L33:L33)</f>
        <v>50.7758046614872</v>
      </c>
      <c r="L32" s="107"/>
      <c r="M32" s="48"/>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row>
    <row r="33" customFormat="false" ht="15" hidden="false" customHeight="true" outlineLevel="0" collapsed="false">
      <c r="B33" s="109" t="s">
        <v>62</v>
      </c>
      <c r="C33" s="110" t="s">
        <v>47</v>
      </c>
      <c r="D33" s="110" t="s">
        <v>48</v>
      </c>
      <c r="E33" s="111" t="n">
        <v>45200</v>
      </c>
      <c r="F33" s="122" t="s">
        <v>49</v>
      </c>
      <c r="G33" s="113" t="n">
        <f aca="false">DIMENS_EQUIPE!I21</f>
        <v>1</v>
      </c>
      <c r="H33" s="114" t="s">
        <v>50</v>
      </c>
      <c r="I33" s="115" t="n">
        <f aca="false">'02.01 Impressões'!I43</f>
        <v>41.5875</v>
      </c>
      <c r="J33" s="116" t="n">
        <f aca="false">ROUND(G33*I33,2)</f>
        <v>41.59</v>
      </c>
      <c r="K33" s="117" t="s">
        <v>15</v>
      </c>
      <c r="L33" s="123" t="n">
        <f aca="false">IF(K33="TRDE",J33*$L$10,IF(K33="FATOR k",J33*$L$9))</f>
        <v>50.7758046614872</v>
      </c>
      <c r="M33" s="48"/>
    </row>
    <row r="34" s="41" customFormat="true" ht="15" hidden="false" customHeight="true" outlineLevel="0" collapsed="false">
      <c r="A34" s="8"/>
      <c r="B34" s="100" t="n">
        <v>4</v>
      </c>
      <c r="C34" s="101" t="s">
        <v>24</v>
      </c>
      <c r="D34" s="101"/>
      <c r="E34" s="101"/>
      <c r="F34" s="101"/>
      <c r="G34" s="101"/>
      <c r="H34" s="101"/>
      <c r="I34" s="101"/>
      <c r="J34" s="101"/>
      <c r="K34" s="102" t="n">
        <f aca="false">K35+K40</f>
        <v>5026.72948585128</v>
      </c>
      <c r="L34" s="102"/>
      <c r="M34" s="38"/>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row>
    <row r="35" s="53" customFormat="true" ht="15" hidden="false" customHeight="true" outlineLevel="0" collapsed="false">
      <c r="A35" s="1"/>
      <c r="B35" s="106" t="s">
        <v>63</v>
      </c>
      <c r="C35" s="106" t="s">
        <v>38</v>
      </c>
      <c r="D35" s="106"/>
      <c r="E35" s="106"/>
      <c r="F35" s="106"/>
      <c r="G35" s="106"/>
      <c r="H35" s="106"/>
      <c r="I35" s="106"/>
      <c r="J35" s="106"/>
      <c r="K35" s="107" t="n">
        <f aca="false">SUM(L36:L39)</f>
        <v>4472.81050693896</v>
      </c>
      <c r="L35" s="107"/>
      <c r="M35" s="48"/>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row>
    <row r="36" customFormat="false" ht="15" hidden="false" customHeight="true" outlineLevel="0" collapsed="false">
      <c r="A36" s="108" t="s">
        <v>39</v>
      </c>
      <c r="B36" s="109" t="s">
        <v>64</v>
      </c>
      <c r="C36" s="110" t="s">
        <v>40</v>
      </c>
      <c r="D36" s="110" t="n">
        <v>93570</v>
      </c>
      <c r="E36" s="111" t="n">
        <v>45200</v>
      </c>
      <c r="F36" s="112" t="str">
        <f aca="false">VLOOKUP(A36,TAB_SAL!A:E,2,0)</f>
        <v>RELATÓRIO TÉCNICO DE ENGENHARIA CIVIL/ARQUITETURA</v>
      </c>
      <c r="G36" s="124" t="n">
        <f aca="false">VLOOKUP(A36,DIMENS_EQUIPE!A:I,9,0)</f>
        <v>3.207</v>
      </c>
      <c r="H36" s="114" t="s">
        <v>52</v>
      </c>
      <c r="I36" s="115" t="n">
        <f aca="false">VLOOKUP(A36,TAB_SAL!$A$9:$E$12,5,0)</f>
        <v>78.7173636363636</v>
      </c>
      <c r="J36" s="116" t="n">
        <f aca="false">ROUND(G36*I36,2)</f>
        <v>252.45</v>
      </c>
      <c r="K36" s="117" t="s">
        <v>42</v>
      </c>
      <c r="L36" s="118" t="n">
        <f aca="false">IF(K36="TRDE",J36*$L$10,IF(K36="FATOR k",J36*$L$9))</f>
        <v>597.717991698113</v>
      </c>
      <c r="M36" s="48"/>
    </row>
    <row r="37" customFormat="false" ht="15" hidden="false" customHeight="true" outlineLevel="0" collapsed="false">
      <c r="A37" s="108" t="s">
        <v>43</v>
      </c>
      <c r="B37" s="109" t="s">
        <v>65</v>
      </c>
      <c r="C37" s="110" t="s">
        <v>40</v>
      </c>
      <c r="D37" s="110" t="n">
        <v>93565</v>
      </c>
      <c r="E37" s="111" t="n">
        <v>45200</v>
      </c>
      <c r="F37" s="112" t="str">
        <f aca="false">VLOOKUP(A37,TAB_SAL!A:E,2,0)</f>
        <v>RELATÓRIO TÉCNICO DE ENGENHARIA ELÉTRICA/ELETRÔNICA</v>
      </c>
      <c r="G37" s="124" t="n">
        <f aca="false">VLOOKUP(A37,DIMENS_EQUIPE!A:I,9,0)</f>
        <v>3.207</v>
      </c>
      <c r="H37" s="114" t="s">
        <v>52</v>
      </c>
      <c r="I37" s="115" t="n">
        <f aca="false">VLOOKUP(A37,TAB_SAL!$A$9:$E$12,5,0)</f>
        <v>63.3199090909091</v>
      </c>
      <c r="J37" s="116" t="n">
        <f aca="false">ROUND(G37*I37,2)</f>
        <v>203.07</v>
      </c>
      <c r="K37" s="117" t="s">
        <v>42</v>
      </c>
      <c r="L37" s="118" t="n">
        <f aca="false">IF(K37="TRDE",J37*$L$10,IF(K37="FATOR k",J37*$L$9))</f>
        <v>480.802505740289</v>
      </c>
      <c r="M37" s="48"/>
    </row>
    <row r="38" customFormat="false" ht="15" hidden="false" customHeight="true" outlineLevel="0" collapsed="false">
      <c r="A38" s="108" t="s">
        <v>44</v>
      </c>
      <c r="B38" s="109" t="s">
        <v>66</v>
      </c>
      <c r="C38" s="110" t="s">
        <v>40</v>
      </c>
      <c r="D38" s="110" t="n">
        <v>93567</v>
      </c>
      <c r="E38" s="111" t="n">
        <v>45200</v>
      </c>
      <c r="F38" s="112" t="str">
        <f aca="false">VLOOKUP(A38,TAB_SAL!A:E,2,0)</f>
        <v>RELETÓRIO TÉCNICO DE ENGENHARIA MECÂNICA/CLIMATIZAÇÃO</v>
      </c>
      <c r="G38" s="124" t="n">
        <f aca="false">VLOOKUP(A38,DIMENS_EQUIPE!A:I,9,0)</f>
        <v>4.278</v>
      </c>
      <c r="H38" s="114" t="s">
        <v>52</v>
      </c>
      <c r="I38" s="115" t="n">
        <f aca="false">VLOOKUP(A38,TAB_SAL!$A$9:$E$12,5,0)</f>
        <v>63.3199090909091</v>
      </c>
      <c r="J38" s="116" t="n">
        <f aca="false">ROUND(G38*I38,2)</f>
        <v>270.88</v>
      </c>
      <c r="K38" s="117" t="s">
        <v>42</v>
      </c>
      <c r="L38" s="118" t="n">
        <f aca="false">IF(K38="TRDE",J38*$L$10,IF(K38="FATOR k",J38*$L$9))</f>
        <v>641.35412791121</v>
      </c>
      <c r="M38" s="48"/>
    </row>
    <row r="39" customFormat="false" ht="15" hidden="false" customHeight="true" outlineLevel="0" collapsed="false">
      <c r="A39" s="108" t="s">
        <v>67</v>
      </c>
      <c r="B39" s="109" t="s">
        <v>68</v>
      </c>
      <c r="C39" s="110" t="s">
        <v>40</v>
      </c>
      <c r="D39" s="110" t="n">
        <v>93571</v>
      </c>
      <c r="E39" s="111" t="n">
        <v>45200</v>
      </c>
      <c r="F39" s="112" t="str">
        <f aca="false">VLOOKUP(A39,TAB_SAL!A:E,2,0)</f>
        <v>RELATÓRIO TÉCNICO DO ORÇAMENTO DA OBRA</v>
      </c>
      <c r="G39" s="124" t="n">
        <f aca="false">VLOOKUP(A39,DIMENS_EQUIPE!A:I,9,0)</f>
        <v>18.975</v>
      </c>
      <c r="H39" s="114" t="s">
        <v>52</v>
      </c>
      <c r="I39" s="115" t="n">
        <f aca="false">VLOOKUP(A39,TAB_SAL!$A$9:$E$12,5,0)</f>
        <v>61.2763636363636</v>
      </c>
      <c r="J39" s="116" t="n">
        <f aca="false">ROUND(G39*I39,2)</f>
        <v>1162.72</v>
      </c>
      <c r="K39" s="117" t="s">
        <v>42</v>
      </c>
      <c r="L39" s="118" t="n">
        <f aca="false">IF(K39="TRDE",J39*$L$10,IF(K39="FATOR k",J39*$L$9))</f>
        <v>2752.93588158935</v>
      </c>
      <c r="M39" s="48"/>
    </row>
    <row r="40" s="53" customFormat="true" ht="15" hidden="false" customHeight="true" outlineLevel="0" collapsed="false">
      <c r="A40" s="1"/>
      <c r="B40" s="106" t="s">
        <v>69</v>
      </c>
      <c r="C40" s="106" t="s">
        <v>45</v>
      </c>
      <c r="D40" s="106"/>
      <c r="E40" s="106"/>
      <c r="F40" s="106"/>
      <c r="G40" s="106"/>
      <c r="H40" s="106"/>
      <c r="I40" s="106"/>
      <c r="J40" s="106"/>
      <c r="K40" s="107" t="n">
        <f aca="false">SUM(L41:L42)</f>
        <v>553.91897891232</v>
      </c>
      <c r="L40" s="107"/>
      <c r="M40" s="48"/>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row>
    <row r="41" customFormat="false" ht="15" hidden="false" customHeight="true" outlineLevel="0" collapsed="false">
      <c r="B41" s="109" t="s">
        <v>70</v>
      </c>
      <c r="C41" s="110" t="s">
        <v>47</v>
      </c>
      <c r="D41" s="110" t="s">
        <v>48</v>
      </c>
      <c r="E41" s="111" t="n">
        <v>45200</v>
      </c>
      <c r="F41" s="122" t="s">
        <v>49</v>
      </c>
      <c r="G41" s="113" t="n">
        <f aca="false">DIMENS_EQUIPE!I22</f>
        <v>1</v>
      </c>
      <c r="H41" s="114" t="s">
        <v>50</v>
      </c>
      <c r="I41" s="115" t="n">
        <f aca="false">'02.01 Impressões'!I43</f>
        <v>41.5875</v>
      </c>
      <c r="J41" s="116" t="n">
        <f aca="false">ROUND(G41*I41,2)</f>
        <v>41.59</v>
      </c>
      <c r="K41" s="117" t="s">
        <v>15</v>
      </c>
      <c r="L41" s="123" t="n">
        <f aca="false">IF(K41="TRDE",J41*$L$10,IF(K41="FATOR k",J41*$L$9))</f>
        <v>50.7758046614872</v>
      </c>
      <c r="M41" s="48"/>
    </row>
    <row r="42" customFormat="false" ht="15" hidden="false" customHeight="true" outlineLevel="0" collapsed="false">
      <c r="B42" s="109" t="s">
        <v>71</v>
      </c>
      <c r="C42" s="110"/>
      <c r="D42" s="110"/>
      <c r="E42" s="111"/>
      <c r="F42" s="122" t="s">
        <v>72</v>
      </c>
      <c r="G42" s="113" t="n">
        <v>1</v>
      </c>
      <c r="H42" s="114" t="s">
        <v>50</v>
      </c>
      <c r="I42" s="115" t="n">
        <f aca="false">'02.02 ARTs'!$L$37</f>
        <v>412.12</v>
      </c>
      <c r="J42" s="116" t="n">
        <f aca="false">ROUND(G42*I42,2)</f>
        <v>412.12</v>
      </c>
      <c r="K42" s="117" t="s">
        <v>15</v>
      </c>
      <c r="L42" s="123" t="n">
        <f aca="false">IF(K42="TRDE",J42*$L$10,IF(K42="FATOR k",J42*$L$9))</f>
        <v>503.143174250832</v>
      </c>
      <c r="M42" s="48"/>
    </row>
    <row r="43" s="125" customFormat="true" ht="15" hidden="false" customHeight="true" outlineLevel="0" collapsed="false">
      <c r="B43" s="126" t="s">
        <v>73</v>
      </c>
      <c r="C43" s="126"/>
      <c r="D43" s="126"/>
      <c r="E43" s="126"/>
      <c r="F43" s="126"/>
      <c r="G43" s="126"/>
      <c r="H43" s="126"/>
      <c r="I43" s="126"/>
      <c r="J43" s="126"/>
      <c r="K43" s="127" t="n">
        <f aca="false">K13+K20+K27+K34</f>
        <v>10293.3635948147</v>
      </c>
      <c r="L43" s="127"/>
      <c r="M43" s="128"/>
    </row>
  </sheetData>
  <mergeCells count="30">
    <mergeCell ref="B8:L8"/>
    <mergeCell ref="B9:J9"/>
    <mergeCell ref="B10:J10"/>
    <mergeCell ref="B11:L11"/>
    <mergeCell ref="K12:L12"/>
    <mergeCell ref="C13:J13"/>
    <mergeCell ref="K13:L13"/>
    <mergeCell ref="C14:J14"/>
    <mergeCell ref="K14:L14"/>
    <mergeCell ref="K18:L18"/>
    <mergeCell ref="C20:J20"/>
    <mergeCell ref="K20:L20"/>
    <mergeCell ref="C21:J21"/>
    <mergeCell ref="K21:L21"/>
    <mergeCell ref="C25:J25"/>
    <mergeCell ref="K25:L25"/>
    <mergeCell ref="C27:J27"/>
    <mergeCell ref="K27:L27"/>
    <mergeCell ref="C28:J28"/>
    <mergeCell ref="K28:L28"/>
    <mergeCell ref="C32:J32"/>
    <mergeCell ref="K32:L32"/>
    <mergeCell ref="C34:J34"/>
    <mergeCell ref="K34:L34"/>
    <mergeCell ref="C35:J35"/>
    <mergeCell ref="K35:L35"/>
    <mergeCell ref="C40:J40"/>
    <mergeCell ref="K40:L40"/>
    <mergeCell ref="B43:J43"/>
    <mergeCell ref="K43:L43"/>
  </mergeCells>
  <printOptions headings="false" gridLines="false" gridLinesSet="true" horizontalCentered="true" verticalCentered="true"/>
  <pageMargins left="0.236111111111111" right="0.236111111111111" top="0.354861111111111" bottom="0.354861111111111" header="0.315277777777778" footer="0.315277777777778"/>
  <pageSetup paperSize="9" scale="85" fitToWidth="1" fitToHeight="1" pageOrder="downThenOver" orientation="landscape" blackAndWhite="false" draft="false" cellComments="none" horizontalDpi="300" verticalDpi="300" copies="1"/>
  <headerFooter differentFirst="false" differentOddEven="false">
    <oddHeader>&amp;C&amp;"Times New Roman,Normal"&amp;12&amp;A</oddHeader>
    <oddFooter>&amp;C&amp;"Times New Roman,Normal"&amp;12Página &amp;P</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A6099"/>
    <pageSetUpPr fitToPage="false"/>
  </sheetPr>
  <dimension ref="A1:O18"/>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F1" activeCellId="0" sqref="F1"/>
    </sheetView>
  </sheetViews>
  <sheetFormatPr defaultColWidth="9.1484375" defaultRowHeight="12.75" zeroHeight="false" outlineLevelRow="0" outlineLevelCol="0"/>
  <cols>
    <col collapsed="false" customWidth="true" hidden="false" outlineLevel="0" max="1" min="1" style="129" width="10.85"/>
    <col collapsed="false" customWidth="true" hidden="false" outlineLevel="0" max="2" min="2" style="129" width="25"/>
    <col collapsed="false" customWidth="true" hidden="false" outlineLevel="0" max="3" min="3" style="130" width="14.29"/>
    <col collapsed="false" customWidth="true" hidden="false" outlineLevel="0" max="4" min="4" style="131" width="18.86"/>
    <col collapsed="false" customWidth="true" hidden="false" outlineLevel="0" max="12" min="5" style="132" width="12.71"/>
    <col collapsed="false" customWidth="false" hidden="false" outlineLevel="0" max="1000" min="13" style="129" width="9.14"/>
  </cols>
  <sheetData>
    <row r="1" customFormat="false" ht="18" hidden="false" customHeight="true" outlineLevel="0" collapsed="false">
      <c r="A1" s="133"/>
      <c r="B1" s="134" t="s">
        <v>0</v>
      </c>
      <c r="C1" s="134"/>
      <c r="D1" s="134"/>
      <c r="E1" s="134"/>
      <c r="F1" s="135" t="s">
        <v>74</v>
      </c>
      <c r="G1" s="135"/>
      <c r="H1" s="135"/>
      <c r="I1" s="135"/>
      <c r="J1" s="135"/>
      <c r="K1" s="135"/>
      <c r="L1" s="135"/>
    </row>
    <row r="2" customFormat="false" ht="18" hidden="false" customHeight="true" outlineLevel="0" collapsed="false">
      <c r="A2" s="136"/>
      <c r="B2" s="137" t="s">
        <v>1</v>
      </c>
      <c r="C2" s="137"/>
      <c r="D2" s="137"/>
      <c r="E2" s="137"/>
      <c r="F2" s="135"/>
      <c r="G2" s="135"/>
      <c r="H2" s="135"/>
      <c r="I2" s="135"/>
      <c r="J2" s="135"/>
      <c r="K2" s="135"/>
      <c r="L2" s="135"/>
    </row>
    <row r="3" customFormat="false" ht="18" hidden="false" customHeight="true" outlineLevel="0" collapsed="false">
      <c r="A3" s="136"/>
      <c r="B3" s="137" t="s">
        <v>2</v>
      </c>
      <c r="C3" s="137"/>
      <c r="D3" s="137"/>
      <c r="E3" s="137"/>
      <c r="F3" s="135"/>
      <c r="G3" s="135"/>
      <c r="H3" s="135"/>
      <c r="I3" s="135"/>
      <c r="J3" s="135"/>
      <c r="K3" s="135"/>
      <c r="L3" s="135"/>
    </row>
    <row r="4" customFormat="false" ht="22.5" hidden="false" customHeight="true" outlineLevel="0" collapsed="false">
      <c r="A4" s="138"/>
      <c r="B4" s="139" t="s">
        <v>3</v>
      </c>
      <c r="C4" s="139"/>
      <c r="D4" s="139"/>
      <c r="E4" s="139"/>
      <c r="F4" s="135"/>
      <c r="G4" s="135"/>
      <c r="H4" s="135"/>
      <c r="I4" s="135"/>
      <c r="J4" s="135"/>
      <c r="K4" s="135"/>
      <c r="L4" s="135"/>
    </row>
    <row r="5" customFormat="false" ht="30" hidden="false" customHeight="true" outlineLevel="0" collapsed="false">
      <c r="A5" s="140" t="s">
        <v>75</v>
      </c>
      <c r="B5" s="140"/>
      <c r="C5" s="140"/>
      <c r="D5" s="140"/>
      <c r="E5" s="140"/>
      <c r="F5" s="140"/>
      <c r="G5" s="140"/>
      <c r="H5" s="140"/>
      <c r="I5" s="140"/>
      <c r="J5" s="140"/>
      <c r="K5" s="140"/>
      <c r="L5" s="140"/>
    </row>
    <row r="6" customFormat="false" ht="12.75" hidden="false" customHeight="false" outlineLevel="0" collapsed="false">
      <c r="A6" s="141"/>
      <c r="B6" s="142"/>
      <c r="C6" s="142"/>
      <c r="D6" s="142"/>
      <c r="E6" s="142"/>
      <c r="F6" s="143"/>
      <c r="G6" s="143"/>
      <c r="H6" s="143"/>
      <c r="I6" s="143"/>
      <c r="J6" s="143"/>
      <c r="K6" s="143"/>
      <c r="L6" s="143"/>
    </row>
    <row r="7" customFormat="false" ht="17.25" hidden="false" customHeight="true" outlineLevel="0" collapsed="false">
      <c r="A7" s="144"/>
      <c r="B7" s="145"/>
      <c r="C7" s="145"/>
      <c r="D7" s="146"/>
      <c r="E7" s="147" t="s">
        <v>76</v>
      </c>
      <c r="F7" s="147"/>
      <c r="G7" s="147"/>
      <c r="H7" s="147"/>
      <c r="I7" s="147"/>
      <c r="J7" s="147"/>
      <c r="K7" s="147"/>
      <c r="L7" s="147"/>
    </row>
    <row r="8" s="155" customFormat="true" ht="19.5" hidden="false" customHeight="true" outlineLevel="0" collapsed="false">
      <c r="A8" s="148" t="s">
        <v>31</v>
      </c>
      <c r="B8" s="149" t="s">
        <v>35</v>
      </c>
      <c r="C8" s="150" t="s">
        <v>77</v>
      </c>
      <c r="D8" s="151" t="s">
        <v>78</v>
      </c>
      <c r="E8" s="152" t="s">
        <v>79</v>
      </c>
      <c r="F8" s="153" t="s">
        <v>80</v>
      </c>
      <c r="G8" s="154" t="s">
        <v>79</v>
      </c>
      <c r="H8" s="153" t="s">
        <v>80</v>
      </c>
      <c r="I8" s="153"/>
      <c r="J8" s="153"/>
      <c r="K8" s="154" t="s">
        <v>79</v>
      </c>
      <c r="L8" s="153" t="s">
        <v>80</v>
      </c>
    </row>
    <row r="9" customFormat="false" ht="19.5" hidden="false" customHeight="true" outlineLevel="0" collapsed="false">
      <c r="A9" s="148" t="e">
        <f aca="false">#VALUE!</f>
        <v>#VALUE!</v>
      </c>
      <c r="B9" s="149" t="e">
        <f aca="false">#VALUE!</f>
        <v>#VALUE!</v>
      </c>
      <c r="C9" s="150"/>
      <c r="D9" s="151"/>
      <c r="E9" s="156" t="s">
        <v>81</v>
      </c>
      <c r="F9" s="156"/>
      <c r="G9" s="157" t="s">
        <v>82</v>
      </c>
      <c r="H9" s="157"/>
      <c r="I9" s="157" t="s">
        <v>83</v>
      </c>
      <c r="J9" s="157"/>
      <c r="K9" s="157" t="s">
        <v>84</v>
      </c>
      <c r="L9" s="157"/>
      <c r="O9" s="158"/>
    </row>
    <row r="10" customFormat="false" ht="19.5" hidden="false" customHeight="true" outlineLevel="0" collapsed="false">
      <c r="A10" s="159" t="n">
        <f aca="false">'ORÇAMENTO ANALÍTICO'!B13</f>
        <v>1</v>
      </c>
      <c r="B10" s="160" t="str">
        <f aca="false">'ORÇAMENTO ANALÍTICO'!C13</f>
        <v>ESTUDOS PRELIMINARES</v>
      </c>
      <c r="C10" s="161" t="n">
        <f aca="false">D10/$D$14</f>
        <v>0.123022303118989</v>
      </c>
      <c r="D10" s="162" t="n">
        <f aca="false">'ORÇAMENTO SINTÉTICO'!H16</f>
        <v>1266.31329627525</v>
      </c>
      <c r="E10" s="163" t="n">
        <v>1</v>
      </c>
      <c r="F10" s="164" t="n">
        <f aca="false">IF($E10&gt;0,$D10*E10,0)</f>
        <v>1266.31329627525</v>
      </c>
      <c r="G10" s="165"/>
      <c r="H10" s="164"/>
      <c r="I10" s="164"/>
      <c r="J10" s="164"/>
      <c r="K10" s="165"/>
      <c r="L10" s="164"/>
    </row>
    <row r="11" customFormat="false" ht="19.5" hidden="false" customHeight="true" outlineLevel="0" collapsed="false">
      <c r="A11" s="159" t="n">
        <f aca="false">'ORÇAMENTO ANALÍTICO'!B20</f>
        <v>2</v>
      </c>
      <c r="B11" s="166" t="str">
        <f aca="false">'ORÇAMENTO ANALÍTICO'!C20</f>
        <v>ANTEPROJETO</v>
      </c>
      <c r="C11" s="161" t="n">
        <f aca="false">D11/$D$14</f>
        <v>0.160892625068458</v>
      </c>
      <c r="D11" s="162" t="n">
        <f aca="false">'ORÇAMENTO SINTÉTICO'!H17</f>
        <v>1656.12628955383</v>
      </c>
      <c r="E11" s="163"/>
      <c r="F11" s="164"/>
      <c r="G11" s="165" t="n">
        <v>1</v>
      </c>
      <c r="H11" s="164" t="n">
        <f aca="false">IF($G11&gt;0,$D11*G11,0)</f>
        <v>1656.12628955383</v>
      </c>
      <c r="I11" s="165"/>
      <c r="J11" s="164"/>
      <c r="K11" s="165"/>
      <c r="L11" s="164"/>
    </row>
    <row r="12" customFormat="false" ht="19.5" hidden="false" customHeight="true" outlineLevel="0" collapsed="false">
      <c r="A12" s="159" t="n">
        <f aca="false">'ORÇAMENTO ANALÍTICO'!B27</f>
        <v>3</v>
      </c>
      <c r="B12" s="166" t="str">
        <f aca="false">'ORÇAMENTO ANALÍTICO'!C27</f>
        <v>PROJETO BÁSICO</v>
      </c>
      <c r="C12" s="161" t="n">
        <f aca="false">D12/$D$14</f>
        <v>0.227738435696102</v>
      </c>
      <c r="D12" s="162" t="n">
        <f aca="false">'ORÇAMENTO SINTÉTICO'!H18</f>
        <v>2344.1945231343</v>
      </c>
      <c r="E12" s="163"/>
      <c r="F12" s="164"/>
      <c r="G12" s="165"/>
      <c r="H12" s="164" t="n">
        <f aca="false">IF($G12&gt;0,$D12*G12,0)</f>
        <v>0</v>
      </c>
      <c r="I12" s="165" t="n">
        <v>1</v>
      </c>
      <c r="J12" s="164" t="n">
        <f aca="false">IF($I12&gt;0,$D12*I12,0)</f>
        <v>2344.1945231343</v>
      </c>
      <c r="K12" s="165"/>
      <c r="L12" s="164"/>
    </row>
    <row r="13" customFormat="false" ht="19.5" hidden="false" customHeight="true" outlineLevel="0" collapsed="false">
      <c r="A13" s="159" t="n">
        <f aca="false">'ORÇAMENTO ANALÍTICO'!B34</f>
        <v>4</v>
      </c>
      <c r="B13" s="166" t="str">
        <f aca="false">'ORÇAMENTO ANALÍTICO'!C34</f>
        <v>PROJETO EXECUTIVO</v>
      </c>
      <c r="C13" s="161" t="n">
        <f aca="false">D13/$D$14</f>
        <v>0.488346636116451</v>
      </c>
      <c r="D13" s="162" t="n">
        <f aca="false">'ORÇAMENTO SINTÉTICO'!H19</f>
        <v>5026.72948585128</v>
      </c>
      <c r="E13" s="163"/>
      <c r="F13" s="164"/>
      <c r="G13" s="165"/>
      <c r="H13" s="164" t="n">
        <f aca="false">IF($G13&gt;0,$D13*G13,0)</f>
        <v>0</v>
      </c>
      <c r="I13" s="165"/>
      <c r="J13" s="164" t="n">
        <f aca="false">IF($I13&gt;0,$D13*I13,0)</f>
        <v>0</v>
      </c>
      <c r="K13" s="165" t="n">
        <v>1</v>
      </c>
      <c r="L13" s="164" t="n">
        <f aca="false">IF($K13&gt;0,$D13*K13,0)</f>
        <v>5026.72948585128</v>
      </c>
    </row>
    <row r="14" customFormat="false" ht="19.5" hidden="false" customHeight="true" outlineLevel="0" collapsed="false">
      <c r="A14" s="167" t="s">
        <v>25</v>
      </c>
      <c r="B14" s="167"/>
      <c r="C14" s="168"/>
      <c r="D14" s="169" t="n">
        <f aca="false">SUM(D10:D13)</f>
        <v>10293.3635948147</v>
      </c>
      <c r="E14" s="170" t="n">
        <f aca="false">F14/$D$14</f>
        <v>0.123022274335856</v>
      </c>
      <c r="F14" s="164" t="n">
        <f aca="false">ROUND((SUM(F10:F13)),3)</f>
        <v>1266.313</v>
      </c>
      <c r="G14" s="170" t="n">
        <f aca="false">H14/$D$14</f>
        <v>0.160892596938311</v>
      </c>
      <c r="H14" s="164" t="n">
        <f aca="false">ROUND((SUM(H10:H13)),3)</f>
        <v>1656.126</v>
      </c>
      <c r="I14" s="170" t="n">
        <f aca="false">J14/$D$14</f>
        <v>0.227738482023593</v>
      </c>
      <c r="J14" s="164" t="n">
        <f aca="false">ROUND((SUM(J10:J13)),3)</f>
        <v>2344.195</v>
      </c>
      <c r="K14" s="170" t="n">
        <f aca="false">L14/$D$14</f>
        <v>0.488346588916013</v>
      </c>
      <c r="L14" s="164" t="n">
        <f aca="false">ROUND((SUM(L10:L13)),3)</f>
        <v>5026.729</v>
      </c>
    </row>
    <row r="15" customFormat="false" ht="19.5" hidden="false" customHeight="true" outlineLevel="0" collapsed="false">
      <c r="A15" s="171" t="s">
        <v>85</v>
      </c>
      <c r="B15" s="171"/>
      <c r="C15" s="168"/>
      <c r="D15" s="172"/>
      <c r="E15" s="173" t="n">
        <f aca="false">E14</f>
        <v>0.123022274335856</v>
      </c>
      <c r="F15" s="164" t="n">
        <f aca="false">F14</f>
        <v>1266.313</v>
      </c>
      <c r="G15" s="174" t="n">
        <f aca="false">E15+G14</f>
        <v>0.283914871274167</v>
      </c>
      <c r="H15" s="164" t="n">
        <f aca="false">F15+H14</f>
        <v>2922.439</v>
      </c>
      <c r="I15" s="174" t="n">
        <f aca="false">G15+I14</f>
        <v>0.51165335329776</v>
      </c>
      <c r="J15" s="164" t="n">
        <f aca="false">H15+J14</f>
        <v>5266.634</v>
      </c>
      <c r="K15" s="174" t="n">
        <f aca="false">I15+K14</f>
        <v>0.999999942213772</v>
      </c>
      <c r="L15" s="164" t="n">
        <f aca="false">J15+L14</f>
        <v>10293.363</v>
      </c>
    </row>
    <row r="16" customFormat="false" ht="19.5" hidden="false" customHeight="true" outlineLevel="0" collapsed="false">
      <c r="A16" s="171" t="s">
        <v>86</v>
      </c>
      <c r="B16" s="171"/>
      <c r="C16" s="168"/>
      <c r="D16" s="172"/>
      <c r="E16" s="175"/>
      <c r="F16" s="176"/>
      <c r="G16" s="176"/>
      <c r="H16" s="176"/>
      <c r="I16" s="176"/>
      <c r="J16" s="176"/>
      <c r="K16" s="177"/>
      <c r="L16" s="176"/>
    </row>
    <row r="17" customFormat="false" ht="19.5" hidden="false" customHeight="true" outlineLevel="0" collapsed="false">
      <c r="A17" s="171" t="s">
        <v>87</v>
      </c>
      <c r="B17" s="171"/>
      <c r="C17" s="168"/>
      <c r="D17" s="172"/>
      <c r="E17" s="175"/>
      <c r="F17" s="176"/>
      <c r="G17" s="176"/>
      <c r="H17" s="176"/>
      <c r="I17" s="176"/>
      <c r="J17" s="176"/>
      <c r="K17" s="177"/>
      <c r="L17" s="176"/>
    </row>
    <row r="18" customFormat="false" ht="19.5" hidden="false" customHeight="true" outlineLevel="0" collapsed="false">
      <c r="A18" s="178" t="s">
        <v>88</v>
      </c>
      <c r="B18" s="178"/>
      <c r="C18" s="179"/>
      <c r="D18" s="180"/>
      <c r="E18" s="181"/>
      <c r="F18" s="182"/>
      <c r="G18" s="182"/>
      <c r="H18" s="182"/>
      <c r="I18" s="182"/>
      <c r="J18" s="182"/>
      <c r="K18" s="183"/>
      <c r="L18" s="182"/>
    </row>
  </sheetData>
  <mergeCells count="20">
    <mergeCell ref="B1:E1"/>
    <mergeCell ref="F1:L4"/>
    <mergeCell ref="B2:E2"/>
    <mergeCell ref="B3:E3"/>
    <mergeCell ref="B4:E4"/>
    <mergeCell ref="A5:L5"/>
    <mergeCell ref="E7:L7"/>
    <mergeCell ref="A8:A9"/>
    <mergeCell ref="B8:B9"/>
    <mergeCell ref="C8:C9"/>
    <mergeCell ref="D8:D9"/>
    <mergeCell ref="E9:F9"/>
    <mergeCell ref="G9:H9"/>
    <mergeCell ref="I9:J9"/>
    <mergeCell ref="K9:L9"/>
    <mergeCell ref="A14:B14"/>
    <mergeCell ref="A15:B15"/>
    <mergeCell ref="A16:B16"/>
    <mergeCell ref="A17:B17"/>
    <mergeCell ref="A18:B18"/>
  </mergeCells>
  <printOptions headings="false" gridLines="false" gridLinesSet="true" horizontalCentered="true" verticalCentered="true"/>
  <pageMargins left="0.236111111111111" right="0.236111111111111" top="0.354861111111111" bottom="0.354861111111111" header="0.315277777777778" footer="0.315277777777778"/>
  <pageSetup paperSize="9" scale="85" fitToWidth="1" fitToHeight="1" pageOrder="downThenOver" orientation="landscape" blackAndWhite="false" draft="false" cellComments="none" horizontalDpi="300" verticalDpi="300" copies="1"/>
  <headerFooter differentFirst="false" differentOddEven="false">
    <oddHeader>&amp;C&amp;"Times New Roman,Normal"&amp;12&amp;A</oddHeader>
    <oddFooter>&amp;C&amp;"Times New Roman,Normal"&amp;12Página &amp;P</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A6099"/>
    <pageSetUpPr fitToPage="false"/>
  </sheetPr>
  <dimension ref="A1:O40"/>
  <sheetViews>
    <sheetView showFormulas="false" showGridLines="true" showRowColHeaders="true" showZeros="true" rightToLeft="false" tabSelected="false" showOutlineSymbols="true" defaultGridColor="true" view="pageBreakPreview" topLeftCell="A1" colorId="64" zoomScale="80" zoomScaleNormal="100" zoomScalePageLayoutView="80" workbookViewId="0">
      <selection pane="topLeft" activeCell="M39" activeCellId="0" sqref="M39"/>
    </sheetView>
  </sheetViews>
  <sheetFormatPr defaultColWidth="8.71484375" defaultRowHeight="12.75" zeroHeight="false" outlineLevelRow="0" outlineLevelCol="0"/>
  <cols>
    <col collapsed="false" customWidth="true" hidden="false" outlineLevel="0" max="2" min="1" style="0" width="2.42"/>
    <col collapsed="false" customWidth="true" hidden="false" outlineLevel="0" max="4" min="3" style="0" width="25"/>
    <col collapsed="false" customWidth="true" hidden="false" outlineLevel="0" max="7" min="5" style="0" width="13.29"/>
    <col collapsed="false" customWidth="true" hidden="false" outlineLevel="0" max="8" min="8" style="0" width="3.71"/>
    <col collapsed="false" customWidth="true" hidden="false" outlineLevel="0" max="10" min="10" style="0" width="12.71"/>
    <col collapsed="false" customWidth="true" hidden="false" outlineLevel="0" max="11" min="11" style="0" width="9.42"/>
    <col collapsed="false" customWidth="true" hidden="false" outlineLevel="0" max="12" min="12" style="0" width="10.85"/>
    <col collapsed="false" customWidth="true" hidden="false" outlineLevel="0" max="13" min="13" style="0" width="84.29"/>
    <col collapsed="false" customWidth="true" hidden="false" outlineLevel="0" max="14" min="14" style="0" width="8.42"/>
    <col collapsed="false" customWidth="true" hidden="false" outlineLevel="0" max="15" min="15" style="0" width="13.71"/>
  </cols>
  <sheetData>
    <row r="1" customFormat="false" ht="12.75" hidden="false" customHeight="false" outlineLevel="0" collapsed="false">
      <c r="A1" s="184"/>
      <c r="B1" s="184"/>
      <c r="C1" s="184"/>
      <c r="D1" s="12"/>
      <c r="E1" s="12"/>
      <c r="F1" s="12"/>
      <c r="G1" s="12"/>
      <c r="H1" s="12"/>
    </row>
    <row r="2" customFormat="false" ht="12.75" hidden="false" customHeight="false" outlineLevel="0" collapsed="false">
      <c r="A2" s="184"/>
      <c r="B2" s="184"/>
      <c r="C2" s="185" t="s">
        <v>89</v>
      </c>
      <c r="D2" s="185"/>
      <c r="E2" s="185"/>
      <c r="F2" s="185"/>
      <c r="G2" s="185"/>
      <c r="H2" s="12"/>
    </row>
    <row r="3" customFormat="false" ht="12.75" hidden="false" customHeight="false" outlineLevel="0" collapsed="false">
      <c r="A3" s="184"/>
      <c r="B3" s="184"/>
      <c r="C3" s="185"/>
      <c r="D3" s="185"/>
      <c r="E3" s="185"/>
      <c r="F3" s="185"/>
      <c r="G3" s="185"/>
      <c r="H3" s="12"/>
    </row>
    <row r="4" customFormat="false" ht="12.75" hidden="false" customHeight="false" outlineLevel="0" collapsed="false">
      <c r="A4" s="184"/>
      <c r="B4" s="184"/>
      <c r="C4" s="84"/>
      <c r="D4" s="12"/>
      <c r="E4" s="12"/>
      <c r="F4" s="12"/>
      <c r="G4" s="86"/>
      <c r="H4" s="12"/>
    </row>
    <row r="5" customFormat="false" ht="13.8" hidden="false" customHeight="false" outlineLevel="0" collapsed="false">
      <c r="A5" s="184"/>
      <c r="B5" s="184"/>
      <c r="C5" s="84"/>
      <c r="D5" s="186" t="s">
        <v>90</v>
      </c>
      <c r="E5" s="187" t="s">
        <v>91</v>
      </c>
      <c r="F5" s="12"/>
      <c r="G5" s="188" t="s">
        <v>92</v>
      </c>
      <c r="H5" s="12"/>
    </row>
    <row r="6" customFormat="false" ht="13.8" hidden="false" customHeight="false" outlineLevel="0" collapsed="false">
      <c r="A6" s="184"/>
      <c r="B6" s="184"/>
      <c r="C6" s="84"/>
      <c r="D6" s="189" t="s">
        <v>93</v>
      </c>
      <c r="E6" s="190" t="n">
        <f aca="false">ENC_SOCIAIS!F42</f>
        <v>0.739336</v>
      </c>
      <c r="F6" s="12"/>
      <c r="G6" s="86"/>
      <c r="H6" s="12"/>
    </row>
    <row r="7" customFormat="false" ht="13.8" hidden="false" customHeight="false" outlineLevel="0" collapsed="false">
      <c r="A7" s="184"/>
      <c r="B7" s="184"/>
      <c r="C7" s="84"/>
      <c r="D7" s="189" t="s">
        <v>94</v>
      </c>
      <c r="E7" s="190" t="n">
        <v>0.2</v>
      </c>
      <c r="F7" s="191"/>
      <c r="G7" s="86"/>
      <c r="H7" s="12"/>
      <c r="J7" s="192" t="s">
        <v>95</v>
      </c>
    </row>
    <row r="8" customFormat="false" ht="13.8" hidden="false" customHeight="false" outlineLevel="0" collapsed="false">
      <c r="A8" s="184"/>
      <c r="B8" s="184"/>
      <c r="C8" s="84"/>
      <c r="D8" s="189" t="s">
        <v>96</v>
      </c>
      <c r="E8" s="190" t="n">
        <v>0.1</v>
      </c>
      <c r="F8" s="191"/>
      <c r="G8" s="86"/>
      <c r="H8" s="12"/>
      <c r="J8" s="192" t="s">
        <v>97</v>
      </c>
    </row>
    <row r="9" customFormat="false" ht="13.8" hidden="false" customHeight="false" outlineLevel="0" collapsed="false">
      <c r="A9" s="184"/>
      <c r="B9" s="184"/>
      <c r="C9" s="84"/>
      <c r="D9" s="189" t="s">
        <v>98</v>
      </c>
      <c r="E9" s="193" t="n">
        <f aca="false">E19</f>
        <v>0.109877913429523</v>
      </c>
      <c r="F9" s="12"/>
      <c r="G9" s="86"/>
      <c r="H9" s="12"/>
    </row>
    <row r="10" customFormat="false" ht="13.8" hidden="false" customHeight="false" outlineLevel="0" collapsed="false">
      <c r="A10" s="184"/>
      <c r="B10" s="184"/>
      <c r="C10" s="84"/>
      <c r="D10" s="194" t="s">
        <v>99</v>
      </c>
      <c r="E10" s="195" t="n">
        <f aca="false">(1+E6+E7)*(1+E8)*(1+E9)</f>
        <v>2.36766881243063</v>
      </c>
      <c r="F10" s="12"/>
      <c r="G10" s="86"/>
      <c r="H10" s="12"/>
    </row>
    <row r="11" customFormat="false" ht="13.8" hidden="false" customHeight="false" outlineLevel="0" collapsed="false">
      <c r="A11" s="184"/>
      <c r="B11" s="184"/>
      <c r="C11" s="84"/>
      <c r="D11" s="194" t="s">
        <v>15</v>
      </c>
      <c r="E11" s="195" t="n">
        <f aca="false">(1+E8)*(1+E9)</f>
        <v>1.22086570477248</v>
      </c>
      <c r="F11" s="12"/>
      <c r="G11" s="86"/>
      <c r="H11" s="12"/>
    </row>
    <row r="12" customFormat="false" ht="13.8" hidden="false" customHeight="false" outlineLevel="0" collapsed="false">
      <c r="A12" s="184"/>
      <c r="B12" s="184"/>
      <c r="C12" s="84"/>
      <c r="D12" s="196"/>
      <c r="E12" s="12"/>
      <c r="F12" s="12"/>
      <c r="G12" s="86"/>
      <c r="H12" s="12"/>
    </row>
    <row r="13" customFormat="false" ht="13.8" hidden="false" customHeight="false" outlineLevel="0" collapsed="false">
      <c r="A13" s="184"/>
      <c r="B13" s="184"/>
      <c r="C13" s="84"/>
      <c r="D13" s="197" t="s">
        <v>100</v>
      </c>
      <c r="E13" s="197"/>
      <c r="F13" s="197"/>
      <c r="G13" s="86"/>
      <c r="H13" s="12"/>
    </row>
    <row r="14" customFormat="false" ht="12.75" hidden="false" customHeight="false" outlineLevel="0" collapsed="false">
      <c r="A14" s="184"/>
      <c r="B14" s="184"/>
      <c r="C14" s="84"/>
      <c r="D14" s="88"/>
      <c r="E14" s="198" t="n">
        <v>1</v>
      </c>
      <c r="F14" s="198" t="n">
        <v>0.8</v>
      </c>
      <c r="G14" s="86"/>
      <c r="H14" s="12"/>
    </row>
    <row r="15" customFormat="false" ht="13.8" hidden="false" customHeight="false" outlineLevel="0" collapsed="false">
      <c r="A15" s="184"/>
      <c r="B15" s="184"/>
      <c r="C15" s="84"/>
      <c r="D15" s="199" t="s">
        <v>101</v>
      </c>
      <c r="E15" s="200" t="n">
        <v>0.0165</v>
      </c>
      <c r="F15" s="201" t="n">
        <f aca="false">E15*F14</f>
        <v>0.0132</v>
      </c>
      <c r="G15" s="86"/>
      <c r="H15" s="12"/>
      <c r="J15" s="202" t="n">
        <f aca="false">0.8*E15</f>
        <v>0.0132</v>
      </c>
    </row>
    <row r="16" customFormat="false" ht="13.8" hidden="false" customHeight="false" outlineLevel="0" collapsed="false">
      <c r="A16" s="184"/>
      <c r="B16" s="184"/>
      <c r="C16" s="84"/>
      <c r="D16" s="199" t="s">
        <v>102</v>
      </c>
      <c r="E16" s="200" t="n">
        <v>0.076</v>
      </c>
      <c r="F16" s="201" t="n">
        <f aca="false">E16*F14</f>
        <v>0.0608</v>
      </c>
      <c r="G16" s="86"/>
      <c r="H16" s="12"/>
      <c r="J16" s="202" t="n">
        <f aca="false">0.8*E16</f>
        <v>0.0608</v>
      </c>
    </row>
    <row r="17" customFormat="false" ht="13.8" hidden="false" customHeight="false" outlineLevel="0" collapsed="false">
      <c r="A17" s="184"/>
      <c r="B17" s="184"/>
      <c r="C17" s="84"/>
      <c r="D17" s="199" t="s">
        <v>103</v>
      </c>
      <c r="E17" s="201" t="n">
        <v>0.025</v>
      </c>
      <c r="F17" s="203"/>
      <c r="G17" s="86"/>
      <c r="H17" s="12"/>
      <c r="J17" s="192" t="s">
        <v>104</v>
      </c>
      <c r="K17" s="192"/>
      <c r="L17" s="192"/>
      <c r="M17" s="192"/>
      <c r="N17" s="192"/>
      <c r="O17" s="192"/>
    </row>
    <row r="18" customFormat="false" ht="16.75" hidden="false" customHeight="false" outlineLevel="0" collapsed="false">
      <c r="A18" s="184"/>
      <c r="B18" s="184"/>
      <c r="C18" s="84"/>
      <c r="D18" s="199"/>
      <c r="E18" s="204"/>
      <c r="F18" s="205"/>
      <c r="G18" s="86"/>
      <c r="H18" s="12"/>
      <c r="J18" s="206" t="s">
        <v>105</v>
      </c>
      <c r="K18" s="192"/>
      <c r="L18" s="192"/>
      <c r="M18" s="192"/>
      <c r="N18" s="192"/>
      <c r="O18" s="192"/>
    </row>
    <row r="19" customFormat="false" ht="13.8" hidden="false" customHeight="false" outlineLevel="0" collapsed="false">
      <c r="A19" s="184"/>
      <c r="B19" s="184"/>
      <c r="C19" s="84"/>
      <c r="D19" s="207" t="s">
        <v>106</v>
      </c>
      <c r="E19" s="208" t="n">
        <f aca="false">(1/(1-F15-F16-E17))-1</f>
        <v>0.109877913429523</v>
      </c>
      <c r="F19" s="209"/>
      <c r="G19" s="86"/>
      <c r="H19" s="12"/>
      <c r="J19" s="192" t="s">
        <v>107</v>
      </c>
      <c r="K19" s="192" t="s">
        <v>108</v>
      </c>
      <c r="L19" s="192" t="s">
        <v>109</v>
      </c>
      <c r="M19" s="192" t="s">
        <v>110</v>
      </c>
      <c r="N19" s="210"/>
      <c r="O19" s="192"/>
    </row>
    <row r="20" customFormat="false" ht="13.8" hidden="false" customHeight="false" outlineLevel="0" collapsed="false">
      <c r="A20" s="184"/>
      <c r="B20" s="184"/>
      <c r="C20" s="84"/>
      <c r="D20" s="12"/>
      <c r="E20" s="12"/>
      <c r="F20" s="12"/>
      <c r="G20" s="86"/>
      <c r="H20" s="12"/>
      <c r="J20" s="192" t="s">
        <v>111</v>
      </c>
      <c r="K20" s="192" t="n">
        <v>2.5</v>
      </c>
      <c r="L20" s="192" t="s">
        <v>112</v>
      </c>
      <c r="M20" s="192" t="s">
        <v>113</v>
      </c>
      <c r="N20" s="210"/>
      <c r="O20" s="192"/>
    </row>
    <row r="21" customFormat="false" ht="24.75" hidden="false" customHeight="true" outlineLevel="0" collapsed="false">
      <c r="A21" s="184"/>
      <c r="B21" s="184"/>
      <c r="C21" s="211" t="s">
        <v>114</v>
      </c>
      <c r="D21" s="211"/>
      <c r="E21" s="211"/>
      <c r="F21" s="211"/>
      <c r="G21" s="211"/>
      <c r="H21" s="12"/>
      <c r="J21" s="192" t="s">
        <v>115</v>
      </c>
      <c r="K21" s="192" t="n">
        <v>2.5</v>
      </c>
      <c r="L21" s="192" t="s">
        <v>112</v>
      </c>
      <c r="M21" s="192" t="s">
        <v>116</v>
      </c>
      <c r="N21" s="210"/>
      <c r="O21" s="192"/>
    </row>
    <row r="22" customFormat="false" ht="13.8" hidden="false" customHeight="false" outlineLevel="0" collapsed="false">
      <c r="A22" s="184"/>
      <c r="B22" s="184"/>
      <c r="C22" s="212"/>
      <c r="D22" s="212"/>
      <c r="E22" s="212"/>
      <c r="F22" s="212"/>
      <c r="G22" s="212"/>
      <c r="H22" s="12"/>
      <c r="J22" s="213" t="s">
        <v>117</v>
      </c>
      <c r="K22" s="213" t="n">
        <v>2.5</v>
      </c>
      <c r="L22" s="213" t="s">
        <v>112</v>
      </c>
      <c r="M22" s="213" t="s">
        <v>118</v>
      </c>
    </row>
    <row r="23" customFormat="false" ht="15" hidden="false" customHeight="true" outlineLevel="0" collapsed="false">
      <c r="A23" s="184"/>
      <c r="B23" s="184"/>
      <c r="C23" s="214" t="s">
        <v>119</v>
      </c>
      <c r="D23" s="214"/>
      <c r="E23" s="214"/>
      <c r="F23" s="214"/>
      <c r="G23" s="214"/>
      <c r="H23" s="196"/>
      <c r="J23" s="192" t="s">
        <v>120</v>
      </c>
      <c r="K23" s="192" t="n">
        <v>2.5</v>
      </c>
      <c r="L23" s="192" t="s">
        <v>112</v>
      </c>
      <c r="M23" s="192" t="s">
        <v>121</v>
      </c>
    </row>
    <row r="24" customFormat="false" ht="15" hidden="false" customHeight="true" outlineLevel="0" collapsed="false">
      <c r="A24" s="184"/>
      <c r="B24" s="184"/>
      <c r="C24" s="214" t="s">
        <v>122</v>
      </c>
      <c r="D24" s="214"/>
      <c r="E24" s="214"/>
      <c r="F24" s="214"/>
      <c r="G24" s="214"/>
      <c r="H24" s="196"/>
      <c r="J24" s="192" t="s">
        <v>123</v>
      </c>
      <c r="K24" s="192" t="n">
        <v>2.5</v>
      </c>
      <c r="L24" s="192" t="s">
        <v>112</v>
      </c>
      <c r="M24" s="192" t="s">
        <v>124</v>
      </c>
    </row>
    <row r="25" customFormat="false" ht="15" hidden="false" customHeight="true" outlineLevel="0" collapsed="false">
      <c r="A25" s="184"/>
      <c r="B25" s="184"/>
      <c r="C25" s="214" t="s">
        <v>125</v>
      </c>
      <c r="D25" s="214"/>
      <c r="E25" s="214"/>
      <c r="F25" s="214"/>
      <c r="G25" s="214"/>
      <c r="H25" s="12"/>
    </row>
    <row r="26" customFormat="false" ht="15" hidden="false" customHeight="true" outlineLevel="0" collapsed="false">
      <c r="A26" s="184"/>
      <c r="B26" s="184"/>
      <c r="C26" s="214" t="s">
        <v>126</v>
      </c>
      <c r="D26" s="214"/>
      <c r="E26" s="214"/>
      <c r="F26" s="214"/>
      <c r="G26" s="214"/>
      <c r="H26" s="12"/>
    </row>
    <row r="27" customFormat="false" ht="15" hidden="false" customHeight="true" outlineLevel="0" collapsed="false">
      <c r="A27" s="184"/>
      <c r="B27" s="184"/>
      <c r="C27" s="214" t="s">
        <v>127</v>
      </c>
      <c r="D27" s="214"/>
      <c r="E27" s="214"/>
      <c r="F27" s="214"/>
      <c r="G27" s="214"/>
      <c r="H27" s="12"/>
    </row>
    <row r="28" customFormat="false" ht="15" hidden="false" customHeight="true" outlineLevel="0" collapsed="false">
      <c r="A28" s="184"/>
      <c r="B28" s="184"/>
      <c r="C28" s="214" t="s">
        <v>128</v>
      </c>
      <c r="D28" s="214"/>
      <c r="E28" s="214"/>
      <c r="F28" s="214"/>
      <c r="G28" s="214"/>
      <c r="H28" s="12"/>
    </row>
    <row r="29" customFormat="false" ht="15" hidden="false" customHeight="true" outlineLevel="0" collapsed="false">
      <c r="A29" s="184"/>
      <c r="B29" s="184"/>
      <c r="C29" s="214" t="s">
        <v>129</v>
      </c>
      <c r="D29" s="214"/>
      <c r="E29" s="214"/>
      <c r="F29" s="214"/>
      <c r="G29" s="214"/>
      <c r="H29" s="12"/>
    </row>
    <row r="30" customFormat="false" ht="15" hidden="false" customHeight="true" outlineLevel="0" collapsed="false">
      <c r="A30" s="184"/>
      <c r="B30" s="184"/>
      <c r="C30" s="214" t="s">
        <v>130</v>
      </c>
      <c r="D30" s="214"/>
      <c r="E30" s="214"/>
      <c r="F30" s="214"/>
      <c r="G30" s="214"/>
      <c r="H30" s="12"/>
    </row>
    <row r="31" customFormat="false" ht="13.5" hidden="false" customHeight="true" outlineLevel="0" collapsed="false">
      <c r="A31" s="184"/>
      <c r="B31" s="184"/>
      <c r="C31" s="215" t="s">
        <v>131</v>
      </c>
      <c r="D31" s="215"/>
      <c r="E31" s="215"/>
      <c r="F31" s="215"/>
      <c r="G31" s="215"/>
      <c r="H31" s="12"/>
    </row>
    <row r="32" customFormat="false" ht="24.75" hidden="false" customHeight="true" outlineLevel="0" collapsed="false">
      <c r="A32" s="184"/>
      <c r="B32" s="184"/>
      <c r="C32" s="215" t="s">
        <v>132</v>
      </c>
      <c r="D32" s="215"/>
      <c r="E32" s="215"/>
      <c r="F32" s="215"/>
      <c r="G32" s="215"/>
      <c r="H32" s="12"/>
    </row>
    <row r="33" customFormat="false" ht="23.25" hidden="false" customHeight="true" outlineLevel="0" collapsed="false">
      <c r="A33" s="184"/>
      <c r="B33" s="184"/>
      <c r="C33" s="214" t="s">
        <v>133</v>
      </c>
      <c r="D33" s="214"/>
      <c r="E33" s="214"/>
      <c r="F33" s="214"/>
      <c r="G33" s="214"/>
      <c r="H33" s="12"/>
    </row>
    <row r="34" customFormat="false" ht="24.75" hidden="false" customHeight="true" outlineLevel="0" collapsed="false">
      <c r="A34" s="184"/>
      <c r="B34" s="184"/>
      <c r="C34" s="214" t="s">
        <v>134</v>
      </c>
      <c r="D34" s="214"/>
      <c r="E34" s="214"/>
      <c r="F34" s="214"/>
      <c r="G34" s="214"/>
      <c r="H34" s="12"/>
    </row>
    <row r="35" customFormat="false" ht="15" hidden="false" customHeight="true" outlineLevel="0" collapsed="false">
      <c r="A35" s="184"/>
      <c r="B35" s="184"/>
      <c r="C35" s="214" t="s">
        <v>135</v>
      </c>
      <c r="D35" s="214"/>
      <c r="E35" s="214"/>
      <c r="F35" s="214"/>
      <c r="G35" s="214"/>
      <c r="H35" s="12"/>
    </row>
    <row r="36" customFormat="false" ht="15" hidden="false" customHeight="true" outlineLevel="0" collapsed="false">
      <c r="A36" s="184"/>
      <c r="B36" s="184"/>
      <c r="C36" s="216" t="s">
        <v>136</v>
      </c>
      <c r="D36" s="216"/>
      <c r="E36" s="216"/>
      <c r="F36" s="216"/>
      <c r="G36" s="216"/>
      <c r="H36" s="12"/>
    </row>
    <row r="37" customFormat="false" ht="12.75" hidden="false" customHeight="false" outlineLevel="0" collapsed="false">
      <c r="A37" s="184"/>
      <c r="B37" s="184"/>
      <c r="C37" s="12" t="s">
        <v>137</v>
      </c>
      <c r="D37" s="12"/>
      <c r="E37" s="12"/>
      <c r="F37" s="12"/>
      <c r="G37" s="12"/>
      <c r="H37" s="12"/>
    </row>
    <row r="38" customFormat="false" ht="33" hidden="false" customHeight="true" outlineLevel="0" collapsed="false">
      <c r="A38" s="184"/>
      <c r="B38" s="184"/>
      <c r="C38" s="211" t="s">
        <v>138</v>
      </c>
      <c r="D38" s="211"/>
      <c r="E38" s="211"/>
      <c r="F38" s="211"/>
      <c r="G38" s="211"/>
      <c r="H38" s="12"/>
    </row>
    <row r="39" customFormat="false" ht="46.5" hidden="false" customHeight="true" outlineLevel="0" collapsed="false">
      <c r="A39" s="184"/>
      <c r="B39" s="184"/>
      <c r="C39" s="217" t="s">
        <v>139</v>
      </c>
      <c r="D39" s="217"/>
      <c r="E39" s="217"/>
      <c r="F39" s="217"/>
      <c r="G39" s="217"/>
      <c r="H39" s="12"/>
    </row>
    <row r="40" customFormat="false" ht="12.75" hidden="false" customHeight="false" outlineLevel="0" collapsed="false">
      <c r="A40" s="184"/>
      <c r="B40" s="184"/>
      <c r="C40" s="184"/>
      <c r="D40" s="218"/>
      <c r="E40" s="218"/>
      <c r="F40" s="12"/>
      <c r="G40" s="12"/>
      <c r="H40" s="12"/>
    </row>
  </sheetData>
  <mergeCells count="60">
    <mergeCell ref="A1:C1"/>
    <mergeCell ref="A2:B2"/>
    <mergeCell ref="C2:G3"/>
    <mergeCell ref="A3:B3"/>
    <mergeCell ref="A4:B4"/>
    <mergeCell ref="A5:B5"/>
    <mergeCell ref="A6:B6"/>
    <mergeCell ref="A7:B7"/>
    <mergeCell ref="A8:B8"/>
    <mergeCell ref="A9:B9"/>
    <mergeCell ref="A10:B10"/>
    <mergeCell ref="A11:B11"/>
    <mergeCell ref="A12:B12"/>
    <mergeCell ref="A13:B13"/>
    <mergeCell ref="D13:F13"/>
    <mergeCell ref="A14:B14"/>
    <mergeCell ref="A15:B15"/>
    <mergeCell ref="A16:B16"/>
    <mergeCell ref="A17:B17"/>
    <mergeCell ref="A18:B18"/>
    <mergeCell ref="A19:B19"/>
    <mergeCell ref="A20:B20"/>
    <mergeCell ref="A21:B21"/>
    <mergeCell ref="C21:G21"/>
    <mergeCell ref="A22:B22"/>
    <mergeCell ref="C22:G22"/>
    <mergeCell ref="A23:B23"/>
    <mergeCell ref="C23:G23"/>
    <mergeCell ref="A24:B24"/>
    <mergeCell ref="C24:G24"/>
    <mergeCell ref="A25:B25"/>
    <mergeCell ref="C25:G25"/>
    <mergeCell ref="A26:B26"/>
    <mergeCell ref="C26:G26"/>
    <mergeCell ref="A27:B27"/>
    <mergeCell ref="C27:G27"/>
    <mergeCell ref="A28:B28"/>
    <mergeCell ref="C28:G28"/>
    <mergeCell ref="A29:B29"/>
    <mergeCell ref="C29:G29"/>
    <mergeCell ref="A30:B30"/>
    <mergeCell ref="C30:G30"/>
    <mergeCell ref="A31:B31"/>
    <mergeCell ref="C31:G31"/>
    <mergeCell ref="A32:B32"/>
    <mergeCell ref="C32:G32"/>
    <mergeCell ref="A33:B33"/>
    <mergeCell ref="C33:G33"/>
    <mergeCell ref="A34:B34"/>
    <mergeCell ref="C34:G34"/>
    <mergeCell ref="A35:B35"/>
    <mergeCell ref="C35:G35"/>
    <mergeCell ref="A36:B36"/>
    <mergeCell ref="C36:G36"/>
    <mergeCell ref="A37:B37"/>
    <mergeCell ref="A38:B38"/>
    <mergeCell ref="C38:G38"/>
    <mergeCell ref="A39:B39"/>
    <mergeCell ref="C39:G39"/>
    <mergeCell ref="A40:C40"/>
  </mergeCells>
  <printOptions headings="false" gridLines="false" gridLinesSet="true" horizontalCentered="true" verticalCentered="true"/>
  <pageMargins left="0.236111111111111" right="0.236111111111111" top="0.354861111111111" bottom="0.354861111111111" header="0.315277777777778" footer="0.315277777777778"/>
  <pageSetup paperSize="9" scale="74"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Roman,Normal"&amp;12Página &amp;P</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A6099"/>
    <pageSetUpPr fitToPage="false"/>
  </sheetPr>
  <dimension ref="A1:F43"/>
  <sheetViews>
    <sheetView showFormulas="false" showGridLines="true" showRowColHeaders="true" showZeros="true" rightToLeft="false" tabSelected="false" showOutlineSymbols="true" defaultGridColor="true" view="pageBreakPreview" topLeftCell="A1" colorId="64" zoomScale="90" zoomScaleNormal="100" zoomScalePageLayoutView="90" workbookViewId="0">
      <pane xSplit="0" ySplit="7" topLeftCell="A8" activePane="bottomLeft" state="frozen"/>
      <selection pane="topLeft" activeCell="A1" activeCellId="0" sqref="A1"/>
      <selection pane="bottomLeft" activeCell="K48" activeCellId="0" sqref="K48"/>
    </sheetView>
  </sheetViews>
  <sheetFormatPr defaultColWidth="11.5703125" defaultRowHeight="12.75" zeroHeight="false" outlineLevelRow="0" outlineLevelCol="0"/>
  <cols>
    <col collapsed="false" customWidth="true" hidden="false" outlineLevel="0" max="1" min="1" style="0" width="15.29"/>
    <col collapsed="false" customWidth="true" hidden="false" outlineLevel="0" max="2" min="2" style="0" width="37.29"/>
    <col collapsed="false" customWidth="true" hidden="false" outlineLevel="0" max="6" min="3" style="219" width="12.86"/>
  </cols>
  <sheetData>
    <row r="1" customFormat="false" ht="12.75" hidden="false" customHeight="false" outlineLevel="0" collapsed="false">
      <c r="A1" s="220" t="s">
        <v>140</v>
      </c>
      <c r="B1" s="220"/>
      <c r="C1" s="220"/>
      <c r="D1" s="220"/>
      <c r="E1" s="220"/>
      <c r="F1" s="220"/>
    </row>
    <row r="2" customFormat="false" ht="15" hidden="false" customHeight="false" outlineLevel="0" collapsed="false">
      <c r="A2" s="221"/>
      <c r="B2" s="221"/>
      <c r="C2" s="221"/>
      <c r="D2" s="221"/>
      <c r="E2" s="221"/>
      <c r="F2" s="221"/>
    </row>
    <row r="3" customFormat="false" ht="15" hidden="false" customHeight="true" outlineLevel="0" collapsed="false">
      <c r="A3" s="222" t="s">
        <v>141</v>
      </c>
      <c r="B3" s="223" t="s">
        <v>142</v>
      </c>
      <c r="C3" s="223"/>
      <c r="D3" s="223"/>
      <c r="E3" s="223"/>
      <c r="F3" s="223"/>
    </row>
    <row r="4" customFormat="false" ht="15" hidden="false" customHeight="false" outlineLevel="0" collapsed="false">
      <c r="A4" s="224" t="s">
        <v>143</v>
      </c>
      <c r="B4" s="224"/>
      <c r="C4" s="224"/>
      <c r="D4" s="225"/>
      <c r="E4" s="225"/>
      <c r="F4" s="226"/>
    </row>
    <row r="5" customFormat="false" ht="12.75" hidden="false" customHeight="false" outlineLevel="0" collapsed="false">
      <c r="A5" s="227"/>
      <c r="B5" s="227"/>
      <c r="C5" s="228" t="s">
        <v>144</v>
      </c>
      <c r="D5" s="228"/>
      <c r="E5" s="228" t="s">
        <v>145</v>
      </c>
      <c r="F5" s="228"/>
    </row>
    <row r="6" customFormat="false" ht="12.75" hidden="false" customHeight="false" outlineLevel="0" collapsed="false">
      <c r="A6" s="229" t="s">
        <v>33</v>
      </c>
      <c r="B6" s="229" t="s">
        <v>35</v>
      </c>
      <c r="C6" s="230" t="s">
        <v>146</v>
      </c>
      <c r="D6" s="230" t="s">
        <v>147</v>
      </c>
      <c r="E6" s="230" t="s">
        <v>146</v>
      </c>
      <c r="F6" s="230" t="s">
        <v>147</v>
      </c>
    </row>
    <row r="7" customFormat="false" ht="12.75" hidden="false" customHeight="false" outlineLevel="0" collapsed="false">
      <c r="A7" s="231"/>
      <c r="B7" s="231"/>
      <c r="C7" s="232" t="s">
        <v>91</v>
      </c>
      <c r="D7" s="232" t="s">
        <v>91</v>
      </c>
      <c r="E7" s="232" t="s">
        <v>91</v>
      </c>
      <c r="F7" s="232" t="s">
        <v>91</v>
      </c>
    </row>
    <row r="8" customFormat="false" ht="15" hidden="false" customHeight="false" outlineLevel="0" collapsed="false">
      <c r="A8" s="224" t="s">
        <v>148</v>
      </c>
      <c r="B8" s="233"/>
      <c r="C8" s="225"/>
      <c r="D8" s="225"/>
      <c r="E8" s="225"/>
      <c r="F8" s="226"/>
    </row>
    <row r="9" customFormat="false" ht="12.75" hidden="false" customHeight="false" outlineLevel="0" collapsed="false">
      <c r="A9" s="234" t="s">
        <v>149</v>
      </c>
      <c r="B9" s="234" t="s">
        <v>150</v>
      </c>
      <c r="C9" s="235" t="n">
        <v>0.05</v>
      </c>
      <c r="D9" s="235" t="n">
        <v>0.05</v>
      </c>
      <c r="E9" s="235" t="n">
        <v>0.2</v>
      </c>
      <c r="F9" s="235" t="n">
        <v>0.2</v>
      </c>
    </row>
    <row r="10" customFormat="false" ht="12.75" hidden="false" customHeight="false" outlineLevel="0" collapsed="false">
      <c r="A10" s="236" t="s">
        <v>151</v>
      </c>
      <c r="B10" s="236" t="s">
        <v>152</v>
      </c>
      <c r="C10" s="237" t="n">
        <v>0.015</v>
      </c>
      <c r="D10" s="237" t="n">
        <v>0.015</v>
      </c>
      <c r="E10" s="237" t="n">
        <v>0.015</v>
      </c>
      <c r="F10" s="237" t="n">
        <v>0.015</v>
      </c>
    </row>
    <row r="11" customFormat="false" ht="12.75" hidden="false" customHeight="false" outlineLevel="0" collapsed="false">
      <c r="A11" s="234" t="s">
        <v>153</v>
      </c>
      <c r="B11" s="234" t="s">
        <v>154</v>
      </c>
      <c r="C11" s="235" t="n">
        <v>0.01</v>
      </c>
      <c r="D11" s="235" t="n">
        <v>0.01</v>
      </c>
      <c r="E11" s="235" t="n">
        <v>0.01</v>
      </c>
      <c r="F11" s="235" t="n">
        <v>0.01</v>
      </c>
    </row>
    <row r="12" customFormat="false" ht="12.75" hidden="false" customHeight="false" outlineLevel="0" collapsed="false">
      <c r="A12" s="236" t="s">
        <v>155</v>
      </c>
      <c r="B12" s="236" t="s">
        <v>156</v>
      </c>
      <c r="C12" s="237" t="n">
        <v>0.002</v>
      </c>
      <c r="D12" s="237" t="n">
        <v>0.002</v>
      </c>
      <c r="E12" s="237" t="n">
        <v>0.002</v>
      </c>
      <c r="F12" s="237" t="n">
        <v>0.002</v>
      </c>
    </row>
    <row r="13" customFormat="false" ht="12.75" hidden="false" customHeight="false" outlineLevel="0" collapsed="false">
      <c r="A13" s="234" t="s">
        <v>157</v>
      </c>
      <c r="B13" s="234" t="s">
        <v>158</v>
      </c>
      <c r="C13" s="235" t="n">
        <v>0.006</v>
      </c>
      <c r="D13" s="235" t="n">
        <v>0.006</v>
      </c>
      <c r="E13" s="235" t="n">
        <v>0.006</v>
      </c>
      <c r="F13" s="235" t="n">
        <v>0.006</v>
      </c>
    </row>
    <row r="14" customFormat="false" ht="12.75" hidden="false" customHeight="false" outlineLevel="0" collapsed="false">
      <c r="A14" s="236" t="s">
        <v>159</v>
      </c>
      <c r="B14" s="236" t="s">
        <v>160</v>
      </c>
      <c r="C14" s="237" t="n">
        <v>0.025</v>
      </c>
      <c r="D14" s="237" t="n">
        <v>0.025</v>
      </c>
      <c r="E14" s="237" t="n">
        <v>0.025</v>
      </c>
      <c r="F14" s="237" t="n">
        <v>0.025</v>
      </c>
    </row>
    <row r="15" customFormat="false" ht="12.75" hidden="false" customHeight="false" outlineLevel="0" collapsed="false">
      <c r="A15" s="234" t="s">
        <v>161</v>
      </c>
      <c r="B15" s="234" t="s">
        <v>162</v>
      </c>
      <c r="C15" s="235" t="n">
        <v>0.03</v>
      </c>
      <c r="D15" s="235" t="n">
        <v>0.03</v>
      </c>
      <c r="E15" s="235" t="n">
        <v>0.03</v>
      </c>
      <c r="F15" s="235" t="n">
        <v>0.03</v>
      </c>
    </row>
    <row r="16" customFormat="false" ht="12.75" hidden="false" customHeight="false" outlineLevel="0" collapsed="false">
      <c r="A16" s="236" t="s">
        <v>163</v>
      </c>
      <c r="B16" s="236" t="s">
        <v>164</v>
      </c>
      <c r="C16" s="237" t="n">
        <v>0.08</v>
      </c>
      <c r="D16" s="237" t="n">
        <v>0.08</v>
      </c>
      <c r="E16" s="237" t="n">
        <v>0.08</v>
      </c>
      <c r="F16" s="237" t="n">
        <v>0.08</v>
      </c>
    </row>
    <row r="17" customFormat="false" ht="12.75" hidden="false" customHeight="false" outlineLevel="0" collapsed="false">
      <c r="A17" s="234" t="s">
        <v>165</v>
      </c>
      <c r="B17" s="234" t="s">
        <v>166</v>
      </c>
      <c r="C17" s="235" t="n">
        <v>0.012</v>
      </c>
      <c r="D17" s="235" t="n">
        <v>0.012</v>
      </c>
      <c r="E17" s="235" t="n">
        <v>0.012</v>
      </c>
      <c r="F17" s="235" t="n">
        <v>0.012</v>
      </c>
    </row>
    <row r="18" customFormat="false" ht="13.8" hidden="false" customHeight="false" outlineLevel="0" collapsed="false">
      <c r="A18" s="238" t="s">
        <v>167</v>
      </c>
      <c r="B18" s="238" t="s">
        <v>168</v>
      </c>
      <c r="C18" s="239" t="n">
        <f aca="false">SUM(C9:C17)</f>
        <v>0.23</v>
      </c>
      <c r="D18" s="239" t="n">
        <f aca="false">SUM(D9:D17)</f>
        <v>0.23</v>
      </c>
      <c r="E18" s="239" t="n">
        <f aca="false">SUM(E9:E17)</f>
        <v>0.38</v>
      </c>
      <c r="F18" s="239" t="n">
        <f aca="false">SUM(F9:F17)</f>
        <v>0.38</v>
      </c>
    </row>
    <row r="19" customFormat="false" ht="15" hidden="false" customHeight="false" outlineLevel="0" collapsed="false">
      <c r="A19" s="224" t="s">
        <v>169</v>
      </c>
      <c r="B19" s="233"/>
      <c r="C19" s="225"/>
      <c r="D19" s="225"/>
      <c r="E19" s="225"/>
      <c r="F19" s="226"/>
    </row>
    <row r="20" customFormat="false" ht="12.75" hidden="false" customHeight="false" outlineLevel="0" collapsed="false">
      <c r="A20" s="234" t="s">
        <v>170</v>
      </c>
      <c r="B20" s="234" t="s">
        <v>171</v>
      </c>
      <c r="C20" s="235" t="n">
        <v>0.1776</v>
      </c>
      <c r="D20" s="240" t="s">
        <v>172</v>
      </c>
      <c r="E20" s="235" t="n">
        <v>0.1776</v>
      </c>
      <c r="F20" s="240" t="s">
        <v>172</v>
      </c>
    </row>
    <row r="21" customFormat="false" ht="12.75" hidden="false" customHeight="false" outlineLevel="0" collapsed="false">
      <c r="A21" s="236" t="s">
        <v>173</v>
      </c>
      <c r="B21" s="236" t="s">
        <v>174</v>
      </c>
      <c r="C21" s="237" t="n">
        <v>0.0368</v>
      </c>
      <c r="D21" s="241" t="s">
        <v>172</v>
      </c>
      <c r="E21" s="237" t="n">
        <v>0.0368</v>
      </c>
      <c r="F21" s="241" t="s">
        <v>172</v>
      </c>
    </row>
    <row r="22" customFormat="false" ht="12.75" hidden="false" customHeight="false" outlineLevel="0" collapsed="false">
      <c r="A22" s="234" t="s">
        <v>175</v>
      </c>
      <c r="B22" s="234" t="s">
        <v>176</v>
      </c>
      <c r="C22" s="235" t="n">
        <v>0.0086</v>
      </c>
      <c r="D22" s="235" t="n">
        <v>0.0065</v>
      </c>
      <c r="E22" s="235" t="n">
        <v>0.0086</v>
      </c>
      <c r="F22" s="235" t="n">
        <v>0.0065</v>
      </c>
    </row>
    <row r="23" customFormat="false" ht="12.75" hidden="false" customHeight="false" outlineLevel="0" collapsed="false">
      <c r="A23" s="236" t="s">
        <v>177</v>
      </c>
      <c r="B23" s="236" t="s">
        <v>178</v>
      </c>
      <c r="C23" s="237" t="n">
        <v>0.1106</v>
      </c>
      <c r="D23" s="237" t="n">
        <v>0.0833</v>
      </c>
      <c r="E23" s="237" t="n">
        <v>0.1106</v>
      </c>
      <c r="F23" s="237" t="n">
        <v>0.0833</v>
      </c>
    </row>
    <row r="24" customFormat="false" ht="12.75" hidden="false" customHeight="false" outlineLevel="0" collapsed="false">
      <c r="A24" s="234" t="s">
        <v>179</v>
      </c>
      <c r="B24" s="234" t="s">
        <v>180</v>
      </c>
      <c r="C24" s="235" t="n">
        <v>0.0007</v>
      </c>
      <c r="D24" s="235" t="n">
        <v>0.0005</v>
      </c>
      <c r="E24" s="235" t="n">
        <v>0.0007</v>
      </c>
      <c r="F24" s="235" t="n">
        <v>0.0005</v>
      </c>
    </row>
    <row r="25" customFormat="false" ht="12.75" hidden="false" customHeight="false" outlineLevel="0" collapsed="false">
      <c r="A25" s="236" t="s">
        <v>181</v>
      </c>
      <c r="B25" s="236" t="s">
        <v>182</v>
      </c>
      <c r="C25" s="237" t="n">
        <v>0.0074</v>
      </c>
      <c r="D25" s="237" t="n">
        <v>0.0056</v>
      </c>
      <c r="E25" s="237" t="n">
        <v>0.0074</v>
      </c>
      <c r="F25" s="237" t="n">
        <v>0.0056</v>
      </c>
    </row>
    <row r="26" customFormat="false" ht="12.75" hidden="false" customHeight="false" outlineLevel="0" collapsed="false">
      <c r="A26" s="234" t="s">
        <v>183</v>
      </c>
      <c r="B26" s="234" t="s">
        <v>184</v>
      </c>
      <c r="C26" s="235" t="n">
        <v>0.0109</v>
      </c>
      <c r="D26" s="240" t="s">
        <v>172</v>
      </c>
      <c r="E26" s="235" t="n">
        <v>0.0109</v>
      </c>
      <c r="F26" s="240" t="s">
        <v>172</v>
      </c>
    </row>
    <row r="27" customFormat="false" ht="12.75" hidden="false" customHeight="false" outlineLevel="0" collapsed="false">
      <c r="A27" s="236" t="s">
        <v>185</v>
      </c>
      <c r="B27" s="236" t="s">
        <v>186</v>
      </c>
      <c r="C27" s="237" t="n">
        <v>0.001</v>
      </c>
      <c r="D27" s="237" t="n">
        <v>0.0007</v>
      </c>
      <c r="E27" s="237" t="n">
        <v>0.001</v>
      </c>
      <c r="F27" s="237" t="n">
        <v>0.0007</v>
      </c>
    </row>
    <row r="28" customFormat="false" ht="12.75" hidden="false" customHeight="false" outlineLevel="0" collapsed="false">
      <c r="A28" s="234" t="s">
        <v>187</v>
      </c>
      <c r="B28" s="234" t="s">
        <v>188</v>
      </c>
      <c r="C28" s="235" t="n">
        <v>0.1384</v>
      </c>
      <c r="D28" s="235" t="n">
        <v>0.1042</v>
      </c>
      <c r="E28" s="235" t="n">
        <v>0.1384</v>
      </c>
      <c r="F28" s="235" t="n">
        <v>0.1042</v>
      </c>
    </row>
    <row r="29" customFormat="false" ht="12.75" hidden="false" customHeight="false" outlineLevel="0" collapsed="false">
      <c r="A29" s="236" t="s">
        <v>189</v>
      </c>
      <c r="B29" s="236" t="s">
        <v>190</v>
      </c>
      <c r="C29" s="237" t="n">
        <v>0.0003</v>
      </c>
      <c r="D29" s="237" t="n">
        <v>0.0003</v>
      </c>
      <c r="E29" s="237" t="n">
        <v>0.0003</v>
      </c>
      <c r="F29" s="237" t="n">
        <v>0.0003</v>
      </c>
    </row>
    <row r="30" customFormat="false" ht="13.8" hidden="false" customHeight="false" outlineLevel="0" collapsed="false">
      <c r="A30" s="242" t="s">
        <v>191</v>
      </c>
      <c r="B30" s="242" t="s">
        <v>168</v>
      </c>
      <c r="C30" s="243" t="n">
        <f aca="false">SUM(C20:C29)</f>
        <v>0.4923</v>
      </c>
      <c r="D30" s="243" t="n">
        <f aca="false">SUM(D20:D29)</f>
        <v>0.2011</v>
      </c>
      <c r="E30" s="243" t="n">
        <f aca="false">SUM(E20:E29)</f>
        <v>0.4923</v>
      </c>
      <c r="F30" s="243" t="n">
        <f aca="false">SUM(F20:F29)</f>
        <v>0.2011</v>
      </c>
    </row>
    <row r="31" customFormat="false" ht="15" hidden="false" customHeight="false" outlineLevel="0" collapsed="false">
      <c r="A31" s="224" t="s">
        <v>192</v>
      </c>
      <c r="B31" s="233"/>
      <c r="C31" s="225"/>
      <c r="D31" s="225"/>
      <c r="E31" s="225"/>
      <c r="F31" s="226"/>
    </row>
    <row r="32" customFormat="false" ht="12.75" hidden="false" customHeight="false" outlineLevel="0" collapsed="false">
      <c r="A32" s="234" t="s">
        <v>193</v>
      </c>
      <c r="B32" s="234" t="s">
        <v>194</v>
      </c>
      <c r="C32" s="235" t="n">
        <v>0.0597</v>
      </c>
      <c r="D32" s="235" t="n">
        <v>0.045</v>
      </c>
      <c r="E32" s="235" t="n">
        <v>0.0597</v>
      </c>
      <c r="F32" s="235" t="n">
        <v>0.045</v>
      </c>
    </row>
    <row r="33" customFormat="false" ht="12.75" hidden="false" customHeight="false" outlineLevel="0" collapsed="false">
      <c r="A33" s="236" t="s">
        <v>195</v>
      </c>
      <c r="B33" s="236" t="s">
        <v>196</v>
      </c>
      <c r="C33" s="237" t="n">
        <v>0.0014</v>
      </c>
      <c r="D33" s="237" t="n">
        <v>0.0011</v>
      </c>
      <c r="E33" s="237" t="n">
        <v>0.0014</v>
      </c>
      <c r="F33" s="237" t="n">
        <v>0.0011</v>
      </c>
    </row>
    <row r="34" customFormat="false" ht="12.75" hidden="false" customHeight="false" outlineLevel="0" collapsed="false">
      <c r="A34" s="234" t="s">
        <v>197</v>
      </c>
      <c r="B34" s="234" t="s">
        <v>198</v>
      </c>
      <c r="C34" s="235" t="n">
        <v>0.0093</v>
      </c>
      <c r="D34" s="235" t="n">
        <v>0.007</v>
      </c>
      <c r="E34" s="235" t="n">
        <v>0.0093</v>
      </c>
      <c r="F34" s="235" t="n">
        <v>0.007</v>
      </c>
    </row>
    <row r="35" customFormat="false" ht="12.75" hidden="false" customHeight="false" outlineLevel="0" collapsed="false">
      <c r="A35" s="236" t="s">
        <v>199</v>
      </c>
      <c r="B35" s="236" t="s">
        <v>200</v>
      </c>
      <c r="C35" s="237" t="n">
        <v>0.0278</v>
      </c>
      <c r="D35" s="237" t="n">
        <v>0.0209</v>
      </c>
      <c r="E35" s="237" t="n">
        <v>0.0278</v>
      </c>
      <c r="F35" s="237" t="n">
        <v>0.0209</v>
      </c>
    </row>
    <row r="36" customFormat="false" ht="12.75" hidden="false" customHeight="false" outlineLevel="0" collapsed="false">
      <c r="A36" s="234" t="s">
        <v>201</v>
      </c>
      <c r="B36" s="234" t="s">
        <v>202</v>
      </c>
      <c r="C36" s="235" t="n">
        <v>0.005</v>
      </c>
      <c r="D36" s="235" t="n">
        <v>0.0038</v>
      </c>
      <c r="E36" s="235" t="n">
        <v>0.005</v>
      </c>
      <c r="F36" s="235" t="n">
        <v>0.0038</v>
      </c>
    </row>
    <row r="37" customFormat="false" ht="13.8" hidden="false" customHeight="false" outlineLevel="0" collapsed="false">
      <c r="A37" s="238" t="s">
        <v>203</v>
      </c>
      <c r="B37" s="238" t="s">
        <v>168</v>
      </c>
      <c r="C37" s="239" t="n">
        <f aca="false">SUM(C32:C36)</f>
        <v>0.1032</v>
      </c>
      <c r="D37" s="239" t="n">
        <f aca="false">SUM(D32:D36)</f>
        <v>0.0778</v>
      </c>
      <c r="E37" s="239" t="n">
        <f aca="false">SUM(E32:E36)</f>
        <v>0.1032</v>
      </c>
      <c r="F37" s="239" t="n">
        <f aca="false">SUM(F32:F36)</f>
        <v>0.0778</v>
      </c>
    </row>
    <row r="38" customFormat="false" ht="15" hidden="false" customHeight="false" outlineLevel="0" collapsed="false">
      <c r="A38" s="224" t="s">
        <v>204</v>
      </c>
      <c r="B38" s="233"/>
      <c r="C38" s="225"/>
      <c r="D38" s="225"/>
      <c r="E38" s="225"/>
      <c r="F38" s="226"/>
    </row>
    <row r="39" s="247" customFormat="true" ht="30.55" hidden="false" customHeight="false" outlineLevel="0" collapsed="false">
      <c r="A39" s="244" t="s">
        <v>205</v>
      </c>
      <c r="B39" s="245" t="s">
        <v>206</v>
      </c>
      <c r="C39" s="246" t="n">
        <v>0.1077</v>
      </c>
      <c r="D39" s="246" t="n">
        <v>0.0421</v>
      </c>
      <c r="E39" s="246" t="n">
        <v>0.1871</v>
      </c>
      <c r="F39" s="246" t="n">
        <f aca="false">F18*F30</f>
        <v>0.076418</v>
      </c>
    </row>
    <row r="40" s="247" customFormat="true" ht="30.55" hidden="false" customHeight="false" outlineLevel="0" collapsed="false">
      <c r="A40" s="248" t="s">
        <v>207</v>
      </c>
      <c r="B40" s="249" t="s">
        <v>208</v>
      </c>
      <c r="C40" s="250" t="n">
        <f aca="false">C18*C33+C16*C32</f>
        <v>0.005098</v>
      </c>
      <c r="D40" s="250" t="n">
        <f aca="false">D18*D33+D16*D32</f>
        <v>0.003853</v>
      </c>
      <c r="E40" s="250" t="n">
        <f aca="false">E18*E33+E16*E32</f>
        <v>0.005308</v>
      </c>
      <c r="F40" s="250" t="n">
        <f aca="false">F18*F33+F16*F32</f>
        <v>0.004018</v>
      </c>
    </row>
    <row r="41" customFormat="false" ht="13.8" hidden="false" customHeight="false" outlineLevel="0" collapsed="false">
      <c r="A41" s="242" t="s">
        <v>209</v>
      </c>
      <c r="B41" s="242" t="s">
        <v>168</v>
      </c>
      <c r="C41" s="243" t="n">
        <f aca="false">SUM(C39:C40)</f>
        <v>0.112798</v>
      </c>
      <c r="D41" s="243" t="n">
        <f aca="false">SUM(D39:D40)</f>
        <v>0.045953</v>
      </c>
      <c r="E41" s="243" t="n">
        <f aca="false">SUM(E39:E40)</f>
        <v>0.192408</v>
      </c>
      <c r="F41" s="243" t="n">
        <f aca="false">SUM(F39:F40)</f>
        <v>0.080436</v>
      </c>
    </row>
    <row r="42" customFormat="false" ht="15" hidden="false" customHeight="false" outlineLevel="0" collapsed="false">
      <c r="A42" s="251"/>
      <c r="B42" s="252" t="s">
        <v>210</v>
      </c>
      <c r="C42" s="253" t="n">
        <f aca="false">C18+C30+C37+C41</f>
        <v>0.938298</v>
      </c>
      <c r="D42" s="253" t="n">
        <f aca="false">D18+D30+D37+D41</f>
        <v>0.554853</v>
      </c>
      <c r="E42" s="253" t="n">
        <f aca="false">E18+E30+E37+E41</f>
        <v>1.167908</v>
      </c>
      <c r="F42" s="253" t="n">
        <f aca="false">F18+F30+F37+F41</f>
        <v>0.739336</v>
      </c>
    </row>
    <row r="43" customFormat="false" ht="12.75" hidden="false" customHeight="false" outlineLevel="0" collapsed="false">
      <c r="A43" s="254" t="s">
        <v>211</v>
      </c>
      <c r="B43" s="254"/>
      <c r="C43" s="254"/>
      <c r="D43" s="254"/>
      <c r="E43" s="254"/>
      <c r="F43" s="254"/>
    </row>
  </sheetData>
  <mergeCells count="7">
    <mergeCell ref="A1:F1"/>
    <mergeCell ref="A2:F2"/>
    <mergeCell ref="B3:F3"/>
    <mergeCell ref="A4:C4"/>
    <mergeCell ref="C5:D5"/>
    <mergeCell ref="E5:F5"/>
    <mergeCell ref="A43:F43"/>
  </mergeCells>
  <printOptions headings="false" gridLines="false" gridLinesSet="true" horizontalCentered="true" verticalCentered="true"/>
  <pageMargins left="0.236111111111111" right="0.236111111111111" top="0.354861111111111" bottom="0.354861111111111" header="0.315277777777778" footer="0.315277777777778"/>
  <pageSetup paperSize="9" scale="79"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Roman,Normal"&amp;12Página &amp;P</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2A6099"/>
    <pageSetUpPr fitToPage="false"/>
  </sheetPr>
  <dimension ref="A1:BA34"/>
  <sheetViews>
    <sheetView showFormulas="false" showGridLines="true" showRowColHeaders="true" showZeros="true" rightToLeft="false" tabSelected="false" showOutlineSymbols="true" defaultGridColor="true" view="pageBreakPreview" topLeftCell="A3" colorId="64" zoomScale="100" zoomScaleNormal="90" zoomScalePageLayoutView="100" workbookViewId="0">
      <pane xSplit="9" ySplit="6" topLeftCell="J9" activePane="bottomRight" state="frozen"/>
      <selection pane="topLeft" activeCell="A3" activeCellId="0" sqref="A3"/>
      <selection pane="topRight" activeCell="J3" activeCellId="0" sqref="J3"/>
      <selection pane="bottomLeft" activeCell="A9" activeCellId="0" sqref="A9"/>
      <selection pane="bottomRight" activeCell="F13" activeCellId="0" sqref="F13"/>
    </sheetView>
  </sheetViews>
  <sheetFormatPr defaultColWidth="8.71484375" defaultRowHeight="12.75" zeroHeight="false" outlineLevelRow="0" outlineLevelCol="0"/>
  <cols>
    <col collapsed="false" customWidth="true" hidden="false" outlineLevel="0" max="1" min="1" style="0" width="12.71"/>
    <col collapsed="false" customWidth="true" hidden="false" outlineLevel="0" max="2" min="2" style="0" width="4.57"/>
    <col collapsed="false" customWidth="true" hidden="false" outlineLevel="0" max="3" min="3" style="0" width="34.57"/>
    <col collapsed="false" customWidth="true" hidden="false" outlineLevel="0" max="4" min="4" style="0" width="15.71"/>
    <col collapsed="false" customWidth="true" hidden="false" outlineLevel="0" max="5" min="5" style="0" width="3.57"/>
    <col collapsed="false" customWidth="true" hidden="false" outlineLevel="0" max="9" min="6" style="255" width="13.71"/>
    <col collapsed="false" customWidth="true" hidden="false" outlineLevel="0" max="11" min="11" style="0" width="11.85"/>
    <col collapsed="false" customWidth="true" hidden="false" outlineLevel="0" max="12" min="12" style="0" width="13.42"/>
    <col collapsed="false" customWidth="true" hidden="false" outlineLevel="0" max="15" min="15" style="0" width="11.71"/>
    <col collapsed="false" customWidth="true" hidden="false" outlineLevel="0" max="16" min="16" style="0" width="15.29"/>
    <col collapsed="false" customWidth="false" hidden="false" outlineLevel="0" max="23" min="19" style="219" width="8.71"/>
    <col collapsed="false" customWidth="true" hidden="false" outlineLevel="0" max="53" min="24" style="256" width="6.14"/>
  </cols>
  <sheetData>
    <row r="1" customFormat="false" ht="13.8" hidden="false" customHeight="false" outlineLevel="0" collapsed="false">
      <c r="A1" s="257"/>
      <c r="B1" s="10"/>
      <c r="C1" s="10"/>
      <c r="D1" s="11"/>
      <c r="E1" s="12"/>
      <c r="F1" s="258"/>
      <c r="G1" s="258"/>
      <c r="H1" s="259"/>
      <c r="I1" s="259"/>
      <c r="J1" s="12"/>
      <c r="K1" s="260" t="s">
        <v>212</v>
      </c>
      <c r="L1" s="261"/>
      <c r="M1" s="261"/>
      <c r="N1" s="262"/>
      <c r="Q1" s="263"/>
      <c r="R1" s="264"/>
    </row>
    <row r="2" customFormat="false" ht="13.8" hidden="false" customHeight="false" outlineLevel="0" collapsed="false">
      <c r="A2" s="13"/>
      <c r="B2" s="12"/>
      <c r="C2" s="265" t="s">
        <v>0</v>
      </c>
      <c r="D2" s="265"/>
      <c r="E2" s="12"/>
      <c r="F2" s="266"/>
      <c r="G2" s="258" t="s">
        <v>213</v>
      </c>
      <c r="H2" s="259"/>
      <c r="I2" s="259"/>
      <c r="J2" s="12"/>
      <c r="K2" s="267" t="n">
        <v>44</v>
      </c>
      <c r="L2" s="268" t="s">
        <v>214</v>
      </c>
      <c r="M2" s="269"/>
      <c r="N2" s="270"/>
      <c r="O2" s="269"/>
      <c r="P2" s="269"/>
      <c r="Q2" s="264"/>
      <c r="R2" s="264"/>
    </row>
    <row r="3" customFormat="false" ht="13.8" hidden="false" customHeight="false" outlineLevel="0" collapsed="false">
      <c r="A3" s="13"/>
      <c r="B3" s="12"/>
      <c r="C3" s="271" t="s">
        <v>1</v>
      </c>
      <c r="D3" s="271"/>
      <c r="E3" s="12"/>
      <c r="F3" s="258"/>
      <c r="G3" s="258"/>
      <c r="H3" s="272"/>
      <c r="I3" s="272"/>
      <c r="J3" s="12"/>
      <c r="K3" s="267" t="n">
        <v>6</v>
      </c>
      <c r="L3" s="268" t="s">
        <v>215</v>
      </c>
      <c r="M3" s="269"/>
      <c r="N3" s="270"/>
      <c r="O3" s="273"/>
      <c r="P3" s="273"/>
      <c r="Z3" s="274"/>
      <c r="AH3" s="274"/>
      <c r="AP3" s="274"/>
      <c r="AW3" s="274"/>
      <c r="AZ3" s="274"/>
    </row>
    <row r="4" customFormat="false" ht="13.8" hidden="false" customHeight="false" outlineLevel="0" collapsed="false">
      <c r="A4" s="13"/>
      <c r="B4" s="12"/>
      <c r="C4" s="271" t="s">
        <v>2</v>
      </c>
      <c r="D4" s="271"/>
      <c r="E4" s="12"/>
      <c r="F4" s="258"/>
      <c r="G4" s="258"/>
      <c r="H4" s="258"/>
      <c r="I4" s="258"/>
      <c r="J4" s="12"/>
      <c r="K4" s="275" t="n">
        <f aca="false">K2/K3</f>
        <v>7.33333333333333</v>
      </c>
      <c r="L4" s="276" t="s">
        <v>216</v>
      </c>
      <c r="M4" s="269"/>
      <c r="N4" s="270"/>
      <c r="O4" s="276"/>
      <c r="P4" s="276"/>
      <c r="Z4" s="274"/>
      <c r="AH4" s="274"/>
      <c r="AP4" s="274"/>
      <c r="AW4" s="274"/>
      <c r="AZ4" s="274"/>
    </row>
    <row r="5" customFormat="false" ht="13.8" hidden="false" customHeight="false" outlineLevel="0" collapsed="false">
      <c r="A5" s="13"/>
      <c r="B5" s="12"/>
      <c r="C5" s="271" t="s">
        <v>3</v>
      </c>
      <c r="D5" s="271"/>
      <c r="E5" s="12"/>
      <c r="F5" s="277" t="s">
        <v>217</v>
      </c>
      <c r="G5" s="277"/>
      <c r="H5" s="277"/>
      <c r="I5" s="277"/>
      <c r="J5" s="12"/>
      <c r="K5" s="267" t="n">
        <v>30</v>
      </c>
      <c r="L5" s="268" t="s">
        <v>218</v>
      </c>
      <c r="M5" s="269"/>
      <c r="N5" s="270"/>
      <c r="O5" s="269"/>
      <c r="P5" s="269"/>
      <c r="X5" s="278"/>
      <c r="Y5" s="278"/>
      <c r="Z5" s="278"/>
      <c r="AA5" s="278"/>
      <c r="AB5" s="278"/>
      <c r="AC5" s="278"/>
      <c r="AD5" s="278"/>
      <c r="AE5" s="278"/>
      <c r="AF5" s="279"/>
      <c r="AG5" s="279"/>
      <c r="AH5" s="279"/>
      <c r="AI5" s="279"/>
      <c r="AJ5" s="279"/>
      <c r="AK5" s="279"/>
      <c r="AL5" s="279"/>
      <c r="AM5" s="279"/>
      <c r="AN5" s="279"/>
      <c r="AO5" s="278"/>
      <c r="AP5" s="278"/>
      <c r="AQ5" s="278"/>
      <c r="AR5" s="278"/>
      <c r="AS5" s="278"/>
      <c r="AT5" s="278"/>
      <c r="AU5" s="278"/>
      <c r="AV5" s="279"/>
      <c r="AW5" s="279"/>
      <c r="AX5" s="279"/>
      <c r="AY5" s="279"/>
      <c r="AZ5" s="278"/>
      <c r="BA5" s="278"/>
    </row>
    <row r="6" customFormat="false" ht="15" hidden="false" customHeight="true" outlineLevel="0" collapsed="false">
      <c r="A6" s="13"/>
      <c r="B6" s="12"/>
      <c r="C6" s="12"/>
      <c r="D6" s="15"/>
      <c r="E6" s="12"/>
      <c r="F6" s="280" t="s">
        <v>219</v>
      </c>
      <c r="G6" s="281" t="s">
        <v>220</v>
      </c>
      <c r="H6" s="282" t="s">
        <v>221</v>
      </c>
      <c r="I6" s="282" t="s">
        <v>222</v>
      </c>
      <c r="J6" s="12"/>
      <c r="K6" s="283" t="n">
        <f aca="false">TRUNC((K4*K5),2)</f>
        <v>220</v>
      </c>
      <c r="L6" s="284" t="s">
        <v>223</v>
      </c>
      <c r="M6" s="285" t="n">
        <f aca="false">30.5/7*44</f>
        <v>191.714285714286</v>
      </c>
      <c r="N6" s="286" t="n">
        <f aca="false">K6/4</f>
        <v>55</v>
      </c>
      <c r="O6" s="269"/>
      <c r="P6" s="269" t="s">
        <v>224</v>
      </c>
    </row>
    <row r="7" customFormat="false" ht="13.8" hidden="false" customHeight="false" outlineLevel="0" collapsed="false">
      <c r="A7" s="287" t="s">
        <v>225</v>
      </c>
      <c r="B7" s="287"/>
      <c r="C7" s="287"/>
      <c r="D7" s="287"/>
      <c r="E7" s="12"/>
      <c r="F7" s="280"/>
      <c r="G7" s="281"/>
      <c r="H7" s="282"/>
      <c r="I7" s="282"/>
      <c r="J7" s="12"/>
      <c r="K7" s="288" t="s">
        <v>226</v>
      </c>
      <c r="L7" s="289"/>
      <c r="M7" s="289"/>
      <c r="N7" s="289"/>
      <c r="O7" s="269"/>
      <c r="P7" s="269" t="n">
        <f aca="false">O6/(30/7)</f>
        <v>0</v>
      </c>
    </row>
    <row r="8" customFormat="false" ht="13.8" hidden="false" customHeight="false" outlineLevel="0" collapsed="false">
      <c r="A8" s="290" t="s">
        <v>227</v>
      </c>
      <c r="B8" s="291" t="s">
        <v>228</v>
      </c>
      <c r="C8" s="291"/>
      <c r="D8" s="292" t="s">
        <v>229</v>
      </c>
      <c r="E8" s="12"/>
      <c r="F8" s="293" t="s">
        <v>230</v>
      </c>
      <c r="G8" s="293" t="s">
        <v>231</v>
      </c>
      <c r="H8" s="293" t="s">
        <v>232</v>
      </c>
      <c r="I8" s="293" t="s">
        <v>233</v>
      </c>
      <c r="J8" s="12"/>
      <c r="K8" s="294" t="s">
        <v>234</v>
      </c>
      <c r="L8" s="295" t="s">
        <v>235</v>
      </c>
      <c r="M8" s="296" t="s">
        <v>236</v>
      </c>
      <c r="N8" s="297" t="s">
        <v>237</v>
      </c>
      <c r="O8" s="269"/>
      <c r="P8" s="269"/>
    </row>
    <row r="9" customFormat="false" ht="13.8" hidden="false" customHeight="false" outlineLevel="0" collapsed="false">
      <c r="A9" s="298"/>
      <c r="B9" s="299" t="s">
        <v>238</v>
      </c>
      <c r="C9" s="299"/>
      <c r="D9" s="300" t="n">
        <f aca="false">SUM(D10:D12)</f>
        <v>42.43</v>
      </c>
      <c r="E9" s="12"/>
      <c r="F9" s="301" t="n">
        <f aca="false">SUM(F10:F12)</f>
        <v>7.5</v>
      </c>
      <c r="G9" s="302" t="n">
        <f aca="false">SUM(G10:G12)</f>
        <v>9.98</v>
      </c>
      <c r="H9" s="302" t="n">
        <f aca="false">SUM(H10:H12)</f>
        <v>14.2575</v>
      </c>
      <c r="I9" s="301" t="n">
        <f aca="false">SUM(I10:I12)</f>
        <v>10.692</v>
      </c>
      <c r="J9" s="12"/>
      <c r="K9" s="303"/>
      <c r="L9" s="304"/>
      <c r="M9" s="305"/>
      <c r="N9" s="306"/>
      <c r="O9" s="269"/>
      <c r="P9" s="269"/>
    </row>
    <row r="10" customFormat="false" ht="13.8" hidden="false" customHeight="false" outlineLevel="0" collapsed="false">
      <c r="A10" s="307" t="s">
        <v>39</v>
      </c>
      <c r="B10" s="308" t="s">
        <v>239</v>
      </c>
      <c r="C10" s="308"/>
      <c r="D10" s="309" t="n">
        <f aca="false">ROUND(SUM(F10:I10),2)</f>
        <v>12.98</v>
      </c>
      <c r="E10" s="12"/>
      <c r="F10" s="310" t="n">
        <v>2.5</v>
      </c>
      <c r="G10" s="311" t="n">
        <f aca="false">14.97*$K$25</f>
        <v>2.994</v>
      </c>
      <c r="H10" s="311" t="n">
        <f aca="false">17.11*$K$26</f>
        <v>4.2775</v>
      </c>
      <c r="I10" s="311" t="n">
        <f aca="false">10.69*$K$27</f>
        <v>3.207</v>
      </c>
      <c r="J10" s="12"/>
      <c r="K10" s="303" t="n">
        <f aca="false">D10</f>
        <v>12.98</v>
      </c>
      <c r="L10" s="312" t="n">
        <f aca="false">K10/M10</f>
        <v>0.108166666666667</v>
      </c>
      <c r="M10" s="313" t="n">
        <f aca="false">$H$23</f>
        <v>120</v>
      </c>
      <c r="N10" s="306" t="n">
        <f aca="false">M10/30</f>
        <v>4</v>
      </c>
      <c r="O10" s="314"/>
      <c r="P10" s="268"/>
      <c r="X10" s="315"/>
      <c r="Y10" s="315"/>
      <c r="Z10" s="315"/>
      <c r="AA10" s="315"/>
      <c r="AB10" s="315"/>
      <c r="AC10" s="315"/>
      <c r="AD10" s="315"/>
      <c r="AE10" s="315"/>
      <c r="AF10" s="315"/>
      <c r="AG10" s="315"/>
      <c r="AH10" s="315"/>
      <c r="AI10" s="315"/>
      <c r="AJ10" s="315"/>
      <c r="AK10" s="315"/>
      <c r="AL10" s="315"/>
      <c r="AM10" s="315"/>
      <c r="AN10" s="315"/>
      <c r="AO10" s="315"/>
      <c r="AP10" s="315"/>
      <c r="AQ10" s="315"/>
      <c r="AR10" s="315"/>
      <c r="AS10" s="315"/>
      <c r="AT10" s="315"/>
      <c r="AU10" s="315"/>
      <c r="AV10" s="315"/>
      <c r="AW10" s="315"/>
      <c r="AX10" s="315"/>
      <c r="AY10" s="315"/>
      <c r="AZ10" s="315"/>
      <c r="BA10" s="315"/>
    </row>
    <row r="11" customFormat="false" ht="13.8" hidden="false" customHeight="false" outlineLevel="0" collapsed="false">
      <c r="A11" s="307" t="s">
        <v>43</v>
      </c>
      <c r="B11" s="308" t="s">
        <v>240</v>
      </c>
      <c r="C11" s="308"/>
      <c r="D11" s="309" t="n">
        <f aca="false">ROUND(SUM(F11:I11),2)</f>
        <v>12.98</v>
      </c>
      <c r="E11" s="12"/>
      <c r="F11" s="310" t="n">
        <v>2.5</v>
      </c>
      <c r="G11" s="311" t="n">
        <f aca="false">14.97*$K$25</f>
        <v>2.994</v>
      </c>
      <c r="H11" s="311" t="n">
        <f aca="false">17.11*K26</f>
        <v>4.2775</v>
      </c>
      <c r="I11" s="311" t="n">
        <f aca="false">10.69*$K$27</f>
        <v>3.207</v>
      </c>
      <c r="J11" s="12"/>
      <c r="K11" s="303" t="n">
        <f aca="false">D11</f>
        <v>12.98</v>
      </c>
      <c r="L11" s="312" t="n">
        <f aca="false">K11/M11</f>
        <v>0.108166666666667</v>
      </c>
      <c r="M11" s="313" t="n">
        <f aca="false">$H$23</f>
        <v>120</v>
      </c>
      <c r="N11" s="306" t="n">
        <f aca="false">M11/30</f>
        <v>4</v>
      </c>
      <c r="O11" s="269"/>
      <c r="P11" s="269"/>
      <c r="X11" s="315"/>
      <c r="Y11" s="315"/>
      <c r="Z11" s="315"/>
      <c r="AA11" s="315"/>
      <c r="AB11" s="315"/>
      <c r="AC11" s="315"/>
      <c r="AD11" s="315"/>
      <c r="AE11" s="315"/>
      <c r="AF11" s="315"/>
      <c r="AG11" s="315"/>
      <c r="AH11" s="315"/>
      <c r="AI11" s="315"/>
      <c r="AJ11" s="315"/>
      <c r="AK11" s="315"/>
      <c r="AL11" s="315"/>
      <c r="AM11" s="315"/>
      <c r="AN11" s="315"/>
      <c r="AO11" s="315"/>
      <c r="AP11" s="315"/>
      <c r="AQ11" s="315"/>
      <c r="AR11" s="315"/>
      <c r="AS11" s="315"/>
      <c r="AT11" s="315"/>
      <c r="AU11" s="315"/>
      <c r="AV11" s="315"/>
      <c r="AW11" s="315"/>
      <c r="AX11" s="315"/>
      <c r="AY11" s="315"/>
      <c r="AZ11" s="315"/>
      <c r="BA11" s="315"/>
    </row>
    <row r="12" customFormat="false" ht="13.8" hidden="false" customHeight="false" outlineLevel="0" collapsed="false">
      <c r="A12" s="307" t="s">
        <v>44</v>
      </c>
      <c r="B12" s="308" t="s">
        <v>241</v>
      </c>
      <c r="C12" s="308"/>
      <c r="D12" s="309" t="n">
        <f aca="false">ROUND(SUM(F12:I12),2)</f>
        <v>16.47</v>
      </c>
      <c r="E12" s="12"/>
      <c r="F12" s="310" t="n">
        <v>2.5</v>
      </c>
      <c r="G12" s="311" t="n">
        <f aca="false">19.96*$K$25</f>
        <v>3.992</v>
      </c>
      <c r="H12" s="311" t="n">
        <f aca="false">22.81*$K$26</f>
        <v>5.7025</v>
      </c>
      <c r="I12" s="311" t="n">
        <f aca="false">14.26*$K$27</f>
        <v>4.278</v>
      </c>
      <c r="J12" s="12"/>
      <c r="K12" s="303" t="n">
        <f aca="false">D12</f>
        <v>16.47</v>
      </c>
      <c r="L12" s="312" t="n">
        <f aca="false">K12/M12</f>
        <v>0.13725</v>
      </c>
      <c r="M12" s="313" t="n">
        <f aca="false">$H$23</f>
        <v>120</v>
      </c>
      <c r="N12" s="306" t="n">
        <f aca="false">M12/30</f>
        <v>4</v>
      </c>
      <c r="O12" s="316"/>
      <c r="P12" s="268"/>
      <c r="X12" s="315"/>
      <c r="Y12" s="315"/>
      <c r="Z12" s="315"/>
      <c r="AA12" s="315"/>
      <c r="AB12" s="315"/>
      <c r="AC12" s="315"/>
      <c r="AD12" s="315"/>
      <c r="AE12" s="315"/>
      <c r="AF12" s="315"/>
      <c r="AG12" s="315"/>
      <c r="AH12" s="315"/>
      <c r="AI12" s="315"/>
      <c r="AJ12" s="315"/>
      <c r="AK12" s="315"/>
      <c r="AL12" s="315"/>
      <c r="AM12" s="315"/>
      <c r="AN12" s="315"/>
      <c r="AO12" s="315"/>
      <c r="AP12" s="315"/>
      <c r="AQ12" s="315"/>
      <c r="AR12" s="315"/>
      <c r="AS12" s="315"/>
      <c r="AT12" s="315"/>
      <c r="AU12" s="315"/>
      <c r="AV12" s="315"/>
      <c r="AW12" s="315"/>
      <c r="AX12" s="315"/>
      <c r="AY12" s="315"/>
      <c r="AZ12" s="315"/>
      <c r="BA12" s="315"/>
    </row>
    <row r="13" customFormat="false" ht="13.8" hidden="false" customHeight="false" outlineLevel="0" collapsed="false">
      <c r="A13" s="307" t="s">
        <v>67</v>
      </c>
      <c r="B13" s="308" t="s">
        <v>242</v>
      </c>
      <c r="C13" s="308"/>
      <c r="D13" s="309" t="n">
        <f aca="false">ROUND(SUM(F13:I13),2)</f>
        <v>18.98</v>
      </c>
      <c r="E13" s="12"/>
      <c r="F13" s="310" t="n">
        <v>0</v>
      </c>
      <c r="G13" s="310" t="n">
        <v>0</v>
      </c>
      <c r="H13" s="310" t="n">
        <v>0</v>
      </c>
      <c r="I13" s="311" t="n">
        <f aca="false">63.25*$K$27</f>
        <v>18.975</v>
      </c>
      <c r="J13" s="12"/>
      <c r="K13" s="303" t="n">
        <f aca="false">D13</f>
        <v>18.98</v>
      </c>
      <c r="L13" s="312" t="n">
        <f aca="false">K13/M13</f>
        <v>0.158166666666667</v>
      </c>
      <c r="M13" s="313" t="n">
        <f aca="false">$H$23</f>
        <v>120</v>
      </c>
      <c r="N13" s="306" t="n">
        <f aca="false">M13/30</f>
        <v>4</v>
      </c>
      <c r="O13" s="316"/>
      <c r="P13" s="268"/>
      <c r="X13" s="315"/>
      <c r="Y13" s="315"/>
      <c r="Z13" s="315"/>
      <c r="AA13" s="315"/>
      <c r="AB13" s="315"/>
      <c r="AC13" s="315"/>
      <c r="AD13" s="315"/>
      <c r="AE13" s="315"/>
      <c r="AF13" s="315"/>
      <c r="AG13" s="315"/>
      <c r="AH13" s="315"/>
      <c r="AI13" s="315"/>
      <c r="AJ13" s="315"/>
      <c r="AK13" s="315"/>
      <c r="AL13" s="315"/>
      <c r="AM13" s="315"/>
      <c r="AN13" s="315"/>
      <c r="AO13" s="315"/>
      <c r="AP13" s="315"/>
      <c r="AQ13" s="315"/>
      <c r="AR13" s="315"/>
      <c r="AS13" s="315"/>
      <c r="AT13" s="315"/>
      <c r="AU13" s="315"/>
      <c r="AV13" s="315"/>
      <c r="AW13" s="315"/>
      <c r="AX13" s="315"/>
      <c r="AY13" s="315"/>
      <c r="AZ13" s="315"/>
      <c r="BA13" s="315"/>
    </row>
    <row r="14" customFormat="false" ht="13.8" hidden="false" customHeight="false" outlineLevel="0" collapsed="false">
      <c r="A14" s="317" t="s">
        <v>73</v>
      </c>
      <c r="B14" s="317"/>
      <c r="C14" s="317"/>
      <c r="D14" s="318" t="n">
        <f aca="false">D9</f>
        <v>42.43</v>
      </c>
      <c r="E14" s="12"/>
      <c r="F14" s="319" t="n">
        <f aca="false">F10+F11+F12+F13</f>
        <v>7.5</v>
      </c>
      <c r="G14" s="319" t="n">
        <f aca="false">G10+G11+G12+G13</f>
        <v>9.98</v>
      </c>
      <c r="H14" s="320" t="n">
        <f aca="false">H10+H11+H12+H13</f>
        <v>14.2575</v>
      </c>
      <c r="I14" s="320" t="n">
        <f aca="false">I10+I11+I12+I13</f>
        <v>29.667</v>
      </c>
      <c r="J14" s="12"/>
      <c r="K14" s="303"/>
      <c r="L14" s="304"/>
      <c r="M14" s="321"/>
      <c r="N14" s="306"/>
      <c r="O14" s="316"/>
      <c r="P14" s="322"/>
    </row>
    <row r="15" customFormat="false" ht="13.8" hidden="false" customHeight="false" outlineLevel="0" collapsed="false">
      <c r="A15" s="12"/>
      <c r="B15" s="12"/>
      <c r="C15" s="323"/>
      <c r="D15" s="324"/>
      <c r="E15" s="258"/>
      <c r="F15" s="325"/>
      <c r="G15" s="325"/>
      <c r="H15" s="325"/>
      <c r="I15" s="325"/>
      <c r="J15" s="12"/>
      <c r="K15" s="326"/>
      <c r="L15" s="327"/>
      <c r="M15" s="328"/>
      <c r="N15" s="329"/>
      <c r="O15" s="316"/>
      <c r="P15" s="322"/>
    </row>
    <row r="16" customFormat="false" ht="13.8" hidden="false" customHeight="false" outlineLevel="0" collapsed="false">
      <c r="A16" s="12"/>
      <c r="B16" s="12"/>
      <c r="C16" s="12"/>
      <c r="D16" s="330"/>
      <c r="E16" s="12"/>
      <c r="F16" s="331"/>
      <c r="G16" s="258"/>
      <c r="H16" s="258"/>
      <c r="I16" s="258"/>
      <c r="J16" s="12"/>
      <c r="K16" s="12"/>
      <c r="L16" s="12"/>
      <c r="M16" s="12"/>
      <c r="N16" s="12"/>
      <c r="O16" s="316"/>
      <c r="P16" s="269"/>
    </row>
    <row r="17" customFormat="false" ht="13.8" hidden="false" customHeight="false" outlineLevel="0" collapsed="false">
      <c r="A17" s="12"/>
      <c r="B17" s="332"/>
      <c r="C17" s="333" t="s">
        <v>243</v>
      </c>
      <c r="D17" s="12"/>
      <c r="E17" s="12"/>
      <c r="F17" s="334" t="s">
        <v>244</v>
      </c>
      <c r="G17" s="335"/>
      <c r="H17" s="335"/>
      <c r="I17" s="336"/>
      <c r="J17" s="12"/>
      <c r="K17" s="337" t="s">
        <v>245</v>
      </c>
      <c r="L17" s="338"/>
      <c r="M17" s="261" t="s">
        <v>246</v>
      </c>
      <c r="N17" s="262"/>
      <c r="O17" s="316"/>
      <c r="P17" s="269"/>
    </row>
    <row r="18" customFormat="false" ht="15" hidden="false" customHeight="true" outlineLevel="0" collapsed="false">
      <c r="A18" s="12"/>
      <c r="B18" s="203" t="n">
        <v>0</v>
      </c>
      <c r="C18" s="339" t="s">
        <v>247</v>
      </c>
      <c r="D18" s="12"/>
      <c r="E18" s="12"/>
      <c r="F18" s="340"/>
      <c r="G18" s="258"/>
      <c r="H18" s="341" t="s">
        <v>248</v>
      </c>
      <c r="I18" s="342" t="s">
        <v>249</v>
      </c>
      <c r="J18" s="12"/>
      <c r="K18" s="343" t="n">
        <f aca="false">SUM(K10:K13)</f>
        <v>61.41</v>
      </c>
      <c r="L18" s="269" t="s">
        <v>250</v>
      </c>
      <c r="M18" s="344" t="n">
        <f aca="false">K18/$M$6/N10</f>
        <v>0.0800801043219076</v>
      </c>
      <c r="N18" s="262"/>
      <c r="O18" s="269"/>
      <c r="P18" s="269"/>
    </row>
    <row r="19" customFormat="false" ht="13.8" hidden="false" customHeight="false" outlineLevel="0" collapsed="false">
      <c r="A19" s="12"/>
      <c r="B19" s="203" t="n">
        <v>3</v>
      </c>
      <c r="C19" s="339" t="s">
        <v>251</v>
      </c>
      <c r="D19" s="12"/>
      <c r="E19" s="12"/>
      <c r="F19" s="345" t="s">
        <v>252</v>
      </c>
      <c r="G19" s="346"/>
      <c r="H19" s="347" t="n">
        <v>30</v>
      </c>
      <c r="I19" s="348" t="n">
        <f aca="false">H19/30</f>
        <v>1</v>
      </c>
      <c r="J19" s="12"/>
      <c r="K19" s="343" t="e">
        <f aca="false">SUM(#REF!)</f>
        <v>#REF!</v>
      </c>
      <c r="L19" s="269" t="s">
        <v>253</v>
      </c>
      <c r="M19" s="349" t="e">
        <f aca="false">K19/$M$6/#REF!</f>
        <v>#REF!</v>
      </c>
      <c r="N19" s="270"/>
      <c r="O19" s="269"/>
      <c r="P19" s="269"/>
    </row>
    <row r="20" customFormat="false" ht="13.8" hidden="false" customHeight="false" outlineLevel="0" collapsed="false">
      <c r="A20" s="12"/>
      <c r="B20" s="203" t="n">
        <v>1</v>
      </c>
      <c r="C20" s="339" t="s">
        <v>254</v>
      </c>
      <c r="D20" s="350"/>
      <c r="E20" s="258"/>
      <c r="F20" s="340" t="s">
        <v>255</v>
      </c>
      <c r="G20" s="351"/>
      <c r="H20" s="347" t="n">
        <v>30</v>
      </c>
      <c r="I20" s="342" t="n">
        <f aca="false">H20/30</f>
        <v>1</v>
      </c>
      <c r="J20" s="12"/>
      <c r="K20" s="352"/>
      <c r="L20" s="353" t="s">
        <v>256</v>
      </c>
      <c r="M20" s="354" t="e">
        <f aca="false">SUM(M18:M19)</f>
        <v>#REF!</v>
      </c>
      <c r="N20" s="286"/>
      <c r="O20" s="269"/>
      <c r="P20" s="269"/>
    </row>
    <row r="21" customFormat="false" ht="13.8" hidden="false" customHeight="false" outlineLevel="0" collapsed="false">
      <c r="A21" s="12"/>
      <c r="B21" s="203" t="n">
        <v>0</v>
      </c>
      <c r="C21" s="339" t="s">
        <v>257</v>
      </c>
      <c r="D21" s="12"/>
      <c r="E21" s="258"/>
      <c r="F21" s="340" t="s">
        <v>258</v>
      </c>
      <c r="G21" s="351"/>
      <c r="H21" s="347" t="n">
        <v>30</v>
      </c>
      <c r="I21" s="342" t="n">
        <f aca="false">H21/30</f>
        <v>1</v>
      </c>
      <c r="J21" s="12"/>
      <c r="O21" s="269"/>
      <c r="P21" s="269"/>
    </row>
    <row r="22" customFormat="false" ht="15" hidden="false" customHeight="true" outlineLevel="0" collapsed="false">
      <c r="A22" s="12"/>
      <c r="B22" s="203" t="n">
        <v>0</v>
      </c>
      <c r="C22" s="355" t="s">
        <v>259</v>
      </c>
      <c r="D22" s="356"/>
      <c r="E22" s="356"/>
      <c r="F22" s="357" t="s">
        <v>260</v>
      </c>
      <c r="G22" s="358"/>
      <c r="H22" s="359" t="n">
        <v>30</v>
      </c>
      <c r="I22" s="360" t="n">
        <f aca="false">H22/30</f>
        <v>1</v>
      </c>
      <c r="J22" s="12"/>
    </row>
    <row r="23" customFormat="false" ht="12.75" hidden="false" customHeight="false" outlineLevel="0" collapsed="false">
      <c r="A23" s="12"/>
      <c r="B23" s="203" t="n">
        <v>0</v>
      </c>
      <c r="C23" s="339" t="s">
        <v>261</v>
      </c>
      <c r="D23" s="356"/>
      <c r="E23" s="356"/>
      <c r="F23" s="361" t="s">
        <v>262</v>
      </c>
      <c r="G23" s="362"/>
      <c r="H23" s="363" t="n">
        <f aca="false">SUM(H19:H22)</f>
        <v>120</v>
      </c>
      <c r="I23" s="258"/>
      <c r="J23" s="12"/>
      <c r="K23" s="12" t="s">
        <v>263</v>
      </c>
      <c r="L23" s="12"/>
      <c r="M23" s="12"/>
      <c r="N23" s="12"/>
    </row>
    <row r="24" customFormat="false" ht="13.8" hidden="false" customHeight="false" outlineLevel="0" collapsed="false">
      <c r="A24" s="12"/>
      <c r="B24" s="203" t="n">
        <v>4</v>
      </c>
      <c r="C24" s="339" t="s">
        <v>264</v>
      </c>
      <c r="D24" s="350"/>
      <c r="E24" s="258"/>
      <c r="F24" s="361" t="s">
        <v>249</v>
      </c>
      <c r="G24" s="362"/>
      <c r="H24" s="363" t="n">
        <f aca="false">H23/30</f>
        <v>4</v>
      </c>
      <c r="I24" s="258"/>
      <c r="J24" s="12"/>
      <c r="K24" s="364" t="s">
        <v>265</v>
      </c>
      <c r="L24" s="12" t="s">
        <v>266</v>
      </c>
      <c r="M24" s="12"/>
      <c r="N24" s="12"/>
    </row>
    <row r="25" customFormat="false" ht="13.8" hidden="false" customHeight="false" outlineLevel="0" collapsed="false">
      <c r="A25" s="12"/>
      <c r="B25" s="203" t="n">
        <v>0</v>
      </c>
      <c r="C25" s="339" t="s">
        <v>267</v>
      </c>
      <c r="D25" s="350"/>
      <c r="E25" s="258"/>
      <c r="F25" s="258"/>
      <c r="G25" s="258"/>
      <c r="H25" s="258"/>
      <c r="I25" s="258"/>
      <c r="J25" s="12"/>
      <c r="K25" s="365" t="n">
        <v>0.2</v>
      </c>
      <c r="L25" s="12" t="s">
        <v>268</v>
      </c>
      <c r="M25" s="12"/>
      <c r="N25" s="12"/>
    </row>
    <row r="26" customFormat="false" ht="15" hidden="false" customHeight="true" outlineLevel="0" collapsed="false">
      <c r="A26" s="12"/>
      <c r="B26" s="12"/>
      <c r="C26" s="12"/>
      <c r="D26" s="12"/>
      <c r="E26" s="12"/>
      <c r="F26" s="366" t="s">
        <v>269</v>
      </c>
      <c r="G26" s="366"/>
      <c r="H26" s="366"/>
      <c r="I26" s="258"/>
      <c r="J26" s="12"/>
      <c r="K26" s="12" t="n">
        <v>0.25</v>
      </c>
      <c r="L26" s="12" t="s">
        <v>270</v>
      </c>
      <c r="M26" s="12"/>
      <c r="N26" s="12"/>
    </row>
    <row r="27" customFormat="false" ht="15" hidden="false" customHeight="true" outlineLevel="0" collapsed="false">
      <c r="A27" s="12"/>
      <c r="B27" s="12"/>
      <c r="C27" s="12"/>
      <c r="D27" s="12"/>
      <c r="E27" s="12"/>
      <c r="F27" s="366"/>
      <c r="G27" s="366"/>
      <c r="H27" s="366"/>
      <c r="I27" s="258"/>
      <c r="J27" s="12"/>
      <c r="K27" s="365" t="n">
        <v>0.3</v>
      </c>
      <c r="L27" s="12" t="s">
        <v>271</v>
      </c>
      <c r="M27" s="12"/>
      <c r="N27" s="12"/>
    </row>
    <row r="28" customFormat="false" ht="13.8" hidden="false" customHeight="false" outlineLevel="0" collapsed="false">
      <c r="A28" s="12"/>
      <c r="B28" s="12"/>
      <c r="C28" s="12"/>
      <c r="D28" s="191"/>
      <c r="E28" s="191"/>
      <c r="F28" s="366"/>
      <c r="G28" s="366"/>
      <c r="H28" s="366"/>
      <c r="I28" s="258"/>
      <c r="J28" s="12"/>
      <c r="K28" s="12"/>
      <c r="L28" s="12"/>
      <c r="M28" s="12"/>
      <c r="N28" s="12"/>
    </row>
    <row r="29" customFormat="false" ht="18.75" hidden="false" customHeight="true" outlineLevel="0" collapsed="false">
      <c r="A29" s="12"/>
      <c r="B29" s="12"/>
      <c r="C29" s="12"/>
      <c r="D29" s="12"/>
      <c r="E29" s="12"/>
      <c r="F29" s="366"/>
      <c r="G29" s="366"/>
      <c r="H29" s="366"/>
      <c r="I29" s="258"/>
      <c r="J29" s="12"/>
      <c r="K29" s="12"/>
      <c r="L29" s="12"/>
      <c r="M29" s="12"/>
      <c r="N29" s="12"/>
    </row>
    <row r="30" customFormat="false" ht="15" hidden="false" customHeight="true" outlineLevel="0" collapsed="false">
      <c r="A30" s="12"/>
      <c r="B30" s="12"/>
      <c r="C30" s="12"/>
      <c r="D30" s="12"/>
      <c r="E30" s="12"/>
      <c r="F30" s="258"/>
      <c r="G30" s="258"/>
      <c r="H30" s="258"/>
      <c r="I30" s="258"/>
      <c r="J30" s="12"/>
      <c r="K30" s="12"/>
      <c r="L30" s="12"/>
      <c r="M30" s="12"/>
      <c r="N30" s="12"/>
    </row>
    <row r="31" customFormat="false" ht="12.75" hidden="false" customHeight="false" outlineLevel="0" collapsed="false">
      <c r="B31" s="12"/>
      <c r="C31" s="12"/>
      <c r="D31" s="12"/>
      <c r="E31" s="12"/>
      <c r="F31" s="258"/>
      <c r="G31" s="258"/>
      <c r="H31" s="258"/>
      <c r="I31" s="258"/>
      <c r="J31" s="12"/>
      <c r="K31" s="12"/>
      <c r="L31" s="12"/>
      <c r="M31" s="12"/>
      <c r="N31" s="12"/>
    </row>
    <row r="32" customFormat="false" ht="12.75" hidden="false" customHeight="false" outlineLevel="0" collapsed="false">
      <c r="A32" s="255"/>
      <c r="B32" s="255"/>
      <c r="C32" s="255"/>
      <c r="D32" s="258"/>
      <c r="E32" s="258"/>
      <c r="I32" s="367"/>
    </row>
    <row r="33" customFormat="false" ht="15" hidden="false" customHeight="true" outlineLevel="0" collapsed="false">
      <c r="A33" s="367"/>
      <c r="B33" s="367"/>
      <c r="C33" s="367"/>
      <c r="D33" s="367"/>
      <c r="E33" s="367"/>
      <c r="I33" s="367"/>
    </row>
    <row r="34" customFormat="false" ht="12.75" hidden="false" customHeight="false" outlineLevel="0" collapsed="false">
      <c r="A34" s="367"/>
      <c r="B34" s="367"/>
      <c r="C34" s="367"/>
      <c r="D34" s="367"/>
      <c r="E34" s="367"/>
    </row>
  </sheetData>
  <mergeCells count="23">
    <mergeCell ref="C2:D2"/>
    <mergeCell ref="C3:D3"/>
    <mergeCell ref="C4:D4"/>
    <mergeCell ref="C5:D5"/>
    <mergeCell ref="F5:I5"/>
    <mergeCell ref="X5:AE5"/>
    <mergeCell ref="AF5:AN5"/>
    <mergeCell ref="AO5:AU5"/>
    <mergeCell ref="AV5:AY5"/>
    <mergeCell ref="AZ5:BA5"/>
    <mergeCell ref="F6:F7"/>
    <mergeCell ref="G6:G7"/>
    <mergeCell ref="H6:H7"/>
    <mergeCell ref="I6:I7"/>
    <mergeCell ref="A7:D7"/>
    <mergeCell ref="B8:C8"/>
    <mergeCell ref="B9:C9"/>
    <mergeCell ref="B10:C10"/>
    <mergeCell ref="B11:C11"/>
    <mergeCell ref="B12:C12"/>
    <mergeCell ref="B13:C13"/>
    <mergeCell ref="A14:C14"/>
    <mergeCell ref="F26:H29"/>
  </mergeCells>
  <printOptions headings="false" gridLines="false" gridLinesSet="true" horizontalCentered="true" verticalCentered="true"/>
  <pageMargins left="0.236111111111111" right="0.236111111111111" top="0.354861111111111" bottom="0.354861111111111" header="0.315277777777778" footer="0.315277777777778"/>
  <pageSetup paperSize="9" scale="94" fitToWidth="1" fitToHeight="1" pageOrder="downThenOver" orientation="landscape" blackAndWhite="false" draft="false" cellComments="none" horizontalDpi="300" verticalDpi="300" copies="1"/>
  <headerFooter differentFirst="false" differentOddEven="false">
    <oddHeader>&amp;C&amp;"Times New Roman,Normal"&amp;12&amp;A</oddHeader>
    <oddFooter>&amp;C&amp;"Times New Roman,Normal"&amp;12Página &amp;P</oddFooter>
  </headerFooter>
  <rowBreaks count="1" manualBreakCount="1">
    <brk id="30" man="true" max="16383" min="0"/>
  </rowBreaks>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144"/>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G25" activeCellId="0" sqref="G25"/>
    </sheetView>
  </sheetViews>
  <sheetFormatPr defaultColWidth="11.5703125" defaultRowHeight="12.75" zeroHeight="false" outlineLevelRow="0" outlineLevelCol="0"/>
  <cols>
    <col collapsed="false" customWidth="true" hidden="false" outlineLevel="0" max="2" min="2" style="368" width="39.29"/>
    <col collapsed="false" customWidth="true" hidden="false" outlineLevel="0" max="4" min="4" style="0" width="34.85"/>
    <col collapsed="false" customWidth="true" hidden="false" outlineLevel="0" max="8" min="8" style="0" width="16.71"/>
    <col collapsed="false" customWidth="true" hidden="false" outlineLevel="0" max="14" min="14" style="0" width="25.57"/>
    <col collapsed="false" customWidth="true" hidden="false" outlineLevel="0" max="15" min="15" style="0" width="32.29"/>
  </cols>
  <sheetData>
    <row r="1" customFormat="false" ht="16.5" hidden="false" customHeight="true" outlineLevel="0" collapsed="false">
      <c r="A1" s="369" t="str">
        <f aca="false">'ORÇAMENTO SINTÉTICO'!B11</f>
        <v>Contratação de empresa especializada para a prestação de serviços de assessoria, consultoria (técnica e operacional), acompanhamento, estudos de viabilidade técnica, análises, pareceres, relatórios, fiscalização, conferência, recebimento e outros de mesma natureza, em nível de arquitetura/engenharia para auxiliar a gestão do contrato de projetos para a implementação de melhorias no edifício sede da Subseção Judiciária de Juiz de Fora, localizada na Rua Leopoldo Schmidt, n° 145, Centro, contratados por meio do PAe/SEI nº 0012317-40.2024.4.06.8001.</v>
      </c>
      <c r="B1" s="369"/>
      <c r="C1" s="369"/>
      <c r="D1" s="369"/>
      <c r="E1" s="369"/>
      <c r="F1" s="369"/>
      <c r="G1" s="369"/>
      <c r="H1" s="369"/>
    </row>
    <row r="2" customFormat="false" ht="16.5" hidden="false" customHeight="true" outlineLevel="0" collapsed="false">
      <c r="A2" s="369"/>
      <c r="B2" s="369"/>
      <c r="C2" s="369"/>
      <c r="D2" s="369"/>
      <c r="E2" s="369"/>
      <c r="F2" s="369"/>
      <c r="G2" s="369"/>
      <c r="H2" s="369"/>
    </row>
    <row r="3" customFormat="false" ht="16.5" hidden="false" customHeight="true" outlineLevel="0" collapsed="false">
      <c r="A3" s="369"/>
      <c r="B3" s="369"/>
      <c r="C3" s="369"/>
      <c r="D3" s="369"/>
      <c r="E3" s="369"/>
      <c r="F3" s="369"/>
      <c r="G3" s="369"/>
      <c r="H3" s="369"/>
    </row>
    <row r="4" customFormat="false" ht="12.75" hidden="false" customHeight="true" outlineLevel="0" collapsed="false">
      <c r="A4" s="370" t="s">
        <v>272</v>
      </c>
      <c r="B4" s="371" t="s">
        <v>110</v>
      </c>
      <c r="C4" s="372" t="s">
        <v>273</v>
      </c>
      <c r="D4" s="372"/>
      <c r="E4" s="372"/>
      <c r="F4" s="373" t="s">
        <v>274</v>
      </c>
      <c r="G4" s="374" t="s">
        <v>275</v>
      </c>
      <c r="H4" s="374"/>
    </row>
    <row r="5" customFormat="false" ht="12.75" hidden="false" customHeight="false" outlineLevel="0" collapsed="false">
      <c r="A5" s="370"/>
      <c r="B5" s="371"/>
      <c r="C5" s="372"/>
      <c r="D5" s="372"/>
      <c r="E5" s="372"/>
      <c r="F5" s="373"/>
      <c r="G5" s="374"/>
      <c r="H5" s="374"/>
    </row>
    <row r="6" customFormat="false" ht="12.75" hidden="false" customHeight="true" outlineLevel="0" collapsed="false">
      <c r="A6" s="370"/>
      <c r="B6" s="371"/>
      <c r="C6" s="372"/>
      <c r="D6" s="372"/>
      <c r="E6" s="372"/>
      <c r="F6" s="373"/>
      <c r="G6" s="375" t="s">
        <v>276</v>
      </c>
      <c r="H6" s="376" t="s">
        <v>277</v>
      </c>
    </row>
    <row r="7" customFormat="false" ht="12.75" hidden="false" customHeight="false" outlineLevel="0" collapsed="false">
      <c r="A7" s="370"/>
      <c r="B7" s="371"/>
      <c r="C7" s="377" t="s">
        <v>107</v>
      </c>
      <c r="D7" s="378" t="s">
        <v>110</v>
      </c>
      <c r="E7" s="378" t="s">
        <v>278</v>
      </c>
      <c r="F7" s="373"/>
      <c r="G7" s="375"/>
      <c r="H7" s="376"/>
    </row>
    <row r="8" customFormat="false" ht="12.75" hidden="false" customHeight="false" outlineLevel="0" collapsed="false">
      <c r="A8" s="379"/>
      <c r="B8" s="380" t="s">
        <v>279</v>
      </c>
      <c r="C8" s="381"/>
      <c r="D8" s="382"/>
      <c r="E8" s="383"/>
      <c r="F8" s="384"/>
      <c r="G8" s="385"/>
      <c r="H8" s="386"/>
    </row>
    <row r="9" customFormat="false" ht="17.9" hidden="false" customHeight="false" outlineLevel="0" collapsed="false">
      <c r="A9" s="387" t="s">
        <v>39</v>
      </c>
      <c r="B9" s="388" t="s">
        <v>280</v>
      </c>
      <c r="C9" s="389" t="n">
        <v>93568</v>
      </c>
      <c r="D9" s="390" t="s">
        <v>281</v>
      </c>
      <c r="E9" s="391" t="n">
        <f aca="false">G9/220</f>
        <v>78.7173636363636</v>
      </c>
      <c r="F9" s="392" t="n">
        <f aca="false">G9</f>
        <v>17317.82</v>
      </c>
      <c r="G9" s="393" t="n">
        <v>17317.82</v>
      </c>
      <c r="H9" s="394" t="s">
        <v>282</v>
      </c>
    </row>
    <row r="10" customFormat="false" ht="17.9" hidden="false" customHeight="false" outlineLevel="0" collapsed="false">
      <c r="A10" s="387" t="s">
        <v>43</v>
      </c>
      <c r="B10" s="388" t="s">
        <v>283</v>
      </c>
      <c r="C10" s="389" t="n">
        <v>93567</v>
      </c>
      <c r="D10" s="390" t="s">
        <v>284</v>
      </c>
      <c r="E10" s="391" t="n">
        <f aca="false">G10/220</f>
        <v>63.3199090909091</v>
      </c>
      <c r="F10" s="392" t="n">
        <f aca="false">G10</f>
        <v>13930.38</v>
      </c>
      <c r="G10" s="393" t="n">
        <v>13930.38</v>
      </c>
      <c r="H10" s="394" t="s">
        <v>282</v>
      </c>
    </row>
    <row r="11" customFormat="false" ht="17.9" hidden="false" customHeight="false" outlineLevel="0" collapsed="false">
      <c r="A11" s="387" t="s">
        <v>44</v>
      </c>
      <c r="B11" s="388" t="s">
        <v>285</v>
      </c>
      <c r="C11" s="389" t="n">
        <v>93567</v>
      </c>
      <c r="D11" s="390" t="s">
        <v>284</v>
      </c>
      <c r="E11" s="391" t="n">
        <f aca="false">G11/220</f>
        <v>63.3199090909091</v>
      </c>
      <c r="F11" s="392" t="n">
        <f aca="false">G11</f>
        <v>13930.38</v>
      </c>
      <c r="G11" s="393" t="n">
        <v>13930.38</v>
      </c>
      <c r="H11" s="394" t="s">
        <v>282</v>
      </c>
    </row>
    <row r="12" customFormat="false" ht="17.9" hidden="false" customHeight="false" outlineLevel="0" collapsed="false">
      <c r="A12" s="387" t="s">
        <v>67</v>
      </c>
      <c r="B12" s="388" t="s">
        <v>286</v>
      </c>
      <c r="C12" s="389" t="n">
        <v>93565</v>
      </c>
      <c r="D12" s="390" t="s">
        <v>287</v>
      </c>
      <c r="E12" s="391" t="n">
        <f aca="false">G12/220</f>
        <v>61.2763636363636</v>
      </c>
      <c r="F12" s="392" t="n">
        <f aca="false">G12</f>
        <v>13480.8</v>
      </c>
      <c r="G12" s="393" t="n">
        <v>13480.8</v>
      </c>
      <c r="H12" s="394" t="s">
        <v>282</v>
      </c>
    </row>
    <row r="13" customFormat="false" ht="12.75" hidden="false" customHeight="false" outlineLevel="0" collapsed="false">
      <c r="A13" s="395"/>
      <c r="B13" s="396"/>
      <c r="C13" s="397"/>
      <c r="D13" s="398"/>
      <c r="E13" s="399"/>
      <c r="F13" s="400"/>
      <c r="G13" s="401"/>
      <c r="H13" s="402"/>
    </row>
    <row r="14" customFormat="false" ht="12.75" hidden="false" customHeight="false" outlineLevel="0" collapsed="false">
      <c r="A14" s="403"/>
      <c r="B14" s="403"/>
      <c r="C14" s="403"/>
      <c r="D14" s="403"/>
      <c r="E14" s="403"/>
      <c r="F14" s="403"/>
      <c r="G14" s="403"/>
      <c r="H14" s="403"/>
    </row>
    <row r="15" customFormat="false" ht="12.75" hidden="false" customHeight="false" outlineLevel="0" collapsed="false">
      <c r="A15" s="403"/>
      <c r="B15" s="403"/>
      <c r="C15" s="403"/>
      <c r="D15" s="403"/>
      <c r="E15" s="403"/>
      <c r="F15" s="403"/>
      <c r="G15" s="403"/>
      <c r="H15" s="403"/>
    </row>
    <row r="16" customFormat="false" ht="12.75" hidden="false" customHeight="false" outlineLevel="0" collapsed="false">
      <c r="A16" s="403"/>
      <c r="B16" s="403"/>
      <c r="C16" s="403"/>
      <c r="D16" s="403"/>
      <c r="E16" s="403"/>
      <c r="F16" s="403"/>
      <c r="G16" s="403"/>
      <c r="H16" s="403"/>
    </row>
    <row r="17" customFormat="false" ht="12.75" hidden="false" customHeight="false" outlineLevel="0" collapsed="false">
      <c r="A17" s="403"/>
      <c r="B17" s="403"/>
      <c r="C17" s="403"/>
      <c r="D17" s="403"/>
      <c r="E17" s="403"/>
      <c r="F17" s="403"/>
      <c r="G17" s="403"/>
      <c r="H17" s="403"/>
    </row>
    <row r="18" customFormat="false" ht="12.75" hidden="false" customHeight="false" outlineLevel="0" collapsed="false">
      <c r="A18" s="403"/>
      <c r="B18" s="403"/>
      <c r="C18" s="403"/>
      <c r="D18" s="403"/>
      <c r="E18" s="403"/>
      <c r="F18" s="403"/>
      <c r="G18" s="403"/>
      <c r="H18" s="403"/>
    </row>
    <row r="19" customFormat="false" ht="12.75" hidden="false" customHeight="false" outlineLevel="0" collapsed="false">
      <c r="A19" s="403"/>
      <c r="B19" s="403"/>
      <c r="C19" s="403"/>
      <c r="D19" s="403"/>
      <c r="E19" s="403"/>
      <c r="F19" s="403"/>
      <c r="G19" s="403"/>
      <c r="H19" s="403"/>
    </row>
    <row r="20" customFormat="false" ht="12.75" hidden="false" customHeight="false" outlineLevel="0" collapsed="false">
      <c r="A20" s="403"/>
      <c r="B20" s="403"/>
      <c r="C20" s="403"/>
      <c r="D20" s="403"/>
      <c r="E20" s="403"/>
      <c r="F20" s="403"/>
      <c r="G20" s="403"/>
      <c r="H20" s="403"/>
    </row>
    <row r="21" customFormat="false" ht="12.75" hidden="false" customHeight="false" outlineLevel="0" collapsed="false">
      <c r="A21" s="403"/>
      <c r="B21" s="403"/>
      <c r="C21" s="403"/>
      <c r="D21" s="403"/>
      <c r="E21" s="403"/>
      <c r="F21" s="403"/>
      <c r="G21" s="403"/>
      <c r="H21" s="403"/>
    </row>
    <row r="22" customFormat="false" ht="12.75" hidden="false" customHeight="false" outlineLevel="0" collapsed="false">
      <c r="A22" s="403"/>
      <c r="B22" s="403"/>
      <c r="C22" s="403"/>
      <c r="D22" s="403"/>
      <c r="E22" s="403"/>
      <c r="F22" s="403"/>
      <c r="G22" s="403"/>
      <c r="H22" s="403"/>
    </row>
    <row r="23" customFormat="false" ht="12.75" hidden="false" customHeight="false" outlineLevel="0" collapsed="false">
      <c r="A23" s="403"/>
      <c r="B23" s="403"/>
      <c r="C23" s="403"/>
      <c r="D23" s="403"/>
      <c r="E23" s="403"/>
      <c r="F23" s="403"/>
      <c r="G23" s="403"/>
      <c r="H23" s="403"/>
    </row>
    <row r="24" customFormat="false" ht="12.75" hidden="false" customHeight="false" outlineLevel="0" collapsed="false">
      <c r="O24" s="368"/>
    </row>
    <row r="25" customFormat="false" ht="12.75" hidden="false" customHeight="false" outlineLevel="0" collapsed="false">
      <c r="O25" s="368"/>
    </row>
    <row r="26" customFormat="false" ht="12.75" hidden="false" customHeight="false" outlineLevel="0" collapsed="false">
      <c r="O26" s="368"/>
    </row>
    <row r="27" customFormat="false" ht="12.75" hidden="false" customHeight="false" outlineLevel="0" collapsed="false">
      <c r="O27" s="368"/>
    </row>
    <row r="28" customFormat="false" ht="12.75" hidden="false" customHeight="false" outlineLevel="0" collapsed="false">
      <c r="O28" s="368"/>
    </row>
    <row r="29" customFormat="false" ht="12.75" hidden="false" customHeight="false" outlineLevel="0" collapsed="false">
      <c r="O29" s="368"/>
    </row>
    <row r="30" customFormat="false" ht="12.75" hidden="false" customHeight="false" outlineLevel="0" collapsed="false">
      <c r="O30" s="368"/>
    </row>
    <row r="31" customFormat="false" ht="12.75" hidden="false" customHeight="false" outlineLevel="0" collapsed="false">
      <c r="O31" s="368"/>
    </row>
    <row r="32" customFormat="false" ht="12.75" hidden="false" customHeight="false" outlineLevel="0" collapsed="false">
      <c r="O32" s="368"/>
    </row>
    <row r="33" customFormat="false" ht="12.75" hidden="false" customHeight="false" outlineLevel="0" collapsed="false">
      <c r="O33" s="368"/>
    </row>
    <row r="34" customFormat="false" ht="12.75" hidden="false" customHeight="false" outlineLevel="0" collapsed="false">
      <c r="O34" s="368"/>
    </row>
    <row r="35" customFormat="false" ht="12.75" hidden="false" customHeight="false" outlineLevel="0" collapsed="false">
      <c r="O35" s="368"/>
    </row>
    <row r="36" customFormat="false" ht="12.75" hidden="false" customHeight="false" outlineLevel="0" collapsed="false">
      <c r="O36" s="368"/>
    </row>
    <row r="37" customFormat="false" ht="12.75" hidden="false" customHeight="false" outlineLevel="0" collapsed="false">
      <c r="O37" s="368"/>
    </row>
    <row r="38" customFormat="false" ht="12.75" hidden="false" customHeight="false" outlineLevel="0" collapsed="false">
      <c r="O38" s="368"/>
    </row>
    <row r="39" customFormat="false" ht="12.75" hidden="false" customHeight="false" outlineLevel="0" collapsed="false">
      <c r="O39" s="368"/>
    </row>
    <row r="40" customFormat="false" ht="12.75" hidden="false" customHeight="false" outlineLevel="0" collapsed="false">
      <c r="O40" s="368"/>
    </row>
    <row r="41" customFormat="false" ht="12.75" hidden="false" customHeight="false" outlineLevel="0" collapsed="false">
      <c r="O41" s="368"/>
    </row>
    <row r="42" customFormat="false" ht="12.75" hidden="false" customHeight="false" outlineLevel="0" collapsed="false">
      <c r="O42" s="368"/>
    </row>
    <row r="43" customFormat="false" ht="12.75" hidden="false" customHeight="false" outlineLevel="0" collapsed="false">
      <c r="O43" s="368"/>
    </row>
    <row r="44" customFormat="false" ht="12.75" hidden="false" customHeight="false" outlineLevel="0" collapsed="false">
      <c r="O44" s="368"/>
    </row>
    <row r="45" customFormat="false" ht="12.75" hidden="false" customHeight="false" outlineLevel="0" collapsed="false">
      <c r="O45" s="368"/>
    </row>
    <row r="46" customFormat="false" ht="12.75" hidden="false" customHeight="false" outlineLevel="0" collapsed="false">
      <c r="O46" s="368"/>
    </row>
    <row r="47" customFormat="false" ht="12.75" hidden="false" customHeight="false" outlineLevel="0" collapsed="false">
      <c r="O47" s="368"/>
    </row>
    <row r="48" customFormat="false" ht="12.75" hidden="false" customHeight="false" outlineLevel="0" collapsed="false">
      <c r="O48" s="368"/>
    </row>
    <row r="49" customFormat="false" ht="12.75" hidden="false" customHeight="false" outlineLevel="0" collapsed="false">
      <c r="O49" s="368"/>
    </row>
    <row r="50" customFormat="false" ht="12.75" hidden="false" customHeight="false" outlineLevel="0" collapsed="false">
      <c r="O50" s="368"/>
    </row>
    <row r="51" customFormat="false" ht="12.75" hidden="false" customHeight="false" outlineLevel="0" collapsed="false">
      <c r="O51" s="368"/>
    </row>
    <row r="52" customFormat="false" ht="12.75" hidden="false" customHeight="false" outlineLevel="0" collapsed="false">
      <c r="O52" s="368"/>
    </row>
    <row r="53" customFormat="false" ht="12.75" hidden="false" customHeight="false" outlineLevel="0" collapsed="false">
      <c r="O53" s="368"/>
    </row>
    <row r="54" customFormat="false" ht="12.75" hidden="false" customHeight="false" outlineLevel="0" collapsed="false">
      <c r="O54" s="368"/>
    </row>
    <row r="55" customFormat="false" ht="12.75" hidden="false" customHeight="false" outlineLevel="0" collapsed="false">
      <c r="O55" s="368"/>
    </row>
    <row r="56" customFormat="false" ht="12.75" hidden="false" customHeight="false" outlineLevel="0" collapsed="false">
      <c r="O56" s="368"/>
    </row>
    <row r="57" customFormat="false" ht="12.75" hidden="false" customHeight="false" outlineLevel="0" collapsed="false">
      <c r="O57" s="368"/>
    </row>
    <row r="58" customFormat="false" ht="12.75" hidden="false" customHeight="false" outlineLevel="0" collapsed="false">
      <c r="O58" s="368"/>
    </row>
    <row r="59" customFormat="false" ht="12.75" hidden="false" customHeight="false" outlineLevel="0" collapsed="false">
      <c r="O59" s="368"/>
    </row>
    <row r="60" customFormat="false" ht="12.75" hidden="false" customHeight="false" outlineLevel="0" collapsed="false">
      <c r="O60" s="368"/>
    </row>
    <row r="61" customFormat="false" ht="12.75" hidden="false" customHeight="false" outlineLevel="0" collapsed="false">
      <c r="O61" s="368"/>
    </row>
    <row r="62" customFormat="false" ht="12.75" hidden="false" customHeight="false" outlineLevel="0" collapsed="false">
      <c r="O62" s="368"/>
    </row>
    <row r="63" customFormat="false" ht="12.75" hidden="false" customHeight="false" outlineLevel="0" collapsed="false">
      <c r="O63" s="368"/>
    </row>
    <row r="64" customFormat="false" ht="12.75" hidden="false" customHeight="false" outlineLevel="0" collapsed="false">
      <c r="O64" s="368"/>
    </row>
    <row r="65" customFormat="false" ht="12.75" hidden="false" customHeight="false" outlineLevel="0" collapsed="false">
      <c r="O65" s="368"/>
    </row>
    <row r="66" customFormat="false" ht="12.75" hidden="false" customHeight="false" outlineLevel="0" collapsed="false">
      <c r="O66" s="368"/>
    </row>
    <row r="67" customFormat="false" ht="12.75" hidden="false" customHeight="false" outlineLevel="0" collapsed="false">
      <c r="O67" s="368"/>
    </row>
    <row r="68" customFormat="false" ht="12.75" hidden="false" customHeight="false" outlineLevel="0" collapsed="false">
      <c r="O68" s="368"/>
    </row>
    <row r="69" customFormat="false" ht="12.75" hidden="false" customHeight="false" outlineLevel="0" collapsed="false">
      <c r="O69" s="368"/>
    </row>
    <row r="70" customFormat="false" ht="12.75" hidden="false" customHeight="false" outlineLevel="0" collapsed="false">
      <c r="O70" s="368"/>
    </row>
    <row r="71" customFormat="false" ht="12.75" hidden="false" customHeight="false" outlineLevel="0" collapsed="false">
      <c r="O71" s="368"/>
    </row>
    <row r="72" customFormat="false" ht="12.75" hidden="false" customHeight="false" outlineLevel="0" collapsed="false">
      <c r="O72" s="368"/>
    </row>
    <row r="73" customFormat="false" ht="12.75" hidden="false" customHeight="false" outlineLevel="0" collapsed="false">
      <c r="O73" s="368"/>
    </row>
    <row r="74" customFormat="false" ht="12.75" hidden="false" customHeight="false" outlineLevel="0" collapsed="false">
      <c r="O74" s="368"/>
    </row>
    <row r="75" customFormat="false" ht="12.75" hidden="false" customHeight="false" outlineLevel="0" collapsed="false">
      <c r="O75" s="368"/>
    </row>
    <row r="76" customFormat="false" ht="12.75" hidden="false" customHeight="false" outlineLevel="0" collapsed="false">
      <c r="O76" s="368"/>
    </row>
    <row r="77" customFormat="false" ht="12.75" hidden="false" customHeight="false" outlineLevel="0" collapsed="false">
      <c r="O77" s="368"/>
    </row>
    <row r="78" customFormat="false" ht="12.75" hidden="false" customHeight="false" outlineLevel="0" collapsed="false">
      <c r="O78" s="368"/>
    </row>
    <row r="79" customFormat="false" ht="12.75" hidden="false" customHeight="false" outlineLevel="0" collapsed="false">
      <c r="O79" s="368"/>
    </row>
    <row r="80" customFormat="false" ht="12.75" hidden="false" customHeight="false" outlineLevel="0" collapsed="false">
      <c r="O80" s="368"/>
    </row>
    <row r="81" customFormat="false" ht="12.75" hidden="false" customHeight="false" outlineLevel="0" collapsed="false">
      <c r="O81" s="368"/>
    </row>
    <row r="82" customFormat="false" ht="12.75" hidden="false" customHeight="false" outlineLevel="0" collapsed="false">
      <c r="O82" s="368"/>
    </row>
    <row r="83" customFormat="false" ht="12.75" hidden="false" customHeight="false" outlineLevel="0" collapsed="false">
      <c r="O83" s="368"/>
    </row>
    <row r="84" customFormat="false" ht="12.75" hidden="false" customHeight="false" outlineLevel="0" collapsed="false">
      <c r="O84" s="368"/>
    </row>
    <row r="85" customFormat="false" ht="12.75" hidden="false" customHeight="false" outlineLevel="0" collapsed="false">
      <c r="O85" s="368"/>
    </row>
    <row r="86" customFormat="false" ht="12.75" hidden="false" customHeight="false" outlineLevel="0" collapsed="false">
      <c r="O86" s="368"/>
    </row>
    <row r="87" customFormat="false" ht="12.75" hidden="false" customHeight="false" outlineLevel="0" collapsed="false">
      <c r="O87" s="368"/>
    </row>
    <row r="88" customFormat="false" ht="12.75" hidden="false" customHeight="false" outlineLevel="0" collapsed="false">
      <c r="O88" s="368"/>
    </row>
    <row r="89" customFormat="false" ht="12.75" hidden="false" customHeight="false" outlineLevel="0" collapsed="false">
      <c r="O89" s="368"/>
    </row>
    <row r="90" customFormat="false" ht="12.75" hidden="false" customHeight="false" outlineLevel="0" collapsed="false">
      <c r="O90" s="368"/>
    </row>
    <row r="91" customFormat="false" ht="12.75" hidden="false" customHeight="false" outlineLevel="0" collapsed="false">
      <c r="O91" s="368"/>
    </row>
    <row r="92" customFormat="false" ht="12.75" hidden="false" customHeight="false" outlineLevel="0" collapsed="false">
      <c r="O92" s="368"/>
    </row>
    <row r="93" customFormat="false" ht="12.75" hidden="false" customHeight="false" outlineLevel="0" collapsed="false">
      <c r="O93" s="368"/>
    </row>
    <row r="94" customFormat="false" ht="12.75" hidden="false" customHeight="false" outlineLevel="0" collapsed="false">
      <c r="O94" s="368"/>
    </row>
    <row r="95" customFormat="false" ht="12.75" hidden="false" customHeight="false" outlineLevel="0" collapsed="false">
      <c r="O95" s="368"/>
    </row>
    <row r="96" customFormat="false" ht="12.75" hidden="false" customHeight="false" outlineLevel="0" collapsed="false">
      <c r="O96" s="368"/>
    </row>
    <row r="97" customFormat="false" ht="12.75" hidden="false" customHeight="false" outlineLevel="0" collapsed="false">
      <c r="O97" s="368"/>
    </row>
    <row r="98" customFormat="false" ht="12.75" hidden="false" customHeight="false" outlineLevel="0" collapsed="false">
      <c r="O98" s="368"/>
    </row>
    <row r="99" customFormat="false" ht="12.75" hidden="false" customHeight="false" outlineLevel="0" collapsed="false">
      <c r="O99" s="368"/>
    </row>
    <row r="100" customFormat="false" ht="12.75" hidden="false" customHeight="false" outlineLevel="0" collapsed="false">
      <c r="O100" s="368"/>
    </row>
    <row r="101" customFormat="false" ht="12.75" hidden="false" customHeight="false" outlineLevel="0" collapsed="false">
      <c r="O101" s="368"/>
    </row>
    <row r="102" customFormat="false" ht="12.75" hidden="false" customHeight="false" outlineLevel="0" collapsed="false">
      <c r="O102" s="368"/>
    </row>
    <row r="103" customFormat="false" ht="12.75" hidden="false" customHeight="false" outlineLevel="0" collapsed="false">
      <c r="O103" s="368"/>
    </row>
    <row r="104" customFormat="false" ht="12.75" hidden="false" customHeight="false" outlineLevel="0" collapsed="false">
      <c r="O104" s="368"/>
    </row>
    <row r="105" customFormat="false" ht="12.75" hidden="false" customHeight="false" outlineLevel="0" collapsed="false">
      <c r="O105" s="368"/>
    </row>
    <row r="106" customFormat="false" ht="12.75" hidden="false" customHeight="false" outlineLevel="0" collapsed="false">
      <c r="O106" s="368"/>
    </row>
    <row r="107" customFormat="false" ht="12.75" hidden="false" customHeight="false" outlineLevel="0" collapsed="false">
      <c r="O107" s="368"/>
    </row>
    <row r="108" customFormat="false" ht="12.75" hidden="false" customHeight="false" outlineLevel="0" collapsed="false">
      <c r="O108" s="368"/>
    </row>
    <row r="109" customFormat="false" ht="12.75" hidden="false" customHeight="false" outlineLevel="0" collapsed="false">
      <c r="O109" s="368"/>
    </row>
    <row r="110" customFormat="false" ht="12.75" hidden="false" customHeight="false" outlineLevel="0" collapsed="false">
      <c r="O110" s="368"/>
    </row>
    <row r="111" customFormat="false" ht="12.75" hidden="false" customHeight="false" outlineLevel="0" collapsed="false">
      <c r="O111" s="368"/>
    </row>
    <row r="112" customFormat="false" ht="12.75" hidden="false" customHeight="false" outlineLevel="0" collapsed="false">
      <c r="O112" s="368"/>
    </row>
    <row r="113" customFormat="false" ht="12.75" hidden="false" customHeight="false" outlineLevel="0" collapsed="false">
      <c r="O113" s="368"/>
    </row>
    <row r="114" customFormat="false" ht="12.75" hidden="false" customHeight="false" outlineLevel="0" collapsed="false">
      <c r="O114" s="368"/>
    </row>
    <row r="115" customFormat="false" ht="12.75" hidden="false" customHeight="false" outlineLevel="0" collapsed="false">
      <c r="O115" s="368"/>
    </row>
    <row r="116" customFormat="false" ht="12.75" hidden="false" customHeight="false" outlineLevel="0" collapsed="false">
      <c r="O116" s="368"/>
    </row>
    <row r="117" customFormat="false" ht="12.75" hidden="false" customHeight="false" outlineLevel="0" collapsed="false">
      <c r="O117" s="368"/>
    </row>
    <row r="118" customFormat="false" ht="12.75" hidden="false" customHeight="false" outlineLevel="0" collapsed="false">
      <c r="O118" s="368"/>
    </row>
    <row r="119" customFormat="false" ht="12.75" hidden="false" customHeight="false" outlineLevel="0" collapsed="false">
      <c r="O119" s="368"/>
    </row>
    <row r="120" customFormat="false" ht="12.75" hidden="false" customHeight="false" outlineLevel="0" collapsed="false">
      <c r="O120" s="368"/>
    </row>
    <row r="121" customFormat="false" ht="12.75" hidden="false" customHeight="false" outlineLevel="0" collapsed="false">
      <c r="O121" s="368"/>
    </row>
    <row r="122" customFormat="false" ht="12.75" hidden="false" customHeight="false" outlineLevel="0" collapsed="false">
      <c r="O122" s="368"/>
    </row>
    <row r="123" customFormat="false" ht="12.75" hidden="false" customHeight="false" outlineLevel="0" collapsed="false">
      <c r="O123" s="368"/>
    </row>
    <row r="124" customFormat="false" ht="12.75" hidden="false" customHeight="false" outlineLevel="0" collapsed="false">
      <c r="O124" s="368"/>
    </row>
    <row r="125" customFormat="false" ht="12.75" hidden="false" customHeight="false" outlineLevel="0" collapsed="false">
      <c r="O125" s="368"/>
    </row>
    <row r="126" customFormat="false" ht="12.75" hidden="false" customHeight="false" outlineLevel="0" collapsed="false">
      <c r="O126" s="368"/>
    </row>
    <row r="127" customFormat="false" ht="12.75" hidden="false" customHeight="false" outlineLevel="0" collapsed="false">
      <c r="O127" s="368"/>
    </row>
    <row r="128" customFormat="false" ht="12.75" hidden="false" customHeight="false" outlineLevel="0" collapsed="false">
      <c r="O128" s="368"/>
    </row>
    <row r="129" customFormat="false" ht="12.75" hidden="false" customHeight="false" outlineLevel="0" collapsed="false">
      <c r="O129" s="368"/>
    </row>
    <row r="130" customFormat="false" ht="12.75" hidden="false" customHeight="false" outlineLevel="0" collapsed="false">
      <c r="O130" s="368"/>
    </row>
    <row r="131" customFormat="false" ht="12.75" hidden="false" customHeight="false" outlineLevel="0" collapsed="false">
      <c r="O131" s="368"/>
    </row>
    <row r="132" customFormat="false" ht="12.75" hidden="false" customHeight="false" outlineLevel="0" collapsed="false">
      <c r="O132" s="368"/>
    </row>
    <row r="133" customFormat="false" ht="12.75" hidden="false" customHeight="false" outlineLevel="0" collapsed="false">
      <c r="O133" s="368"/>
    </row>
    <row r="134" customFormat="false" ht="12.75" hidden="false" customHeight="false" outlineLevel="0" collapsed="false">
      <c r="O134" s="368"/>
    </row>
    <row r="135" customFormat="false" ht="12.75" hidden="false" customHeight="false" outlineLevel="0" collapsed="false">
      <c r="O135" s="368"/>
    </row>
    <row r="136" customFormat="false" ht="12.75" hidden="false" customHeight="false" outlineLevel="0" collapsed="false">
      <c r="O136" s="368"/>
    </row>
    <row r="137" customFormat="false" ht="12.75" hidden="false" customHeight="false" outlineLevel="0" collapsed="false">
      <c r="O137" s="368"/>
    </row>
    <row r="138" customFormat="false" ht="12.75" hidden="false" customHeight="false" outlineLevel="0" collapsed="false">
      <c r="O138" s="368"/>
    </row>
    <row r="139" customFormat="false" ht="12.75" hidden="false" customHeight="false" outlineLevel="0" collapsed="false">
      <c r="O139" s="368"/>
    </row>
    <row r="140" customFormat="false" ht="12.75" hidden="false" customHeight="false" outlineLevel="0" collapsed="false">
      <c r="O140" s="368"/>
    </row>
    <row r="141" customFormat="false" ht="12.75" hidden="false" customHeight="false" outlineLevel="0" collapsed="false">
      <c r="O141" s="368"/>
    </row>
    <row r="142" customFormat="false" ht="12.75" hidden="false" customHeight="false" outlineLevel="0" collapsed="false">
      <c r="O142" s="368"/>
    </row>
    <row r="143" customFormat="false" ht="12.75" hidden="false" customHeight="false" outlineLevel="0" collapsed="false">
      <c r="O143" s="368"/>
    </row>
    <row r="144" customFormat="false" ht="12.75" hidden="false" customHeight="false" outlineLevel="0" collapsed="false">
      <c r="O144" s="368"/>
    </row>
  </sheetData>
  <mergeCells count="8">
    <mergeCell ref="A1:H3"/>
    <mergeCell ref="A4:A7"/>
    <mergeCell ref="B4:B7"/>
    <mergeCell ref="C4:E6"/>
    <mergeCell ref="F4:F7"/>
    <mergeCell ref="G4:H5"/>
    <mergeCell ref="G6:G7"/>
    <mergeCell ref="H6:H7"/>
  </mergeCells>
  <printOptions headings="false" gridLines="false" gridLinesSet="true" horizontalCentered="true" verticalCentered="true"/>
  <pageMargins left="0.236111111111111" right="0.236111111111111" top="0.551388888888889" bottom="0.551388888888889" header="0.315277777777778" footer="0.315277777777778"/>
  <pageSetup paperSize="9" scale="94" fitToWidth="1" fitToHeight="1" pageOrder="downThenOver" orientation="landscape" blackAndWhite="false" draft="false" cellComments="none" horizontalDpi="300" verticalDpi="300" copies="1"/>
  <headerFooter differentFirst="false" differentOddEven="false">
    <oddHeader>&amp;C&amp;"Times New Roman,Normal"&amp;12&amp;A</oddHeader>
    <oddFooter>&amp;C&amp;"Times New Roman,Normal"&amp;12Página &amp;P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J16"/>
  <sheetViews>
    <sheetView showFormulas="false" showGridLines="true" showRowColHeaders="true" showZeros="true" rightToLeft="false" tabSelected="false" showOutlineSymbols="true" defaultGridColor="true" view="pageBreakPreview" topLeftCell="A1" colorId="64" zoomScale="90" zoomScaleNormal="100" zoomScalePageLayoutView="90" workbookViewId="0">
      <selection pane="topLeft" activeCell="M23" activeCellId="0" sqref="M23"/>
    </sheetView>
  </sheetViews>
  <sheetFormatPr defaultColWidth="9.1484375" defaultRowHeight="12.75" zeroHeight="false" outlineLevelRow="0" outlineLevelCol="0"/>
  <cols>
    <col collapsed="false" customWidth="true" hidden="false" outlineLevel="0" max="1" min="1" style="0" width="7"/>
    <col collapsed="false" customWidth="true" hidden="false" outlineLevel="0" max="2" min="2" style="129" width="7"/>
    <col collapsed="false" customWidth="true" hidden="false" outlineLevel="0" max="3" min="3" style="129" width="29.29"/>
    <col collapsed="false" customWidth="true" hidden="false" outlineLevel="0" max="4" min="4" style="130" width="9"/>
    <col collapsed="false" customWidth="true" hidden="false" outlineLevel="0" max="5" min="5" style="130" width="7.42"/>
    <col collapsed="false" customWidth="true" hidden="false" outlineLevel="0" max="6" min="6" style="131" width="12.42"/>
    <col collapsed="false" customWidth="true" hidden="false" outlineLevel="0" max="9" min="7" style="132" width="11.29"/>
    <col collapsed="false" customWidth="true" hidden="false" outlineLevel="0" max="10" min="10" style="132" width="6.57"/>
    <col collapsed="false" customWidth="false" hidden="false" outlineLevel="0" max="1011" min="11" style="129" width="9.14"/>
  </cols>
  <sheetData>
    <row r="1" customFormat="false" ht="12.75" hidden="false" customHeight="true" outlineLevel="0" collapsed="false">
      <c r="B1" s="404"/>
      <c r="C1" s="405"/>
      <c r="D1" s="405"/>
      <c r="E1" s="405"/>
      <c r="F1" s="405"/>
      <c r="G1" s="405"/>
      <c r="H1" s="406"/>
      <c r="I1" s="406"/>
      <c r="J1" s="129"/>
    </row>
    <row r="2" customFormat="false" ht="26.25" hidden="false" customHeight="true" outlineLevel="0" collapsed="false">
      <c r="B2" s="407"/>
      <c r="C2" s="408"/>
      <c r="D2" s="408"/>
      <c r="E2" s="408"/>
      <c r="F2" s="408"/>
      <c r="G2" s="409" t="str">
        <f aca="false">'ORÇAMENTO SINTÉTICO'!B11</f>
        <v>Contratação de empresa especializada para a prestação de serviços de assessoria, consultoria (técnica e operacional), acompanhamento, estudos de viabilidade técnica, análises, pareceres, relatórios, fiscalização, conferência, recebimento e outros de mesma natureza, em nível de arquitetura/engenharia para auxiliar a gestão do contrato de projetos para a implementação de melhorias no edifício sede da Subseção Judiciária de Juiz de Fora, localizada na Rua Leopoldo Schmidt, n° 145, Centro, contratados por meio do PAe/SEI nº 0012317-40.2024.4.06.8001.</v>
      </c>
      <c r="H2" s="409"/>
      <c r="I2" s="409"/>
      <c r="J2" s="129"/>
    </row>
    <row r="3" customFormat="false" ht="20.25" hidden="false" customHeight="true" outlineLevel="0" collapsed="false">
      <c r="B3" s="410"/>
      <c r="C3" s="405"/>
      <c r="D3" s="411" t="s">
        <v>0</v>
      </c>
      <c r="E3" s="411"/>
      <c r="F3" s="412"/>
      <c r="G3" s="409"/>
      <c r="H3" s="409"/>
      <c r="I3" s="409"/>
      <c r="J3" s="129"/>
    </row>
    <row r="4" customFormat="false" ht="20.25" hidden="false" customHeight="true" outlineLevel="0" collapsed="false">
      <c r="B4" s="410"/>
      <c r="C4" s="405"/>
      <c r="D4" s="413" t="s">
        <v>1</v>
      </c>
      <c r="E4" s="413"/>
      <c r="F4" s="413"/>
      <c r="G4" s="409"/>
      <c r="H4" s="409"/>
      <c r="I4" s="409"/>
      <c r="J4" s="129"/>
    </row>
    <row r="5" customFormat="false" ht="20.25" hidden="false" customHeight="true" outlineLevel="0" collapsed="false">
      <c r="B5" s="410"/>
      <c r="C5" s="405"/>
      <c r="D5" s="413" t="s">
        <v>2</v>
      </c>
      <c r="E5" s="413"/>
      <c r="F5" s="412"/>
      <c r="G5" s="409"/>
      <c r="H5" s="409"/>
      <c r="I5" s="409"/>
      <c r="J5" s="129"/>
    </row>
    <row r="6" customFormat="false" ht="39.75" hidden="false" customHeight="true" outlineLevel="0" collapsed="false">
      <c r="B6" s="414"/>
      <c r="C6" s="415"/>
      <c r="D6" s="416" t="s">
        <v>3</v>
      </c>
      <c r="E6" s="416"/>
      <c r="F6" s="417"/>
      <c r="G6" s="409"/>
      <c r="H6" s="409"/>
      <c r="I6" s="409"/>
      <c r="J6" s="129"/>
    </row>
    <row r="7" customFormat="false" ht="34.5" hidden="false" customHeight="true" outlineLevel="0" collapsed="false">
      <c r="B7" s="418" t="s">
        <v>288</v>
      </c>
      <c r="C7" s="418"/>
      <c r="D7" s="418"/>
      <c r="E7" s="418"/>
      <c r="F7" s="418"/>
      <c r="G7" s="418"/>
      <c r="H7" s="418"/>
      <c r="I7" s="418"/>
      <c r="J7" s="129"/>
    </row>
    <row r="8" s="155" customFormat="true" ht="22.5" hidden="false" customHeight="true" outlineLevel="0" collapsed="false">
      <c r="B8" s="419" t="s">
        <v>31</v>
      </c>
      <c r="C8" s="419" t="s">
        <v>35</v>
      </c>
      <c r="D8" s="420" t="s">
        <v>289</v>
      </c>
      <c r="E8" s="420" t="s">
        <v>290</v>
      </c>
      <c r="F8" s="421" t="n">
        <f aca="false">DIMENS_EQUIPE!I19</f>
        <v>1</v>
      </c>
      <c r="G8" s="421" t="n">
        <f aca="false">DIMENS_EQUIPE!I20</f>
        <v>1</v>
      </c>
      <c r="H8" s="421" t="n">
        <f aca="false">DIMENS_EQUIPE!I21</f>
        <v>1</v>
      </c>
      <c r="I8" s="421" t="n">
        <f aca="false">DIMENS_EQUIPE!I22</f>
        <v>1</v>
      </c>
    </row>
    <row r="9" customFormat="false" ht="36.75" hidden="false" customHeight="true" outlineLevel="0" collapsed="false">
      <c r="B9" s="419" t="n">
        <v>1</v>
      </c>
      <c r="C9" s="422" t="s">
        <v>291</v>
      </c>
      <c r="D9" s="420"/>
      <c r="E9" s="420" t="s">
        <v>292</v>
      </c>
      <c r="F9" s="423" t="str">
        <f aca="false">DIMENS_EQUIPE!F6</f>
        <v>EP</v>
      </c>
      <c r="G9" s="423" t="str">
        <f aca="false">DIMENS_EQUIPE!G6</f>
        <v>AP</v>
      </c>
      <c r="H9" s="423" t="str">
        <f aca="false">DIMENS_EQUIPE!H6</f>
        <v>PB</v>
      </c>
      <c r="I9" s="423" t="str">
        <f aca="false">DIMENS_EQUIPE!I6</f>
        <v>PE</v>
      </c>
      <c r="J9" s="129"/>
    </row>
    <row r="10" customFormat="false" ht="15" hidden="false" customHeight="true" outlineLevel="0" collapsed="false">
      <c r="B10" s="424" t="s">
        <v>39</v>
      </c>
      <c r="C10" s="425" t="str">
        <f aca="false">DIMENS_EQUIPE!B10</f>
        <v>ENGENHEIRO CIVIL / ARQUITETO</v>
      </c>
      <c r="D10" s="426" t="n">
        <f aca="false">VLOOKUP($B10,DIMENS_EQUIPE!$A:$I,4,0)</f>
        <v>12.98</v>
      </c>
      <c r="E10" s="427" t="n">
        <f aca="false">D10/(30.5/7*44)</f>
        <v>0.0677049180327869</v>
      </c>
      <c r="F10" s="428" t="n">
        <f aca="false">VLOOKUP($B10,DIMENS_EQUIPE!$A:$I,6,0)/(30.5/7*44)</f>
        <v>0.0130402384500745</v>
      </c>
      <c r="G10" s="428" t="n">
        <f aca="false">VLOOKUP($B10,DIMENS_EQUIPE!$A:$I,7,0)/(30.5/7*44)</f>
        <v>0.0156169895678092</v>
      </c>
      <c r="H10" s="428" t="n">
        <f aca="false">VLOOKUP($B10,DIMENS_EQUIPE!$A:$I,8,0)/(30.5/7*44)</f>
        <v>0.0223118479880775</v>
      </c>
      <c r="I10" s="428" t="n">
        <f aca="false">VLOOKUP($B10,DIMENS_EQUIPE!$A:$I,9,0)/(30.5/7*44)</f>
        <v>0.0167280178837556</v>
      </c>
      <c r="J10" s="129"/>
    </row>
    <row r="11" customFormat="false" ht="21" hidden="false" customHeight="true" outlineLevel="0" collapsed="false">
      <c r="B11" s="424" t="s">
        <v>43</v>
      </c>
      <c r="C11" s="425" t="str">
        <f aca="false">DIMENS_EQUIPE!B11</f>
        <v>ENGENHEIRO ELETRICISTA/ELETRÔNICO</v>
      </c>
      <c r="D11" s="426" t="n">
        <f aca="false">VLOOKUP($B11,DIMENS_EQUIPE!$A:$I,4,0)</f>
        <v>12.98</v>
      </c>
      <c r="E11" s="427" t="n">
        <f aca="false">D11/(30.5/7*44)</f>
        <v>0.0677049180327869</v>
      </c>
      <c r="F11" s="428" t="n">
        <f aca="false">VLOOKUP($B11,DIMENS_EQUIPE!$A:$I,6,0)/(30.5/7*44)</f>
        <v>0.0130402384500745</v>
      </c>
      <c r="G11" s="428" t="n">
        <f aca="false">VLOOKUP($B11,DIMENS_EQUIPE!$A:$I,7,0)/(30.5/7*44)</f>
        <v>0.0156169895678092</v>
      </c>
      <c r="H11" s="428" t="n">
        <f aca="false">VLOOKUP($B11,DIMENS_EQUIPE!$A:$I,8,0)/(30.5/7*44)</f>
        <v>0.0223118479880775</v>
      </c>
      <c r="I11" s="428" t="n">
        <f aca="false">VLOOKUP($B11,DIMENS_EQUIPE!$A:$I,9,0)/(30.5/7*44)</f>
        <v>0.0167280178837556</v>
      </c>
      <c r="J11" s="129"/>
    </row>
    <row r="12" customFormat="false" ht="21" hidden="false" customHeight="true" outlineLevel="0" collapsed="false">
      <c r="B12" s="424" t="s">
        <v>44</v>
      </c>
      <c r="C12" s="425" t="str">
        <f aca="false">DIMENS_EQUIPE!B12</f>
        <v>ENGENHEIRO MECÂNICO</v>
      </c>
      <c r="D12" s="426" t="n">
        <f aca="false">VLOOKUP($B12,DIMENS_EQUIPE!$A:$I,4,0)</f>
        <v>16.47</v>
      </c>
      <c r="E12" s="427" t="n">
        <f aca="false">D12/(30.5/7*44)</f>
        <v>0.0859090909090909</v>
      </c>
      <c r="F12" s="428" t="n">
        <f aca="false">VLOOKUP($B12,DIMENS_EQUIPE!$A:$I,6,0)/(30.5/7*44)</f>
        <v>0.0130402384500745</v>
      </c>
      <c r="G12" s="428" t="n">
        <f aca="false">VLOOKUP($B12,DIMENS_EQUIPE!$A:$I,7,0)/(30.5/7*44)</f>
        <v>0.020822652757079</v>
      </c>
      <c r="H12" s="428" t="n">
        <f aca="false">VLOOKUP($B12,DIMENS_EQUIPE!$A:$I,8,0)/(30.5/7*44)</f>
        <v>0.02974478390462</v>
      </c>
      <c r="I12" s="428" t="n">
        <f aca="false">VLOOKUP($B12,DIMENS_EQUIPE!$A:$I,9,0)/(30.5/7*44)</f>
        <v>0.0223144560357675</v>
      </c>
      <c r="J12" s="129"/>
    </row>
    <row r="13" customFormat="false" ht="21" hidden="false" customHeight="true" outlineLevel="0" collapsed="false">
      <c r="B13" s="424" t="s">
        <v>67</v>
      </c>
      <c r="C13" s="425" t="str">
        <f aca="false">DIMENS_EQUIPE!B13</f>
        <v>ENGENHEIRO ORÇAMENTISTA</v>
      </c>
      <c r="D13" s="426" t="n">
        <f aca="false">VLOOKUP($B13,DIMENS_EQUIPE!$A:$I,4,0)</f>
        <v>18.98</v>
      </c>
      <c r="E13" s="427" t="n">
        <f aca="false">D13/(30.5/7*44)</f>
        <v>0.0990014903129657</v>
      </c>
      <c r="F13" s="428" t="n">
        <f aca="false">VLOOKUP($B13,DIMENS_EQUIPE!$A:$I,6,0)/(30.5/7*44)</f>
        <v>0</v>
      </c>
      <c r="G13" s="428" t="n">
        <f aca="false">VLOOKUP($B13,DIMENS_EQUIPE!$A:$I,7,0)/(30.5/7*44)</f>
        <v>0</v>
      </c>
      <c r="H13" s="428" t="n">
        <f aca="false">VLOOKUP($B13,DIMENS_EQUIPE!$A:$I,8,0)/(30.5/7*44)</f>
        <v>0</v>
      </c>
      <c r="I13" s="428" t="n">
        <f aca="false">VLOOKUP($B13,DIMENS_EQUIPE!$A:$I,9,0)/(30.5/7*44)</f>
        <v>0.0989754098360656</v>
      </c>
      <c r="J13" s="129"/>
    </row>
    <row r="14" customFormat="false" ht="15" hidden="false" customHeight="true" outlineLevel="0" collapsed="false">
      <c r="B14" s="429"/>
      <c r="C14" s="430" t="s">
        <v>293</v>
      </c>
      <c r="D14" s="431" t="n">
        <f aca="false">SUM(D10:D13)</f>
        <v>61.41</v>
      </c>
      <c r="E14" s="432" t="s">
        <v>294</v>
      </c>
      <c r="F14" s="433" t="n">
        <f aca="false">SUM(F10:F13)</f>
        <v>0.0391207153502236</v>
      </c>
      <c r="G14" s="433" t="n">
        <f aca="false">SUM(G10:G13)</f>
        <v>0.0520566318926975</v>
      </c>
      <c r="H14" s="433" t="n">
        <f aca="false">SUM(H10:H13)</f>
        <v>0.074368479880775</v>
      </c>
      <c r="I14" s="433" t="n">
        <f aca="false">SUM(I10:I13)</f>
        <v>0.154745901639344</v>
      </c>
      <c r="J14" s="129"/>
    </row>
    <row r="15" customFormat="false" ht="15" hidden="false" customHeight="true" outlineLevel="0" collapsed="false">
      <c r="B15" s="429"/>
      <c r="C15" s="430" t="s">
        <v>295</v>
      </c>
      <c r="D15" s="432" t="s">
        <v>294</v>
      </c>
      <c r="E15" s="434" t="n">
        <f aca="false">SUM(F14:I14)/SUM(F8:I8)</f>
        <v>0.0800729321907601</v>
      </c>
      <c r="F15" s="435" t="s">
        <v>294</v>
      </c>
      <c r="G15" s="435" t="s">
        <v>294</v>
      </c>
      <c r="H15" s="435" t="s">
        <v>294</v>
      </c>
      <c r="I15" s="435" t="s">
        <v>294</v>
      </c>
      <c r="J15" s="129"/>
    </row>
    <row r="16" customFormat="false" ht="12.75" hidden="false" customHeight="false" outlineLevel="0" collapsed="false">
      <c r="G16" s="131"/>
      <c r="H16" s="131"/>
      <c r="I16" s="131"/>
    </row>
  </sheetData>
  <mergeCells count="3">
    <mergeCell ref="G2:I6"/>
    <mergeCell ref="B7:I7"/>
    <mergeCell ref="D8:D9"/>
  </mergeCells>
  <printOptions headings="false" gridLines="false" gridLinesSet="true" horizontalCentered="true" verticalCentered="true"/>
  <pageMargins left="0.236111111111111" right="0.236111111111111" top="0.551388888888889" bottom="0.551388888888889" header="0.315277777777778" footer="0.315277777777778"/>
  <pageSetup paperSize="9" scale="94" fitToWidth="1" fitToHeight="1" pageOrder="downThenOver" orientation="landscape" blackAndWhite="false" draft="false" cellComments="none" horizontalDpi="300" verticalDpi="300" copies="1"/>
  <headerFooter differentFirst="false" differentOddEven="false">
    <oddHeader>&amp;C&amp;"Times New Roman,Normal"&amp;12&amp;A</oddHeader>
    <oddFooter>&amp;C&amp;"Times New Roman,Normal"&amp;12Página &amp;P</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W43"/>
  <sheetViews>
    <sheetView showFormulas="false" showGridLines="true" showRowColHeaders="true" showZeros="true" rightToLeft="false" tabSelected="false" showOutlineSymbols="true" defaultGridColor="true" view="pageBreakPreview" topLeftCell="A1" colorId="64" zoomScale="90" zoomScaleNormal="100" zoomScalePageLayoutView="90" workbookViewId="0">
      <pane xSplit="10" ySplit="9" topLeftCell="K16" activePane="bottomRight" state="frozen"/>
      <selection pane="topLeft" activeCell="A1" activeCellId="0" sqref="A1"/>
      <selection pane="topRight" activeCell="K1" activeCellId="0" sqref="K1"/>
      <selection pane="bottomLeft" activeCell="A16" activeCellId="0" sqref="A16"/>
      <selection pane="bottomRight" activeCell="L41" activeCellId="0" sqref="L41"/>
    </sheetView>
  </sheetViews>
  <sheetFormatPr defaultColWidth="11.5703125" defaultRowHeight="12.75" zeroHeight="false" outlineLevelRow="0" outlineLevelCol="0"/>
  <cols>
    <col collapsed="false" customWidth="true" hidden="false" outlineLevel="0" max="1" min="1" style="0" width="3"/>
    <col collapsed="false" customWidth="true" hidden="false" outlineLevel="0" max="2" min="2" style="0" width="14.86"/>
    <col collapsed="false" customWidth="true" hidden="false" outlineLevel="0" max="3" min="3" style="0" width="9.42"/>
    <col collapsed="false" customWidth="true" hidden="false" outlineLevel="0" max="4" min="4" style="0" width="52.57"/>
    <col collapsed="false" customWidth="true" hidden="false" outlineLevel="0" max="5" min="5" style="0" width="22.86"/>
    <col collapsed="false" customWidth="true" hidden="false" outlineLevel="0" max="6" min="6" style="0" width="6.29"/>
    <col collapsed="false" customWidth="true" hidden="false" outlineLevel="0" max="7" min="7" style="0" width="8.71"/>
    <col collapsed="false" customWidth="true" hidden="false" outlineLevel="0" max="8" min="8" style="0" width="17.57"/>
    <col collapsed="false" customWidth="true" hidden="false" outlineLevel="0" max="9" min="9" style="0" width="23.14"/>
    <col collapsed="false" customWidth="true" hidden="false" outlineLevel="0" max="11" min="10" style="436" width="8.71"/>
    <col collapsed="false" customWidth="true" hidden="false" outlineLevel="0" max="13" min="12" style="437" width="9"/>
    <col collapsed="false" customWidth="true" hidden="false" outlineLevel="0" max="14" min="14" style="438" width="9"/>
    <col collapsed="false" customWidth="true" hidden="false" outlineLevel="0" max="23" min="15" style="0" width="9"/>
    <col collapsed="false" customWidth="true" hidden="false" outlineLevel="0" max="71" min="24" style="0" width="9.42"/>
  </cols>
  <sheetData>
    <row r="1" customFormat="false" ht="13.8" hidden="false" customHeight="false" outlineLevel="0" collapsed="false">
      <c r="B1" s="257"/>
      <c r="C1" s="10"/>
      <c r="D1" s="10"/>
      <c r="E1" s="10"/>
      <c r="F1" s="10"/>
      <c r="G1" s="439"/>
      <c r="H1" s="440"/>
      <c r="I1" s="441"/>
    </row>
    <row r="2" customFormat="false" ht="12.75" hidden="false" customHeight="false" outlineLevel="0" collapsed="false">
      <c r="B2" s="442" t="s">
        <v>296</v>
      </c>
      <c r="C2" s="442"/>
      <c r="D2" s="442"/>
      <c r="E2" s="442"/>
      <c r="F2" s="442"/>
      <c r="G2" s="442"/>
      <c r="H2" s="442"/>
      <c r="I2" s="442"/>
    </row>
    <row r="3" customFormat="false" ht="12.75" hidden="false" customHeight="false" outlineLevel="0" collapsed="false">
      <c r="B3" s="442"/>
      <c r="C3" s="442"/>
      <c r="D3" s="442"/>
      <c r="E3" s="442"/>
      <c r="F3" s="442"/>
      <c r="G3" s="442"/>
      <c r="H3" s="442"/>
      <c r="I3" s="442"/>
    </row>
    <row r="4" customFormat="false" ht="13.8" hidden="false" customHeight="false" outlineLevel="0" collapsed="false">
      <c r="B4" s="443"/>
      <c r="C4" s="444"/>
      <c r="D4" s="444"/>
      <c r="E4" s="444"/>
      <c r="F4" s="444"/>
      <c r="G4" s="445"/>
      <c r="H4" s="446"/>
      <c r="I4" s="447"/>
    </row>
    <row r="5" customFormat="false" ht="13.8" hidden="false" customHeight="false" outlineLevel="0" collapsed="false">
      <c r="B5" s="448" t="s">
        <v>297</v>
      </c>
      <c r="C5" s="448"/>
      <c r="D5" s="448"/>
      <c r="E5" s="448"/>
      <c r="F5" s="448"/>
      <c r="G5" s="448"/>
      <c r="H5" s="448"/>
      <c r="I5" s="448"/>
    </row>
    <row r="6" s="247" customFormat="true" ht="43.5" hidden="false" customHeight="true" outlineLevel="0" collapsed="false">
      <c r="B6" s="449" t="str">
        <f aca="false">'ORÇAMENTO SINTÉTICO'!B11</f>
        <v>Contratação de empresa especializada para a prestação de serviços de assessoria, consultoria (técnica e operacional), acompanhamento, estudos de viabilidade técnica, análises, pareceres, relatórios, fiscalização, conferência, recebimento e outros de mesma natureza, em nível de arquitetura/engenharia para auxiliar a gestão do contrato de projetos para a implementação de melhorias no edifício sede da Subseção Judiciária de Juiz de Fora, localizada na Rua Leopoldo Schmidt, n° 145, Centro, contratados por meio do PAe/SEI nº 0012317-40.2024.4.06.8001.</v>
      </c>
      <c r="C6" s="449"/>
      <c r="D6" s="449"/>
      <c r="E6" s="449"/>
      <c r="F6" s="449"/>
      <c r="G6" s="449"/>
      <c r="H6" s="449"/>
      <c r="I6" s="449"/>
      <c r="J6" s="436"/>
      <c r="K6" s="436"/>
      <c r="L6" s="450" t="s">
        <v>298</v>
      </c>
      <c r="M6" s="450" t="s">
        <v>299</v>
      </c>
      <c r="N6" s="450" t="s">
        <v>300</v>
      </c>
      <c r="O6" s="450" t="s">
        <v>301</v>
      </c>
      <c r="P6" s="450" t="s">
        <v>302</v>
      </c>
      <c r="Q6" s="450" t="s">
        <v>303</v>
      </c>
      <c r="R6" s="450" t="s">
        <v>304</v>
      </c>
      <c r="S6" s="450" t="s">
        <v>305</v>
      </c>
      <c r="T6" s="450" t="s">
        <v>306</v>
      </c>
      <c r="U6" s="450" t="s">
        <v>307</v>
      </c>
      <c r="V6" s="450"/>
      <c r="W6" s="450"/>
    </row>
    <row r="7" customFormat="false" ht="13.8" hidden="false" customHeight="false" outlineLevel="0" collapsed="false">
      <c r="B7" s="451" t="s">
        <v>308</v>
      </c>
      <c r="C7" s="451"/>
      <c r="D7" s="451"/>
      <c r="E7" s="451"/>
      <c r="F7" s="451"/>
      <c r="G7" s="451"/>
      <c r="H7" s="451"/>
      <c r="I7" s="451"/>
    </row>
    <row r="8" customFormat="false" ht="13.8" hidden="false" customHeight="false" outlineLevel="0" collapsed="false">
      <c r="B8" s="452"/>
      <c r="C8" s="452"/>
      <c r="D8" s="452"/>
      <c r="E8" s="452"/>
      <c r="F8" s="452"/>
      <c r="G8" s="452"/>
      <c r="H8" s="452"/>
      <c r="I8" s="452"/>
    </row>
    <row r="9" customFormat="false" ht="13.8" hidden="false" customHeight="false" outlineLevel="0" collapsed="false">
      <c r="B9" s="453" t="s">
        <v>31</v>
      </c>
      <c r="C9" s="454" t="s">
        <v>309</v>
      </c>
      <c r="D9" s="455" t="s">
        <v>35</v>
      </c>
      <c r="E9" s="455"/>
      <c r="F9" s="455" t="s">
        <v>310</v>
      </c>
      <c r="G9" s="456" t="s">
        <v>311</v>
      </c>
      <c r="H9" s="457" t="s">
        <v>312</v>
      </c>
      <c r="I9" s="458" t="s">
        <v>313</v>
      </c>
    </row>
    <row r="10" customFormat="false" ht="13.8" hidden="false" customHeight="false" outlineLevel="0" collapsed="false">
      <c r="B10" s="459" t="s">
        <v>314</v>
      </c>
      <c r="C10" s="460"/>
      <c r="D10" s="461" t="s">
        <v>18</v>
      </c>
      <c r="E10" s="461"/>
      <c r="F10" s="462"/>
      <c r="G10" s="456"/>
      <c r="H10" s="463"/>
      <c r="I10" s="464"/>
      <c r="L10" s="465" t="n">
        <v>1</v>
      </c>
      <c r="M10" s="465" t="n">
        <v>3</v>
      </c>
      <c r="N10" s="466" t="n">
        <v>4</v>
      </c>
    </row>
    <row r="11" customFormat="false" ht="13.8" hidden="false" customHeight="false" outlineLevel="0" collapsed="false">
      <c r="B11" s="467" t="s">
        <v>315</v>
      </c>
      <c r="C11" s="468" t="s">
        <v>316</v>
      </c>
      <c r="D11" s="469" t="s">
        <v>317</v>
      </c>
      <c r="E11" s="470" t="s">
        <v>318</v>
      </c>
      <c r="F11" s="471" t="s">
        <v>319</v>
      </c>
      <c r="G11" s="472" t="n">
        <f aca="false">ROUNDUP(K11,0)*0.2</f>
        <v>0.8</v>
      </c>
      <c r="H11" s="473" t="n">
        <f aca="false">VLOOKUP(B11,'SUDECAP_01.2025'!A5:E1536,5,0)</f>
        <v>4.5</v>
      </c>
      <c r="I11" s="474" t="n">
        <f aca="false">G11*H11</f>
        <v>3.6</v>
      </c>
      <c r="K11" s="436" t="n">
        <f aca="false">SUM(L11:AB11)</f>
        <v>3.5</v>
      </c>
      <c r="M11" s="437" t="n">
        <f aca="false">0.5*M10</f>
        <v>1.5</v>
      </c>
      <c r="N11" s="437" t="n">
        <f aca="false">0.5*N10</f>
        <v>2</v>
      </c>
    </row>
    <row r="12" customFormat="false" ht="13.8" hidden="false" customHeight="false" outlineLevel="0" collapsed="false">
      <c r="B12" s="467" t="s">
        <v>320</v>
      </c>
      <c r="C12" s="468" t="s">
        <v>316</v>
      </c>
      <c r="D12" s="475" t="s">
        <v>321</v>
      </c>
      <c r="E12" s="476" t="s">
        <v>322</v>
      </c>
      <c r="F12" s="471" t="s">
        <v>319</v>
      </c>
      <c r="G12" s="472" t="n">
        <f aca="false">ROUNDUP(K12,0)*0.2</f>
        <v>28</v>
      </c>
      <c r="H12" s="473" t="n">
        <f aca="false">VLOOKUP(B12,'SUDECAP_01.2025'!A6:E1537,5,0)</f>
        <v>0.3</v>
      </c>
      <c r="I12" s="474" t="n">
        <f aca="false">G12*H12</f>
        <v>8.4</v>
      </c>
      <c r="K12" s="436" t="n">
        <f aca="false">SUM(L12:AB12)</f>
        <v>140</v>
      </c>
      <c r="M12" s="437" t="n">
        <f aca="false">20*M10</f>
        <v>60</v>
      </c>
      <c r="N12" s="438" t="n">
        <f aca="false">20*N10</f>
        <v>80</v>
      </c>
    </row>
    <row r="13" customFormat="false" ht="13.8" hidden="false" customHeight="false" outlineLevel="0" collapsed="false">
      <c r="B13" s="467" t="s">
        <v>323</v>
      </c>
      <c r="C13" s="468" t="s">
        <v>316</v>
      </c>
      <c r="D13" s="475" t="s">
        <v>324</v>
      </c>
      <c r="E13" s="476" t="s">
        <v>325</v>
      </c>
      <c r="F13" s="471" t="s">
        <v>319</v>
      </c>
      <c r="G13" s="472" t="n">
        <f aca="false">ROUNDUP(K13,0)*0</f>
        <v>0</v>
      </c>
      <c r="H13" s="473" t="n">
        <f aca="false">VLOOKUP(B13,'SUDECAP_01.2025'!A7:E1538,5,0)</f>
        <v>5.5</v>
      </c>
      <c r="I13" s="474" t="n">
        <f aca="false">G13*H13</f>
        <v>0</v>
      </c>
      <c r="K13" s="436" t="n">
        <f aca="false">SUM(L13:AB13)</f>
        <v>49</v>
      </c>
      <c r="L13" s="437" t="n">
        <f aca="false">7*L10</f>
        <v>7</v>
      </c>
      <c r="M13" s="437" t="n">
        <f aca="false">6*M10</f>
        <v>18</v>
      </c>
      <c r="N13" s="438" t="n">
        <f aca="false">6*N10</f>
        <v>24</v>
      </c>
    </row>
    <row r="14" customFormat="false" ht="13.8" hidden="false" customHeight="false" outlineLevel="0" collapsed="false">
      <c r="B14" s="467" t="s">
        <v>326</v>
      </c>
      <c r="C14" s="468" t="s">
        <v>316</v>
      </c>
      <c r="D14" s="477" t="s">
        <v>327</v>
      </c>
      <c r="E14" s="476" t="s">
        <v>328</v>
      </c>
      <c r="F14" s="471" t="s">
        <v>319</v>
      </c>
      <c r="G14" s="472" t="n">
        <f aca="false">ROUNDUP(K14,0)*0</f>
        <v>0</v>
      </c>
      <c r="H14" s="473" t="n">
        <f aca="false">VLOOKUP(B14,'SUDECAP_01.2025'!A8:E1539,5,0)</f>
        <v>9.9</v>
      </c>
      <c r="I14" s="474" t="n">
        <f aca="false">G14*H14</f>
        <v>0</v>
      </c>
      <c r="K14" s="436" t="n">
        <f aca="false">SUM(L14:AB14)</f>
        <v>14</v>
      </c>
      <c r="M14" s="437" t="n">
        <f aca="false">2*M10</f>
        <v>6</v>
      </c>
      <c r="N14" s="438" t="n">
        <f aca="false">2*N10</f>
        <v>8</v>
      </c>
    </row>
    <row r="15" customFormat="false" ht="13.8" hidden="false" customHeight="false" outlineLevel="0" collapsed="false">
      <c r="B15" s="467" t="s">
        <v>329</v>
      </c>
      <c r="C15" s="468" t="s">
        <v>316</v>
      </c>
      <c r="D15" s="476" t="s">
        <v>330</v>
      </c>
      <c r="E15" s="476" t="s">
        <v>331</v>
      </c>
      <c r="F15" s="471" t="s">
        <v>319</v>
      </c>
      <c r="G15" s="472" t="n">
        <f aca="false">ROUNDUP(K15,0)*0</f>
        <v>0</v>
      </c>
      <c r="H15" s="473" t="n">
        <f aca="false">VLOOKUP(B15,'SUDECAP_01.2025'!A9:E1540,5,0)</f>
        <v>9.9</v>
      </c>
      <c r="I15" s="474" t="n">
        <f aca="false">G15*H15</f>
        <v>0</v>
      </c>
      <c r="K15" s="436" t="n">
        <f aca="false">SUM(L15:AB15)</f>
        <v>21</v>
      </c>
      <c r="L15" s="437" t="n">
        <f aca="false">14*L10</f>
        <v>14</v>
      </c>
      <c r="M15" s="437" t="n">
        <f aca="false">1*M10</f>
        <v>3</v>
      </c>
      <c r="N15" s="437" t="n">
        <f aca="false">1*N10</f>
        <v>4</v>
      </c>
    </row>
    <row r="16" customFormat="false" ht="13.8" hidden="false" customHeight="false" outlineLevel="0" collapsed="false">
      <c r="B16" s="478" t="s">
        <v>332</v>
      </c>
      <c r="C16" s="479"/>
      <c r="D16" s="479"/>
      <c r="E16" s="479"/>
      <c r="F16" s="479"/>
      <c r="G16" s="479"/>
      <c r="H16" s="480"/>
      <c r="I16" s="481" t="n">
        <f aca="false">SUM(I11:I15)</f>
        <v>12</v>
      </c>
      <c r="J16" s="436" t="n">
        <f aca="false">DIMENS_EQUIPE!I19</f>
        <v>1</v>
      </c>
    </row>
    <row r="17" customFormat="false" ht="13.8" hidden="false" customHeight="false" outlineLevel="0" collapsed="false">
      <c r="B17" s="459" t="s">
        <v>333</v>
      </c>
      <c r="C17" s="460"/>
      <c r="D17" s="461" t="s">
        <v>20</v>
      </c>
      <c r="E17" s="461"/>
      <c r="F17" s="462"/>
      <c r="G17" s="456"/>
      <c r="H17" s="482"/>
      <c r="I17" s="483"/>
      <c r="J17" s="436" t="n">
        <f aca="false">I16/J16</f>
        <v>12</v>
      </c>
      <c r="L17" s="465" t="n">
        <v>1</v>
      </c>
      <c r="M17" s="465" t="n">
        <v>2</v>
      </c>
      <c r="N17" s="466" t="n">
        <v>1</v>
      </c>
      <c r="O17" s="466" t="n">
        <v>1</v>
      </c>
      <c r="P17" s="466" t="n">
        <v>4</v>
      </c>
      <c r="Q17" s="466" t="n">
        <v>1</v>
      </c>
      <c r="R17" s="466" t="n">
        <v>1</v>
      </c>
      <c r="S17" s="466" t="n">
        <v>1</v>
      </c>
      <c r="T17" s="466" t="n">
        <v>1</v>
      </c>
      <c r="U17" s="466" t="n">
        <v>1</v>
      </c>
      <c r="V17" s="466"/>
      <c r="W17" s="466"/>
    </row>
    <row r="18" customFormat="false" ht="13.8" hidden="false" customHeight="false" outlineLevel="0" collapsed="false">
      <c r="B18" s="467" t="s">
        <v>315</v>
      </c>
      <c r="C18" s="468" t="s">
        <v>316</v>
      </c>
      <c r="D18" s="469" t="s">
        <v>317</v>
      </c>
      <c r="E18" s="470" t="s">
        <v>318</v>
      </c>
      <c r="F18" s="471" t="s">
        <v>319</v>
      </c>
      <c r="G18" s="472" t="n">
        <f aca="false">ROUNDUP(K18,0)*0.2</f>
        <v>0.8</v>
      </c>
      <c r="H18" s="473" t="n">
        <f aca="false">VLOOKUP(B18,'SUDECAP_01.2025'!A12:E1543,5,0)</f>
        <v>4.5</v>
      </c>
      <c r="I18" s="474" t="n">
        <f aca="false">G18*H18</f>
        <v>3.6</v>
      </c>
      <c r="K18" s="436" t="n">
        <f aca="false">SUM(L18:AB18)</f>
        <v>3.7</v>
      </c>
      <c r="M18" s="437" t="n">
        <f aca="false">0.5*M17</f>
        <v>1</v>
      </c>
      <c r="N18" s="437" t="n">
        <f aca="false">0.5*N17</f>
        <v>0.5</v>
      </c>
      <c r="O18" s="437" t="n">
        <f aca="false">0.5*O17</f>
        <v>0.5</v>
      </c>
      <c r="P18" s="437" t="n">
        <f aca="false">0.1*P17</f>
        <v>0.4</v>
      </c>
      <c r="Q18" s="437" t="n">
        <f aca="false">0.5*Q17</f>
        <v>0.5</v>
      </c>
      <c r="R18" s="437" t="n">
        <f aca="false">0.1*R17</f>
        <v>0.1</v>
      </c>
      <c r="S18" s="437" t="n">
        <f aca="false">0.1*S17</f>
        <v>0.1</v>
      </c>
      <c r="T18" s="437" t="n">
        <f aca="false">0.1*T17</f>
        <v>0.1</v>
      </c>
      <c r="U18" s="437" t="n">
        <f aca="false">0.5*U17</f>
        <v>0.5</v>
      </c>
      <c r="V18" s="437"/>
      <c r="W18" s="437"/>
    </row>
    <row r="19" customFormat="false" ht="13.8" hidden="false" customHeight="false" outlineLevel="0" collapsed="false">
      <c r="B19" s="467" t="s">
        <v>320</v>
      </c>
      <c r="C19" s="468" t="s">
        <v>316</v>
      </c>
      <c r="D19" s="475" t="s">
        <v>321</v>
      </c>
      <c r="E19" s="476" t="s">
        <v>322</v>
      </c>
      <c r="F19" s="471" t="s">
        <v>319</v>
      </c>
      <c r="G19" s="472" t="n">
        <f aca="false">ROUNDUP(K19,0)*0.2</f>
        <v>50</v>
      </c>
      <c r="H19" s="473" t="n">
        <f aca="false">VLOOKUP(B19,'SUDECAP_01.2025'!A13:E1544,5,0)</f>
        <v>0.3</v>
      </c>
      <c r="I19" s="474" t="n">
        <f aca="false">G19*H19</f>
        <v>15</v>
      </c>
      <c r="K19" s="436" t="n">
        <f aca="false">SUM(L19:AB19)</f>
        <v>250</v>
      </c>
      <c r="M19" s="437" t="n">
        <f aca="false">20*M17</f>
        <v>40</v>
      </c>
      <c r="N19" s="437" t="n">
        <f aca="false">20*N17</f>
        <v>20</v>
      </c>
      <c r="O19" s="437" t="n">
        <f aca="false">80*O17</f>
        <v>80</v>
      </c>
      <c r="P19" s="437" t="n">
        <f aca="false">10*P17</f>
        <v>40</v>
      </c>
      <c r="Q19" s="437" t="n">
        <f aca="false">20*Q17</f>
        <v>20</v>
      </c>
      <c r="R19" s="437" t="n">
        <f aca="false">10*R17</f>
        <v>10</v>
      </c>
      <c r="S19" s="437" t="n">
        <f aca="false">10*S17</f>
        <v>10</v>
      </c>
      <c r="T19" s="437" t="n">
        <f aca="false">10*T17</f>
        <v>10</v>
      </c>
      <c r="U19" s="437" t="n">
        <f aca="false">20*U17</f>
        <v>20</v>
      </c>
      <c r="V19" s="437"/>
      <c r="W19" s="437"/>
    </row>
    <row r="20" customFormat="false" ht="13.8" hidden="false" customHeight="false" outlineLevel="0" collapsed="false">
      <c r="B20" s="467" t="s">
        <v>323</v>
      </c>
      <c r="C20" s="468" t="s">
        <v>316</v>
      </c>
      <c r="D20" s="475" t="s">
        <v>324</v>
      </c>
      <c r="E20" s="476" t="s">
        <v>325</v>
      </c>
      <c r="F20" s="471" t="s">
        <v>319</v>
      </c>
      <c r="G20" s="472" t="n">
        <f aca="false">ROUNDUP(K20,0)*0</f>
        <v>0</v>
      </c>
      <c r="H20" s="473" t="n">
        <f aca="false">VLOOKUP(B20,'SUDECAP_01.2025'!A14:E1545,5,0)</f>
        <v>5.5</v>
      </c>
      <c r="I20" s="474" t="n">
        <f aca="false">G20*H20</f>
        <v>0</v>
      </c>
      <c r="K20" s="436" t="n">
        <f aca="false">SUM(L20:AB20)</f>
        <v>91</v>
      </c>
      <c r="L20" s="437" t="n">
        <f aca="false">7*L17</f>
        <v>7</v>
      </c>
      <c r="M20" s="437" t="n">
        <f aca="false">6*M17</f>
        <v>12</v>
      </c>
      <c r="N20" s="437" t="n">
        <f aca="false">6*N17</f>
        <v>6</v>
      </c>
      <c r="O20" s="437" t="n">
        <f aca="false">20*O17</f>
        <v>20</v>
      </c>
      <c r="P20" s="437" t="n">
        <f aca="false">5*P17</f>
        <v>20</v>
      </c>
      <c r="Q20" s="437" t="n">
        <f aca="false">5*Q17</f>
        <v>5</v>
      </c>
      <c r="R20" s="437" t="n">
        <f aca="false">5*R17</f>
        <v>5</v>
      </c>
      <c r="S20" s="437" t="n">
        <f aca="false">5*S17</f>
        <v>5</v>
      </c>
      <c r="T20" s="437" t="n">
        <f aca="false">5*T17</f>
        <v>5</v>
      </c>
      <c r="U20" s="437" t="n">
        <f aca="false">6*U17</f>
        <v>6</v>
      </c>
      <c r="V20" s="437"/>
      <c r="W20" s="437"/>
    </row>
    <row r="21" customFormat="false" ht="13.8" hidden="false" customHeight="false" outlineLevel="0" collapsed="false">
      <c r="B21" s="467" t="s">
        <v>326</v>
      </c>
      <c r="C21" s="468" t="s">
        <v>316</v>
      </c>
      <c r="D21" s="477" t="s">
        <v>327</v>
      </c>
      <c r="E21" s="476" t="s">
        <v>328</v>
      </c>
      <c r="F21" s="471" t="s">
        <v>319</v>
      </c>
      <c r="G21" s="472" t="n">
        <f aca="false">ROUNDUP(K21,0)*0</f>
        <v>0</v>
      </c>
      <c r="H21" s="473" t="n">
        <f aca="false">VLOOKUP(B21,'SUDECAP_01.2025'!A15:E1546,5,0)</f>
        <v>9.9</v>
      </c>
      <c r="I21" s="474" t="n">
        <f aca="false">G21*H21</f>
        <v>0</v>
      </c>
      <c r="K21" s="436" t="n">
        <f aca="false">SUM(L21:AB21)</f>
        <v>24</v>
      </c>
      <c r="M21" s="437" t="n">
        <f aca="false">2*M17</f>
        <v>4</v>
      </c>
      <c r="N21" s="437" t="n">
        <f aca="false">2*N17</f>
        <v>2</v>
      </c>
      <c r="O21" s="437"/>
      <c r="P21" s="437" t="n">
        <f aca="false">2*P17</f>
        <v>8</v>
      </c>
      <c r="Q21" s="437" t="n">
        <f aca="false">2*Q17</f>
        <v>2</v>
      </c>
      <c r="R21" s="437" t="n">
        <f aca="false">2*R17</f>
        <v>2</v>
      </c>
      <c r="S21" s="437" t="n">
        <f aca="false">2*S17</f>
        <v>2</v>
      </c>
      <c r="T21" s="437" t="n">
        <f aca="false">2*T17</f>
        <v>2</v>
      </c>
      <c r="U21" s="437" t="n">
        <f aca="false">2*U17</f>
        <v>2</v>
      </c>
      <c r="V21" s="437"/>
      <c r="W21" s="437"/>
    </row>
    <row r="22" customFormat="false" ht="13.8" hidden="false" customHeight="false" outlineLevel="0" collapsed="false">
      <c r="B22" s="467" t="s">
        <v>329</v>
      </c>
      <c r="C22" s="468" t="s">
        <v>316</v>
      </c>
      <c r="D22" s="476" t="s">
        <v>330</v>
      </c>
      <c r="E22" s="476" t="s">
        <v>331</v>
      </c>
      <c r="F22" s="471" t="s">
        <v>319</v>
      </c>
      <c r="G22" s="472" t="n">
        <f aca="false">ROUNDUP(K22,0)*0</f>
        <v>0</v>
      </c>
      <c r="H22" s="473" t="n">
        <f aca="false">VLOOKUP(B22,'SUDECAP_01.2025'!A16:E1547,5,0)</f>
        <v>9.9</v>
      </c>
      <c r="I22" s="474" t="n">
        <f aca="false">G22*H22</f>
        <v>0</v>
      </c>
      <c r="K22" s="436" t="n">
        <f aca="false">SUM(L22:AB22)</f>
        <v>26</v>
      </c>
      <c r="L22" s="437" t="n">
        <f aca="false">14*L17</f>
        <v>14</v>
      </c>
      <c r="M22" s="437" t="n">
        <f aca="false">1*M17</f>
        <v>2</v>
      </c>
      <c r="N22" s="437" t="n">
        <f aca="false">1*N17</f>
        <v>1</v>
      </c>
      <c r="O22" s="437"/>
      <c r="P22" s="437" t="n">
        <f aca="false">1*P17</f>
        <v>4</v>
      </c>
      <c r="Q22" s="437" t="n">
        <f aca="false">1*Q17</f>
        <v>1</v>
      </c>
      <c r="R22" s="437" t="n">
        <f aca="false">1*R17</f>
        <v>1</v>
      </c>
      <c r="S22" s="437" t="n">
        <f aca="false">1*S17</f>
        <v>1</v>
      </c>
      <c r="T22" s="437" t="n">
        <f aca="false">1*T17</f>
        <v>1</v>
      </c>
      <c r="U22" s="437" t="n">
        <f aca="false">1*U17</f>
        <v>1</v>
      </c>
      <c r="V22" s="437"/>
      <c r="W22" s="437"/>
    </row>
    <row r="23" customFormat="false" ht="13.8" hidden="false" customHeight="false" outlineLevel="0" collapsed="false">
      <c r="B23" s="478" t="s">
        <v>332</v>
      </c>
      <c r="C23" s="479"/>
      <c r="D23" s="479"/>
      <c r="E23" s="479"/>
      <c r="F23" s="479"/>
      <c r="G23" s="479"/>
      <c r="H23" s="480"/>
      <c r="I23" s="481" t="n">
        <f aca="false">SUM(I18:I22)</f>
        <v>18.6</v>
      </c>
      <c r="J23" s="436" t="n">
        <f aca="false">DIMENS_EQUIPE!I20</f>
        <v>1</v>
      </c>
    </row>
    <row r="24" customFormat="false" ht="13.8" hidden="false" customHeight="false" outlineLevel="0" collapsed="false">
      <c r="B24" s="459" t="s">
        <v>334</v>
      </c>
      <c r="C24" s="460"/>
      <c r="D24" s="461" t="s">
        <v>22</v>
      </c>
      <c r="E24" s="461"/>
      <c r="F24" s="462"/>
      <c r="G24" s="456"/>
      <c r="H24" s="482"/>
      <c r="I24" s="483"/>
      <c r="J24" s="436" t="n">
        <f aca="false">I23/J23</f>
        <v>18.6</v>
      </c>
      <c r="M24" s="465" t="n">
        <v>1</v>
      </c>
      <c r="N24" s="466" t="n">
        <v>2</v>
      </c>
      <c r="P24" s="466" t="n">
        <v>21</v>
      </c>
      <c r="R24" s="466" t="n">
        <v>1</v>
      </c>
      <c r="S24" s="466" t="n">
        <v>4</v>
      </c>
      <c r="T24" s="466" t="n">
        <v>7</v>
      </c>
      <c r="U24" s="466" t="n">
        <v>10</v>
      </c>
    </row>
    <row r="25" customFormat="false" ht="13.8" hidden="false" customHeight="false" outlineLevel="0" collapsed="false">
      <c r="B25" s="467" t="s">
        <v>315</v>
      </c>
      <c r="C25" s="468" t="s">
        <v>316</v>
      </c>
      <c r="D25" s="469" t="s">
        <v>317</v>
      </c>
      <c r="E25" s="470" t="s">
        <v>318</v>
      </c>
      <c r="F25" s="471" t="s">
        <v>319</v>
      </c>
      <c r="G25" s="472" t="n">
        <f aca="false">ROUNDUP(K25,0)*0.25</f>
        <v>2.5</v>
      </c>
      <c r="H25" s="473" t="n">
        <f aca="false">VLOOKUP(B25,'SUDECAP_01.2025'!A19:E1550,5,0)</f>
        <v>4.5</v>
      </c>
      <c r="I25" s="474" t="n">
        <f aca="false">G25*H25</f>
        <v>11.25</v>
      </c>
      <c r="K25" s="436" t="n">
        <f aca="false">SUM(L25:AB25)</f>
        <v>9.8</v>
      </c>
      <c r="M25" s="437" t="n">
        <f aca="false">0.5*M24</f>
        <v>0.5</v>
      </c>
      <c r="N25" s="437" t="n">
        <f aca="false">0.5*N24</f>
        <v>1</v>
      </c>
      <c r="P25" s="437" t="n">
        <f aca="false">0.1*P24</f>
        <v>2.1</v>
      </c>
      <c r="R25" s="437" t="n">
        <f aca="false">0.1*R24</f>
        <v>0.1</v>
      </c>
      <c r="S25" s="437" t="n">
        <f aca="false">0.1*S24</f>
        <v>0.4</v>
      </c>
      <c r="T25" s="437" t="n">
        <f aca="false">0.1*T24</f>
        <v>0.7</v>
      </c>
      <c r="U25" s="437" t="n">
        <f aca="false">0.5*U24</f>
        <v>5</v>
      </c>
    </row>
    <row r="26" customFormat="false" ht="13.8" hidden="false" customHeight="false" outlineLevel="0" collapsed="false">
      <c r="B26" s="467" t="s">
        <v>320</v>
      </c>
      <c r="C26" s="468" t="s">
        <v>316</v>
      </c>
      <c r="D26" s="475" t="s">
        <v>321</v>
      </c>
      <c r="E26" s="476" t="s">
        <v>322</v>
      </c>
      <c r="F26" s="471" t="s">
        <v>319</v>
      </c>
      <c r="G26" s="472" t="n">
        <f aca="false">ROUNDUP(K26,0)*0.25</f>
        <v>147.5</v>
      </c>
      <c r="H26" s="473" t="n">
        <f aca="false">VLOOKUP(B26,'SUDECAP_01.2025'!A20:E1551,5,0)</f>
        <v>0.3</v>
      </c>
      <c r="I26" s="474" t="n">
        <f aca="false">G26*H26</f>
        <v>44.25</v>
      </c>
      <c r="K26" s="436" t="n">
        <f aca="false">SUM(L26:AB26)</f>
        <v>590</v>
      </c>
      <c r="M26" s="437" t="n">
        <f aca="false">20*M24</f>
        <v>20</v>
      </c>
      <c r="N26" s="437" t="n">
        <f aca="false">20*N24</f>
        <v>40</v>
      </c>
      <c r="P26" s="437" t="n">
        <f aca="false">10*P24</f>
        <v>210</v>
      </c>
      <c r="R26" s="437" t="n">
        <f aca="false">10*R24</f>
        <v>10</v>
      </c>
      <c r="S26" s="437" t="n">
        <f aca="false">10*S24</f>
        <v>40</v>
      </c>
      <c r="T26" s="437" t="n">
        <f aca="false">10*T24</f>
        <v>70</v>
      </c>
      <c r="U26" s="437" t="n">
        <f aca="false">20*U24</f>
        <v>200</v>
      </c>
    </row>
    <row r="27" customFormat="false" ht="13.8" hidden="false" customHeight="false" outlineLevel="0" collapsed="false">
      <c r="B27" s="467" t="s">
        <v>323</v>
      </c>
      <c r="C27" s="468" t="s">
        <v>316</v>
      </c>
      <c r="D27" s="475" t="s">
        <v>324</v>
      </c>
      <c r="E27" s="476" t="s">
        <v>325</v>
      </c>
      <c r="F27" s="471" t="s">
        <v>319</v>
      </c>
      <c r="G27" s="472" t="n">
        <f aca="false">ROUNDUP(K27,0)*0</f>
        <v>0</v>
      </c>
      <c r="H27" s="473" t="n">
        <f aca="false">VLOOKUP(B27,'SUDECAP_01.2025'!A21:E1552,5,0)</f>
        <v>5.5</v>
      </c>
      <c r="I27" s="474" t="n">
        <f aca="false">G27*H27</f>
        <v>0</v>
      </c>
      <c r="K27" s="436" t="n">
        <f aca="false">SUM(L27:AB27)</f>
        <v>243</v>
      </c>
      <c r="M27" s="437" t="n">
        <f aca="false">6*M24</f>
        <v>6</v>
      </c>
      <c r="N27" s="437" t="n">
        <f aca="false">6*N24</f>
        <v>12</v>
      </c>
      <c r="P27" s="437" t="n">
        <f aca="false">5*P24</f>
        <v>105</v>
      </c>
      <c r="R27" s="437" t="n">
        <f aca="false">5*R24</f>
        <v>5</v>
      </c>
      <c r="S27" s="437" t="n">
        <f aca="false">5*S24</f>
        <v>20</v>
      </c>
      <c r="T27" s="437" t="n">
        <f aca="false">5*T24</f>
        <v>35</v>
      </c>
      <c r="U27" s="437" t="n">
        <f aca="false">6*U24</f>
        <v>60</v>
      </c>
    </row>
    <row r="28" customFormat="false" ht="13.8" hidden="false" customHeight="false" outlineLevel="0" collapsed="false">
      <c r="B28" s="467" t="s">
        <v>326</v>
      </c>
      <c r="C28" s="468" t="s">
        <v>316</v>
      </c>
      <c r="D28" s="477" t="s">
        <v>327</v>
      </c>
      <c r="E28" s="476" t="s">
        <v>328</v>
      </c>
      <c r="F28" s="471" t="s">
        <v>319</v>
      </c>
      <c r="G28" s="472" t="n">
        <f aca="false">ROUNDUP(K28,0)*0</f>
        <v>0</v>
      </c>
      <c r="H28" s="473" t="n">
        <f aca="false">VLOOKUP(B28,'SUDECAP_01.2025'!A22:E1553,5,0)</f>
        <v>9.9</v>
      </c>
      <c r="I28" s="474" t="n">
        <f aca="false">G28*H28</f>
        <v>0</v>
      </c>
      <c r="K28" s="436" t="n">
        <f aca="false">SUM(L28:AB28)</f>
        <v>92</v>
      </c>
      <c r="M28" s="437" t="n">
        <f aca="false">2*M24</f>
        <v>2</v>
      </c>
      <c r="N28" s="437" t="n">
        <f aca="false">2*N24</f>
        <v>4</v>
      </c>
      <c r="P28" s="437" t="n">
        <f aca="false">2*P24</f>
        <v>42</v>
      </c>
      <c r="R28" s="437" t="n">
        <f aca="false">2*R24</f>
        <v>2</v>
      </c>
      <c r="S28" s="437" t="n">
        <f aca="false">2*S24</f>
        <v>8</v>
      </c>
      <c r="T28" s="437" t="n">
        <f aca="false">2*T24</f>
        <v>14</v>
      </c>
      <c r="U28" s="437" t="n">
        <f aca="false">2*U24</f>
        <v>20</v>
      </c>
    </row>
    <row r="29" customFormat="false" ht="13.8" hidden="false" customHeight="false" outlineLevel="0" collapsed="false">
      <c r="B29" s="467" t="s">
        <v>329</v>
      </c>
      <c r="C29" s="468" t="s">
        <v>316</v>
      </c>
      <c r="D29" s="476" t="s">
        <v>330</v>
      </c>
      <c r="E29" s="476" t="s">
        <v>331</v>
      </c>
      <c r="F29" s="471" t="s">
        <v>319</v>
      </c>
      <c r="G29" s="472" t="n">
        <f aca="false">ROUNDUP(K29,0)*0</f>
        <v>0</v>
      </c>
      <c r="H29" s="473" t="n">
        <f aca="false">VLOOKUP(B29,'SUDECAP_01.2025'!A23:E1554,5,0)</f>
        <v>9.9</v>
      </c>
      <c r="I29" s="474" t="n">
        <f aca="false">G29*H29</f>
        <v>0</v>
      </c>
      <c r="K29" s="436" t="n">
        <f aca="false">SUM(L29:AB29)</f>
        <v>46</v>
      </c>
      <c r="M29" s="437" t="n">
        <f aca="false">1*M24</f>
        <v>1</v>
      </c>
      <c r="N29" s="437" t="n">
        <f aca="false">1*N24</f>
        <v>2</v>
      </c>
      <c r="P29" s="437" t="n">
        <f aca="false">1*P24</f>
        <v>21</v>
      </c>
      <c r="R29" s="437" t="n">
        <f aca="false">1*R24</f>
        <v>1</v>
      </c>
      <c r="S29" s="437" t="n">
        <f aca="false">1*S24</f>
        <v>4</v>
      </c>
      <c r="T29" s="437" t="n">
        <f aca="false">1*T24</f>
        <v>7</v>
      </c>
      <c r="U29" s="437" t="n">
        <f aca="false">1*U24</f>
        <v>10</v>
      </c>
    </row>
    <row r="30" customFormat="false" ht="13.8" hidden="false" customHeight="false" outlineLevel="0" collapsed="false">
      <c r="B30" s="478" t="s">
        <v>332</v>
      </c>
      <c r="C30" s="479"/>
      <c r="D30" s="479"/>
      <c r="E30" s="479"/>
      <c r="F30" s="479"/>
      <c r="G30" s="479"/>
      <c r="H30" s="480"/>
      <c r="I30" s="481" t="n">
        <f aca="false">SUM(I25:I29)</f>
        <v>55.5</v>
      </c>
      <c r="J30" s="436" t="n">
        <f aca="false">DIMENS_EQUIPE!I21</f>
        <v>1</v>
      </c>
    </row>
    <row r="31" customFormat="false" ht="13.8" hidden="false" customHeight="false" outlineLevel="0" collapsed="false">
      <c r="B31" s="459" t="s">
        <v>335</v>
      </c>
      <c r="C31" s="460"/>
      <c r="D31" s="461" t="s">
        <v>24</v>
      </c>
      <c r="E31" s="461"/>
      <c r="F31" s="462"/>
      <c r="G31" s="456"/>
      <c r="H31" s="482"/>
      <c r="I31" s="483"/>
      <c r="J31" s="436" t="n">
        <f aca="false">I30/J30</f>
        <v>55.5</v>
      </c>
      <c r="M31" s="465" t="n">
        <v>1</v>
      </c>
      <c r="N31" s="466" t="n">
        <v>2</v>
      </c>
      <c r="P31" s="466" t="n">
        <v>24</v>
      </c>
      <c r="R31" s="466" t="n">
        <v>1</v>
      </c>
      <c r="S31" s="466" t="n">
        <v>4</v>
      </c>
      <c r="T31" s="466" t="n">
        <v>7</v>
      </c>
      <c r="U31" s="466" t="n">
        <v>19</v>
      </c>
    </row>
    <row r="32" customFormat="false" ht="13.8" hidden="false" customHeight="false" outlineLevel="0" collapsed="false">
      <c r="B32" s="467" t="s">
        <v>315</v>
      </c>
      <c r="C32" s="468" t="s">
        <v>316</v>
      </c>
      <c r="D32" s="469" t="s">
        <v>317</v>
      </c>
      <c r="E32" s="470" t="s">
        <v>318</v>
      </c>
      <c r="F32" s="471" t="s">
        <v>319</v>
      </c>
      <c r="G32" s="472" t="n">
        <f aca="false">ROUNDUP(K32,0)*0.3</f>
        <v>4.5</v>
      </c>
      <c r="H32" s="473" t="n">
        <f aca="false">VLOOKUP(B32,'SUDECAP_01.2025'!A26:E1557,5,0)</f>
        <v>4.5</v>
      </c>
      <c r="I32" s="474" t="n">
        <f aca="false">G32*H32</f>
        <v>20.25</v>
      </c>
      <c r="K32" s="436" t="n">
        <f aca="false">SUM(L32:AB32)</f>
        <v>14.6</v>
      </c>
      <c r="M32" s="437" t="n">
        <f aca="false">0.5*M31</f>
        <v>0.5</v>
      </c>
      <c r="N32" s="437" t="n">
        <f aca="false">0.5*N31</f>
        <v>1</v>
      </c>
      <c r="P32" s="437" t="n">
        <f aca="false">0.1*P31</f>
        <v>2.4</v>
      </c>
      <c r="R32" s="437" t="n">
        <f aca="false">0.1*R31</f>
        <v>0.1</v>
      </c>
      <c r="S32" s="437" t="n">
        <f aca="false">0.1*S31</f>
        <v>0.4</v>
      </c>
      <c r="T32" s="437" t="n">
        <f aca="false">0.1*T31</f>
        <v>0.7</v>
      </c>
      <c r="U32" s="437" t="n">
        <f aca="false">0.5*U31</f>
        <v>9.5</v>
      </c>
    </row>
    <row r="33" customFormat="false" ht="13.8" hidden="false" customHeight="false" outlineLevel="0" collapsed="false">
      <c r="B33" s="467" t="s">
        <v>320</v>
      </c>
      <c r="C33" s="468" t="s">
        <v>316</v>
      </c>
      <c r="D33" s="475" t="s">
        <v>321</v>
      </c>
      <c r="E33" s="476" t="s">
        <v>322</v>
      </c>
      <c r="F33" s="471" t="s">
        <v>319</v>
      </c>
      <c r="G33" s="472" t="n">
        <f aca="false">ROUNDUP(K33,0)*0.25</f>
        <v>200</v>
      </c>
      <c r="H33" s="473" t="n">
        <f aca="false">VLOOKUP(B33,'SUDECAP_01.2025'!A27:E1558,5,0)</f>
        <v>0.3</v>
      </c>
      <c r="I33" s="474" t="n">
        <f aca="false">G33*H33</f>
        <v>60</v>
      </c>
      <c r="K33" s="436" t="n">
        <f aca="false">SUM(L33:AB33)</f>
        <v>800</v>
      </c>
      <c r="M33" s="437" t="n">
        <f aca="false">20*M31</f>
        <v>20</v>
      </c>
      <c r="N33" s="437" t="n">
        <f aca="false">20*N31</f>
        <v>40</v>
      </c>
      <c r="P33" s="437" t="n">
        <f aca="false">10*P31</f>
        <v>240</v>
      </c>
      <c r="R33" s="437" t="n">
        <f aca="false">10*R31</f>
        <v>10</v>
      </c>
      <c r="S33" s="437" t="n">
        <f aca="false">10*S31</f>
        <v>40</v>
      </c>
      <c r="T33" s="437" t="n">
        <f aca="false">10*T31</f>
        <v>70</v>
      </c>
      <c r="U33" s="437" t="n">
        <f aca="false">20*U31</f>
        <v>380</v>
      </c>
    </row>
    <row r="34" customFormat="false" ht="13.8" hidden="false" customHeight="false" outlineLevel="0" collapsed="false">
      <c r="B34" s="467" t="s">
        <v>323</v>
      </c>
      <c r="C34" s="468" t="s">
        <v>316</v>
      </c>
      <c r="D34" s="475" t="s">
        <v>324</v>
      </c>
      <c r="E34" s="476" t="s">
        <v>325</v>
      </c>
      <c r="F34" s="471" t="s">
        <v>319</v>
      </c>
      <c r="G34" s="472" t="n">
        <f aca="false">ROUNDUP(K34,0)*0</f>
        <v>0</v>
      </c>
      <c r="H34" s="473" t="n">
        <f aca="false">VLOOKUP(B34,'SUDECAP_01.2025'!A28:E1559,5,0)</f>
        <v>5.5</v>
      </c>
      <c r="I34" s="474" t="n">
        <f aca="false">G34*H34</f>
        <v>0</v>
      </c>
      <c r="K34" s="436" t="n">
        <f aca="false">SUM(L34:AB34)</f>
        <v>312</v>
      </c>
      <c r="M34" s="437" t="n">
        <f aca="false">6*M31</f>
        <v>6</v>
      </c>
      <c r="N34" s="437" t="n">
        <f aca="false">6*N31</f>
        <v>12</v>
      </c>
      <c r="P34" s="437" t="n">
        <f aca="false">5*P31</f>
        <v>120</v>
      </c>
      <c r="R34" s="437" t="n">
        <f aca="false">5*R31</f>
        <v>5</v>
      </c>
      <c r="S34" s="437" t="n">
        <f aca="false">5*S31</f>
        <v>20</v>
      </c>
      <c r="T34" s="437" t="n">
        <f aca="false">5*T31</f>
        <v>35</v>
      </c>
      <c r="U34" s="437" t="n">
        <f aca="false">6*U31</f>
        <v>114</v>
      </c>
    </row>
    <row r="35" customFormat="false" ht="13.8" hidden="false" customHeight="false" outlineLevel="0" collapsed="false">
      <c r="B35" s="467" t="s">
        <v>326</v>
      </c>
      <c r="C35" s="468" t="s">
        <v>316</v>
      </c>
      <c r="D35" s="477" t="s">
        <v>327</v>
      </c>
      <c r="E35" s="476" t="s">
        <v>328</v>
      </c>
      <c r="F35" s="471" t="s">
        <v>319</v>
      </c>
      <c r="G35" s="472" t="n">
        <f aca="false">ROUNDUP(K35,0)*0</f>
        <v>0</v>
      </c>
      <c r="H35" s="473" t="n">
        <f aca="false">VLOOKUP(B35,'SUDECAP_01.2025'!A29:E1560,5,0)</f>
        <v>9.9</v>
      </c>
      <c r="I35" s="474" t="n">
        <f aca="false">G35*H35</f>
        <v>0</v>
      </c>
      <c r="K35" s="436" t="n">
        <f aca="false">SUM(L35:AB35)</f>
        <v>116</v>
      </c>
      <c r="M35" s="437" t="n">
        <f aca="false">2*M31</f>
        <v>2</v>
      </c>
      <c r="N35" s="437" t="n">
        <f aca="false">2*N31</f>
        <v>4</v>
      </c>
      <c r="P35" s="437" t="n">
        <f aca="false">2*P31</f>
        <v>48</v>
      </c>
      <c r="R35" s="437" t="n">
        <f aca="false">2*R31</f>
        <v>2</v>
      </c>
      <c r="S35" s="437" t="n">
        <f aca="false">2*S31</f>
        <v>8</v>
      </c>
      <c r="T35" s="437" t="n">
        <f aca="false">2*T31</f>
        <v>14</v>
      </c>
      <c r="U35" s="437" t="n">
        <f aca="false">2*U31</f>
        <v>38</v>
      </c>
    </row>
    <row r="36" customFormat="false" ht="13.8" hidden="false" customHeight="false" outlineLevel="0" collapsed="false">
      <c r="B36" s="467" t="s">
        <v>329</v>
      </c>
      <c r="C36" s="468" t="s">
        <v>316</v>
      </c>
      <c r="D36" s="476" t="s">
        <v>330</v>
      </c>
      <c r="E36" s="476" t="s">
        <v>331</v>
      </c>
      <c r="F36" s="471" t="s">
        <v>319</v>
      </c>
      <c r="G36" s="472" t="n">
        <f aca="false">ROUNDUP(K36,0)*0</f>
        <v>0</v>
      </c>
      <c r="H36" s="473" t="n">
        <f aca="false">VLOOKUP(B36,'SUDECAP_01.2025'!A30:E1561,5,0)</f>
        <v>9.9</v>
      </c>
      <c r="I36" s="474" t="n">
        <f aca="false">G36*H36</f>
        <v>0</v>
      </c>
      <c r="K36" s="436" t="n">
        <f aca="false">SUM(L36:AB36)</f>
        <v>58</v>
      </c>
      <c r="M36" s="437" t="n">
        <f aca="false">1*M31</f>
        <v>1</v>
      </c>
      <c r="N36" s="437" t="n">
        <f aca="false">1*N31</f>
        <v>2</v>
      </c>
      <c r="P36" s="437" t="n">
        <f aca="false">1*P31</f>
        <v>24</v>
      </c>
      <c r="R36" s="437" t="n">
        <f aca="false">1*R31</f>
        <v>1</v>
      </c>
      <c r="S36" s="437" t="n">
        <f aca="false">1*S31</f>
        <v>4</v>
      </c>
      <c r="T36" s="437" t="n">
        <f aca="false">1*T31</f>
        <v>7</v>
      </c>
      <c r="U36" s="437" t="n">
        <f aca="false">1*U31</f>
        <v>19</v>
      </c>
    </row>
    <row r="37" customFormat="false" ht="13.8" hidden="false" customHeight="false" outlineLevel="0" collapsed="false">
      <c r="B37" s="484" t="s">
        <v>332</v>
      </c>
      <c r="C37" s="485"/>
      <c r="D37" s="485"/>
      <c r="E37" s="485"/>
      <c r="F37" s="485"/>
      <c r="G37" s="485"/>
      <c r="H37" s="486"/>
      <c r="I37" s="487" t="n">
        <f aca="false">SUM(I32:I36)</f>
        <v>80.25</v>
      </c>
      <c r="J37" s="436" t="n">
        <f aca="false">DIMENS_EQUIPE!I22</f>
        <v>1</v>
      </c>
    </row>
    <row r="38" customFormat="false" ht="13.8" hidden="false" customHeight="false" outlineLevel="0" collapsed="false">
      <c r="B38" s="488"/>
      <c r="C38" s="489"/>
      <c r="D38" s="490"/>
      <c r="E38" s="490"/>
      <c r="F38" s="491"/>
      <c r="G38" s="492"/>
      <c r="H38" s="493"/>
      <c r="I38" s="494"/>
      <c r="J38" s="495" t="n">
        <f aca="false">I37/J37</f>
        <v>80.25</v>
      </c>
      <c r="U38" s="466" t="n">
        <v>4</v>
      </c>
    </row>
    <row r="39" customFormat="false" ht="13.8" hidden="false" customHeight="false" outlineLevel="0" collapsed="false">
      <c r="B39" s="496" t="s">
        <v>336</v>
      </c>
      <c r="C39" s="497"/>
      <c r="D39" s="497"/>
      <c r="E39" s="497"/>
      <c r="F39" s="497"/>
      <c r="G39" s="497"/>
      <c r="H39" s="498"/>
      <c r="I39" s="499" t="n">
        <f aca="false">I16+I23+I30+I37</f>
        <v>166.35</v>
      </c>
    </row>
    <row r="41" customFormat="false" ht="13.8" hidden="false" customHeight="false" outlineLevel="0" collapsed="false">
      <c r="D41" s="500" t="s">
        <v>337</v>
      </c>
      <c r="E41" s="500"/>
      <c r="H41" s="501" t="s">
        <v>338</v>
      </c>
      <c r="I41" s="502" t="n">
        <f aca="false">DIMENS_EQUIPE!H24</f>
        <v>4</v>
      </c>
      <c r="K41" s="436" t="s">
        <v>339</v>
      </c>
    </row>
    <row r="42" customFormat="false" ht="13.8" hidden="false" customHeight="false" outlineLevel="0" collapsed="false">
      <c r="D42" s="503" t="s">
        <v>340</v>
      </c>
      <c r="E42" s="503"/>
    </row>
    <row r="43" customFormat="false" ht="13.8" hidden="false" customHeight="false" outlineLevel="0" collapsed="false">
      <c r="B43" s="504"/>
      <c r="C43" s="504"/>
      <c r="D43" s="503" t="s">
        <v>341</v>
      </c>
      <c r="E43" s="503"/>
      <c r="H43" s="501" t="s">
        <v>342</v>
      </c>
      <c r="I43" s="505" t="n">
        <f aca="false">I39/I41</f>
        <v>41.5875</v>
      </c>
    </row>
  </sheetData>
  <mergeCells count="5">
    <mergeCell ref="B2:I3"/>
    <mergeCell ref="B5:I5"/>
    <mergeCell ref="B6:I6"/>
    <mergeCell ref="B7:I7"/>
    <mergeCell ref="B8:I8"/>
  </mergeCells>
  <printOptions headings="false" gridLines="false" gridLinesSet="true" horizontalCentered="true" verticalCentered="true"/>
  <pageMargins left="0.236111111111111" right="0.236111111111111" top="0.551388888888889" bottom="0.551388888888889" header="0.315277777777778" footer="0.315277777777778"/>
  <pageSetup paperSize="9" scale="75" fitToWidth="1" fitToHeight="1" pageOrder="downThenOver" orientation="landscape" blackAndWhite="false" draft="false" cellComments="none" horizontalDpi="300" verticalDpi="300" copies="1"/>
  <headerFooter differentFirst="false" differentOddEven="false">
    <oddHeader>&amp;C&amp;"Times New Roman,Normal"&amp;12&amp;A</oddHeader>
    <oddFooter>&amp;C&amp;"Times New Roman,Normal"&amp;12Página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LibreOffice/24.2.4.2$Windows_X86_64 LibreOffice_project/51a6219feb6075d9a4c46691dcfe0cd9c4fff3c2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2024-02-06T14:02:20Z</dcterms:created>
  <dc:creator>Rafael</dc:creator>
  <dc:description/>
  <dc:language>pt-BR</dc:language>
  <cp:lastModifiedBy/>
  <cp:lastPrinted>2025-06-18T16:03:36Z</cp:lastPrinted>
  <dcterms:modified xsi:type="dcterms:W3CDTF">2025-06-26T16:16:13Z</dcterms:modified>
  <cp:revision>36</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ogId">
    <vt:lpwstr>Excel.Sheet</vt:lpwstr>
  </property>
</Properties>
</file>