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7e07fa15970e1a66/Desktop/PASTA/GERAL/TRF-6/PREGÃO 2025 - UASG 90059/CONCORRÊNCIA 90003 - 90059/"/>
    </mc:Choice>
  </mc:AlternateContent>
  <xr:revisionPtr revIDLastSave="2" documentId="8_{ECC88E3D-5444-4FB7-B067-DF72548E9AB1}" xr6:coauthVersionLast="47" xr6:coauthVersionMax="47" xr10:uidLastSave="{C9A9ECA8-3035-4E9A-A45E-DA3A3F64F3F2}"/>
  <bookViews>
    <workbookView xWindow="780" yWindow="480" windowWidth="10872" windowHeight="13200" tabRatio="705" activeTab="3" xr2:uid="{00000000-000D-0000-FFFF-FFFF00000000}"/>
  </bookViews>
  <sheets>
    <sheet name="Resumo" sheetId="1" r:id="rId1"/>
    <sheet name="Cronograma Modernização" sheetId="38" r:id="rId2"/>
    <sheet name="Cronograma Manutenção" sheetId="36" r:id="rId3"/>
    <sheet name="Orçamento" sheetId="2" r:id="rId4"/>
    <sheet name="BDI" sheetId="15" r:id="rId5"/>
    <sheet name="LEIS SOCIAIS" sheetId="12" r:id="rId6"/>
    <sheet name="Base" sheetId="32" state="hidden" r:id="rId7"/>
  </sheets>
  <externalReferences>
    <externalReference r:id="rId8"/>
  </externalReferences>
  <definedNames>
    <definedName name="_xlnm._FilterDatabase" localSheetId="3" hidden="1">Orçamento!$A$7:$K$216</definedName>
    <definedName name="_xlnm.Print_Area" localSheetId="4">BDI!$A$1:$H$31</definedName>
    <definedName name="_xlnm.Print_Area" localSheetId="2">'Cronograma Manutenção'!$A$1:$AO$22</definedName>
    <definedName name="_xlnm.Print_Area" localSheetId="1">'Cronograma Modernização'!$A$1:$AC$59</definedName>
    <definedName name="_xlnm.Print_Area" localSheetId="5">'LEIS SOCIAIS'!$A$1:$D$45</definedName>
    <definedName name="_xlnm.Print_Area" localSheetId="3">Orçamento!$A$1:$K$214</definedName>
    <definedName name="_xlnm.Print_Area" localSheetId="0">Resumo!$A$1:$D$33</definedName>
    <definedName name="Área_impressão_IM">'[1]LEV-EST'!$A$1:$J$40</definedName>
    <definedName name="_xlnm.Print_Titles" localSheetId="3">Orçamento!$1:$7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9" i="2" l="1"/>
  <c r="I19" i="36"/>
  <c r="J19" i="36"/>
  <c r="K19" i="36"/>
  <c r="L19" i="36"/>
  <c r="M19" i="36"/>
  <c r="N19" i="36"/>
  <c r="O19" i="36"/>
  <c r="P19" i="36"/>
  <c r="Q19" i="36"/>
  <c r="R19" i="36"/>
  <c r="S19" i="36"/>
  <c r="T19" i="36"/>
  <c r="U19" i="36"/>
  <c r="V19" i="36"/>
  <c r="W19" i="36"/>
  <c r="X19" i="36"/>
  <c r="Y19" i="36"/>
  <c r="Z19" i="36"/>
  <c r="AA19" i="36"/>
  <c r="AB19" i="36"/>
  <c r="AC19" i="36"/>
  <c r="AD19" i="36"/>
  <c r="AE19" i="36"/>
  <c r="AF19" i="36"/>
  <c r="AG19" i="36"/>
  <c r="AH19" i="36"/>
  <c r="AI19" i="36"/>
  <c r="AJ19" i="36"/>
  <c r="AK19" i="36"/>
  <c r="AL19" i="36"/>
  <c r="AM19" i="36"/>
  <c r="AN19" i="36"/>
  <c r="AO19" i="36"/>
  <c r="I77" i="2"/>
  <c r="I144" i="2"/>
  <c r="I211" i="2"/>
  <c r="AB56" i="38" l="1"/>
  <c r="X56" i="38" l="1"/>
  <c r="U56" i="38"/>
  <c r="R56" i="38"/>
  <c r="M56" i="38"/>
  <c r="L56" i="38"/>
  <c r="K56" i="38"/>
  <c r="J56" i="38"/>
  <c r="I56" i="38"/>
  <c r="H56" i="38"/>
  <c r="F56" i="38"/>
  <c r="G8" i="38"/>
  <c r="H8" i="38" s="1"/>
  <c r="I8" i="38" s="1"/>
  <c r="J8" i="38" s="1"/>
  <c r="K8" i="38" s="1"/>
  <c r="L8" i="38" s="1"/>
  <c r="M8" i="38" s="1"/>
  <c r="N8" i="38" s="1"/>
  <c r="O8" i="38" s="1"/>
  <c r="P8" i="38" s="1"/>
  <c r="Q8" i="38" s="1"/>
  <c r="R8" i="38" s="1"/>
  <c r="S8" i="38" s="1"/>
  <c r="T8" i="38" s="1"/>
  <c r="U8" i="38" s="1"/>
  <c r="V8" i="38" s="1"/>
  <c r="W8" i="38" s="1"/>
  <c r="X8" i="38" s="1"/>
  <c r="Y8" i="38" s="1"/>
  <c r="Z8" i="38" s="1"/>
  <c r="AA8" i="38" s="1"/>
  <c r="AB8" i="38" s="1"/>
  <c r="AC8" i="38" s="1"/>
  <c r="F57" i="38" l="1"/>
  <c r="F19" i="36"/>
  <c r="I25" i="2"/>
  <c r="I92" i="2"/>
  <c r="G8" i="36"/>
  <c r="H8" i="36" s="1"/>
  <c r="I8" i="36" s="1"/>
  <c r="J8" i="36" s="1"/>
  <c r="K8" i="36" s="1"/>
  <c r="L8" i="36" s="1"/>
  <c r="M8" i="36" s="1"/>
  <c r="N8" i="36" s="1"/>
  <c r="O8" i="36" s="1"/>
  <c r="P8" i="36" s="1"/>
  <c r="Q8" i="36" s="1"/>
  <c r="R8" i="36" s="1"/>
  <c r="S8" i="36" s="1"/>
  <c r="T8" i="36" s="1"/>
  <c r="U8" i="36" s="1"/>
  <c r="V8" i="36" s="1"/>
  <c r="W8" i="36" s="1"/>
  <c r="X8" i="36" s="1"/>
  <c r="Y8" i="36" s="1"/>
  <c r="Z8" i="36" s="1"/>
  <c r="AA8" i="36" s="1"/>
  <c r="AB8" i="36" s="1"/>
  <c r="AC8" i="36" s="1"/>
  <c r="AD8" i="36" s="1"/>
  <c r="AE8" i="36" s="1"/>
  <c r="AF8" i="36" s="1"/>
  <c r="AG8" i="36" s="1"/>
  <c r="AH8" i="36" s="1"/>
  <c r="AI8" i="36" l="1"/>
  <c r="AJ8" i="36" s="1"/>
  <c r="AK8" i="36" s="1"/>
  <c r="AL8" i="36" s="1"/>
  <c r="AM8" i="36" s="1"/>
  <c r="AN8" i="36" s="1"/>
  <c r="AO8" i="36" s="1"/>
  <c r="F20" i="36" l="1"/>
  <c r="H19" i="36"/>
  <c r="G19" i="36"/>
  <c r="I10" i="2"/>
  <c r="F180" i="2"/>
  <c r="F178" i="2"/>
  <c r="F177" i="2"/>
  <c r="F176" i="2"/>
  <c r="F175" i="2"/>
  <c r="F156" i="2"/>
  <c r="F155" i="2"/>
  <c r="F154" i="2"/>
  <c r="F153" i="2"/>
  <c r="F151" i="2"/>
  <c r="F46" i="2"/>
  <c r="F44" i="2"/>
  <c r="F43" i="2"/>
  <c r="F42" i="2"/>
  <c r="F41" i="2"/>
  <c r="F22" i="2"/>
  <c r="F21" i="2"/>
  <c r="F181" i="2"/>
  <c r="F47" i="2"/>
  <c r="F20" i="2"/>
  <c r="F19" i="2"/>
  <c r="F17" i="2"/>
  <c r="F114" i="2"/>
  <c r="F113" i="2"/>
  <c r="F111" i="2"/>
  <c r="F110" i="2"/>
  <c r="F109" i="2"/>
  <c r="F108" i="2"/>
  <c r="C21" i="12"/>
  <c r="D21" i="12"/>
  <c r="C33" i="12"/>
  <c r="D33" i="12"/>
  <c r="C40" i="12"/>
  <c r="D40" i="12"/>
  <c r="C44" i="12"/>
  <c r="D44" i="12"/>
  <c r="I202" i="2" l="1"/>
  <c r="D45" i="12"/>
  <c r="E17" i="36"/>
  <c r="C31" i="1" s="1"/>
  <c r="C30" i="1" s="1"/>
  <c r="G20" i="36"/>
  <c r="H20" i="36" s="1"/>
  <c r="I20" i="36" s="1"/>
  <c r="J20" i="36" s="1"/>
  <c r="K20" i="36" s="1"/>
  <c r="L20" i="36" s="1"/>
  <c r="M20" i="36" s="1"/>
  <c r="N20" i="36" s="1"/>
  <c r="O20" i="36" s="1"/>
  <c r="P20" i="36" s="1"/>
  <c r="Q20" i="36" s="1"/>
  <c r="R20" i="36" s="1"/>
  <c r="S20" i="36" s="1"/>
  <c r="T20" i="36" s="1"/>
  <c r="U20" i="36" s="1"/>
  <c r="V20" i="36" s="1"/>
  <c r="W20" i="36" s="1"/>
  <c r="X20" i="36" s="1"/>
  <c r="Y20" i="36" s="1"/>
  <c r="Z20" i="36" s="1"/>
  <c r="AA20" i="36" s="1"/>
  <c r="AB20" i="36" s="1"/>
  <c r="AC20" i="36" s="1"/>
  <c r="AD20" i="36" s="1"/>
  <c r="AE20" i="36" s="1"/>
  <c r="AF20" i="36" s="1"/>
  <c r="AG20" i="36" s="1"/>
  <c r="AH20" i="36" s="1"/>
  <c r="AI20" i="36" s="1"/>
  <c r="AJ20" i="36" s="1"/>
  <c r="AK20" i="36" s="1"/>
  <c r="AL20" i="36" s="1"/>
  <c r="AM20" i="36" s="1"/>
  <c r="AN20" i="36" s="1"/>
  <c r="AO20" i="36" s="1"/>
  <c r="I96" i="2"/>
  <c r="I99" i="2"/>
  <c r="I100" i="2"/>
  <c r="I91" i="2"/>
  <c r="I94" i="2"/>
  <c r="I102" i="2"/>
  <c r="I167" i="2"/>
  <c r="C45" i="12"/>
  <c r="I201" i="2"/>
  <c r="I199" i="2"/>
  <c r="I35" i="2"/>
  <c r="I39" i="2"/>
  <c r="I65" i="2"/>
  <c r="I72" i="2"/>
  <c r="I70" i="2"/>
  <c r="I119" i="2"/>
  <c r="I175" i="2"/>
  <c r="I118" i="2"/>
  <c r="I173" i="2"/>
  <c r="I149" i="2"/>
  <c r="I176" i="2"/>
  <c r="I36" i="2"/>
  <c r="I83" i="2"/>
  <c r="I165" i="2"/>
  <c r="I44" i="2"/>
  <c r="I45" i="2"/>
  <c r="I127" i="2"/>
  <c r="I181" i="2"/>
  <c r="I209" i="2"/>
  <c r="I178" i="2"/>
  <c r="I98" i="2"/>
  <c r="I31" i="2"/>
  <c r="I86" i="2"/>
  <c r="I46" i="2"/>
  <c r="I128" i="2"/>
  <c r="I156" i="2"/>
  <c r="I184" i="2"/>
  <c r="I152" i="2"/>
  <c r="I206" i="2"/>
  <c r="I154" i="2"/>
  <c r="I195" i="2"/>
  <c r="I87" i="2"/>
  <c r="I169" i="2"/>
  <c r="I60" i="2"/>
  <c r="I142" i="2"/>
  <c r="I170" i="2"/>
  <c r="I197" i="2"/>
  <c r="I58" i="2"/>
  <c r="I140" i="2"/>
  <c r="I61" i="2"/>
  <c r="I117" i="2"/>
  <c r="I198" i="2"/>
  <c r="I33" i="2"/>
  <c r="I113" i="2"/>
  <c r="I114" i="2"/>
  <c r="I73" i="2"/>
  <c r="I43" i="2"/>
  <c r="I123" i="2"/>
  <c r="I15" i="2"/>
  <c r="I125" i="2"/>
  <c r="I180" i="2"/>
  <c r="I32" i="2"/>
  <c r="I47" i="2"/>
  <c r="I75" i="2"/>
  <c r="I103" i="2"/>
  <c r="I185" i="2"/>
  <c r="I50" i="2"/>
  <c r="I104" i="2"/>
  <c r="I131" i="2"/>
  <c r="I161" i="2"/>
  <c r="I186" i="2"/>
  <c r="I106" i="2"/>
  <c r="I132" i="2"/>
  <c r="I187" i="2"/>
  <c r="I52" i="2"/>
  <c r="I135" i="2"/>
  <c r="I55" i="2"/>
  <c r="I111" i="2"/>
  <c r="I137" i="2"/>
  <c r="I162" i="2"/>
  <c r="I188" i="2"/>
  <c r="I109" i="2"/>
  <c r="I190" i="2"/>
  <c r="I56" i="2"/>
  <c r="I112" i="2"/>
  <c r="I139" i="2"/>
  <c r="I194" i="2"/>
  <c r="I28" i="2"/>
  <c r="I41" i="2"/>
  <c r="I53" i="2"/>
  <c r="I84" i="2"/>
  <c r="I97" i="2"/>
  <c r="I110" i="2"/>
  <c r="I122" i="2"/>
  <c r="I136" i="2"/>
  <c r="I153" i="2"/>
  <c r="I166" i="2"/>
  <c r="I179" i="2"/>
  <c r="I192" i="2"/>
  <c r="I21" i="2"/>
  <c r="I19" i="2"/>
  <c r="I29" i="2"/>
  <c r="I42" i="2"/>
  <c r="I68" i="2"/>
  <c r="I20" i="2"/>
  <c r="I22" i="2"/>
  <c r="I69" i="2"/>
  <c r="I155" i="2"/>
  <c r="I18" i="2"/>
  <c r="I24" i="2"/>
  <c r="I37" i="2"/>
  <c r="I51" i="2"/>
  <c r="I64" i="2"/>
  <c r="I95" i="2"/>
  <c r="I108" i="2"/>
  <c r="I120" i="2"/>
  <c r="I151" i="2"/>
  <c r="I164" i="2"/>
  <c r="I177" i="2"/>
  <c r="I189" i="2"/>
  <c r="I203" i="2"/>
  <c r="I85" i="2"/>
  <c r="I89" i="2"/>
  <c r="I88" i="2"/>
  <c r="I82" i="2"/>
  <c r="I204" i="2"/>
  <c r="I27" i="2"/>
  <c r="I63" i="2"/>
  <c r="I130" i="2"/>
  <c r="I158" i="2"/>
  <c r="I171" i="2"/>
  <c r="I207" i="2"/>
  <c r="I30" i="2"/>
  <c r="I54" i="2"/>
  <c r="I67" i="2"/>
  <c r="I121" i="2"/>
  <c r="I134" i="2"/>
  <c r="I150" i="2"/>
  <c r="I163" i="2"/>
  <c r="I17" i="2"/>
  <c r="I16" i="2"/>
  <c r="F87" i="2"/>
  <c r="F86" i="2"/>
  <c r="F84" i="2"/>
  <c r="E14" i="36" l="1"/>
  <c r="C29" i="1" s="1"/>
  <c r="C28" i="1" s="1"/>
  <c r="I11" i="2" l="1"/>
  <c r="D4" i="2" l="1"/>
  <c r="A1" i="2" l="1"/>
  <c r="B23" i="1" l="1"/>
  <c r="B22" i="1"/>
  <c r="B21" i="1"/>
  <c r="B19" i="1"/>
  <c r="B5" i="12"/>
  <c r="B1" i="12" l="1"/>
  <c r="D22" i="15" l="1"/>
  <c r="D27" i="15" s="1"/>
  <c r="D2" i="15"/>
  <c r="D1" i="15"/>
  <c r="B7" i="15"/>
  <c r="B6" i="15"/>
  <c r="B5" i="15"/>
  <c r="B6" i="12"/>
  <c r="C4" i="2"/>
  <c r="C2" i="2"/>
  <c r="H7" i="15" l="1"/>
  <c r="K4" i="2"/>
  <c r="B18" i="1"/>
  <c r="B9" i="1"/>
  <c r="B13" i="1"/>
  <c r="B17" i="1"/>
  <c r="B15" i="1"/>
  <c r="B14" i="1"/>
  <c r="B4" i="12"/>
  <c r="J159" i="2" l="1"/>
  <c r="K159" i="2" s="1"/>
  <c r="J144" i="2"/>
  <c r="K144" i="2" s="1"/>
  <c r="J77" i="2"/>
  <c r="K77" i="2" s="1"/>
  <c r="J211" i="2"/>
  <c r="K211" i="2" s="1"/>
  <c r="J194" i="2"/>
  <c r="K194" i="2" s="1"/>
  <c r="J169" i="2"/>
  <c r="K169" i="2" s="1"/>
  <c r="J140" i="2"/>
  <c r="K140" i="2" s="1"/>
  <c r="J91" i="2"/>
  <c r="K91" i="2" s="1"/>
  <c r="J61" i="2"/>
  <c r="K61" i="2" s="1"/>
  <c r="J35" i="2"/>
  <c r="K35" i="2" s="1"/>
  <c r="J11" i="2"/>
  <c r="K11" i="2" s="1"/>
  <c r="J192" i="2"/>
  <c r="K192" i="2" s="1"/>
  <c r="J167" i="2"/>
  <c r="K167" i="2" s="1"/>
  <c r="J139" i="2"/>
  <c r="K139" i="2" s="1"/>
  <c r="J113" i="2"/>
  <c r="K113" i="2" s="1"/>
  <c r="J89" i="2"/>
  <c r="K89" i="2" s="1"/>
  <c r="J60" i="2"/>
  <c r="K60" i="2" s="1"/>
  <c r="J33" i="2"/>
  <c r="K33" i="2" s="1"/>
  <c r="J190" i="2"/>
  <c r="K190" i="2" s="1"/>
  <c r="J166" i="2"/>
  <c r="K166" i="2" s="1"/>
  <c r="J137" i="2"/>
  <c r="K137" i="2" s="1"/>
  <c r="J88" i="2"/>
  <c r="K88" i="2" s="1"/>
  <c r="J58" i="2"/>
  <c r="K58" i="2" s="1"/>
  <c r="J10" i="2"/>
  <c r="K10" i="2" s="1"/>
  <c r="J189" i="2"/>
  <c r="K189" i="2" s="1"/>
  <c r="J165" i="2"/>
  <c r="K165" i="2" s="1"/>
  <c r="J136" i="2"/>
  <c r="K136" i="2" s="1"/>
  <c r="J111" i="2"/>
  <c r="K111" i="2" s="1"/>
  <c r="J87" i="2"/>
  <c r="K87" i="2" s="1"/>
  <c r="J56" i="2"/>
  <c r="K56" i="2" s="1"/>
  <c r="J32" i="2"/>
  <c r="K32" i="2" s="1"/>
  <c r="J188" i="2"/>
  <c r="K188" i="2" s="1"/>
  <c r="J164" i="2"/>
  <c r="K164" i="2" s="1"/>
  <c r="J135" i="2"/>
  <c r="K135" i="2" s="1"/>
  <c r="J110" i="2"/>
  <c r="K110" i="2" s="1"/>
  <c r="J86" i="2"/>
  <c r="K86" i="2" s="1"/>
  <c r="J55" i="2"/>
  <c r="K55" i="2" s="1"/>
  <c r="J31" i="2"/>
  <c r="K31" i="2" s="1"/>
  <c r="J187" i="2"/>
  <c r="K187" i="2" s="1"/>
  <c r="J163" i="2"/>
  <c r="K163" i="2" s="1"/>
  <c r="J134" i="2"/>
  <c r="K134" i="2" s="1"/>
  <c r="J109" i="2"/>
  <c r="K109" i="2" s="1"/>
  <c r="J85" i="2"/>
  <c r="K85" i="2" s="1"/>
  <c r="J54" i="2"/>
  <c r="K54" i="2" s="1"/>
  <c r="J30" i="2"/>
  <c r="K30" i="2" s="1"/>
  <c r="J132" i="2"/>
  <c r="K132" i="2" s="1"/>
  <c r="J108" i="2"/>
  <c r="K108" i="2" s="1"/>
  <c r="J84" i="2"/>
  <c r="K84" i="2" s="1"/>
  <c r="J53" i="2"/>
  <c r="K53" i="2" s="1"/>
  <c r="J29" i="2"/>
  <c r="K29" i="2" s="1"/>
  <c r="J209" i="2"/>
  <c r="K209" i="2" s="1"/>
  <c r="J161" i="2"/>
  <c r="K161" i="2" s="1"/>
  <c r="J106" i="2"/>
  <c r="K106" i="2" s="1"/>
  <c r="J83" i="2"/>
  <c r="K83" i="2" s="1"/>
  <c r="J207" i="2"/>
  <c r="K207" i="2" s="1"/>
  <c r="J130" i="2"/>
  <c r="K130" i="2" s="1"/>
  <c r="J51" i="2"/>
  <c r="K51" i="2" s="1"/>
  <c r="J27" i="2"/>
  <c r="K27" i="2" s="1"/>
  <c r="J180" i="2"/>
  <c r="K180" i="2" s="1"/>
  <c r="J103" i="2"/>
  <c r="K103" i="2" s="1"/>
  <c r="J25" i="2"/>
  <c r="K25" i="2" s="1"/>
  <c r="J179" i="2"/>
  <c r="K179" i="2" s="1"/>
  <c r="J125" i="2"/>
  <c r="K125" i="2" s="1"/>
  <c r="J72" i="2"/>
  <c r="K72" i="2" s="1"/>
  <c r="J45" i="2"/>
  <c r="K45" i="2" s="1"/>
  <c r="J154" i="2"/>
  <c r="K154" i="2" s="1"/>
  <c r="J70" i="2"/>
  <c r="K70" i="2" s="1"/>
  <c r="J21" i="2"/>
  <c r="K21" i="2" s="1"/>
  <c r="J202" i="2"/>
  <c r="K202" i="2" s="1"/>
  <c r="J98" i="2"/>
  <c r="K98" i="2" s="1"/>
  <c r="J20" i="2"/>
  <c r="K20" i="2" s="1"/>
  <c r="J175" i="2"/>
  <c r="K175" i="2" s="1"/>
  <c r="J68" i="2"/>
  <c r="K68" i="2" s="1"/>
  <c r="J151" i="2"/>
  <c r="K151" i="2" s="1"/>
  <c r="J96" i="2"/>
  <c r="K96" i="2" s="1"/>
  <c r="J18" i="2"/>
  <c r="K18" i="2" s="1"/>
  <c r="J150" i="2"/>
  <c r="K150" i="2" s="1"/>
  <c r="J95" i="2"/>
  <c r="K95" i="2" s="1"/>
  <c r="J39" i="2"/>
  <c r="K39" i="2" s="1"/>
  <c r="K38" i="2" s="1"/>
  <c r="J197" i="2"/>
  <c r="K197" i="2" s="1"/>
  <c r="J117" i="2"/>
  <c r="K117" i="2" s="1"/>
  <c r="J186" i="2"/>
  <c r="K186" i="2" s="1"/>
  <c r="J104" i="2"/>
  <c r="K104" i="2" s="1"/>
  <c r="J28" i="2"/>
  <c r="K28" i="2" s="1"/>
  <c r="J158" i="2"/>
  <c r="K158" i="2" s="1"/>
  <c r="K157" i="2" s="1"/>
  <c r="J73" i="2"/>
  <c r="K73" i="2" s="1"/>
  <c r="J156" i="2"/>
  <c r="K156" i="2" s="1"/>
  <c r="J127" i="2"/>
  <c r="K127" i="2" s="1"/>
  <c r="J204" i="2"/>
  <c r="K204" i="2" s="1"/>
  <c r="J46" i="2"/>
  <c r="K46" i="2" s="1"/>
  <c r="J155" i="2"/>
  <c r="K155" i="2" s="1"/>
  <c r="J123" i="2"/>
  <c r="K123" i="2" s="1"/>
  <c r="J203" i="2"/>
  <c r="K203" i="2" s="1"/>
  <c r="J99" i="2"/>
  <c r="K99" i="2" s="1"/>
  <c r="J176" i="2"/>
  <c r="K176" i="2" s="1"/>
  <c r="J121" i="2"/>
  <c r="K121" i="2" s="1"/>
  <c r="J43" i="2"/>
  <c r="K43" i="2" s="1"/>
  <c r="J201" i="2"/>
  <c r="K201" i="2" s="1"/>
  <c r="J120" i="2"/>
  <c r="K120" i="2" s="1"/>
  <c r="J19" i="2"/>
  <c r="K19" i="2" s="1"/>
  <c r="J67" i="2"/>
  <c r="K67" i="2" s="1"/>
  <c r="J173" i="2"/>
  <c r="K173" i="2" s="1"/>
  <c r="K172" i="2" s="1"/>
  <c r="J65" i="2"/>
  <c r="K65" i="2" s="1"/>
  <c r="J171" i="2"/>
  <c r="K171" i="2" s="1"/>
  <c r="J94" i="2"/>
  <c r="K94" i="2" s="1"/>
  <c r="J16" i="2"/>
  <c r="K16" i="2" s="1"/>
  <c r="J170" i="2"/>
  <c r="K170" i="2" s="1"/>
  <c r="J142" i="2"/>
  <c r="K142" i="2" s="1"/>
  <c r="K141" i="2" s="1"/>
  <c r="J92" i="2"/>
  <c r="K92" i="2" s="1"/>
  <c r="J36" i="2"/>
  <c r="K36" i="2" s="1"/>
  <c r="J112" i="2"/>
  <c r="K112" i="2" s="1"/>
  <c r="J162" i="2"/>
  <c r="K162" i="2" s="1"/>
  <c r="J185" i="2"/>
  <c r="K185" i="2" s="1"/>
  <c r="J131" i="2"/>
  <c r="K131" i="2" s="1"/>
  <c r="J52" i="2"/>
  <c r="K52" i="2" s="1"/>
  <c r="J184" i="2"/>
  <c r="K184" i="2" s="1"/>
  <c r="J82" i="2"/>
  <c r="K82" i="2" s="1"/>
  <c r="J181" i="2"/>
  <c r="K181" i="2" s="1"/>
  <c r="J128" i="2"/>
  <c r="K128" i="2" s="1"/>
  <c r="J50" i="2"/>
  <c r="K50" i="2" s="1"/>
  <c r="J206" i="2"/>
  <c r="K206" i="2" s="1"/>
  <c r="J47" i="2"/>
  <c r="K47" i="2" s="1"/>
  <c r="J102" i="2"/>
  <c r="K102" i="2" s="1"/>
  <c r="J24" i="2"/>
  <c r="K24" i="2" s="1"/>
  <c r="J178" i="2"/>
  <c r="K178" i="2" s="1"/>
  <c r="J100" i="2"/>
  <c r="K100" i="2" s="1"/>
  <c r="J22" i="2"/>
  <c r="K22" i="2" s="1"/>
  <c r="J177" i="2"/>
  <c r="K177" i="2" s="1"/>
  <c r="J122" i="2"/>
  <c r="K122" i="2" s="1"/>
  <c r="J44" i="2"/>
  <c r="K44" i="2" s="1"/>
  <c r="J153" i="2"/>
  <c r="K153" i="2" s="1"/>
  <c r="J69" i="2"/>
  <c r="K69" i="2" s="1"/>
  <c r="J152" i="2"/>
  <c r="K152" i="2" s="1"/>
  <c r="J97" i="2"/>
  <c r="K97" i="2" s="1"/>
  <c r="J42" i="2"/>
  <c r="K42" i="2" s="1"/>
  <c r="J199" i="2"/>
  <c r="K199" i="2" s="1"/>
  <c r="J119" i="2"/>
  <c r="K119" i="2" s="1"/>
  <c r="J41" i="2"/>
  <c r="K41" i="2" s="1"/>
  <c r="J198" i="2"/>
  <c r="K198" i="2" s="1"/>
  <c r="J118" i="2"/>
  <c r="K118" i="2" s="1"/>
  <c r="J17" i="2"/>
  <c r="K17" i="2" s="1"/>
  <c r="J149" i="2"/>
  <c r="K149" i="2" s="1"/>
  <c r="J64" i="2"/>
  <c r="K64" i="2" s="1"/>
  <c r="J195" i="2"/>
  <c r="K195" i="2" s="1"/>
  <c r="J114" i="2"/>
  <c r="K114" i="2" s="1"/>
  <c r="J63" i="2"/>
  <c r="K63" i="2" s="1"/>
  <c r="J15" i="2"/>
  <c r="K15" i="2" s="1"/>
  <c r="J37" i="2"/>
  <c r="K37" i="2" s="1"/>
  <c r="B10" i="36"/>
  <c r="B14" i="38"/>
  <c r="B13" i="36"/>
  <c r="B28" i="38"/>
  <c r="K5" i="2"/>
  <c r="J75" i="2"/>
  <c r="K75" i="2" s="1"/>
  <c r="K74" i="2" s="1"/>
  <c r="K105" i="2"/>
  <c r="K208" i="2"/>
  <c r="K3" i="2"/>
  <c r="H6" i="15"/>
  <c r="K2" i="2"/>
  <c r="H5" i="15"/>
  <c r="C11" i="1" l="1"/>
  <c r="K90" i="2"/>
  <c r="K23" i="2"/>
  <c r="K210" i="2"/>
  <c r="K76" i="2"/>
  <c r="C10" i="1"/>
  <c r="K81" i="2"/>
  <c r="K148" i="2"/>
  <c r="K48" i="2"/>
  <c r="K26" i="2"/>
  <c r="K107" i="2"/>
  <c r="K34" i="2"/>
  <c r="K115" i="2"/>
  <c r="K143" i="2"/>
  <c r="K93" i="2"/>
  <c r="K40" i="2"/>
  <c r="K101" i="2"/>
  <c r="K160" i="2"/>
  <c r="K14" i="2"/>
  <c r="K182" i="2"/>
  <c r="K168" i="2"/>
  <c r="K174" i="2"/>
  <c r="E12" i="38" l="1"/>
  <c r="N12" i="38" s="1"/>
  <c r="E11" i="38"/>
  <c r="E10" i="38" s="1"/>
  <c r="C15" i="1"/>
  <c r="K147" i="2"/>
  <c r="K80" i="2"/>
  <c r="K13" i="2"/>
  <c r="C23" i="1"/>
  <c r="C19" i="1"/>
  <c r="K9" i="2"/>
  <c r="C9" i="1" s="1"/>
  <c r="AA12" i="38" l="1"/>
  <c r="V12" i="38"/>
  <c r="S12" i="38"/>
  <c r="Y12" i="38"/>
  <c r="P12" i="38"/>
  <c r="E15" i="38"/>
  <c r="E24" i="38" s="1"/>
  <c r="AA24" i="38" s="1"/>
  <c r="C14" i="1"/>
  <c r="P11" i="38"/>
  <c r="AA11" i="38"/>
  <c r="V11" i="38"/>
  <c r="S11" i="38"/>
  <c r="Y11" i="38"/>
  <c r="N11" i="38"/>
  <c r="K79" i="2"/>
  <c r="C17" i="1" s="1"/>
  <c r="C18" i="1"/>
  <c r="K146" i="2"/>
  <c r="C21" i="1" s="1"/>
  <c r="C22" i="1"/>
  <c r="E43" i="38"/>
  <c r="E19" i="38"/>
  <c r="Q19" i="38" s="1"/>
  <c r="E29" i="38"/>
  <c r="K12" i="2"/>
  <c r="C13" i="1" s="1"/>
  <c r="E16" i="38" l="1"/>
  <c r="G16" i="38" s="1"/>
  <c r="E22" i="38"/>
  <c r="W22" i="38" s="1"/>
  <c r="E25" i="38"/>
  <c r="AC25" i="38" s="1"/>
  <c r="AC56" i="38" s="1"/>
  <c r="E18" i="38"/>
  <c r="Q18" i="38" s="1"/>
  <c r="Q56" i="38" s="1"/>
  <c r="E17" i="38"/>
  <c r="O17" i="38" s="1"/>
  <c r="O56" i="38" s="1"/>
  <c r="E21" i="38"/>
  <c r="T21" i="38" s="1"/>
  <c r="E40" i="38"/>
  <c r="E28" i="38" s="1"/>
  <c r="E26" i="38"/>
  <c r="E54" i="38"/>
  <c r="E42" i="38" s="1"/>
  <c r="E20" i="38"/>
  <c r="T20" i="38" s="1"/>
  <c r="E23" i="38"/>
  <c r="W23" i="38" s="1"/>
  <c r="E33" i="38"/>
  <c r="P33" i="38" s="1"/>
  <c r="E38" i="38"/>
  <c r="Y38" i="38" s="1"/>
  <c r="E30" i="38"/>
  <c r="G30" i="38" s="1"/>
  <c r="E32" i="38"/>
  <c r="P32" i="38" s="1"/>
  <c r="E34" i="38"/>
  <c r="S34" i="38" s="1"/>
  <c r="E36" i="38"/>
  <c r="V36" i="38" s="1"/>
  <c r="E37" i="38"/>
  <c r="V37" i="38" s="1"/>
  <c r="E31" i="38"/>
  <c r="N31" i="38" s="1"/>
  <c r="E39" i="38"/>
  <c r="Z39" i="38" s="1"/>
  <c r="Z56" i="38" s="1"/>
  <c r="E35" i="38"/>
  <c r="S35" i="38" s="1"/>
  <c r="E50" i="38"/>
  <c r="S50" i="38" s="1"/>
  <c r="E48" i="38"/>
  <c r="P48" i="38" s="1"/>
  <c r="E45" i="38"/>
  <c r="N45" i="38" s="1"/>
  <c r="E52" i="38"/>
  <c r="V52" i="38" s="1"/>
  <c r="E46" i="38"/>
  <c r="P46" i="38" s="1"/>
  <c r="E49" i="38"/>
  <c r="P49" i="38" s="1"/>
  <c r="E44" i="38"/>
  <c r="G44" i="38" s="1"/>
  <c r="E51" i="38"/>
  <c r="S51" i="38" s="1"/>
  <c r="E47" i="38"/>
  <c r="N47" i="38" s="1"/>
  <c r="E53" i="38"/>
  <c r="W53" i="38" s="1"/>
  <c r="K213" i="2"/>
  <c r="C8" i="1"/>
  <c r="T56" i="38" l="1"/>
  <c r="N40" i="38"/>
  <c r="Y40" i="38"/>
  <c r="Y56" i="38" s="1"/>
  <c r="N54" i="38"/>
  <c r="E56" i="38"/>
  <c r="F58" i="38" s="1"/>
  <c r="F59" i="38" s="1"/>
  <c r="V54" i="38"/>
  <c r="V56" i="38" s="1"/>
  <c r="W56" i="38"/>
  <c r="W58" i="38" s="1"/>
  <c r="Z58" i="38"/>
  <c r="E14" i="38"/>
  <c r="N26" i="38"/>
  <c r="AA26" i="38"/>
  <c r="AA56" i="38" s="1"/>
  <c r="J58" i="38"/>
  <c r="U58" i="38"/>
  <c r="H58" i="38"/>
  <c r="G56" i="38"/>
  <c r="S56" i="38"/>
  <c r="P56" i="38"/>
  <c r="V58" i="38" l="1"/>
  <c r="O58" i="38"/>
  <c r="AC58" i="38"/>
  <c r="M58" i="38"/>
  <c r="Y58" i="38"/>
  <c r="N56" i="38"/>
  <c r="N58" i="38" s="1"/>
  <c r="X58" i="38"/>
  <c r="L58" i="38"/>
  <c r="K58" i="38"/>
  <c r="P58" i="38"/>
  <c r="I58" i="38"/>
  <c r="R58" i="38"/>
  <c r="AB58" i="38"/>
  <c r="AA58" i="38"/>
  <c r="S58" i="38"/>
  <c r="G58" i="38"/>
  <c r="Q58" i="38"/>
  <c r="T58" i="38"/>
  <c r="G59" i="38"/>
  <c r="H59" i="38" s="1"/>
  <c r="G57" i="38"/>
  <c r="H57" i="38" s="1"/>
  <c r="I57" i="38" s="1"/>
  <c r="J57" i="38" s="1"/>
  <c r="K57" i="38" s="1"/>
  <c r="L57" i="38" s="1"/>
  <c r="M57" i="38" s="1"/>
  <c r="N57" i="38" l="1"/>
  <c r="O57" i="38" s="1"/>
  <c r="P57" i="38" s="1"/>
  <c r="Q57" i="38" s="1"/>
  <c r="R57" i="38" s="1"/>
  <c r="S57" i="38" s="1"/>
  <c r="T57" i="38" s="1"/>
  <c r="U57" i="38" s="1"/>
  <c r="V57" i="38" s="1"/>
  <c r="W57" i="38" s="1"/>
  <c r="X57" i="38" s="1"/>
  <c r="Y57" i="38" s="1"/>
  <c r="Z57" i="38" s="1"/>
  <c r="AA57" i="38" s="1"/>
  <c r="AB57" i="38" s="1"/>
  <c r="AC57" i="38" s="1"/>
  <c r="I59" i="38"/>
  <c r="J59" i="38" s="1"/>
  <c r="K59" i="38" s="1"/>
  <c r="L59" i="38" s="1"/>
  <c r="M59" i="38" s="1"/>
  <c r="N59" i="38" s="1"/>
  <c r="O59" i="38" s="1"/>
  <c r="P59" i="38" s="1"/>
  <c r="Q59" i="38" s="1"/>
  <c r="R59" i="38" s="1"/>
  <c r="S59" i="38" s="1"/>
  <c r="T59" i="38" s="1"/>
  <c r="U59" i="38" s="1"/>
  <c r="V59" i="38" s="1"/>
  <c r="W59" i="38" s="1"/>
  <c r="X59" i="38" s="1"/>
  <c r="Y59" i="38" s="1"/>
  <c r="Z59" i="38" s="1"/>
  <c r="AA59" i="38" s="1"/>
  <c r="AB59" i="38" s="1"/>
  <c r="AC59" i="38" s="1"/>
  <c r="E11" i="36" l="1"/>
  <c r="E19" i="36" l="1"/>
  <c r="C27" i="1"/>
  <c r="G21" i="36"/>
  <c r="H21" i="36"/>
  <c r="F21" i="36"/>
  <c r="F22" i="36" s="1"/>
  <c r="AO21" i="36" l="1"/>
  <c r="P21" i="36"/>
  <c r="S21" i="36"/>
  <c r="T21" i="36"/>
  <c r="V21" i="36"/>
  <c r="U21" i="36"/>
  <c r="AH21" i="36"/>
  <c r="AD21" i="36"/>
  <c r="M21" i="36"/>
  <c r="AG21" i="36"/>
  <c r="N21" i="36"/>
  <c r="L21" i="36"/>
  <c r="Q21" i="36"/>
  <c r="AM21" i="36"/>
  <c r="AI21" i="36"/>
  <c r="AC21" i="36"/>
  <c r="AN21" i="36"/>
  <c r="AF21" i="36"/>
  <c r="AE21" i="36"/>
  <c r="AB21" i="36"/>
  <c r="I21" i="36"/>
  <c r="J21" i="36"/>
  <c r="X21" i="36"/>
  <c r="AA21" i="36"/>
  <c r="O21" i="36"/>
  <c r="K21" i="36"/>
  <c r="R21" i="36"/>
  <c r="AL21" i="36"/>
  <c r="AK21" i="36"/>
  <c r="Z21" i="36"/>
  <c r="W21" i="36"/>
  <c r="Y21" i="36"/>
  <c r="AJ21" i="36"/>
  <c r="C26" i="1"/>
  <c r="G22" i="36"/>
  <c r="H22" i="36" s="1"/>
  <c r="C25" i="1" l="1"/>
  <c r="I22" i="36"/>
  <c r="J22" i="36" s="1"/>
  <c r="K22" i="36" s="1"/>
  <c r="L22" i="36" s="1"/>
  <c r="M22" i="36" s="1"/>
  <c r="N22" i="36" s="1"/>
  <c r="O22" i="36" s="1"/>
  <c r="P22" i="36" s="1"/>
  <c r="Q22" i="36" s="1"/>
  <c r="R22" i="36" s="1"/>
  <c r="S22" i="36" s="1"/>
  <c r="T22" i="36" s="1"/>
  <c r="U22" i="36" s="1"/>
  <c r="V22" i="36" s="1"/>
  <c r="W22" i="36" s="1"/>
  <c r="X22" i="36" s="1"/>
  <c r="Y22" i="36" s="1"/>
  <c r="Z22" i="36" s="1"/>
  <c r="AA22" i="36" s="1"/>
  <c r="AB22" i="36" s="1"/>
  <c r="AC22" i="36" s="1"/>
  <c r="AD22" i="36" s="1"/>
  <c r="AE22" i="36" s="1"/>
  <c r="AF22" i="36" s="1"/>
  <c r="AG22" i="36" s="1"/>
  <c r="AH22" i="36" s="1"/>
  <c r="AI22" i="36" s="1"/>
  <c r="AJ22" i="36" s="1"/>
  <c r="AK22" i="36" s="1"/>
  <c r="AL22" i="36" s="1"/>
  <c r="AM22" i="36" s="1"/>
  <c r="AN22" i="36" s="1"/>
  <c r="AO22" i="36" s="1"/>
  <c r="C33" i="1" l="1"/>
  <c r="D25" i="1"/>
  <c r="D8" i="1" l="1"/>
  <c r="D10" i="1"/>
  <c r="D11" i="1"/>
  <c r="D23" i="1"/>
  <c r="D12" i="1"/>
  <c r="D9" i="1"/>
  <c r="D24" i="1"/>
  <c r="D15" i="1"/>
  <c r="D20" i="1"/>
  <c r="D19" i="1"/>
  <c r="D16" i="1"/>
  <c r="D21" i="1"/>
  <c r="D28" i="1"/>
  <c r="D18" i="1"/>
  <c r="D29" i="1"/>
  <c r="D13" i="1"/>
  <c r="D31" i="1"/>
  <c r="D14" i="1"/>
  <c r="D22" i="1"/>
  <c r="D30" i="1"/>
  <c r="D17" i="1"/>
  <c r="D27" i="1"/>
  <c r="D26" i="1"/>
  <c r="D33" i="1"/>
</calcChain>
</file>

<file path=xl/sharedStrings.xml><?xml version="1.0" encoding="utf-8"?>
<sst xmlns="http://schemas.openxmlformats.org/spreadsheetml/2006/main" count="1970" uniqueCount="592">
  <si>
    <t>JUSTIÇA FEDERAL DE PRIMEIRO GRAU EM MG</t>
  </si>
  <si>
    <t>EDIFÍCIO SEDE II - EDIFÍCIO EUCLYDES REIS AGUIAR</t>
  </si>
  <si>
    <t>OBRA:</t>
  </si>
  <si>
    <t>END.:</t>
  </si>
  <si>
    <t>RESUMO DO ORÇAMENTO</t>
  </si>
  <si>
    <t>ITEM</t>
  </si>
  <si>
    <t>DESCRIÇÃO</t>
  </si>
  <si>
    <t>VALOR R$</t>
  </si>
  <si>
    <t>%</t>
  </si>
  <si>
    <t>TOTAL GERAL PARA A OBRA -----&gt;</t>
  </si>
  <si>
    <t>REFERÊNCIAS</t>
  </si>
  <si>
    <t>LEIS SOCIAIS C/ DESON. (H)</t>
  </si>
  <si>
    <t>SINAPI-MG</t>
  </si>
  <si>
    <t>LEIS SOCIAIS C/ DESON. (M)</t>
  </si>
  <si>
    <t>BDI MATERIAIS</t>
  </si>
  <si>
    <t>BDI EQUIPAMENTOS</t>
  </si>
  <si>
    <t>COD. REF.</t>
  </si>
  <si>
    <t>FONTE</t>
  </si>
  <si>
    <t>UNID.</t>
  </si>
  <si>
    <t>QUANT.</t>
  </si>
  <si>
    <t>MATERIAIS</t>
  </si>
  <si>
    <t>MÃO DE OBRA</t>
  </si>
  <si>
    <t>CUSTO UNIT. 
S/ BDI</t>
  </si>
  <si>
    <t>CUSTO UNIT. 
C/ BDI</t>
  </si>
  <si>
    <t>CUSTO TOTAL</t>
  </si>
  <si>
    <t>1.1</t>
  </si>
  <si>
    <t>SINAPI</t>
  </si>
  <si>
    <t>UN</t>
  </si>
  <si>
    <t>1.2</t>
  </si>
  <si>
    <t>2.1</t>
  </si>
  <si>
    <t>M2</t>
  </si>
  <si>
    <t>2.2</t>
  </si>
  <si>
    <t>MOBILIZAÇÃO E DESMOBILIZAÇÃO</t>
  </si>
  <si>
    <t>3.1</t>
  </si>
  <si>
    <t>4.1</t>
  </si>
  <si>
    <t>M3</t>
  </si>
  <si>
    <t>4.2</t>
  </si>
  <si>
    <t>M</t>
  </si>
  <si>
    <t>LOCACAO DE ANDAIME METALICO TUBULAR DE ENCAIXE, TIPO DE TORRE, COM LARGURA DE 1 ATE 1,5 M E ALTURA DE *1,00* M (INCLUSO SAPATAS FIXAS OU RODIZIOS)</t>
  </si>
  <si>
    <t>MxMÊS</t>
  </si>
  <si>
    <t>MONTAGEM E DESMONTAGEM DE ANDAIME TUBULAR TIPO TORRE (EXCLUSIVE ANDAIME E LIMPEZA)</t>
  </si>
  <si>
    <t>ED-51131</t>
  </si>
  <si>
    <t>CARGA DE MATERIAL DE QUALQUER NATUREZA SOBRE CAMINHÃO - MANUAL</t>
  </si>
  <si>
    <t>TRANSPORTE DE MATERIAL DEMOLIDO EM CAÇAMBA</t>
  </si>
  <si>
    <t>7.1</t>
  </si>
  <si>
    <t>7.2</t>
  </si>
  <si>
    <t>PINTURAS</t>
  </si>
  <si>
    <t>APLICAÇÃO E LIXAMENTO DE MASSA LÁTEX EM PAREDES, DUAS DEMÃOS</t>
  </si>
  <si>
    <t>APLICAÇÃO MANUAL DE PINTURA COM TINTA LÁTEX ACRÍLICA EM PAREDES, DUAS DEMÃOS</t>
  </si>
  <si>
    <t>APLICAÇÃO E LIXAMENTO DE MASSA LÁTEX EM TETO, DUAS DEMÃOS</t>
  </si>
  <si>
    <t>APLICAÇÃO MANUAL  DE  PINTURA  COM  TINTA LÁTEX ACRÍLICA EM TETO, DUAS DEMÃOS</t>
  </si>
  <si>
    <t>PINTURA COM TINTA ALQUÍDICA DE ACABAMENTO (ESMALTE SINTÉTICO BRILHANTE) APLICADA A ROLO OU PINCEL SOBRE SUPERFÍCIES METÁLICAS (EXCETO PERFIL) EXECUTADO EM OBRA (02 DEMÃOS)</t>
  </si>
  <si>
    <t>CONDULETE DE ALUMÍNIO, TIPO C, PARA ELETRODUTO DE AÇO GALVANIZADO DN 25 MM (1''), APARENTE - FORNECIMENTO E INSTALAÇÃO. AF_11/2016_P</t>
  </si>
  <si>
    <t>ED-50170</t>
  </si>
  <si>
    <t>LIMPEZA</t>
  </si>
  <si>
    <t>MÊS</t>
  </si>
  <si>
    <t>TOTAL GERAL PARA O ORÇAMENTO</t>
  </si>
  <si>
    <t>L</t>
  </si>
  <si>
    <t>CJ</t>
  </si>
  <si>
    <t>un</t>
  </si>
  <si>
    <t>MESES</t>
  </si>
  <si>
    <t>TOTAL E TOTAL MENSAL</t>
  </si>
  <si>
    <t>TOTAL ACUMULADO MENSAL</t>
  </si>
  <si>
    <t>% MENSAL</t>
  </si>
  <si>
    <t>% ACUMULADO</t>
  </si>
  <si>
    <t xml:space="preserve">Obra: </t>
  </si>
  <si>
    <t xml:space="preserve">Local: </t>
  </si>
  <si>
    <t>Item</t>
  </si>
  <si>
    <t>-</t>
  </si>
  <si>
    <t>SETOP</t>
  </si>
  <si>
    <t>Cálculo do BDI</t>
  </si>
  <si>
    <t>L. S. Horista :</t>
  </si>
  <si>
    <t>Prop.:</t>
  </si>
  <si>
    <t>L. Sociais Mensalista :</t>
  </si>
  <si>
    <t/>
  </si>
  <si>
    <t>BDI :</t>
  </si>
  <si>
    <t>QUADRO DE COMPOSIÇÃO DO BDI</t>
  </si>
  <si>
    <t>A composição do BDI acompanha as diretrizes do TCU - Acordão nº 2.369/2011</t>
  </si>
  <si>
    <t>SIGLA</t>
  </si>
  <si>
    <t>Administração Central</t>
  </si>
  <si>
    <t>AC</t>
  </si>
  <si>
    <t>Seguros</t>
  </si>
  <si>
    <t>S</t>
  </si>
  <si>
    <t>Riscos e Imprevistos</t>
  </si>
  <si>
    <t>R</t>
  </si>
  <si>
    <t>Garantias do Edital</t>
  </si>
  <si>
    <t>G</t>
  </si>
  <si>
    <t>Despesas Financeiras</t>
  </si>
  <si>
    <t>DF</t>
  </si>
  <si>
    <t>Lucro Bruto</t>
  </si>
  <si>
    <t>Impostos (PIS+COFINS+ISS)</t>
  </si>
  <si>
    <t>I</t>
  </si>
  <si>
    <t>PIS</t>
  </si>
  <si>
    <t>COFINS</t>
  </si>
  <si>
    <t>7.3</t>
  </si>
  <si>
    <t>ISS</t>
  </si>
  <si>
    <t>BDI Calculado -----&gt;</t>
  </si>
  <si>
    <t>Obra:</t>
  </si>
  <si>
    <t>Local:</t>
  </si>
  <si>
    <t>Ref.:</t>
  </si>
  <si>
    <t>COMPOSIÇÃO DE LEIS SOCIAIS SOBRE MÃO DE OBRA - SEM DESONERAÇÃO</t>
  </si>
  <si>
    <t>CÓDIGO</t>
  </si>
  <si>
    <t>Discriminação</t>
  </si>
  <si>
    <t>PERCENTUAIS</t>
  </si>
  <si>
    <t>HORISTA %</t>
  </si>
  <si>
    <t>MENSALISTA %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</si>
  <si>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</si>
  <si>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</si>
  <si>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</si>
  <si>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</si>
  <si>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</si>
  <si>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</si>
  <si>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</si>
  <si>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</si>
  <si>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</si>
  <si>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</si>
  <si>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</si>
  <si>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</si>
  <si>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</si>
  <si>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</si>
  <si>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</si>
  <si>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</si>
  <si>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</si>
  <si>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</si>
  <si>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</si>
  <si>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</si>
  <si>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DE ENCARGOS SOCIAIS BÁSICOS</t>
  </si>
  <si>
    <t>GRUPO B</t>
  </si>
  <si>
    <t>B1</t>
  </si>
  <si>
    <t>REPOUSO SEMANAL REMUNERADO</t>
  </si>
  <si>
    <t>B2</t>
  </si>
  <si>
    <t>FERIADOS</t>
  </si>
  <si>
    <t>B3</t>
  </si>
  <si>
    <t>AUXÍLIO - ENFERMIDADE</t>
  </si>
  <si>
    <t>B4</t>
  </si>
  <si>
    <t>13° SALÁRIO</t>
  </si>
  <si>
    <t>B5</t>
  </si>
  <si>
    <t>LICENÇA PATERNIDADE</t>
  </si>
  <si>
    <t>B6</t>
  </si>
  <si>
    <t>FALTAS JUSTIFICADAS</t>
  </si>
  <si>
    <t>B7</t>
  </si>
  <si>
    <t>DIAS DE CHUVA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</si>
  <si>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</si>
  <si>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</si>
  <si>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</si>
  <si>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</si>
  <si>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</si>
  <si>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</si>
  <si>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</si>
  <si>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TOTAL DE ENCARGOS SOCIAIS QUE RECEBEM INCIDÊNCIAS DE "A"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</si>
  <si>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</si>
  <si>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</si>
  <si>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</si>
  <si>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</si>
  <si>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</si>
  <si>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</si>
  <si>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</si>
  <si>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</si>
  <si>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</si>
  <si>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</si>
  <si>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</si>
  <si>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</si>
  <si>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DE ENCARGOS SOCIAIS QUE NÃO RECEBEM INCIDÊNCIAS DE "A"</t>
  </si>
  <si>
    <t>GRUPO D</t>
  </si>
  <si>
    <t>D1</t>
  </si>
  <si>
    <t>REINCIDÊNCIA DE GRUPO "A" SOBRE O GRUPO "B"</t>
  </si>
  <si>
    <t>D2</t>
  </si>
  <si>
    <t>REINCIDÊNCIA DE GRUPO "A" SOBRE AVISO PRÉVIO TRABALHADO E REINCIDÊNCIA DO FGTS SOBRE AVISO PRÉVIO INDENIZADO.</t>
  </si>
  <si>
    <t>D</t>
  </si>
  <si>
    <t>TOTAL DE REINCIDÊNCIAS DE UM GRUPO SOBRE O OUTRO</t>
  </si>
  <si>
    <t>MAT.</t>
  </si>
  <si>
    <t>PINTURA DE PISO COM TINTA EPÓXI, APLICAÇÃO MANUAL, 2 DEMÃOS, INCLUSO PRIMER EPÓXI. AF_05/2021</t>
  </si>
  <si>
    <t>PINTURA DE SINALIZAÇÃO VERTICAL DE SEGURANÇA, FAIXAS AMARELA E PRETA, APLICAÇÃO MANUAL, 2 DEMÃOS. AF_05/2021</t>
  </si>
  <si>
    <t>SERVIÇOS PRELIMINARES</t>
  </si>
  <si>
    <t>PROJETOS</t>
  </si>
  <si>
    <t>REMOÇÃO DE INTERRUPTORES/TOMADAS ELÉTRICAS, DE FORMA MANUAL, SEM REAPROVEITAMENTO. AF_09/2023</t>
  </si>
  <si>
    <t>FERRAGENS E ACESSÓRIOS</t>
  </si>
  <si>
    <t>PISOS</t>
  </si>
  <si>
    <t>REGULARIZAÇÃO DE CONTRAPISO COM ARGAMASSA TRAÇO 1:4 (CIMENTO E AREIA), PREPARO MECÂNICO COM BETONEIRA 400 L, APLICADO EM ÁREAS SECAS SOBRE LAJE, ADERIDO, ACABAMENTO NÃO REFORÇADO, ESPESSURA 2CM</t>
  </si>
  <si>
    <t>3.1.1</t>
  </si>
  <si>
    <t>DISPOSITIVO DE PROTEÇÃO CONTRA SURTOS (DPS) 45KA-275V</t>
  </si>
  <si>
    <t>CABO ISOLADO EM EPR NÃO HALOGENADO  4 MM² - 450 a 750 V - 90°C - FLEXÍVEL</t>
  </si>
  <si>
    <t>LUMINÁRIA HERMÉTICA SOBREPOR BLINDADA, IP 65, PARA DUAS LÂMPADAS TUBULARES LED, COMPRIMENTO APROXIMADO 120cm</t>
  </si>
  <si>
    <t>LUMINÁRIA DE EMERGÊNCIA, COM 30 LÂMPADAS LED DE 2 W, SEM REATOR - FORNECIMENTO E INSTALAÇÃO. AF_09/2024</t>
  </si>
  <si>
    <t>1</t>
  </si>
  <si>
    <t>DEMOLIÇÃO DE PISO CIMENTADO</t>
  </si>
  <si>
    <t>DEMOLIÇÕES E REMOÇÕES</t>
  </si>
  <si>
    <t>REMOÇÃO DE ELETRODUTOS</t>
  </si>
  <si>
    <t>PLACA DE PROTEÇÃO 90X60CM OU CHAPA DE IMPACTO PARA PORTA, EM INOX ESCOVADO, FIXADA COM 4 PARAFUSOS</t>
  </si>
  <si>
    <t>Código</t>
  </si>
  <si>
    <t>JUL/2025
ONERADO</t>
  </si>
  <si>
    <t>MOBILIZAÇÃO, DESMOBILIZAÇÃO E ADMINISTRAÇÃO LOCAL</t>
  </si>
  <si>
    <t>2.1.1</t>
  </si>
  <si>
    <t>ART DE EXECUÇÃO</t>
  </si>
  <si>
    <t>REMANEJAMENTO DE TAPUME PARA MONTAGEM DO SEGUNDO E TERCEIRO ELEVADOR</t>
  </si>
  <si>
    <t>TAPUME COM COMPENSADO DE MADEIRA EM TODA A EXTENSÃO DO ELEVADOR QUE ESTIVER SENDO MODERNIZADO, INCLUINDO OS ACESSÓRIOS DE FIXAÇÃO</t>
  </si>
  <si>
    <t>DESMONTAGEM DE TAPUME APÓS A CONCLUSÃO DOS SERVIÇOS</t>
  </si>
  <si>
    <t>2.1.2</t>
  </si>
  <si>
    <t>2.1.3</t>
  </si>
  <si>
    <t>2.1.4</t>
  </si>
  <si>
    <t>2.1.5</t>
  </si>
  <si>
    <t>2.2.1</t>
  </si>
  <si>
    <t>INSTALAÇÕES ELÉTRICAS</t>
  </si>
  <si>
    <t>QUADROS ELÉTRICOS</t>
  </si>
  <si>
    <t>DISJUNTOR BIPOLAR TIPO DIN, CORRENTE NOMINAL DE 32A - FORNECIMENTO E INSTALAÇÃO. AF_10/2020 TOMADAS / ILUMINAÇÃO</t>
  </si>
  <si>
    <t>DISJUNTOR BIPOLAR TIPO DIN, CORRENTE NOMINAL DE 10A - FORNECIMENTO E INSTALAÇÃO. AF_10/2020 - PARA CABINA</t>
  </si>
  <si>
    <t>DISJUNTOR TRIPOLAR TIPO DIN, CORRENTE NOMINAL DE 125A - FORNECIMENTO E INSTALAÇÃO</t>
  </si>
  <si>
    <t>QUADRO DE DISTRIBUIÇÃO COMPLETO, CERTIFICADO CONFORME NBR IEC 61439-3, MONTADO INTERNAMENTE DE ACORDO COM O DIAGRAMA DO PROJETO ELÉTRICO, COM LIMITAÇÃO DE COMPONENTES INTERNOS E DISJUNTOR GERAL ATÉ 50A</t>
  </si>
  <si>
    <t>QUADRO DE DISTRIBUIÇÃO COMPLETO, CERTIFICADO CONFORME NBR IEC 61439-3, MONTADO INTERNAMENTE DE ACORDO COM O DIAGRAMA DO PROJETO ELÉTRICO, COM LIMITAÇÃO DE COMPONENTES INTERNOS E DISJUNTOR GERAL ATÉ 150A</t>
  </si>
  <si>
    <t>ELETRODUTOS E CONEXÕES</t>
  </si>
  <si>
    <t xml:space="preserve">CAIXAS </t>
  </si>
  <si>
    <t>CABOS E TERMINAIS</t>
  </si>
  <si>
    <t>TERMINAL DE PRESSÃO / COMPRESSÃO EM COBRE ELETROLÍTICO DE ALTA CONDUTIVIDADE E ACABAMENTO ESTANHADO, COM ISOLAMENTO PVC AUTO EXTINGUÍVEL E NÃO PROPAGANTE A CHAMA -  #10 MM²</t>
  </si>
  <si>
    <t>INTERRUPTORES E TOMADAS</t>
  </si>
  <si>
    <t>INTERRUPTOR SIMPLES (3 MÓDULOS), 10A/250V, SEM SUPORTE E SEM PLACA - FORNECIMENTO E INSTALAÇÃO. AF_03/2023</t>
  </si>
  <si>
    <t>LUMINÁRIAS</t>
  </si>
  <si>
    <t>PRÓPRIA</t>
  </si>
  <si>
    <t>CPU-TRF001</t>
  </si>
  <si>
    <t>CPU-TRF002</t>
  </si>
  <si>
    <t>01.03.02</t>
  </si>
  <si>
    <t>SUDECAP</t>
  </si>
  <si>
    <t>FORNECIMENTO E COLOCAÇÃO DE PLACA DE OBRA EM LONA IMPRESSÃO DIGITAL</t>
  </si>
  <si>
    <t>ED-50166</t>
  </si>
  <si>
    <t>62.01.19</t>
  </si>
  <si>
    <t>02.10.01</t>
  </si>
  <si>
    <t>REMOÇÃO DE LUMINÁRIA, DE FORMA MANUAL, SEM REAPROVEITAMENTO</t>
  </si>
  <si>
    <t>REMOÇÃO DE CABOS ELÉTRICOS, COM SEÇÃO MAIOR QUE 2,5 MM² E MENOR QUE 10 MM², DE FORMA MANUAL, SEM REAPROVEITAMENTO. AF_09/2023</t>
  </si>
  <si>
    <t>04.22.110</t>
  </si>
  <si>
    <t>CPOS</t>
  </si>
  <si>
    <t>03.25.01</t>
  </si>
  <si>
    <t>VG</t>
  </si>
  <si>
    <t>MOLA HIDRAULICA AEREA, PARA PORTAS DE ATE 1.100 MM E PESO DE ATE 85 KG, COM CORPO EM ALUMINIO E BRACO EM ACO, SEM BRACO DE PARADA</t>
  </si>
  <si>
    <t>FECHADURA DE SOBREPOR PARA PORTAO, EM ACO INOX COM ACABAMENTO CROMADO, CAIXA DE 100 MM, INCLUINDO CHAVE TIPO TETRA</t>
  </si>
  <si>
    <t>ED-50270</t>
  </si>
  <si>
    <t>ED-16601</t>
  </si>
  <si>
    <t>ED-14191</t>
  </si>
  <si>
    <t>ED-14188</t>
  </si>
  <si>
    <t>ED-49318</t>
  </si>
  <si>
    <t>ELETRODUTO DE AÇO GALVANIZADO LEVE, INCLUSIVE CONEXÕES, SUPORTES E FIXAÇÃO DN 25 (1")</t>
  </si>
  <si>
    <t>ORSE</t>
  </si>
  <si>
    <t>CHICOTE PARA LIGAÇÃO DA LUMINÁRIA (CABO 3X1,5MM2+PLUG 2P+T MACHO)</t>
  </si>
  <si>
    <t>11.24.06</t>
  </si>
  <si>
    <t>39.10.060</t>
  </si>
  <si>
    <t>41.14.792</t>
  </si>
  <si>
    <t>CONDULETE DE ALUMÍNIO, TIPO E, PARA ELETRODUTO DE AÇO GALVANIZADO DN 25 MM (1''), APARENTE - FORNECIMENTO E INSTALAÇÃO. AF_11/2016_P</t>
  </si>
  <si>
    <t>setop</t>
  </si>
  <si>
    <t>CONJUNTO PARA CONDULETE DE 1" (25MM) COM UMA (1) TOMADA PADRÃO, TRÊS (3) POLOS, CORRENTE 20A, TENSÃO 250V, (2P+T/20A 250V) E PLACA DE UM (1) POSTO, INCLUSIVE FORNECIMENTO, INSTALAÇÃO, SUPORTE, MÓDULO E PLACA, EXCLUSIVE CONDULETE</t>
  </si>
  <si>
    <t>ED-17984</t>
  </si>
  <si>
    <t>CONJUNTO PARA CONDULETE DE 1" (25MM) COM UM (1) INTERRUPTOR SIMPLES, CORRENTE 10A, TENSÃO 250V, (10A 250V) E PLACA DE UM (1) POSTO, INCLUSIVE FORNECIMENTO, INSTALAÇÃO, SUPORTE, MÓDULO E PLACA, EXCLUSIVE CONDULETE</t>
  </si>
  <si>
    <t>ED-17980</t>
  </si>
  <si>
    <t>PLACA PARA CONDULETE PARA 03 MÓDULOS, INCLUSIVE SUPORTES</t>
  </si>
  <si>
    <t>DISJUNTOR BIPOLAR  TIPO DIN, CORRENTE NOMINAL DE 20A - FORNECIMENTO E INSTALAÇÃO. AF_10/2020 PARA CAIXA</t>
  </si>
  <si>
    <t>CONJUNTO DE CADEADO, CORRENTE E 02 DOBRADIÇAS PARA ABERTURA DE PORTA EM TAPUME</t>
  </si>
  <si>
    <t>CPU-TRF003</t>
  </si>
  <si>
    <t>CPU-TRF004</t>
  </si>
  <si>
    <t>ED-49702</t>
  </si>
  <si>
    <t>CPU-TRF005</t>
  </si>
  <si>
    <t>CPU-TRF006</t>
  </si>
  <si>
    <t>CPU-TRF007</t>
  </si>
  <si>
    <t>Ref.: Tabela de Preços SINAPI (Julho/2025)</t>
  </si>
  <si>
    <t>TOTAL ( A + B + C + D )</t>
  </si>
  <si>
    <t>SINAPI - CÁLCULOS E PARÂMETROS - 7ª Edição - Atualizada em Junho/2025</t>
  </si>
  <si>
    <t>SUBSTITUIÇÃO DOS 04 (QUATRO) ELEVADORES, ABRANGENDO O FORNECIMENTO DE PEÇAS E EQUIPAMENTOS PARA OS EDIFÍCIOS DA CONTRATANTE EM BELO HORIZONTE (MG), EM REGIME DE EMPREITADA POR PREÇO GLOBAL, INCLUINDO GARANTIA E ASSISTÊNCIA TÉCNICA  E CONFORME CONDIÇÕES E CARACTERÍSTICAS DESCRITAS NO TERMO DE REFERÊNCIA.</t>
  </si>
  <si>
    <t>MANUTENÇÃO PREVENTIVA E CORRETIVA ANUAL DE 04 (QUATRO) ELEVADORES, INSTALADOS NOS IMÓVEIS OCUPADOS PELO TRF6 E PELA SSJBH, ABRANGENDO O FORNECIMENTO DE MÃO DE OBRA QUALIFICADA, BEM COMO DE TODOS OS MATERIAIS, PEÇAS, COMPONENTES E DEMAIS INSUMOS NECESSÁRIOS À PLENA EXECUÇÃO DOS SERVIÇOS, CONFORME CONDIÇÕES E CARACTERÍSTICAS DESCRITAS NO TERMO DE REFERÊNCIA.</t>
  </si>
  <si>
    <t>2.1.6</t>
  </si>
  <si>
    <t>2.1.7</t>
  </si>
  <si>
    <t xml:space="preserve">PINTURA DE PISO COM TINTA EPÓXI, APLICAÇÃO MANUAL, 2 DEMÃOS, INCLUSO PRIMER EPÓXI. </t>
  </si>
  <si>
    <t>3.1.2</t>
  </si>
  <si>
    <t>3.1.3</t>
  </si>
  <si>
    <t>3.1.4</t>
  </si>
  <si>
    <t>3.1.5</t>
  </si>
  <si>
    <t>3.1.6</t>
  </si>
  <si>
    <t>3.1.7</t>
  </si>
  <si>
    <t>3.2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</si>
  <si>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</si>
  <si>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</si>
  <si>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</si>
  <si>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</si>
  <si>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</si>
  <si>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</si>
  <si>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</si>
  <si>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</si>
  <si>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EDIFICIO SEDE I - EDIFÍCIO ANTONIO FERNANDO PINHEIRO</t>
  </si>
  <si>
    <t>EDIFICIO SEDE III - EDIFÍCIO OSCAR DIAS CORRÊA</t>
  </si>
  <si>
    <t xml:space="preserve">EDIFICIO SEDE III - EDIFÍCIO OSCAR DIAS CORRÊA </t>
  </si>
  <si>
    <t>Obra</t>
  </si>
  <si>
    <t>Bancos</t>
  </si>
  <si>
    <t>B.D.I.</t>
  </si>
  <si>
    <t>Encargos Sociais</t>
  </si>
  <si>
    <t>ELEVADORES TRF</t>
  </si>
  <si>
    <t xml:space="preserve">SINAPI - 07/2025 - Minas Gerais
SBC - 08/2025 - Minas Gerais
SICRO3 - 04/2025 - Minas Gerais
ORSE - 06/2025 - Sergipe
SEINFRA - 028 - Ceará
SETOP - 04/2025 - Minas Gerais
IOPES - 05/2025 - Espírito Santo
SIURB - 01/2025 - São Paulo
SIURB INFRA - 01/2025 - São Paulo
SUDECAP - 04/2025 - Minas Gerais
CPOS/CDHU - 06/2025 - São Paulo
FDE - 04/2025 - São Paulo
AGESUL - 06/2025 - Mato Grosso do Sul
AGETOP CIVIL - 04/2025 - Goiás
CAEMA - 12/2019 - Maranhão
EMBASA - 06/2025 - sem_encargos
CAERN - 01/2025 - Rio Grande do Norte
COMPESA - 07/2024 - Pernambuco
EMOP - 07/2025 - Rio de Janeiro
SCO - 07/2025 - Rio de Janeiro
</t>
  </si>
  <si>
    <t>Não Desonerado: embutido nos preços unitário dos insumos de mão de obra, de acordo com as bases.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</si>
  <si>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</si>
  <si>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</si>
  <si>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</si>
  <si>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</si>
  <si>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</si>
  <si>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</si>
  <si>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</si>
  <si>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</si>
  <si>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>M. O.</t>
  </si>
  <si>
    <t xml:space="preserve"> CPU-TRF001 </t>
  </si>
  <si>
    <t>Próprio</t>
  </si>
  <si>
    <t xml:space="preserve"> CPU-TRF003 </t>
  </si>
  <si>
    <t xml:space="preserve"> 01.03.02 </t>
  </si>
  <si>
    <t>m²</t>
  </si>
  <si>
    <t xml:space="preserve"> CPU-TRF002 </t>
  </si>
  <si>
    <t xml:space="preserve"> 98443 </t>
  </si>
  <si>
    <t xml:space="preserve"> CPU-TRF009 </t>
  </si>
  <si>
    <t xml:space="preserve"> ED-50166 </t>
  </si>
  <si>
    <t xml:space="preserve"> 97637 </t>
  </si>
  <si>
    <t xml:space="preserve"> ED-9076 </t>
  </si>
  <si>
    <t>FORNECIMENTO DE ANDAIME METÁLICO TUBULAR TIPO TORRE (LOCAÇÃO), INCLUSIVE RODÍZIOS, EXCLUSIVE MONTAGEM E DESMONTAGEM</t>
  </si>
  <si>
    <t>mxmês</t>
  </si>
  <si>
    <t xml:space="preserve"> 97064 </t>
  </si>
  <si>
    <t xml:space="preserve"> 62.01.19 </t>
  </si>
  <si>
    <t xml:space="preserve"> 02.10.01 </t>
  </si>
  <si>
    <t xml:space="preserve"> 97660 </t>
  </si>
  <si>
    <t xml:space="preserve"> 97665 </t>
  </si>
  <si>
    <t xml:space="preserve"> 04.22.110 </t>
  </si>
  <si>
    <t>CPOS/CDHU</t>
  </si>
  <si>
    <t>m</t>
  </si>
  <si>
    <t xml:space="preserve"> 104793 </t>
  </si>
  <si>
    <t xml:space="preserve"> ED-51131 </t>
  </si>
  <si>
    <t>m³</t>
  </si>
  <si>
    <t xml:space="preserve"> 03.25.01 </t>
  </si>
  <si>
    <t xml:space="preserve"> CPU-TRF004 </t>
  </si>
  <si>
    <t xml:space="preserve"> ED-49702 </t>
  </si>
  <si>
    <t xml:space="preserve"> CPU-TRF005 </t>
  </si>
  <si>
    <t xml:space="preserve"> ED-50170 </t>
  </si>
  <si>
    <t xml:space="preserve"> 88497 </t>
  </si>
  <si>
    <t xml:space="preserve"> 88489 </t>
  </si>
  <si>
    <t xml:space="preserve"> 88496 </t>
  </si>
  <si>
    <t xml:space="preserve"> 88488 </t>
  </si>
  <si>
    <t xml:space="preserve"> 100760 </t>
  </si>
  <si>
    <t xml:space="preserve"> 102494 </t>
  </si>
  <si>
    <t xml:space="preserve"> 102520 </t>
  </si>
  <si>
    <t>PINTURA DE SINALIZAÇÃO VERTICAL DE SEGURANÇA, FAIXAS AMARELA E PRETA, APLICAÇÃO MANUAL, 2 DEMÃOS.</t>
  </si>
  <si>
    <t xml:space="preserve"> 93664 </t>
  </si>
  <si>
    <t xml:space="preserve"> 93660 </t>
  </si>
  <si>
    <t xml:space="preserve"> 93662 </t>
  </si>
  <si>
    <t xml:space="preserve"> 101895 </t>
  </si>
  <si>
    <t xml:space="preserve"> ED-16601 </t>
  </si>
  <si>
    <t xml:space="preserve"> ED-14188 </t>
  </si>
  <si>
    <t xml:space="preserve"> ED-14191 </t>
  </si>
  <si>
    <t xml:space="preserve"> ED-49318 </t>
  </si>
  <si>
    <t>CAIXAS</t>
  </si>
  <si>
    <t xml:space="preserve"> 95781 </t>
  </si>
  <si>
    <t xml:space="preserve"> 95782 </t>
  </si>
  <si>
    <t xml:space="preserve"> 12566 </t>
  </si>
  <si>
    <t>pt</t>
  </si>
  <si>
    <t xml:space="preserve"> 11.24.06 </t>
  </si>
  <si>
    <t xml:space="preserve"> 39.10.060 </t>
  </si>
  <si>
    <t xml:space="preserve"> ED-17980 </t>
  </si>
  <si>
    <t xml:space="preserve"> ED-17984 </t>
  </si>
  <si>
    <t xml:space="preserve"> 91966 </t>
  </si>
  <si>
    <t xml:space="preserve"> CPU-TRF006 </t>
  </si>
  <si>
    <t xml:space="preserve"> 41.14.792 </t>
  </si>
  <si>
    <t xml:space="preserve"> 97599 </t>
  </si>
  <si>
    <t>mês</t>
  </si>
  <si>
    <t xml:space="preserve"> CPU-TRF007 </t>
  </si>
  <si>
    <t xml:space="preserve"> CPU-TRF008 </t>
  </si>
  <si>
    <t>PINTURA DE PISO COM TINTA EPÓXI, APLICAÇÃO MANUAL, 2 DEMÃOS, INCLUSO PRIMER EPÓXI.</t>
  </si>
  <si>
    <t>Totais -&gt;</t>
  </si>
  <si>
    <t>Total sem BDI</t>
  </si>
  <si>
    <t>Total do BDI</t>
  </si>
  <si>
    <t>Total Geral</t>
  </si>
  <si>
    <t>PlanilhaOrçamentáriaSintéticaComValordoMaterialedaMãodeObra</t>
  </si>
  <si>
    <t>2.1.8</t>
  </si>
  <si>
    <t>3.1.8</t>
  </si>
  <si>
    <t>3.2.1</t>
  </si>
  <si>
    <t>4.1.8</t>
  </si>
  <si>
    <t>0,0%</t>
  </si>
  <si>
    <t>MODERNIZAÇÃO E MANUTENÇÃO DOS 12 ELEVADORES DOS EDIFÍCIOS SEDE I (AFP), II (ERA) E III (ODC) DO TRIBUNAL REGIONAL FEDERAL DA 6ª REGIÃO</t>
  </si>
  <si>
    <t>AV. ÁLVARES CABRAL, 1741/1805 e RUA SANTOS BARRETO, 161 – BAIRRO SANTO AGOSTINHO - BELO HORIZONTE - MG</t>
  </si>
  <si>
    <t>EVENTOS</t>
  </si>
  <si>
    <t>Aceite do projeto executivo</t>
  </si>
  <si>
    <t>Entrega da máquina de tração, cabina, portas de pavimento e painel de comando do primeiro elevador</t>
  </si>
  <si>
    <t>Aceite provisório do primeiro elevador em funcionamento</t>
  </si>
  <si>
    <t>Entrega da máquina de tração, cabina, portas de pavimento e painel de comando do segundo elevador</t>
  </si>
  <si>
    <t>Aceite provisório do segundo elevador em funcionamento</t>
  </si>
  <si>
    <t>Entrega da máquina de tração, cabina, portas de pavimento e painel de comando do terceiro elevador</t>
  </si>
  <si>
    <t>Aceite provisório do terceiro elevador em funcionamento</t>
  </si>
  <si>
    <t>Entrega da máquina de tração, cabina, portas de pavimento e painel de comando do quarto elevador</t>
  </si>
  <si>
    <t>Aceite provisório do quarto elevador em funcionamento</t>
  </si>
  <si>
    <t>Aceite definitivo da modernização dos elevadores</t>
  </si>
  <si>
    <t xml:space="preserve">ADMINISTRAÇÃO LOCAL </t>
  </si>
  <si>
    <t>VALORES (R$)</t>
  </si>
  <si>
    <t>ADMINISTRAÇÃO LOCAL</t>
  </si>
  <si>
    <t>MOBILIZAÇÃO</t>
  </si>
  <si>
    <t>PROJETO EXECUTIVO DE INSTALAÇÕES ELÉTRICAS - ILUMINAÇÃO LOCAL, ILUMINAÇÃO DE EMERGÊNCIA, TOMADAS CASA DE MÁQUINAS, PAINÉIS DE ALIMENTAÇÃO DO ELEVADOR</t>
  </si>
  <si>
    <t>PROJETO EXECUTIVO DE INSTALAÇÕES E ADEQUAÇÕES CIVIS</t>
  </si>
  <si>
    <t>MODERNIZAÇÃO DOS 12 ELEVADORES DOS EDIFÍCIOS SEDE I (AFP), II (ERA) E III (ODC) DO TRIBUNAL REGIONAL FEDERAL DA 6ª REGIÃO</t>
  </si>
  <si>
    <t>ADMINISTRAÇÃO LOCAL DA OBRA INCLUINDO EQUIPE TÉCNICA CONDUTIVA, EQUIPAMENTOS E FERRAMENTAS</t>
  </si>
  <si>
    <t>MOBILIZAÇÃO E DESMOBILIZAÇÃO DE PESSOAL E EQUIPAMENTOS</t>
  </si>
  <si>
    <t>SERVIÇOS COMPLEMENTARES</t>
  </si>
  <si>
    <t xml:space="preserve"> 62.01.04 </t>
  </si>
  <si>
    <t xml:space="preserve"> CPU-TRF010 </t>
  </si>
  <si>
    <t>LIMPEZA PERMANENTE DA OBRA   01 SERVENTE X 2 HORAS DIÁRIAS</t>
  </si>
  <si>
    <t>SUBSTITUIÇÃO DE ELEVADORES</t>
  </si>
  <si>
    <t>MANUTENÇÃO DE ELEVADORES</t>
  </si>
  <si>
    <t>2.1.1.1</t>
  </si>
  <si>
    <t>2.1.1.2</t>
  </si>
  <si>
    <t>2.1.1.3</t>
  </si>
  <si>
    <t>2.1.1.4</t>
  </si>
  <si>
    <t>2.1.1.5</t>
  </si>
  <si>
    <t>2.1.1.6</t>
  </si>
  <si>
    <t>2.1.1.7</t>
  </si>
  <si>
    <t>2.1.1.8</t>
  </si>
  <si>
    <t>2.1.2.1</t>
  </si>
  <si>
    <t>2.1.2.2</t>
  </si>
  <si>
    <t>2.1.3.1</t>
  </si>
  <si>
    <t>2.1.3.2</t>
  </si>
  <si>
    <t>2.1.3.3</t>
  </si>
  <si>
    <t>2.1.3.4</t>
  </si>
  <si>
    <t>2.1.3.5</t>
  </si>
  <si>
    <t>2.1.3.6</t>
  </si>
  <si>
    <t>2.1.3.7</t>
  </si>
  <si>
    <t>2.1.4.1</t>
  </si>
  <si>
    <t>2.1.4.2</t>
  </si>
  <si>
    <t>2.1.4.3</t>
  </si>
  <si>
    <t>2.1.5.1</t>
  </si>
  <si>
    <t>2.1.6.1</t>
  </si>
  <si>
    <t>2.1.6.2</t>
  </si>
  <si>
    <t>2.1.6.3</t>
  </si>
  <si>
    <t>2.1.6.4</t>
  </si>
  <si>
    <t>2.1.6.5</t>
  </si>
  <si>
    <t>2.1.6.6</t>
  </si>
  <si>
    <t>2.1.6.7</t>
  </si>
  <si>
    <t>2.1.7.1</t>
  </si>
  <si>
    <t>2.1.7.1.1</t>
  </si>
  <si>
    <t>2.1.7.1.2</t>
  </si>
  <si>
    <t>2.1.7.1.3</t>
  </si>
  <si>
    <t>2.1.7.1.4</t>
  </si>
  <si>
    <t>2.1.7.1.5</t>
  </si>
  <si>
    <t>2.1.7.1.6</t>
  </si>
  <si>
    <t>2.1.7.1.7</t>
  </si>
  <si>
    <t>2.1.7.2</t>
  </si>
  <si>
    <t>2.1.7.2.1</t>
  </si>
  <si>
    <t>2.1.7.3</t>
  </si>
  <si>
    <t>2.1.7.3.1</t>
  </si>
  <si>
    <t>2.1.7.3.2</t>
  </si>
  <si>
    <t>2.1.7.4</t>
  </si>
  <si>
    <t>2.1.7.4.1</t>
  </si>
  <si>
    <t>2.1.7.4.2</t>
  </si>
  <si>
    <t>2.1.7.4.3</t>
  </si>
  <si>
    <t>2.1.7.5</t>
  </si>
  <si>
    <t>2.1.7.5.1</t>
  </si>
  <si>
    <t>2.1.7.5.2</t>
  </si>
  <si>
    <t>2.1.7.5.3</t>
  </si>
  <si>
    <t>2.1.7.5.4</t>
  </si>
  <si>
    <t>2.1.7.6</t>
  </si>
  <si>
    <t>2.1.7.6.1</t>
  </si>
  <si>
    <t>2.1.7.6.2</t>
  </si>
  <si>
    <t>2.1.8.1</t>
  </si>
  <si>
    <t>3.1.1.1</t>
  </si>
  <si>
    <t>3.1.1.2</t>
  </si>
  <si>
    <t>3.1.1.3</t>
  </si>
  <si>
    <t>3.1.1.4</t>
  </si>
  <si>
    <t>3.1.1.5</t>
  </si>
  <si>
    <t>3.1.1.6</t>
  </si>
  <si>
    <t>3.1.1.7</t>
  </si>
  <si>
    <t>3.1.1.8</t>
  </si>
  <si>
    <t>3.1.2.1</t>
  </si>
  <si>
    <t>3.1.2.2</t>
  </si>
  <si>
    <t>3.1.3.1</t>
  </si>
  <si>
    <t>3.1.3.2</t>
  </si>
  <si>
    <t>3.1.3.3</t>
  </si>
  <si>
    <t>3.1.3.4</t>
  </si>
  <si>
    <t>3.1.3.5</t>
  </si>
  <si>
    <t>3.1.3.6</t>
  </si>
  <si>
    <t>3.1.3.7</t>
  </si>
  <si>
    <t>3.1.4.1</t>
  </si>
  <si>
    <t>3.1.4.2</t>
  </si>
  <si>
    <t>3.1.4.3</t>
  </si>
  <si>
    <t>3.1.5.1</t>
  </si>
  <si>
    <t>3.1.6.1</t>
  </si>
  <si>
    <t>3.1.6.2</t>
  </si>
  <si>
    <t>3.1.6.3</t>
  </si>
  <si>
    <t>3.1.6.4</t>
  </si>
  <si>
    <t>3.1.6.5</t>
  </si>
  <si>
    <t>3.1.6.6</t>
  </si>
  <si>
    <t>3.1.6.7</t>
  </si>
  <si>
    <t>3.1.7.1</t>
  </si>
  <si>
    <t>3.1.7.1.1</t>
  </si>
  <si>
    <t>3.1.7.1.2</t>
  </si>
  <si>
    <t>3.1.7.1.3</t>
  </si>
  <si>
    <t>3.1.7.1.4</t>
  </si>
  <si>
    <t>3.1.7.1.5</t>
  </si>
  <si>
    <t>3.1.7.1.6</t>
  </si>
  <si>
    <t>3.1.7.1.7</t>
  </si>
  <si>
    <t>3.1.7.2</t>
  </si>
  <si>
    <t>3.1.7.2.1</t>
  </si>
  <si>
    <t>3.1.7.3</t>
  </si>
  <si>
    <t>3.1.7.3.1</t>
  </si>
  <si>
    <t>3.1.7.3.2</t>
  </si>
  <si>
    <t>3.1.7.4</t>
  </si>
  <si>
    <t>3.1.7.4.1</t>
  </si>
  <si>
    <t>3.1.7.4.2</t>
  </si>
  <si>
    <t>3.1.7.4.3</t>
  </si>
  <si>
    <t>3.1.7.5</t>
  </si>
  <si>
    <t>3.1.7.5.1</t>
  </si>
  <si>
    <t>3.1.7.5.2</t>
  </si>
  <si>
    <t>3.1.7.5.3</t>
  </si>
  <si>
    <t>3.1.7.5.4</t>
  </si>
  <si>
    <t>3.1.7.6</t>
  </si>
  <si>
    <t>3.1.7.6.1</t>
  </si>
  <si>
    <t>3.1.7.6.2</t>
  </si>
  <si>
    <t>3.1.8.1</t>
  </si>
  <si>
    <t>4.1.1.1</t>
  </si>
  <si>
    <t>4.1.1.2</t>
  </si>
  <si>
    <t>4.1.1.3</t>
  </si>
  <si>
    <t>4.1.1.4</t>
  </si>
  <si>
    <t>4.1.1.5</t>
  </si>
  <si>
    <t>4.1.1.6</t>
  </si>
  <si>
    <t>4.1.1.7</t>
  </si>
  <si>
    <t>4.1.1.8</t>
  </si>
  <si>
    <t>4.1.2.1</t>
  </si>
  <si>
    <t>4.1.2.2</t>
  </si>
  <si>
    <t>4.1.3.1</t>
  </si>
  <si>
    <t>4.1.3.2</t>
  </si>
  <si>
    <t>4.1.3.3</t>
  </si>
  <si>
    <t>4.1.3.4</t>
  </si>
  <si>
    <t>4.1.3.5</t>
  </si>
  <si>
    <t>4.1.3.6</t>
  </si>
  <si>
    <t>4.1.3.7</t>
  </si>
  <si>
    <t>4.1.4.1</t>
  </si>
  <si>
    <t>4.1.4.2</t>
  </si>
  <si>
    <t>4.1.4.3</t>
  </si>
  <si>
    <t>4.1.5.1</t>
  </si>
  <si>
    <t>4.1.6.1</t>
  </si>
  <si>
    <t>4.1.6.2</t>
  </si>
  <si>
    <t>4.1.6.3</t>
  </si>
  <si>
    <t>4.1.6.4</t>
  </si>
  <si>
    <t>4.1.6.5</t>
  </si>
  <si>
    <t>4.1.6.6</t>
  </si>
  <si>
    <t>4.1.6.7</t>
  </si>
  <si>
    <t>4.1.7.1</t>
  </si>
  <si>
    <t>4.1.7.1.1</t>
  </si>
  <si>
    <t>4.1.7.1.2</t>
  </si>
  <si>
    <t>4.1.7.1.3</t>
  </si>
  <si>
    <t>4.1.7.1.4</t>
  </si>
  <si>
    <t>4.1.7.1.5</t>
  </si>
  <si>
    <t>4.1.7.1.6</t>
  </si>
  <si>
    <t>4.1.7.1.7</t>
  </si>
  <si>
    <t>4.1.7.2</t>
  </si>
  <si>
    <t>4.1.7.2.1</t>
  </si>
  <si>
    <t>4.1.7.3</t>
  </si>
  <si>
    <t>4.1.7.3.1</t>
  </si>
  <si>
    <t>4.1.7.3.2</t>
  </si>
  <si>
    <t>4.1.7.4</t>
  </si>
  <si>
    <t>4.1.7.4.1</t>
  </si>
  <si>
    <t>4.1.7.4.2</t>
  </si>
  <si>
    <t>4.1.7.4.3</t>
  </si>
  <si>
    <t>4.1.7.5</t>
  </si>
  <si>
    <t>4.1.7.5.1</t>
  </si>
  <si>
    <t>4.1.7.5.2</t>
  </si>
  <si>
    <t>4.1.7.5.3</t>
  </si>
  <si>
    <t>4.1.7.5.4</t>
  </si>
  <si>
    <t>4.1.7.6</t>
  </si>
  <si>
    <t>4.1.7.6.1</t>
  </si>
  <si>
    <t>4.1.7.6.2</t>
  </si>
  <si>
    <t>4.1.8.1</t>
  </si>
  <si>
    <t>5.1</t>
  </si>
  <si>
    <t>5.1.1</t>
  </si>
  <si>
    <t>5.2</t>
  </si>
  <si>
    <t>5.2.1</t>
  </si>
  <si>
    <t>5.3</t>
  </si>
  <si>
    <t>5.3.1</t>
  </si>
  <si>
    <t xml:space="preserve">_______________________________________________________________
ConceiçãoTavares
</t>
  </si>
  <si>
    <t>2.1.9</t>
  </si>
  <si>
    <t>4.1.9</t>
  </si>
  <si>
    <t>ADMINISTRAÇÃO LOCAL DA OBRA INCLUINDO EQUIPE TÉCNICA CONDUTIVA, EQUIPAMENTOS E FERRAMENTAS DIVERSAS</t>
  </si>
  <si>
    <t xml:space="preserve">MOBILIZAÇÃO DE PESSOAL E EQUIPAMENTOS PARA EXECUÇÃO DOS SERVIÇOS DOS 03 PRÉDIOS </t>
  </si>
  <si>
    <t>MODERNIZAÇÃO</t>
  </si>
  <si>
    <t xml:space="preserve">MANUTENÇÃO PREVENTIVA E CORRETIVA </t>
  </si>
  <si>
    <t>SUBSTITUIÇÃO DOS ELEVADORES</t>
  </si>
  <si>
    <t>3.1.9</t>
  </si>
  <si>
    <t>3.1.10</t>
  </si>
  <si>
    <t>4.1.10</t>
  </si>
  <si>
    <t>ADMINISTRAÇÃO LOCAL E MOBILIZAÇÃO</t>
  </si>
  <si>
    <t>2.1.10</t>
  </si>
  <si>
    <t>MANUTENÇÃO PREVENTIVA E CORRETIVA ANUAL DE 04 (QUATRO) ELEVADORES, INSTALADOS NOS IMÓVEIS OCUPADOS PELO TRF6 E PELA SSJBH, ABRANGENDO O FORNECIMENTO DE MÃO DE OBRA QUALIFICADA, BEM COMO DE TODOS OS MATERIAIS, PEÇAS, COMPONENTES E DEMAIS INSUMOS NECESSÁRIOS À PLENA EXECUÇÃO DOS SERVIÇOS, CONFORME CONDIÇÕES E CARACTERÍSTICAS DESCRITAS NO TERMO DE REFERÊNCIA</t>
  </si>
  <si>
    <t>2.273.378,35</t>
  </si>
  <si>
    <t>5.986.499,14</t>
  </si>
  <si>
    <t>8.259.877,49</t>
  </si>
  <si>
    <t>ANEXO III - MODERNIZAÇÃO DOS 12 ELEVADORES DOS EDIFÍCIOS SEDE I (AFP), II (ERA) E III (ODC) DO TRIBUNAL REGIONAL FEDERAL DA 6ª REGIÃO</t>
  </si>
  <si>
    <t>ANEXO III MANUTENÇÃO DOS 12 ELEVADORES DOS EDIFÍCIOS SEDE I (AFP), II (ERA) E III (ODC) DO TRIBUNAL REGIONAL FEDERAL DA 6ª REGIÃO</t>
  </si>
  <si>
    <t>MANUTENÇÃO PREVENTIVA E CORRETIVA DE 04 (QUATRO) ELEVADORES, INSTALADOS NOS IMÓVEIS OCUPADOS PELO TRF6 E PELA SSJBH, ABRANGENDO O FORNECIMENTO DE MÃO DE OBRA QUALIFICADA, BEM COMO DE TODOS OS MATERIAIS, PEÇAS, COMPONENTES E DEMAIS INSUMOS NECESSÁRIOS À PLENA EXECUÇÃO DOS SERVIÇOS, CONFORME CONDIÇÕES E CARACTERÍSTICAS DESCRITAS NO TERMO DE REFERÊNCIA. PRAZO=36 MESES</t>
  </si>
  <si>
    <t>LIMPEZA PERMANENTE DA OBRA - 01 SERVENTE X 2 HORAS DIÁRIAS</t>
  </si>
  <si>
    <t>CRONOGRAMA  FÍSICO - FINANCEIRO - MODERNIZAÇÃO 12 ELEVADORES</t>
  </si>
  <si>
    <t>CRONOGRAMA  FÍSICO - FINANCEIRO - MANUTENÇÃO DOS ELEVADORES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</si>
</sst>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0"/>
    <numFmt numFmtId="165" formatCode="&quot;R$ &quot;#,##0.00_);[Red]&quot;(R$ &quot;#,##0.00\)"/>
    <numFmt numFmtId="166" formatCode="_([$€-2]* #,##0.00_);_([$€-2]* \(#,##0.00\);_([$€-2]* \-??_)"/>
    <numFmt numFmtId="167" formatCode="_(&quot;R$ &quot;* #,##0.00_);_(&quot;R$ &quot;* \(#,##0.00\);_(&quot;R$ &quot;* \-??_);_(@_)"/>
    <numFmt numFmtId="168" formatCode="_-&quot;R$ &quot;* #,##0.00_-;&quot;-R$ &quot;* #,##0.00_-;_-&quot;R$ &quot;* \-??_-;_-@_-"/>
    <numFmt numFmtId="169" formatCode="_(* #,##0.00_);_(* \(#,##0.00\);_(* \-??_);_(@_)"/>
    <numFmt numFmtId="170" formatCode="&quot;R$ &quot;#,##0_);&quot;(R$ &quot;#,##0\)"/>
    <numFmt numFmtId="171" formatCode="[$-F400]h:mm:ss\ AM/PM"/>
    <numFmt numFmtId="172" formatCode="_(* #,##0.00_);_(* \(#,##0.00\);_(* &quot;-&quot;??_);_(@_)"/>
    <numFmt numFmtId="173" formatCode="&quot;R$ &quot;#,##0.00"/>
    <numFmt numFmtId="174" formatCode="* #,##0.00\ ;* \(#,##0.00\);* \-#\ ;@\ "/>
    <numFmt numFmtId="175" formatCode="_(&quot;R$ &quot;* #,##0.00_);_(&quot;R$ &quot;* \(#,##0.00\);_(&quot;R$ &quot;* &quot;-&quot;??_);_(@_)"/>
    <numFmt numFmtId="176" formatCode="&quot; R$ &quot;* #,##0.00\ ;&quot; R$ &quot;* \(#,##0.00\);&quot; R$ &quot;* \-#\ ;@\ "/>
    <numFmt numFmtId="177" formatCode="#,##0.00\ %"/>
    <numFmt numFmtId="178" formatCode="0.0%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10"/>
      <name val="Geneva"/>
      <family val="2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b/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</font>
    <font>
      <sz val="12"/>
      <name val="Times New Roman"/>
      <family val="1"/>
    </font>
    <font>
      <b/>
      <sz val="9"/>
      <name val="Times New Roman"/>
      <family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sz val="10"/>
      <name val="MS Sans Serif"/>
      <family val="2"/>
    </font>
    <font>
      <sz val="10"/>
      <name val="MS Sans Serif"/>
    </font>
    <font>
      <b/>
      <sz val="12"/>
      <color rgb="FF737C85"/>
      <name val="Arial"/>
      <family val="2"/>
    </font>
    <font>
      <b/>
      <sz val="11"/>
      <name val="Arial"/>
      <family val="1"/>
    </font>
    <font>
      <b/>
      <sz val="1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9"/>
      <color theme="1"/>
      <name val="Arial"/>
      <family val="2"/>
    </font>
    <font>
      <i/>
      <sz val="11"/>
      <color rgb="FFFF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13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46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24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165" fontId="7" fillId="0" borderId="0"/>
    <xf numFmtId="166" fontId="5" fillId="0" borderId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8" fontId="5" fillId="0" borderId="0" applyFill="0" applyBorder="0" applyAlignment="0" applyProtection="0"/>
    <xf numFmtId="0" fontId="9" fillId="0" borderId="0"/>
    <xf numFmtId="0" fontId="9" fillId="0" borderId="0"/>
    <xf numFmtId="4" fontId="5" fillId="0" borderId="0"/>
    <xf numFmtId="4" fontId="5" fillId="0" borderId="0"/>
    <xf numFmtId="0" fontId="5" fillId="0" borderId="0"/>
    <xf numFmtId="4" fontId="5" fillId="0" borderId="0"/>
    <xf numFmtId="0" fontId="9" fillId="0" borderId="0"/>
    <xf numFmtId="0" fontId="10" fillId="0" borderId="0"/>
    <xf numFmtId="0" fontId="5" fillId="0" borderId="0"/>
    <xf numFmtId="165" fontId="9" fillId="0" borderId="0"/>
    <xf numFmtId="0" fontId="9" fillId="0" borderId="0"/>
    <xf numFmtId="0" fontId="9" fillId="0" borderId="0"/>
    <xf numFmtId="0" fontId="9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169" fontId="5" fillId="0" borderId="0" applyFill="0" applyBorder="0" applyAlignment="0" applyProtection="0"/>
    <xf numFmtId="169" fontId="5" fillId="0" borderId="0" applyFill="0" applyBorder="0" applyAlignment="0" applyProtection="0"/>
    <xf numFmtId="169" fontId="5" fillId="0" borderId="0" applyFill="0" applyBorder="0" applyAlignment="0" applyProtection="0"/>
    <xf numFmtId="169" fontId="5" fillId="0" borderId="0" applyFill="0" applyBorder="0" applyAlignment="0" applyProtection="0"/>
    <xf numFmtId="169" fontId="5" fillId="0" borderId="0" applyFill="0" applyBorder="0" applyAlignment="0" applyProtection="0"/>
    <xf numFmtId="170" fontId="5" fillId="0" borderId="0" applyFill="0" applyBorder="0" applyAlignment="0" applyProtection="0"/>
    <xf numFmtId="169" fontId="5" fillId="0" borderId="0" applyFill="0" applyBorder="0" applyAlignment="0" applyProtection="0"/>
    <xf numFmtId="169" fontId="5" fillId="0" borderId="0" applyFill="0" applyBorder="0" applyAlignment="0" applyProtection="0"/>
    <xf numFmtId="169" fontId="5" fillId="0" borderId="0" applyFill="0" applyBorder="0" applyAlignment="0" applyProtection="0"/>
    <xf numFmtId="169" fontId="5" fillId="0" borderId="0" applyFill="0" applyBorder="0" applyAlignment="0" applyProtection="0"/>
    <xf numFmtId="169" fontId="5" fillId="0" borderId="0" applyFill="0" applyBorder="0" applyAlignment="0" applyProtection="0"/>
    <xf numFmtId="9" fontId="5" fillId="0" borderId="0" applyFont="0" applyFill="0" applyBorder="0" applyAlignment="0" applyProtection="0"/>
    <xf numFmtId="171" fontId="1" fillId="0" borderId="0"/>
    <xf numFmtId="0" fontId="1" fillId="0" borderId="0"/>
    <xf numFmtId="172" fontId="9" fillId="0" borderId="0" applyFont="0" applyFill="0" applyBorder="0" applyAlignment="0" applyProtection="0"/>
    <xf numFmtId="172" fontId="5" fillId="0" borderId="0" applyFont="0" applyFill="0" applyBorder="0" applyAlignment="0" applyProtection="0"/>
    <xf numFmtId="171" fontId="15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35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6" fillId="0" borderId="0"/>
    <xf numFmtId="0" fontId="14" fillId="0" borderId="0"/>
    <xf numFmtId="43" fontId="1" fillId="0" borderId="0" applyFont="0" applyFill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14" borderId="0" applyNumberFormat="0" applyBorder="0" applyAlignment="0" applyProtection="0"/>
    <xf numFmtId="0" fontId="47" fillId="17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8" borderId="0" applyNumberFormat="0" applyBorder="0" applyAlignment="0" applyProtection="0"/>
    <xf numFmtId="0" fontId="53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9" fillId="1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49" fillId="29" borderId="51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0" fillId="30" borderId="52" applyNumberFormat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0" fillId="30" borderId="52" applyNumberFormat="0" applyAlignment="0" applyProtection="0"/>
    <xf numFmtId="174" fontId="5" fillId="0" borderId="0" applyFill="0" applyBorder="0" applyAlignment="0" applyProtection="0"/>
    <xf numFmtId="176" fontId="5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2" fillId="20" borderId="51" applyNumberFormat="0" applyAlignment="0" applyProtection="0"/>
    <xf numFmtId="0" fontId="55" fillId="0" borderId="0" applyNumberFormat="0" applyFill="0" applyBorder="0" applyAlignment="0" applyProtection="0"/>
    <xf numFmtId="0" fontId="48" fillId="10" borderId="0" applyNumberFormat="0" applyBorder="0" applyAlignment="0" applyProtection="0"/>
    <xf numFmtId="0" fontId="57" fillId="0" borderId="54" applyNumberFormat="0" applyFill="0" applyAlignment="0" applyProtection="0"/>
    <xf numFmtId="0" fontId="58" fillId="0" borderId="55" applyNumberFormat="0" applyFill="0" applyAlignment="0" applyProtection="0"/>
    <xf numFmtId="0" fontId="59" fillId="0" borderId="56" applyNumberFormat="0" applyFill="0" applyAlignment="0" applyProtection="0"/>
    <xf numFmtId="0" fontId="59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2" fillId="13" borderId="51" applyNumberFormat="0" applyAlignment="0" applyProtection="0"/>
    <xf numFmtId="0" fontId="51" fillId="0" borderId="53" applyNumberFormat="0" applyFill="0" applyAlignment="0" applyProtection="0"/>
    <xf numFmtId="175" fontId="1" fillId="0" borderId="0" applyFont="0" applyFill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62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4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Font="0" applyFill="0" applyBorder="0" applyAlignment="0" applyProtection="0"/>
    <xf numFmtId="174" fontId="5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5" fillId="31" borderId="57">
      <alignment wrapText="1"/>
    </xf>
    <xf numFmtId="0" fontId="45" fillId="32" borderId="1">
      <alignment wrapText="1"/>
    </xf>
    <xf numFmtId="0" fontId="4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9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44" fontId="0" fillId="0" borderId="0" xfId="1" applyFont="1" applyAlignment="1">
      <alignment horizontal="center" vertical="center"/>
    </xf>
    <xf numFmtId="0" fontId="11" fillId="0" borderId="0" xfId="0" applyFont="1"/>
    <xf numFmtId="0" fontId="0" fillId="0" borderId="0" xfId="0" applyAlignment="1">
      <alignment vertical="center"/>
    </xf>
    <xf numFmtId="0" fontId="16" fillId="0" borderId="0" xfId="0" applyFont="1"/>
    <xf numFmtId="0" fontId="2" fillId="0" borderId="17" xfId="0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7" xfId="57" applyFont="1" applyBorder="1" applyAlignment="1">
      <alignment horizontal="center" vertical="center"/>
    </xf>
    <xf numFmtId="10" fontId="4" fillId="0" borderId="0" xfId="49" applyNumberFormat="1" applyFont="1" applyBorder="1" applyAlignment="1">
      <alignment horizontal="center" vertical="center"/>
    </xf>
    <xf numFmtId="10" fontId="4" fillId="0" borderId="0" xfId="49" quotePrefix="1" applyNumberFormat="1" applyFont="1" applyBorder="1" applyAlignment="1">
      <alignment horizontal="center" vertical="center"/>
    </xf>
    <xf numFmtId="10" fontId="18" fillId="0" borderId="19" xfId="49" quotePrefix="1" applyNumberFormat="1" applyFont="1" applyBorder="1" applyAlignment="1">
      <alignment horizontal="left"/>
    </xf>
    <xf numFmtId="10" fontId="1" fillId="0" borderId="0" xfId="49" quotePrefix="1" applyNumberFormat="1" applyFont="1" applyBorder="1" applyAlignment="1">
      <alignment horizontal="center" vertical="center"/>
    </xf>
    <xf numFmtId="10" fontId="1" fillId="0" borderId="0" xfId="49" applyNumberFormat="1" applyFont="1" applyBorder="1" applyAlignment="1">
      <alignment horizontal="center" vertical="center"/>
    </xf>
    <xf numFmtId="9" fontId="1" fillId="0" borderId="0" xfId="58" applyFont="1" applyBorder="1" applyAlignment="1">
      <alignment horizontal="center"/>
    </xf>
    <xf numFmtId="0" fontId="19" fillId="0" borderId="0" xfId="57" quotePrefix="1" applyFont="1" applyAlignment="1">
      <alignment horizontal="right"/>
    </xf>
    <xf numFmtId="9" fontId="1" fillId="0" borderId="0" xfId="58" applyFont="1" applyBorder="1"/>
    <xf numFmtId="44" fontId="2" fillId="0" borderId="17" xfId="1" applyFont="1" applyBorder="1" applyAlignment="1">
      <alignment horizontal="center" vertical="center" wrapText="1"/>
    </xf>
    <xf numFmtId="0" fontId="12" fillId="0" borderId="7" xfId="55" applyFont="1" applyBorder="1" applyAlignment="1">
      <alignment vertical="center" wrapText="1"/>
    </xf>
    <xf numFmtId="0" fontId="12" fillId="0" borderId="19" xfId="55" applyFont="1" applyBorder="1" applyAlignment="1">
      <alignment horizontal="left" vertical="center" wrapText="1"/>
    </xf>
    <xf numFmtId="10" fontId="11" fillId="0" borderId="17" xfId="2" applyNumberFormat="1" applyFont="1" applyBorder="1" applyAlignment="1">
      <alignment horizontal="center" vertical="center"/>
    </xf>
    <xf numFmtId="44" fontId="2" fillId="0" borderId="17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11" fillId="0" borderId="45" xfId="0" applyNumberFormat="1" applyFont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164" fontId="0" fillId="0" borderId="0" xfId="0" applyNumberFormat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3" fontId="4" fillId="2" borderId="1" xfId="60" applyFont="1" applyFill="1" applyBorder="1" applyAlignment="1">
      <alignment horizontal="center" vertical="center"/>
    </xf>
    <xf numFmtId="43" fontId="0" fillId="0" borderId="0" xfId="60" applyFont="1" applyAlignment="1">
      <alignment horizontal="center" vertical="center"/>
    </xf>
    <xf numFmtId="0" fontId="1" fillId="0" borderId="0" xfId="57"/>
    <xf numFmtId="0" fontId="26" fillId="0" borderId="6" xfId="23" applyFont="1" applyBorder="1" applyAlignment="1">
      <alignment horizontal="left" vertical="center" wrapText="1"/>
    </xf>
    <xf numFmtId="0" fontId="26" fillId="0" borderId="3" xfId="23" applyFont="1" applyBorder="1" applyAlignment="1">
      <alignment vertical="center" wrapText="1"/>
    </xf>
    <xf numFmtId="10" fontId="26" fillId="0" borderId="3" xfId="49" applyNumberFormat="1" applyFont="1" applyFill="1" applyBorder="1" applyAlignment="1">
      <alignment horizontal="center" vertical="center" wrapText="1"/>
    </xf>
    <xf numFmtId="10" fontId="28" fillId="0" borderId="32" xfId="49" applyNumberFormat="1" applyFont="1" applyFill="1" applyBorder="1" applyAlignment="1">
      <alignment vertical="center" wrapText="1"/>
    </xf>
    <xf numFmtId="0" fontId="1" fillId="0" borderId="0" xfId="57" quotePrefix="1"/>
    <xf numFmtId="0" fontId="1" fillId="0" borderId="7" xfId="57" applyBorder="1" applyAlignment="1">
      <alignment horizontal="center" vertical="center"/>
    </xf>
    <xf numFmtId="0" fontId="1" fillId="0" borderId="6" xfId="57" applyBorder="1"/>
    <xf numFmtId="0" fontId="1" fillId="0" borderId="3" xfId="57" applyBorder="1"/>
    <xf numFmtId="0" fontId="1" fillId="0" borderId="32" xfId="57" applyBorder="1"/>
    <xf numFmtId="0" fontId="1" fillId="0" borderId="7" xfId="57" applyBorder="1"/>
    <xf numFmtId="0" fontId="1" fillId="0" borderId="19" xfId="57" applyBorder="1"/>
    <xf numFmtId="0" fontId="1" fillId="0" borderId="7" xfId="57" applyBorder="1" applyAlignment="1">
      <alignment horizontal="center"/>
    </xf>
    <xf numFmtId="44" fontId="1" fillId="0" borderId="0" xfId="57" applyNumberFormat="1" applyAlignment="1">
      <alignment horizontal="left"/>
    </xf>
    <xf numFmtId="0" fontId="1" fillId="0" borderId="0" xfId="57" applyAlignment="1">
      <alignment horizontal="left"/>
    </xf>
    <xf numFmtId="0" fontId="29" fillId="0" borderId="4" xfId="55" applyFont="1" applyBorder="1" applyAlignment="1">
      <alignment vertical="center"/>
    </xf>
    <xf numFmtId="0" fontId="25" fillId="0" borderId="0" xfId="55" applyFont="1" applyAlignment="1">
      <alignment vertical="center"/>
    </xf>
    <xf numFmtId="0" fontId="29" fillId="0" borderId="7" xfId="55" applyFont="1" applyBorder="1" applyAlignment="1">
      <alignment vertical="center"/>
    </xf>
    <xf numFmtId="4" fontId="26" fillId="0" borderId="4" xfId="55" applyNumberFormat="1" applyFont="1" applyBorder="1" applyAlignment="1">
      <alignment vertical="center"/>
    </xf>
    <xf numFmtId="4" fontId="26" fillId="0" borderId="7" xfId="55" applyNumberFormat="1" applyFont="1" applyBorder="1" applyAlignment="1">
      <alignment vertical="center"/>
    </xf>
    <xf numFmtId="0" fontId="26" fillId="4" borderId="17" xfId="55" applyFont="1" applyFill="1" applyBorder="1" applyAlignment="1">
      <alignment horizontal="center" vertical="center"/>
    </xf>
    <xf numFmtId="4" fontId="25" fillId="0" borderId="0" xfId="55" applyNumberFormat="1" applyFont="1" applyAlignment="1">
      <alignment vertical="center"/>
    </xf>
    <xf numFmtId="14" fontId="23" fillId="4" borderId="26" xfId="55" applyNumberFormat="1" applyFont="1" applyFill="1" applyBorder="1" applyAlignment="1">
      <alignment horizontal="center" vertical="center"/>
    </xf>
    <xf numFmtId="4" fontId="23" fillId="4" borderId="27" xfId="55" applyNumberFormat="1" applyFont="1" applyFill="1" applyBorder="1" applyAlignment="1">
      <alignment horizontal="left" vertical="center"/>
    </xf>
    <xf numFmtId="10" fontId="23" fillId="4" borderId="27" xfId="56" applyNumberFormat="1" applyFont="1" applyFill="1" applyBorder="1" applyAlignment="1">
      <alignment horizontal="center" vertical="center"/>
    </xf>
    <xf numFmtId="10" fontId="23" fillId="4" borderId="28" xfId="56" applyNumberFormat="1" applyFont="1" applyFill="1" applyBorder="1" applyAlignment="1">
      <alignment horizontal="center" vertical="center"/>
    </xf>
    <xf numFmtId="173" fontId="23" fillId="0" borderId="0" xfId="55" applyNumberFormat="1" applyFont="1" applyAlignment="1">
      <alignment vertical="center"/>
    </xf>
    <xf numFmtId="0" fontId="23" fillId="0" borderId="0" xfId="55" applyFont="1" applyAlignment="1">
      <alignment vertical="center"/>
    </xf>
    <xf numFmtId="4" fontId="23" fillId="0" borderId="0" xfId="55" applyNumberFormat="1" applyFont="1" applyAlignment="1">
      <alignment vertical="center"/>
    </xf>
    <xf numFmtId="14" fontId="26" fillId="5" borderId="26" xfId="55" applyNumberFormat="1" applyFont="1" applyFill="1" applyBorder="1" applyAlignment="1">
      <alignment horizontal="center" vertical="center"/>
    </xf>
    <xf numFmtId="4" fontId="26" fillId="5" borderId="27" xfId="55" applyNumberFormat="1" applyFont="1" applyFill="1" applyBorder="1" applyAlignment="1">
      <alignment horizontal="center" vertical="center"/>
    </xf>
    <xf numFmtId="10" fontId="26" fillId="5" borderId="27" xfId="56" applyNumberFormat="1" applyFont="1" applyFill="1" applyBorder="1" applyAlignment="1">
      <alignment horizontal="center" vertical="center"/>
    </xf>
    <xf numFmtId="10" fontId="26" fillId="5" borderId="28" xfId="56" applyNumberFormat="1" applyFont="1" applyFill="1" applyBorder="1" applyAlignment="1">
      <alignment horizontal="center" vertical="center"/>
    </xf>
    <xf numFmtId="173" fontId="26" fillId="0" borderId="0" xfId="55" applyNumberFormat="1" applyFont="1" applyAlignment="1">
      <alignment horizontal="center" vertical="center"/>
    </xf>
    <xf numFmtId="4" fontId="26" fillId="0" borderId="0" xfId="55" applyNumberFormat="1" applyFont="1" applyAlignment="1">
      <alignment horizontal="center" vertical="center"/>
    </xf>
    <xf numFmtId="0" fontId="26" fillId="0" borderId="0" xfId="55" applyFont="1" applyAlignment="1">
      <alignment horizontal="center" vertical="center"/>
    </xf>
    <xf numFmtId="173" fontId="25" fillId="0" borderId="0" xfId="55" applyNumberFormat="1" applyFont="1" applyAlignment="1">
      <alignment vertical="center"/>
    </xf>
    <xf numFmtId="4" fontId="23" fillId="4" borderId="27" xfId="55" applyNumberFormat="1" applyFont="1" applyFill="1" applyBorder="1" applyAlignment="1">
      <alignment horizontal="left" vertical="center" wrapText="1"/>
    </xf>
    <xf numFmtId="10" fontId="23" fillId="4" borderId="27" xfId="56" applyNumberFormat="1" applyFont="1" applyFill="1" applyBorder="1" applyAlignment="1">
      <alignment horizontal="center" vertical="center" wrapText="1"/>
    </xf>
    <xf numFmtId="173" fontId="23" fillId="4" borderId="0" xfId="55" applyNumberFormat="1" applyFont="1" applyFill="1" applyAlignment="1">
      <alignment horizontal="center" vertical="center"/>
    </xf>
    <xf numFmtId="4" fontId="23" fillId="4" borderId="0" xfId="55" applyNumberFormat="1" applyFont="1" applyFill="1" applyAlignment="1">
      <alignment horizontal="center" vertical="center" wrapText="1"/>
    </xf>
    <xf numFmtId="4" fontId="26" fillId="4" borderId="0" xfId="55" applyNumberFormat="1" applyFont="1" applyFill="1" applyAlignment="1">
      <alignment horizontal="center" vertical="center" wrapText="1"/>
    </xf>
    <xf numFmtId="0" fontId="25" fillId="0" borderId="0" xfId="55" applyFont="1" applyAlignment="1">
      <alignment horizontal="center" vertical="center"/>
    </xf>
    <xf numFmtId="0" fontId="12" fillId="0" borderId="0" xfId="55" applyFont="1" applyAlignment="1">
      <alignment vertical="center"/>
    </xf>
    <xf numFmtId="10" fontId="28" fillId="6" borderId="17" xfId="55" applyNumberFormat="1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43" fontId="12" fillId="0" borderId="1" xfId="6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/>
    </xf>
    <xf numFmtId="0" fontId="33" fillId="0" borderId="37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33" fillId="0" borderId="1" xfId="0" applyFont="1" applyBorder="1" applyAlignment="1">
      <alignment horizontal="left" vertical="center"/>
    </xf>
    <xf numFmtId="44" fontId="33" fillId="0" borderId="38" xfId="1" applyFont="1" applyBorder="1" applyAlignment="1">
      <alignment horizontal="center" vertical="center"/>
    </xf>
    <xf numFmtId="0" fontId="33" fillId="2" borderId="37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left" vertical="center"/>
    </xf>
    <xf numFmtId="43" fontId="33" fillId="2" borderId="1" xfId="60" applyFont="1" applyFill="1" applyBorder="1" applyAlignment="1">
      <alignment horizontal="center" vertical="center"/>
    </xf>
    <xf numFmtId="44" fontId="12" fillId="0" borderId="38" xfId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43" fontId="12" fillId="0" borderId="1" xfId="6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34" borderId="37" xfId="0" applyFont="1" applyFill="1" applyBorder="1" applyAlignment="1">
      <alignment horizontal="center" vertical="center"/>
    </xf>
    <xf numFmtId="0" fontId="33" fillId="34" borderId="1" xfId="0" applyFont="1" applyFill="1" applyBorder="1" applyAlignment="1">
      <alignment horizontal="center" vertical="center"/>
    </xf>
    <xf numFmtId="0" fontId="33" fillId="34" borderId="1" xfId="0" applyFont="1" applyFill="1" applyBorder="1" applyAlignment="1">
      <alignment horizontal="left" vertical="center"/>
    </xf>
    <xf numFmtId="43" fontId="33" fillId="34" borderId="1" xfId="6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33" fillId="34" borderId="1" xfId="0" applyFont="1" applyFill="1" applyBorder="1" applyAlignment="1">
      <alignment vertical="center"/>
    </xf>
    <xf numFmtId="0" fontId="3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3" fontId="12" fillId="0" borderId="1" xfId="6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8" fontId="63" fillId="0" borderId="0" xfId="0" applyNumberFormat="1" applyFont="1" applyAlignment="1">
      <alignment horizontal="right" vertical="center" wrapText="1"/>
    </xf>
    <xf numFmtId="8" fontId="1" fillId="0" borderId="0" xfId="57" applyNumberFormat="1"/>
    <xf numFmtId="0" fontId="64" fillId="36" borderId="0" xfId="0" applyFont="1" applyFill="1" applyAlignment="1">
      <alignment horizontal="left" vertical="top" wrapText="1"/>
    </xf>
    <xf numFmtId="0" fontId="65" fillId="36" borderId="0" xfId="0" applyFont="1" applyFill="1" applyAlignment="1">
      <alignment horizontal="left" vertical="top" wrapText="1"/>
    </xf>
    <xf numFmtId="0" fontId="64" fillId="36" borderId="58" xfId="0" applyFont="1" applyFill="1" applyBorder="1" applyAlignment="1">
      <alignment horizontal="right" vertical="top" wrapText="1"/>
    </xf>
    <xf numFmtId="0" fontId="66" fillId="37" borderId="58" xfId="0" applyFont="1" applyFill="1" applyBorder="1" applyAlignment="1">
      <alignment horizontal="left" vertical="top" wrapText="1"/>
    </xf>
    <xf numFmtId="0" fontId="66" fillId="37" borderId="58" xfId="0" applyFont="1" applyFill="1" applyBorder="1" applyAlignment="1">
      <alignment horizontal="right" vertical="top" wrapText="1"/>
    </xf>
    <xf numFmtId="4" fontId="66" fillId="37" borderId="58" xfId="0" applyNumberFormat="1" applyFont="1" applyFill="1" applyBorder="1" applyAlignment="1">
      <alignment horizontal="right" vertical="top" wrapText="1"/>
    </xf>
    <xf numFmtId="177" fontId="66" fillId="37" borderId="58" xfId="0" applyNumberFormat="1" applyFont="1" applyFill="1" applyBorder="1" applyAlignment="1">
      <alignment horizontal="right" vertical="top" wrapText="1"/>
    </xf>
    <xf numFmtId="0" fontId="67" fillId="38" borderId="58" xfId="0" applyFont="1" applyFill="1" applyBorder="1" applyAlignment="1">
      <alignment horizontal="left" vertical="top" wrapText="1"/>
    </xf>
    <xf numFmtId="0" fontId="67" fillId="38" borderId="58" xfId="0" applyFont="1" applyFill="1" applyBorder="1" applyAlignment="1">
      <alignment horizontal="right" vertical="top" wrapText="1"/>
    </xf>
    <xf numFmtId="0" fontId="67" fillId="38" borderId="58" xfId="0" applyFont="1" applyFill="1" applyBorder="1" applyAlignment="1">
      <alignment horizontal="center" vertical="top" wrapText="1"/>
    </xf>
    <xf numFmtId="4" fontId="67" fillId="38" borderId="58" xfId="0" applyNumberFormat="1" applyFont="1" applyFill="1" applyBorder="1" applyAlignment="1">
      <alignment horizontal="right" vertical="top" wrapText="1"/>
    </xf>
    <xf numFmtId="177" fontId="67" fillId="38" borderId="58" xfId="0" applyNumberFormat="1" applyFont="1" applyFill="1" applyBorder="1" applyAlignment="1">
      <alignment horizontal="right" vertical="top" wrapText="1"/>
    </xf>
    <xf numFmtId="0" fontId="65" fillId="36" borderId="0" xfId="0" applyFont="1" applyFill="1" applyAlignment="1">
      <alignment horizontal="right" vertical="top" wrapText="1"/>
    </xf>
    <xf numFmtId="0" fontId="68" fillId="36" borderId="0" xfId="0" applyFont="1" applyFill="1" applyAlignment="1">
      <alignment horizontal="center" vertical="top" wrapText="1"/>
    </xf>
    <xf numFmtId="0" fontId="68" fillId="36" borderId="0" xfId="0" applyFont="1" applyFill="1" applyAlignment="1">
      <alignment horizontal="left" vertical="top" wrapText="1"/>
    </xf>
    <xf numFmtId="0" fontId="65" fillId="36" borderId="0" xfId="0" applyFont="1" applyFill="1" applyAlignment="1">
      <alignment horizontal="center" vertical="top" wrapText="1"/>
    </xf>
    <xf numFmtId="44" fontId="33" fillId="2" borderId="38" xfId="0" applyNumberFormat="1" applyFont="1" applyFill="1" applyBorder="1" applyAlignment="1">
      <alignment horizontal="center" vertical="center"/>
    </xf>
    <xf numFmtId="44" fontId="33" fillId="34" borderId="38" xfId="0" applyNumberFormat="1" applyFont="1" applyFill="1" applyBorder="1" applyAlignment="1">
      <alignment horizontal="center" vertical="center"/>
    </xf>
    <xf numFmtId="10" fontId="11" fillId="0" borderId="17" xfId="2" applyNumberFormat="1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5" xfId="0" applyFont="1" applyBorder="1" applyAlignment="1">
      <alignment vertical="center"/>
    </xf>
    <xf numFmtId="0" fontId="12" fillId="0" borderId="35" xfId="0" applyFont="1" applyBorder="1" applyAlignment="1">
      <alignment horizontal="left" vertical="center" wrapText="1"/>
    </xf>
    <xf numFmtId="43" fontId="12" fillId="0" borderId="35" xfId="60" applyFont="1" applyBorder="1" applyAlignment="1">
      <alignment horizontal="center" vertical="center"/>
    </xf>
    <xf numFmtId="44" fontId="12" fillId="0" borderId="35" xfId="1" applyFont="1" applyBorder="1" applyAlignment="1">
      <alignment horizontal="center" vertical="center"/>
    </xf>
    <xf numFmtId="44" fontId="12" fillId="0" borderId="35" xfId="1" applyFont="1" applyFill="1" applyBorder="1" applyAlignment="1">
      <alignment horizontal="center" vertical="center"/>
    </xf>
    <xf numFmtId="44" fontId="12" fillId="0" borderId="36" xfId="1" applyFont="1" applyBorder="1" applyAlignment="1">
      <alignment horizontal="center" vertical="center"/>
    </xf>
    <xf numFmtId="0" fontId="13" fillId="35" borderId="37" xfId="0" applyFont="1" applyFill="1" applyBorder="1" applyAlignment="1">
      <alignment horizontal="center" vertical="center" wrapText="1"/>
    </xf>
    <xf numFmtId="0" fontId="13" fillId="35" borderId="1" xfId="0" applyFont="1" applyFill="1" applyBorder="1" applyAlignment="1">
      <alignment horizontal="center" vertical="center" wrapText="1"/>
    </xf>
    <xf numFmtId="0" fontId="13" fillId="35" borderId="1" xfId="0" applyFont="1" applyFill="1" applyBorder="1" applyAlignment="1">
      <alignment vertical="center" wrapText="1"/>
    </xf>
    <xf numFmtId="0" fontId="13" fillId="35" borderId="1" xfId="0" applyFont="1" applyFill="1" applyBorder="1" applyAlignment="1">
      <alignment horizontal="left" vertical="center"/>
    </xf>
    <xf numFmtId="0" fontId="5" fillId="35" borderId="1" xfId="0" applyFont="1" applyFill="1" applyBorder="1" applyAlignment="1">
      <alignment horizontal="center" vertical="center"/>
    </xf>
    <xf numFmtId="43" fontId="37" fillId="35" borderId="1" xfId="60" applyFont="1" applyFill="1" applyBorder="1" applyAlignment="1">
      <alignment horizontal="center" vertical="center" wrapText="1"/>
    </xf>
    <xf numFmtId="0" fontId="37" fillId="35" borderId="1" xfId="0" applyFont="1" applyFill="1" applyBorder="1" applyAlignment="1">
      <alignment horizontal="center" vertical="center" wrapText="1"/>
    </xf>
    <xf numFmtId="0" fontId="0" fillId="33" borderId="1" xfId="0" applyFill="1" applyBorder="1"/>
    <xf numFmtId="0" fontId="0" fillId="33" borderId="38" xfId="0" applyFill="1" applyBorder="1"/>
    <xf numFmtId="43" fontId="5" fillId="35" borderId="1" xfId="60" applyFont="1" applyFill="1" applyBorder="1" applyAlignment="1">
      <alignment horizontal="center" vertical="center" wrapText="1"/>
    </xf>
    <xf numFmtId="0" fontId="5" fillId="35" borderId="1" xfId="0" applyFont="1" applyFill="1" applyBorder="1" applyAlignment="1">
      <alignment horizontal="center" vertical="center" wrapText="1"/>
    </xf>
    <xf numFmtId="0" fontId="38" fillId="0" borderId="39" xfId="0" applyFont="1" applyBorder="1" applyAlignment="1">
      <alignment vertical="center"/>
    </xf>
    <xf numFmtId="0" fontId="38" fillId="0" borderId="40" xfId="0" applyFont="1" applyBorder="1" applyAlignment="1">
      <alignment horizontal="center" vertical="center"/>
    </xf>
    <xf numFmtId="0" fontId="38" fillId="0" borderId="40" xfId="0" applyFont="1" applyBorder="1" applyAlignment="1">
      <alignment vertical="center"/>
    </xf>
    <xf numFmtId="0" fontId="38" fillId="0" borderId="40" xfId="0" applyFont="1" applyBorder="1" applyAlignment="1">
      <alignment horizontal="left" vertical="center"/>
    </xf>
    <xf numFmtId="43" fontId="38" fillId="0" borderId="40" xfId="60" applyFont="1" applyFill="1" applyBorder="1" applyAlignment="1">
      <alignment vertical="center"/>
    </xf>
    <xf numFmtId="0" fontId="39" fillId="0" borderId="40" xfId="0" applyFont="1" applyBorder="1" applyAlignment="1">
      <alignment horizontal="right" vertical="center"/>
    </xf>
    <xf numFmtId="44" fontId="39" fillId="0" borderId="43" xfId="1" applyFont="1" applyFill="1" applyBorder="1" applyAlignment="1">
      <alignment horizontal="center" vertical="center"/>
    </xf>
    <xf numFmtId="0" fontId="70" fillId="7" borderId="37" xfId="0" applyFont="1" applyFill="1" applyBorder="1" applyAlignment="1">
      <alignment vertical="center"/>
    </xf>
    <xf numFmtId="0" fontId="70" fillId="7" borderId="1" xfId="0" applyFont="1" applyFill="1" applyBorder="1" applyAlignment="1">
      <alignment horizontal="center" vertical="center"/>
    </xf>
    <xf numFmtId="0" fontId="70" fillId="7" borderId="1" xfId="0" applyFont="1" applyFill="1" applyBorder="1" applyAlignment="1">
      <alignment vertical="center"/>
    </xf>
    <xf numFmtId="0" fontId="70" fillId="7" borderId="1" xfId="0" applyFont="1" applyFill="1" applyBorder="1" applyAlignment="1">
      <alignment horizontal="left" vertical="center"/>
    </xf>
    <xf numFmtId="43" fontId="70" fillId="7" borderId="1" xfId="60" applyFont="1" applyFill="1" applyBorder="1" applyAlignment="1">
      <alignment vertical="center"/>
    </xf>
    <xf numFmtId="0" fontId="71" fillId="7" borderId="1" xfId="0" applyFont="1" applyFill="1" applyBorder="1" applyAlignment="1">
      <alignment horizontal="right" vertical="center"/>
    </xf>
    <xf numFmtId="44" fontId="71" fillId="7" borderId="38" xfId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18" xfId="0" applyBorder="1" applyAlignment="1">
      <alignment vertical="center"/>
    </xf>
    <xf numFmtId="0" fontId="22" fillId="0" borderId="0" xfId="55" applyFont="1" applyAlignment="1">
      <alignment vertical="center" wrapText="1"/>
    </xf>
    <xf numFmtId="0" fontId="2" fillId="0" borderId="0" xfId="57" applyFont="1" applyAlignment="1">
      <alignment horizontal="center" vertical="center"/>
    </xf>
    <xf numFmtId="0" fontId="1" fillId="0" borderId="0" xfId="57" applyAlignment="1">
      <alignment horizontal="center" vertical="center"/>
    </xf>
    <xf numFmtId="0" fontId="1" fillId="0" borderId="0" xfId="57" applyAlignment="1">
      <alignment horizontal="right" vertical="center"/>
    </xf>
    <xf numFmtId="0" fontId="1" fillId="0" borderId="0" xfId="57" applyAlignment="1">
      <alignment vertical="center"/>
    </xf>
    <xf numFmtId="0" fontId="1" fillId="0" borderId="0" xfId="57" applyAlignment="1">
      <alignment horizontal="center"/>
    </xf>
    <xf numFmtId="0" fontId="22" fillId="0" borderId="16" xfId="55" applyFont="1" applyBorder="1" applyAlignment="1">
      <alignment horizontal="right" vertical="center"/>
    </xf>
    <xf numFmtId="0" fontId="22" fillId="0" borderId="15" xfId="55" applyFont="1" applyBorder="1" applyAlignment="1">
      <alignment vertical="center" wrapText="1"/>
    </xf>
    <xf numFmtId="10" fontId="22" fillId="0" borderId="16" xfId="55" applyNumberFormat="1" applyFont="1" applyBorder="1" applyAlignment="1">
      <alignment horizontal="right" vertical="center"/>
    </xf>
    <xf numFmtId="0" fontId="22" fillId="0" borderId="14" xfId="55" applyFont="1" applyBorder="1" applyAlignment="1">
      <alignment horizontal="right" vertical="center"/>
    </xf>
    <xf numFmtId="10" fontId="22" fillId="0" borderId="14" xfId="55" applyNumberFormat="1" applyFont="1" applyBorder="1" applyAlignment="1">
      <alignment horizontal="right" vertical="center"/>
    </xf>
    <xf numFmtId="0" fontId="12" fillId="0" borderId="41" xfId="55" applyFont="1" applyBorder="1" applyAlignment="1">
      <alignment vertical="center" wrapText="1"/>
    </xf>
    <xf numFmtId="10" fontId="22" fillId="0" borderId="42" xfId="55" applyNumberFormat="1" applyFont="1" applyBorder="1" applyAlignment="1">
      <alignment vertical="center" wrapText="1"/>
    </xf>
    <xf numFmtId="0" fontId="22" fillId="0" borderId="0" xfId="55" applyFont="1" applyAlignment="1">
      <alignment horizontal="left" vertical="center" wrapText="1"/>
    </xf>
    <xf numFmtId="0" fontId="12" fillId="0" borderId="0" xfId="55" applyFont="1" applyAlignment="1">
      <alignment horizontal="left" vertical="center" wrapText="1"/>
    </xf>
    <xf numFmtId="10" fontId="73" fillId="3" borderId="0" xfId="49" applyNumberFormat="1" applyFont="1" applyFill="1" applyBorder="1" applyAlignment="1">
      <alignment horizontal="center" vertical="center"/>
    </xf>
    <xf numFmtId="1" fontId="75" fillId="0" borderId="2" xfId="1974" applyNumberFormat="1" applyFont="1" applyBorder="1" applyAlignment="1">
      <alignment horizontal="center" vertical="center"/>
    </xf>
    <xf numFmtId="4" fontId="41" fillId="32" borderId="40" xfId="1974" applyNumberFormat="1" applyFont="1" applyFill="1" applyBorder="1" applyAlignment="1">
      <alignment horizontal="center" vertical="center"/>
    </xf>
    <xf numFmtId="0" fontId="41" fillId="0" borderId="0" xfId="1974" applyFont="1" applyAlignment="1">
      <alignment vertical="center"/>
    </xf>
    <xf numFmtId="0" fontId="76" fillId="0" borderId="0" xfId="1974" applyFont="1" applyAlignment="1">
      <alignment vertical="center"/>
    </xf>
    <xf numFmtId="0" fontId="41" fillId="0" borderId="37" xfId="1974" applyFont="1" applyBorder="1" applyAlignment="1">
      <alignment vertical="center"/>
    </xf>
    <xf numFmtId="0" fontId="41" fillId="0" borderId="1" xfId="1974" applyFont="1" applyBorder="1" applyAlignment="1">
      <alignment vertical="center"/>
    </xf>
    <xf numFmtId="0" fontId="41" fillId="0" borderId="16" xfId="1974" applyFont="1" applyBorder="1" applyAlignment="1">
      <alignment vertical="center"/>
    </xf>
    <xf numFmtId="0" fontId="42" fillId="0" borderId="34" xfId="1974" applyFont="1" applyBorder="1" applyAlignment="1">
      <alignment vertical="center"/>
    </xf>
    <xf numFmtId="0" fontId="42" fillId="0" borderId="49" xfId="1974" applyFont="1" applyBorder="1" applyAlignment="1">
      <alignment vertical="center"/>
    </xf>
    <xf numFmtId="0" fontId="42" fillId="0" borderId="35" xfId="1974" applyFont="1" applyBorder="1" applyAlignment="1">
      <alignment vertical="center"/>
    </xf>
    <xf numFmtId="43" fontId="42" fillId="0" borderId="35" xfId="60" applyFont="1" applyBorder="1" applyAlignment="1">
      <alignment vertical="center"/>
    </xf>
    <xf numFmtId="0" fontId="42" fillId="0" borderId="0" xfId="1974" applyFont="1" applyAlignment="1">
      <alignment vertical="center"/>
    </xf>
    <xf numFmtId="0" fontId="42" fillId="0" borderId="37" xfId="1974" applyFont="1" applyBorder="1" applyAlignment="1">
      <alignment vertical="center"/>
    </xf>
    <xf numFmtId="0" fontId="42" fillId="0" borderId="16" xfId="1974" applyFont="1" applyBorder="1" applyAlignment="1">
      <alignment vertical="center"/>
    </xf>
    <xf numFmtId="0" fontId="42" fillId="0" borderId="1" xfId="1974" applyFont="1" applyBorder="1" applyAlignment="1">
      <alignment vertical="center"/>
    </xf>
    <xf numFmtId="43" fontId="42" fillId="0" borderId="1" xfId="1974" applyNumberFormat="1" applyFont="1" applyBorder="1" applyAlignment="1">
      <alignment vertical="center"/>
    </xf>
    <xf numFmtId="10" fontId="42" fillId="0" borderId="1" xfId="2" applyNumberFormat="1" applyFont="1" applyBorder="1" applyAlignment="1">
      <alignment vertical="center"/>
    </xf>
    <xf numFmtId="0" fontId="42" fillId="0" borderId="39" xfId="1974" applyFont="1" applyBorder="1" applyAlignment="1">
      <alignment vertical="center"/>
    </xf>
    <xf numFmtId="0" fontId="42" fillId="0" borderId="50" xfId="1974" applyFont="1" applyBorder="1" applyAlignment="1">
      <alignment vertical="center"/>
    </xf>
    <xf numFmtId="0" fontId="42" fillId="0" borderId="40" xfId="1974" applyFont="1" applyBorder="1" applyAlignment="1">
      <alignment vertical="center"/>
    </xf>
    <xf numFmtId="10" fontId="42" fillId="0" borderId="40" xfId="1974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69" fillId="0" borderId="0" xfId="0" applyFont="1" applyAlignment="1">
      <alignment vertical="center"/>
    </xf>
    <xf numFmtId="49" fontId="75" fillId="0" borderId="13" xfId="1974" applyNumberFormat="1" applyFont="1" applyBorder="1" applyAlignment="1">
      <alignment horizontal="center" vertical="center"/>
    </xf>
    <xf numFmtId="4" fontId="41" fillId="32" borderId="50" xfId="1974" applyNumberFormat="1" applyFont="1" applyFill="1" applyBorder="1" applyAlignment="1">
      <alignment horizontal="center" vertical="center"/>
    </xf>
    <xf numFmtId="0" fontId="74" fillId="0" borderId="34" xfId="1974" applyFont="1" applyBorder="1" applyAlignment="1">
      <alignment horizontal="center" vertical="center"/>
    </xf>
    <xf numFmtId="14" fontId="75" fillId="0" borderId="35" xfId="1974" applyNumberFormat="1" applyFont="1" applyBorder="1" applyAlignment="1">
      <alignment horizontal="center" vertical="center" wrapText="1"/>
    </xf>
    <xf numFmtId="14" fontId="75" fillId="0" borderId="36" xfId="1974" applyNumberFormat="1" applyFont="1" applyBorder="1" applyAlignment="1">
      <alignment horizontal="center" vertical="center" wrapText="1"/>
    </xf>
    <xf numFmtId="14" fontId="75" fillId="0" borderId="1" xfId="1974" applyNumberFormat="1" applyFont="1" applyBorder="1" applyAlignment="1">
      <alignment horizontal="center" vertical="center" wrapText="1"/>
    </xf>
    <xf numFmtId="178" fontId="41" fillId="4" borderId="1" xfId="1974" applyNumberFormat="1" applyFont="1" applyFill="1" applyBorder="1" applyAlignment="1">
      <alignment horizontal="center" vertical="center"/>
    </xf>
    <xf numFmtId="0" fontId="42" fillId="0" borderId="37" xfId="1974" applyFont="1" applyBorder="1" applyAlignment="1">
      <alignment horizontal="center" vertical="center"/>
    </xf>
    <xf numFmtId="9" fontId="42" fillId="4" borderId="1" xfId="1974" quotePrefix="1" applyNumberFormat="1" applyFont="1" applyFill="1" applyBorder="1" applyAlignment="1">
      <alignment horizontal="center" vertical="center"/>
    </xf>
    <xf numFmtId="0" fontId="41" fillId="0" borderId="38" xfId="1974" applyFont="1" applyBorder="1" applyAlignment="1">
      <alignment vertical="center"/>
    </xf>
    <xf numFmtId="0" fontId="42" fillId="0" borderId="39" xfId="1974" applyFont="1" applyBorder="1" applyAlignment="1">
      <alignment horizontal="center" vertical="center"/>
    </xf>
    <xf numFmtId="9" fontId="42" fillId="4" borderId="40" xfId="1974" quotePrefix="1" applyNumberFormat="1" applyFont="1" applyFill="1" applyBorder="1" applyAlignment="1">
      <alignment horizontal="center" vertical="center"/>
    </xf>
    <xf numFmtId="0" fontId="74" fillId="0" borderId="59" xfId="1974" applyFont="1" applyBorder="1" applyAlignment="1">
      <alignment horizontal="center" vertical="center"/>
    </xf>
    <xf numFmtId="0" fontId="74" fillId="0" borderId="49" xfId="1974" applyFont="1" applyBorder="1" applyAlignment="1">
      <alignment horizontal="center" vertical="center"/>
    </xf>
    <xf numFmtId="0" fontId="77" fillId="40" borderId="37" xfId="1974" applyFont="1" applyFill="1" applyBorder="1" applyAlignment="1">
      <alignment horizontal="center" vertical="center"/>
    </xf>
    <xf numFmtId="178" fontId="77" fillId="40" borderId="1" xfId="1974" applyNumberFormat="1" applyFont="1" applyFill="1" applyBorder="1" applyAlignment="1">
      <alignment horizontal="center" vertical="center"/>
    </xf>
    <xf numFmtId="4" fontId="77" fillId="40" borderId="38" xfId="1974" applyNumberFormat="1" applyFont="1" applyFill="1" applyBorder="1" applyAlignment="1">
      <alignment horizontal="center" vertical="center"/>
    </xf>
    <xf numFmtId="0" fontId="77" fillId="40" borderId="16" xfId="1974" applyFont="1" applyFill="1" applyBorder="1" applyAlignment="1">
      <alignment horizontal="center" vertical="center"/>
    </xf>
    <xf numFmtId="0" fontId="77" fillId="40" borderId="1" xfId="1974" applyFont="1" applyFill="1" applyBorder="1" applyAlignment="1">
      <alignment horizontal="center" vertical="center"/>
    </xf>
    <xf numFmtId="0" fontId="78" fillId="40" borderId="1" xfId="1974" applyFont="1" applyFill="1" applyBorder="1" applyAlignment="1">
      <alignment horizontal="center" vertical="center"/>
    </xf>
    <xf numFmtId="0" fontId="78" fillId="40" borderId="0" xfId="1974" applyFont="1" applyFill="1" applyAlignment="1">
      <alignment vertical="center"/>
    </xf>
    <xf numFmtId="43" fontId="2" fillId="0" borderId="59" xfId="64" applyNumberFormat="1" applyFont="1" applyBorder="1" applyAlignment="1">
      <alignment horizontal="right" vertical="center" wrapText="1"/>
    </xf>
    <xf numFmtId="43" fontId="2" fillId="0" borderId="14" xfId="64" applyNumberFormat="1" applyFont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" xfId="0" applyFont="1" applyBorder="1"/>
    <xf numFmtId="44" fontId="33" fillId="0" borderId="1" xfId="1" applyFont="1" applyBorder="1" applyAlignment="1">
      <alignment horizontal="center" vertical="center"/>
    </xf>
    <xf numFmtId="10" fontId="4" fillId="0" borderId="38" xfId="2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1" xfId="0" applyFont="1" applyBorder="1"/>
    <xf numFmtId="44" fontId="34" fillId="0" borderId="1" xfId="1" applyFont="1" applyBorder="1" applyAlignment="1">
      <alignment horizontal="center" vertical="center"/>
    </xf>
    <xf numFmtId="10" fontId="11" fillId="0" borderId="38" xfId="2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/>
    </xf>
    <xf numFmtId="44" fontId="16" fillId="0" borderId="40" xfId="0" applyNumberFormat="1" applyFont="1" applyBorder="1" applyAlignment="1">
      <alignment horizontal="center"/>
    </xf>
    <xf numFmtId="10" fontId="16" fillId="0" borderId="43" xfId="0" applyNumberFormat="1" applyFont="1" applyBorder="1" applyAlignment="1">
      <alignment horizontal="center" vertical="center"/>
    </xf>
    <xf numFmtId="49" fontId="42" fillId="5" borderId="34" xfId="1974" applyNumberFormat="1" applyFont="1" applyFill="1" applyBorder="1" applyAlignment="1">
      <alignment horizontal="center" vertical="center"/>
    </xf>
    <xf numFmtId="1" fontId="42" fillId="5" borderId="35" xfId="1974" applyNumberFormat="1" applyFont="1" applyFill="1" applyBorder="1" applyAlignment="1">
      <alignment horizontal="center" vertical="center"/>
    </xf>
    <xf numFmtId="0" fontId="80" fillId="0" borderId="0" xfId="0" applyFont="1" applyAlignment="1">
      <alignment vertical="center"/>
    </xf>
    <xf numFmtId="1" fontId="75" fillId="0" borderId="12" xfId="1974" applyNumberFormat="1" applyFont="1" applyBorder="1" applyAlignment="1">
      <alignment horizontal="center" vertical="center"/>
    </xf>
    <xf numFmtId="0" fontId="78" fillId="40" borderId="14" xfId="1974" applyFont="1" applyFill="1" applyBorder="1" applyAlignment="1">
      <alignment horizontal="center" vertical="center"/>
    </xf>
    <xf numFmtId="0" fontId="41" fillId="0" borderId="14" xfId="1974" applyFont="1" applyBorder="1" applyAlignment="1">
      <alignment horizontal="center" vertical="center"/>
    </xf>
    <xf numFmtId="43" fontId="42" fillId="0" borderId="35" xfId="60" applyFont="1" applyFill="1" applyBorder="1" applyAlignment="1">
      <alignment vertical="center"/>
    </xf>
    <xf numFmtId="10" fontId="2" fillId="0" borderId="14" xfId="49" applyNumberFormat="1" applyFont="1" applyFill="1" applyBorder="1" applyAlignment="1">
      <alignment horizontal="right" vertical="center" wrapText="1"/>
    </xf>
    <xf numFmtId="10" fontId="2" fillId="0" borderId="60" xfId="49" applyNumberFormat="1" applyFont="1" applyFill="1" applyBorder="1" applyAlignment="1">
      <alignment horizontal="right" vertical="center" wrapText="1"/>
    </xf>
    <xf numFmtId="0" fontId="77" fillId="40" borderId="41" xfId="1974" applyFont="1" applyFill="1" applyBorder="1" applyAlignment="1">
      <alignment horizontal="center" vertical="center"/>
    </xf>
    <xf numFmtId="0" fontId="74" fillId="0" borderId="41" xfId="1974" applyFont="1" applyBorder="1" applyAlignment="1">
      <alignment horizontal="center" vertical="center"/>
    </xf>
    <xf numFmtId="0" fontId="41" fillId="0" borderId="41" xfId="1974" applyFont="1" applyBorder="1" applyAlignment="1">
      <alignment horizontal="center" vertical="center"/>
    </xf>
    <xf numFmtId="0" fontId="41" fillId="0" borderId="41" xfId="1974" applyFont="1" applyBorder="1" applyAlignment="1">
      <alignment vertical="center"/>
    </xf>
    <xf numFmtId="0" fontId="33" fillId="42" borderId="37" xfId="0" applyFont="1" applyFill="1" applyBorder="1" applyAlignment="1">
      <alignment horizontal="center" vertical="center"/>
    </xf>
    <xf numFmtId="0" fontId="33" fillId="42" borderId="1" xfId="0" applyFont="1" applyFill="1" applyBorder="1" applyAlignment="1">
      <alignment horizontal="center" vertical="center"/>
    </xf>
    <xf numFmtId="0" fontId="33" fillId="42" borderId="1" xfId="0" applyFont="1" applyFill="1" applyBorder="1" applyAlignment="1">
      <alignment vertical="center"/>
    </xf>
    <xf numFmtId="0" fontId="33" fillId="42" borderId="1" xfId="0" applyFont="1" applyFill="1" applyBorder="1" applyAlignment="1">
      <alignment horizontal="left" vertical="center"/>
    </xf>
    <xf numFmtId="43" fontId="33" fillId="42" borderId="1" xfId="60" applyFont="1" applyFill="1" applyBorder="1" applyAlignment="1">
      <alignment horizontal="center" vertical="center"/>
    </xf>
    <xf numFmtId="44" fontId="33" fillId="42" borderId="38" xfId="0" applyNumberFormat="1" applyFont="1" applyFill="1" applyBorder="1" applyAlignment="1">
      <alignment horizontal="center" vertical="center"/>
    </xf>
    <xf numFmtId="0" fontId="0" fillId="42" borderId="0" xfId="0" applyFill="1" applyAlignment="1">
      <alignment vertical="center"/>
    </xf>
    <xf numFmtId="10" fontId="42" fillId="0" borderId="1" xfId="2" applyNumberFormat="1" applyFont="1" applyFill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41" borderId="62" xfId="0" applyFont="1" applyFill="1" applyBorder="1" applyAlignment="1">
      <alignment horizontal="center" vertical="center"/>
    </xf>
    <xf numFmtId="0" fontId="2" fillId="41" borderId="2" xfId="0" applyFont="1" applyFill="1" applyBorder="1" applyAlignment="1">
      <alignment horizontal="center" vertical="center"/>
    </xf>
    <xf numFmtId="44" fontId="2" fillId="41" borderId="2" xfId="0" applyNumberFormat="1" applyFont="1" applyFill="1" applyBorder="1" applyAlignment="1">
      <alignment horizontal="center" vertical="center"/>
    </xf>
    <xf numFmtId="0" fontId="2" fillId="41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10" fontId="2" fillId="41" borderId="63" xfId="2" applyNumberFormat="1" applyFont="1" applyFill="1" applyBorder="1" applyAlignment="1">
      <alignment horizontal="center" vertical="center"/>
    </xf>
    <xf numFmtId="0" fontId="74" fillId="0" borderId="61" xfId="1974" applyFont="1" applyBorder="1" applyAlignment="1">
      <alignment horizontal="center" vertical="center"/>
    </xf>
    <xf numFmtId="1" fontId="75" fillId="0" borderId="59" xfId="1974" applyNumberFormat="1" applyFont="1" applyBorder="1" applyAlignment="1">
      <alignment horizontal="center" vertical="center"/>
    </xf>
    <xf numFmtId="43" fontId="77" fillId="40" borderId="1" xfId="60" applyFont="1" applyFill="1" applyBorder="1" applyAlignment="1">
      <alignment horizontal="center" vertical="center"/>
    </xf>
    <xf numFmtId="43" fontId="75" fillId="0" borderId="2" xfId="60" applyFont="1" applyBorder="1" applyAlignment="1">
      <alignment horizontal="center" vertical="center"/>
    </xf>
    <xf numFmtId="43" fontId="75" fillId="0" borderId="59" xfId="60" applyFont="1" applyFill="1" applyBorder="1" applyAlignment="1">
      <alignment horizontal="center" vertical="center" wrapText="1"/>
    </xf>
    <xf numFmtId="43" fontId="41" fillId="0" borderId="14" xfId="60" applyFont="1" applyBorder="1" applyAlignment="1">
      <alignment vertical="center"/>
    </xf>
    <xf numFmtId="0" fontId="42" fillId="0" borderId="41" xfId="1974" applyFont="1" applyBorder="1" applyAlignment="1">
      <alignment horizontal="center" vertical="center"/>
    </xf>
    <xf numFmtId="0" fontId="75" fillId="0" borderId="0" xfId="1974" applyFont="1" applyAlignment="1">
      <alignment vertical="center"/>
    </xf>
    <xf numFmtId="43" fontId="77" fillId="0" borderId="1" xfId="60" applyFont="1" applyFill="1" applyBorder="1" applyAlignment="1">
      <alignment horizontal="center" vertical="center"/>
    </xf>
    <xf numFmtId="43" fontId="77" fillId="0" borderId="14" xfId="60" applyFont="1" applyFill="1" applyBorder="1" applyAlignment="1">
      <alignment horizontal="center" vertical="center"/>
    </xf>
    <xf numFmtId="178" fontId="42" fillId="4" borderId="1" xfId="1974" applyNumberFormat="1" applyFont="1" applyFill="1" applyBorder="1" applyAlignment="1">
      <alignment horizontal="center" vertical="center"/>
    </xf>
    <xf numFmtId="0" fontId="42" fillId="0" borderId="14" xfId="1974" applyFont="1" applyBorder="1" applyAlignment="1">
      <alignment horizontal="center" vertical="center"/>
    </xf>
    <xf numFmtId="0" fontId="78" fillId="0" borderId="41" xfId="1974" applyFont="1" applyBorder="1" applyAlignment="1">
      <alignment horizontal="center" vertical="center"/>
    </xf>
    <xf numFmtId="178" fontId="78" fillId="0" borderId="1" xfId="1974" applyNumberFormat="1" applyFont="1" applyBorder="1" applyAlignment="1">
      <alignment horizontal="center" vertical="center"/>
    </xf>
    <xf numFmtId="43" fontId="78" fillId="0" borderId="1" xfId="60" applyFont="1" applyFill="1" applyBorder="1" applyAlignment="1">
      <alignment horizontal="center" vertical="center"/>
    </xf>
    <xf numFmtId="0" fontId="78" fillId="0" borderId="0" xfId="1974" applyFont="1" applyAlignment="1">
      <alignment vertical="center"/>
    </xf>
    <xf numFmtId="43" fontId="77" fillId="40" borderId="0" xfId="1974" applyNumberFormat="1" applyFont="1" applyFill="1" applyAlignment="1">
      <alignment vertical="center"/>
    </xf>
    <xf numFmtId="0" fontId="74" fillId="0" borderId="41" xfId="1974" applyFont="1" applyBorder="1" applyAlignment="1">
      <alignment vertical="center"/>
    </xf>
    <xf numFmtId="0" fontId="74" fillId="0" borderId="16" xfId="1974" applyFont="1" applyBorder="1" applyAlignment="1">
      <alignment vertical="center"/>
    </xf>
    <xf numFmtId="43" fontId="83" fillId="40" borderId="1" xfId="60" applyFont="1" applyFill="1" applyBorder="1" applyAlignment="1">
      <alignment horizontal="right" vertical="center"/>
    </xf>
    <xf numFmtId="0" fontId="83" fillId="0" borderId="37" xfId="1974" applyFont="1" applyBorder="1" applyAlignment="1">
      <alignment horizontal="right" vertical="center"/>
    </xf>
    <xf numFmtId="43" fontId="83" fillId="0" borderId="1" xfId="60" applyFont="1" applyFill="1" applyBorder="1" applyAlignment="1">
      <alignment horizontal="right" vertical="center"/>
    </xf>
    <xf numFmtId="4" fontId="83" fillId="39" borderId="1" xfId="1974" applyNumberFormat="1" applyFont="1" applyFill="1" applyBorder="1" applyAlignment="1">
      <alignment horizontal="right" vertical="center"/>
    </xf>
    <xf numFmtId="0" fontId="83" fillId="0" borderId="1" xfId="1974" applyFont="1" applyBorder="1" applyAlignment="1">
      <alignment horizontal="right" vertical="center"/>
    </xf>
    <xf numFmtId="0" fontId="83" fillId="0" borderId="7" xfId="1974" applyFont="1" applyBorder="1" applyAlignment="1">
      <alignment horizontal="right" vertical="center"/>
    </xf>
    <xf numFmtId="0" fontId="83" fillId="0" borderId="0" xfId="1974" applyFont="1" applyAlignment="1">
      <alignment horizontal="right" vertical="center"/>
    </xf>
    <xf numFmtId="0" fontId="83" fillId="40" borderId="1" xfId="1974" applyFont="1" applyFill="1" applyBorder="1" applyAlignment="1">
      <alignment horizontal="right" vertical="center"/>
    </xf>
    <xf numFmtId="49" fontId="83" fillId="0" borderId="34" xfId="1974" applyNumberFormat="1" applyFont="1" applyBorder="1" applyAlignment="1">
      <alignment horizontal="right" vertical="center"/>
    </xf>
    <xf numFmtId="1" fontId="83" fillId="0" borderId="35" xfId="1974" applyNumberFormat="1" applyFont="1" applyBorder="1" applyAlignment="1">
      <alignment horizontal="right" vertical="center"/>
    </xf>
    <xf numFmtId="0" fontId="83" fillId="40" borderId="37" xfId="1974" applyFont="1" applyFill="1" applyBorder="1" applyAlignment="1">
      <alignment horizontal="right" vertical="center"/>
    </xf>
    <xf numFmtId="49" fontId="83" fillId="0" borderId="62" xfId="1974" applyNumberFormat="1" applyFont="1" applyBorder="1" applyAlignment="1">
      <alignment horizontal="right" vertical="center"/>
    </xf>
    <xf numFmtId="43" fontId="83" fillId="0" borderId="2" xfId="60" applyFont="1" applyBorder="1" applyAlignment="1">
      <alignment horizontal="right" vertical="center"/>
    </xf>
    <xf numFmtId="43" fontId="83" fillId="0" borderId="2" xfId="60" applyFont="1" applyFill="1" applyBorder="1" applyAlignment="1">
      <alignment horizontal="right" vertical="center"/>
    </xf>
    <xf numFmtId="0" fontId="41" fillId="0" borderId="12" xfId="1974" applyFont="1" applyBorder="1" applyAlignment="1">
      <alignment vertical="center"/>
    </xf>
    <xf numFmtId="0" fontId="41" fillId="0" borderId="13" xfId="1974" applyFont="1" applyBorder="1" applyAlignment="1">
      <alignment vertical="center"/>
    </xf>
    <xf numFmtId="0" fontId="84" fillId="3" borderId="0" xfId="0" applyFont="1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justify" vertical="center" wrapText="1"/>
    </xf>
    <xf numFmtId="0" fontId="1" fillId="3" borderId="21" xfId="57" applyFill="1" applyBorder="1"/>
    <xf numFmtId="4" fontId="83" fillId="39" borderId="14" xfId="1974" applyNumberFormat="1" applyFont="1" applyFill="1" applyBorder="1" applyAlignment="1">
      <alignment horizontal="right" vertical="center"/>
    </xf>
    <xf numFmtId="0" fontId="83" fillId="0" borderId="14" xfId="1974" applyFont="1" applyBorder="1" applyAlignment="1">
      <alignment horizontal="right" vertical="center"/>
    </xf>
    <xf numFmtId="0" fontId="41" fillId="0" borderId="14" xfId="1974" applyFont="1" applyBorder="1" applyAlignment="1">
      <alignment vertical="center"/>
    </xf>
    <xf numFmtId="49" fontId="42" fillId="5" borderId="64" xfId="1974" applyNumberFormat="1" applyFont="1" applyFill="1" applyBorder="1" applyAlignment="1">
      <alignment horizontal="center" vertical="center"/>
    </xf>
    <xf numFmtId="1" fontId="42" fillId="5" borderId="65" xfId="1974" applyNumberFormat="1" applyFont="1" applyFill="1" applyBorder="1" applyAlignment="1">
      <alignment horizontal="center" vertical="center"/>
    </xf>
    <xf numFmtId="1" fontId="42" fillId="5" borderId="66" xfId="1974" applyNumberFormat="1" applyFont="1" applyFill="1" applyBorder="1" applyAlignment="1">
      <alignment horizontal="center" vertical="center"/>
    </xf>
    <xf numFmtId="1" fontId="75" fillId="0" borderId="36" xfId="1974" applyNumberFormat="1" applyFont="1" applyBorder="1" applyAlignment="1">
      <alignment horizontal="center" vertical="center"/>
    </xf>
    <xf numFmtId="0" fontId="78" fillId="40" borderId="38" xfId="1974" applyFont="1" applyFill="1" applyBorder="1" applyAlignment="1">
      <alignment horizontal="center" vertical="center"/>
    </xf>
    <xf numFmtId="43" fontId="83" fillId="0" borderId="38" xfId="60" applyFont="1" applyFill="1" applyBorder="1" applyAlignment="1">
      <alignment horizontal="right" vertical="center"/>
    </xf>
    <xf numFmtId="1" fontId="75" fillId="0" borderId="38" xfId="1974" applyNumberFormat="1" applyFont="1" applyBorder="1" applyAlignment="1">
      <alignment horizontal="center" vertical="center"/>
    </xf>
    <xf numFmtId="0" fontId="41" fillId="0" borderId="38" xfId="1974" applyFont="1" applyBorder="1" applyAlignment="1">
      <alignment horizontal="center" vertical="center"/>
    </xf>
    <xf numFmtId="0" fontId="83" fillId="0" borderId="38" xfId="1974" applyFont="1" applyBorder="1" applyAlignment="1">
      <alignment horizontal="right" vertical="center"/>
    </xf>
    <xf numFmtId="0" fontId="42" fillId="0" borderId="38" xfId="1974" applyFont="1" applyBorder="1" applyAlignment="1">
      <alignment horizontal="center" vertical="center"/>
    </xf>
    <xf numFmtId="4" fontId="83" fillId="39" borderId="38" xfId="1974" applyNumberFormat="1" applyFont="1" applyFill="1" applyBorder="1" applyAlignment="1">
      <alignment horizontal="right" vertical="center"/>
    </xf>
    <xf numFmtId="0" fontId="42" fillId="0" borderId="67" xfId="1974" applyFont="1" applyBorder="1" applyAlignment="1">
      <alignment horizontal="center" vertical="center"/>
    </xf>
    <xf numFmtId="14" fontId="75" fillId="0" borderId="40" xfId="1974" applyNumberFormat="1" applyFont="1" applyBorder="1" applyAlignment="1">
      <alignment horizontal="center" vertical="center" wrapText="1"/>
    </xf>
    <xf numFmtId="43" fontId="77" fillId="0" borderId="60" xfId="60" applyFont="1" applyFill="1" applyBorder="1" applyAlignment="1">
      <alignment horizontal="center" vertical="center"/>
    </xf>
    <xf numFmtId="49" fontId="83" fillId="0" borderId="68" xfId="1974" applyNumberFormat="1" applyFont="1" applyBorder="1" applyAlignment="1">
      <alignment horizontal="right" vertical="center"/>
    </xf>
    <xf numFmtId="43" fontId="83" fillId="0" borderId="69" xfId="60" applyFont="1" applyFill="1" applyBorder="1" applyAlignment="1">
      <alignment horizontal="right" vertical="center"/>
    </xf>
    <xf numFmtId="4" fontId="83" fillId="39" borderId="40" xfId="1974" applyNumberFormat="1" applyFont="1" applyFill="1" applyBorder="1" applyAlignment="1">
      <alignment horizontal="right" vertical="center"/>
    </xf>
    <xf numFmtId="43" fontId="83" fillId="0" borderId="40" xfId="60" applyFont="1" applyFill="1" applyBorder="1" applyAlignment="1">
      <alignment horizontal="right" vertical="center"/>
    </xf>
    <xf numFmtId="0" fontId="83" fillId="0" borderId="40" xfId="1974" applyFont="1" applyBorder="1" applyAlignment="1">
      <alignment horizontal="right" vertical="center"/>
    </xf>
    <xf numFmtId="0" fontId="75" fillId="0" borderId="40" xfId="1974" applyFont="1" applyBorder="1" applyAlignment="1">
      <alignment vertical="center"/>
    </xf>
    <xf numFmtId="0" fontId="83" fillId="0" borderId="60" xfId="1974" applyFont="1" applyBorder="1" applyAlignment="1">
      <alignment horizontal="right" vertical="center"/>
    </xf>
    <xf numFmtId="1" fontId="75" fillId="0" borderId="43" xfId="1974" applyNumberFormat="1" applyFont="1" applyBorder="1" applyAlignment="1">
      <alignment horizontal="center" vertical="center"/>
    </xf>
    <xf numFmtId="0" fontId="42" fillId="0" borderId="61" xfId="1974" applyFont="1" applyBorder="1" applyAlignment="1">
      <alignment vertical="center"/>
    </xf>
    <xf numFmtId="0" fontId="42" fillId="0" borderId="41" xfId="1974" applyFont="1" applyBorder="1" applyAlignment="1">
      <alignment vertical="center"/>
    </xf>
    <xf numFmtId="0" fontId="42" fillId="0" borderId="67" xfId="1974" applyFont="1" applyBorder="1" applyAlignment="1">
      <alignment vertical="center"/>
    </xf>
    <xf numFmtId="43" fontId="2" fillId="0" borderId="61" xfId="64" applyNumberFormat="1" applyFont="1" applyBorder="1" applyAlignment="1">
      <alignment horizontal="right" vertical="center" wrapText="1"/>
    </xf>
    <xf numFmtId="43" fontId="2" fillId="0" borderId="41" xfId="64" applyNumberFormat="1" applyFont="1" applyBorder="1" applyAlignment="1">
      <alignment horizontal="right" vertical="center" wrapText="1"/>
    </xf>
    <xf numFmtId="10" fontId="2" fillId="0" borderId="41" xfId="49" applyNumberFormat="1" applyFont="1" applyBorder="1" applyAlignment="1">
      <alignment horizontal="right" vertical="center" wrapText="1"/>
    </xf>
    <xf numFmtId="10" fontId="2" fillId="0" borderId="67" xfId="49" applyNumberFormat="1" applyFont="1" applyBorder="1" applyAlignment="1">
      <alignment horizontal="right" vertical="center" wrapText="1"/>
    </xf>
    <xf numFmtId="1" fontId="42" fillId="5" borderId="70" xfId="1974" applyNumberFormat="1" applyFont="1" applyFill="1" applyBorder="1" applyAlignment="1">
      <alignment horizontal="center" vertical="center"/>
    </xf>
    <xf numFmtId="1" fontId="83" fillId="0" borderId="59" xfId="1974" applyNumberFormat="1" applyFont="1" applyBorder="1" applyAlignment="1">
      <alignment horizontal="right" vertical="center"/>
    </xf>
    <xf numFmtId="43" fontId="83" fillId="40" borderId="14" xfId="60" applyFont="1" applyFill="1" applyBorder="1" applyAlignment="1">
      <alignment horizontal="right" vertical="center"/>
    </xf>
    <xf numFmtId="43" fontId="83" fillId="0" borderId="14" xfId="60" applyFont="1" applyFill="1" applyBorder="1" applyAlignment="1">
      <alignment horizontal="right" vertical="center"/>
    </xf>
    <xf numFmtId="43" fontId="83" fillId="0" borderId="12" xfId="60" applyFont="1" applyBorder="1" applyAlignment="1">
      <alignment horizontal="right" vertical="center"/>
    </xf>
    <xf numFmtId="43" fontId="83" fillId="0" borderId="12" xfId="60" applyFont="1" applyFill="1" applyBorder="1" applyAlignment="1">
      <alignment horizontal="right" vertical="center"/>
    </xf>
    <xf numFmtId="0" fontId="83" fillId="40" borderId="14" xfId="1974" applyFont="1" applyFill="1" applyBorder="1" applyAlignment="1">
      <alignment horizontal="right" vertical="center"/>
    </xf>
    <xf numFmtId="43" fontId="83" fillId="0" borderId="71" xfId="60" applyFont="1" applyFill="1" applyBorder="1" applyAlignment="1">
      <alignment horizontal="right" vertical="center"/>
    </xf>
    <xf numFmtId="1" fontId="83" fillId="0" borderId="34" xfId="1974" applyNumberFormat="1" applyFont="1" applyBorder="1" applyAlignment="1">
      <alignment horizontal="right" vertical="center"/>
    </xf>
    <xf numFmtId="43" fontId="83" fillId="40" borderId="37" xfId="60" applyFont="1" applyFill="1" applyBorder="1" applyAlignment="1">
      <alignment horizontal="right" vertical="center"/>
    </xf>
    <xf numFmtId="4" fontId="83" fillId="39" borderId="37" xfId="1974" applyNumberFormat="1" applyFont="1" applyFill="1" applyBorder="1" applyAlignment="1">
      <alignment horizontal="right" vertical="center"/>
    </xf>
    <xf numFmtId="43" fontId="83" fillId="0" borderId="62" xfId="60" applyFont="1" applyBorder="1" applyAlignment="1">
      <alignment horizontal="right" vertical="center"/>
    </xf>
    <xf numFmtId="43" fontId="83" fillId="0" borderId="62" xfId="60" applyFont="1" applyFill="1" applyBorder="1" applyAlignment="1">
      <alignment horizontal="right" vertical="center"/>
    </xf>
    <xf numFmtId="0" fontId="41" fillId="0" borderId="7" xfId="1974" applyFont="1" applyBorder="1" applyAlignment="1">
      <alignment vertical="center"/>
    </xf>
    <xf numFmtId="4" fontId="83" fillId="39" borderId="39" xfId="1974" applyNumberFormat="1" applyFont="1" applyFill="1" applyBorder="1" applyAlignment="1">
      <alignment horizontal="right" vertical="center"/>
    </xf>
    <xf numFmtId="0" fontId="81" fillId="0" borderId="5" xfId="0" applyFont="1" applyBorder="1" applyAlignment="1">
      <alignment horizontal="center" vertical="center"/>
    </xf>
    <xf numFmtId="0" fontId="81" fillId="0" borderId="21" xfId="0" applyFont="1" applyBorder="1" applyAlignment="1">
      <alignment horizontal="center" vertical="center"/>
    </xf>
    <xf numFmtId="0" fontId="82" fillId="0" borderId="47" xfId="0" applyFont="1" applyBorder="1" applyAlignment="1">
      <alignment horizontal="center" vertical="center"/>
    </xf>
    <xf numFmtId="0" fontId="0" fillId="0" borderId="48" xfId="0" applyBorder="1" applyAlignment="1">
      <alignment vertical="center"/>
    </xf>
    <xf numFmtId="44" fontId="33" fillId="0" borderId="1" xfId="1" applyFont="1" applyFill="1" applyBorder="1" applyAlignment="1">
      <alignment horizontal="center" vertical="center"/>
    </xf>
    <xf numFmtId="44" fontId="34" fillId="0" borderId="1" xfId="1" applyFont="1" applyFill="1" applyBorder="1" applyAlignment="1">
      <alignment horizontal="center" vertical="center"/>
    </xf>
    <xf numFmtId="43" fontId="83" fillId="0" borderId="0" xfId="60" applyFont="1" applyFill="1" applyBorder="1" applyAlignment="1">
      <alignment horizontal="right" vertical="center"/>
    </xf>
    <xf numFmtId="43" fontId="41" fillId="0" borderId="14" xfId="60" applyFont="1" applyFill="1" applyBorder="1" applyAlignment="1">
      <alignment horizontal="center" vertical="center"/>
    </xf>
    <xf numFmtId="43" fontId="42" fillId="0" borderId="14" xfId="60" applyFont="1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72" fillId="0" borderId="5" xfId="0" applyFont="1" applyBorder="1" applyAlignment="1">
      <alignment horizontal="left" vertical="center" wrapText="1"/>
    </xf>
    <xf numFmtId="0" fontId="69" fillId="0" borderId="18" xfId="0" applyFont="1" applyBorder="1" applyAlignment="1">
      <alignment vertical="center"/>
    </xf>
    <xf numFmtId="0" fontId="80" fillId="0" borderId="21" xfId="0" applyFont="1" applyBorder="1" applyAlignment="1">
      <alignment vertical="center"/>
    </xf>
    <xf numFmtId="0" fontId="69" fillId="0" borderId="22" xfId="0" applyFont="1" applyBorder="1" applyAlignment="1">
      <alignment vertical="center"/>
    </xf>
    <xf numFmtId="0" fontId="84" fillId="0" borderId="0" xfId="0" applyFont="1"/>
    <xf numFmtId="0" fontId="1" fillId="0" borderId="21" xfId="57" applyBorder="1"/>
    <xf numFmtId="0" fontId="1" fillId="0" borderId="22" xfId="57" applyBorder="1"/>
    <xf numFmtId="43" fontId="42" fillId="0" borderId="38" xfId="60" quotePrefix="1" applyFont="1" applyBorder="1" applyAlignment="1">
      <alignment horizontal="center" vertical="center"/>
    </xf>
    <xf numFmtId="43" fontId="41" fillId="0" borderId="38" xfId="60" applyFont="1" applyBorder="1" applyAlignment="1">
      <alignment vertical="center"/>
    </xf>
    <xf numFmtId="43" fontId="77" fillId="40" borderId="38" xfId="6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41" fillId="4" borderId="37" xfId="1974" applyFont="1" applyFill="1" applyBorder="1" applyAlignment="1">
      <alignment vertical="center" wrapText="1"/>
    </xf>
    <xf numFmtId="0" fontId="41" fillId="4" borderId="1" xfId="1974" applyFont="1" applyFill="1" applyBorder="1" applyAlignment="1">
      <alignment vertical="center" wrapText="1"/>
    </xf>
    <xf numFmtId="0" fontId="81" fillId="0" borderId="4" xfId="0" applyFont="1" applyBorder="1" applyAlignment="1">
      <alignment horizontal="center" vertical="center"/>
    </xf>
    <xf numFmtId="0" fontId="81" fillId="0" borderId="5" xfId="0" applyFont="1" applyBorder="1" applyAlignment="1">
      <alignment horizontal="center" vertical="center"/>
    </xf>
    <xf numFmtId="0" fontId="81" fillId="0" borderId="20" xfId="0" applyFont="1" applyBorder="1" applyAlignment="1">
      <alignment horizontal="center" vertical="center"/>
    </xf>
    <xf numFmtId="0" fontId="81" fillId="0" borderId="21" xfId="0" applyFont="1" applyBorder="1" applyAlignment="1">
      <alignment horizontal="center" vertical="center"/>
    </xf>
    <xf numFmtId="0" fontId="72" fillId="0" borderId="5" xfId="0" applyFont="1" applyBorder="1" applyAlignment="1">
      <alignment horizontal="left" vertical="center" wrapText="1"/>
    </xf>
    <xf numFmtId="0" fontId="72" fillId="0" borderId="21" xfId="0" applyFont="1" applyBorder="1" applyAlignment="1">
      <alignment horizontal="left" vertical="center" wrapText="1"/>
    </xf>
    <xf numFmtId="0" fontId="82" fillId="0" borderId="46" xfId="0" applyFont="1" applyBorder="1" applyAlignment="1">
      <alignment horizontal="center" vertical="center"/>
    </xf>
    <xf numFmtId="0" fontId="82" fillId="0" borderId="47" xfId="0" applyFont="1" applyBorder="1" applyAlignment="1">
      <alignment horizontal="center" vertical="center"/>
    </xf>
    <xf numFmtId="14" fontId="79" fillId="5" borderId="44" xfId="1974" applyNumberFormat="1" applyFont="1" applyFill="1" applyBorder="1" applyAlignment="1">
      <alignment horizontal="center" vertical="center" wrapText="1"/>
    </xf>
    <xf numFmtId="14" fontId="79" fillId="5" borderId="33" xfId="1974" applyNumberFormat="1" applyFont="1" applyFill="1" applyBorder="1" applyAlignment="1">
      <alignment horizontal="center" vertical="center" wrapText="1"/>
    </xf>
    <xf numFmtId="14" fontId="79" fillId="5" borderId="45" xfId="1974" applyNumberFormat="1" applyFont="1" applyFill="1" applyBorder="1" applyAlignment="1">
      <alignment horizontal="center" vertical="center" wrapText="1"/>
    </xf>
    <xf numFmtId="0" fontId="40" fillId="5" borderId="46" xfId="1974" applyFont="1" applyFill="1" applyBorder="1" applyAlignment="1">
      <alignment horizontal="center" vertical="center"/>
    </xf>
    <xf numFmtId="0" fontId="40" fillId="5" borderId="47" xfId="1974" applyFont="1" applyFill="1" applyBorder="1" applyAlignment="1">
      <alignment horizontal="center" vertical="center"/>
    </xf>
    <xf numFmtId="0" fontId="40" fillId="5" borderId="48" xfId="1974" applyFont="1" applyFill="1" applyBorder="1" applyAlignment="1">
      <alignment horizontal="center" vertical="center"/>
    </xf>
    <xf numFmtId="0" fontId="77" fillId="40" borderId="37" xfId="1974" applyFont="1" applyFill="1" applyBorder="1" applyAlignment="1">
      <alignment vertical="center" wrapText="1"/>
    </xf>
    <xf numFmtId="0" fontId="77" fillId="40" borderId="1" xfId="1974" applyFont="1" applyFill="1" applyBorder="1" applyAlignment="1">
      <alignment vertical="center" wrapText="1"/>
    </xf>
    <xf numFmtId="0" fontId="78" fillId="0" borderId="37" xfId="1974" applyFont="1" applyBorder="1" applyAlignment="1">
      <alignment vertical="center" wrapText="1"/>
    </xf>
    <xf numFmtId="0" fontId="78" fillId="0" borderId="1" xfId="1974" applyFont="1" applyBorder="1" applyAlignment="1">
      <alignment vertical="center" wrapText="1"/>
    </xf>
    <xf numFmtId="0" fontId="42" fillId="0" borderId="37" xfId="1974" applyFont="1" applyBorder="1" applyAlignment="1">
      <alignment vertical="center" wrapText="1"/>
    </xf>
    <xf numFmtId="0" fontId="42" fillId="0" borderId="1" xfId="1974" applyFont="1" applyBorder="1" applyAlignment="1">
      <alignment vertical="center" wrapText="1"/>
    </xf>
    <xf numFmtId="0" fontId="42" fillId="4" borderId="37" xfId="1974" applyFont="1" applyFill="1" applyBorder="1" applyAlignment="1">
      <alignment vertical="center" wrapText="1"/>
    </xf>
    <xf numFmtId="0" fontId="42" fillId="4" borderId="1" xfId="1974" applyFont="1" applyFill="1" applyBorder="1" applyAlignment="1">
      <alignment vertical="center" wrapText="1"/>
    </xf>
    <xf numFmtId="0" fontId="42" fillId="4" borderId="39" xfId="1974" applyFont="1" applyFill="1" applyBorder="1" applyAlignment="1">
      <alignment vertical="center" wrapText="1"/>
    </xf>
    <xf numFmtId="0" fontId="42" fillId="4" borderId="40" xfId="1974" applyFont="1" applyFill="1" applyBorder="1" applyAlignment="1">
      <alignment vertical="center" wrapText="1"/>
    </xf>
    <xf numFmtId="0" fontId="77" fillId="40" borderId="14" xfId="1974" applyFont="1" applyFill="1" applyBorder="1" applyAlignment="1">
      <alignment horizontal="left" vertical="center" wrapText="1"/>
    </xf>
    <xf numFmtId="0" fontId="77" fillId="40" borderId="16" xfId="1974" applyFont="1" applyFill="1" applyBorder="1" applyAlignment="1">
      <alignment horizontal="left" vertical="center" wrapText="1"/>
    </xf>
    <xf numFmtId="0" fontId="72" fillId="0" borderId="0" xfId="0" applyFont="1" applyAlignment="1">
      <alignment horizontal="left" vertical="center" wrapText="1"/>
    </xf>
    <xf numFmtId="0" fontId="41" fillId="4" borderId="40" xfId="1974" applyFont="1" applyFill="1" applyBorder="1" applyAlignment="1">
      <alignment horizontal="center" vertical="center" wrapText="1"/>
    </xf>
    <xf numFmtId="0" fontId="41" fillId="4" borderId="1" xfId="1974" applyFont="1" applyFill="1" applyBorder="1" applyAlignment="1">
      <alignment horizontal="center" vertical="center" wrapText="1"/>
    </xf>
    <xf numFmtId="0" fontId="77" fillId="40" borderId="1" xfId="1974" applyFont="1" applyFill="1" applyBorder="1" applyAlignment="1">
      <alignment horizontal="left" vertical="center" wrapText="1"/>
    </xf>
    <xf numFmtId="0" fontId="24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44" fontId="2" fillId="0" borderId="17" xfId="1" applyFont="1" applyBorder="1" applyAlignment="1">
      <alignment horizontal="center" vertical="center"/>
    </xf>
    <xf numFmtId="164" fontId="11" fillId="0" borderId="45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44" fontId="2" fillId="0" borderId="17" xfId="1" applyFont="1" applyFill="1" applyBorder="1" applyAlignment="1">
      <alignment horizontal="center" vertical="center"/>
    </xf>
    <xf numFmtId="0" fontId="22" fillId="0" borderId="15" xfId="55" applyFont="1" applyBorder="1" applyAlignment="1">
      <alignment horizontal="left" vertical="center" wrapText="1"/>
    </xf>
    <xf numFmtId="0" fontId="22" fillId="0" borderId="4" xfId="23" applyFont="1" applyBorder="1" applyAlignment="1">
      <alignment horizontal="center" vertical="center" wrapText="1"/>
    </xf>
    <xf numFmtId="0" fontId="22" fillId="0" borderId="5" xfId="23" applyFont="1" applyBorder="1" applyAlignment="1">
      <alignment horizontal="center" vertical="center" wrapText="1"/>
    </xf>
    <xf numFmtId="0" fontId="22" fillId="0" borderId="29" xfId="23" applyFont="1" applyBorder="1" applyAlignment="1">
      <alignment horizontal="center" vertical="center" wrapText="1"/>
    </xf>
    <xf numFmtId="0" fontId="22" fillId="0" borderId="7" xfId="23" applyFont="1" applyBorder="1" applyAlignment="1">
      <alignment horizontal="center" vertical="center" wrapText="1"/>
    </xf>
    <xf numFmtId="0" fontId="22" fillId="0" borderId="0" xfId="23" applyFont="1" applyAlignment="1">
      <alignment horizontal="center" vertical="center" wrapText="1"/>
    </xf>
    <xf numFmtId="0" fontId="22" fillId="0" borderId="9" xfId="23" applyFont="1" applyBorder="1" applyAlignment="1">
      <alignment horizontal="center" vertical="center" wrapText="1"/>
    </xf>
    <xf numFmtId="0" fontId="22" fillId="0" borderId="10" xfId="23" applyFont="1" applyBorder="1" applyAlignment="1">
      <alignment horizontal="center" vertical="center" wrapText="1"/>
    </xf>
    <xf numFmtId="0" fontId="22" fillId="0" borderId="11" xfId="23" applyFont="1" applyBorder="1" applyAlignment="1">
      <alignment horizontal="center" vertical="center" wrapText="1"/>
    </xf>
    <xf numFmtId="0" fontId="22" fillId="0" borderId="13" xfId="23" applyFont="1" applyBorder="1" applyAlignment="1">
      <alignment horizontal="center" vertical="center" wrapText="1"/>
    </xf>
    <xf numFmtId="0" fontId="29" fillId="0" borderId="30" xfId="23" applyFont="1" applyBorder="1" applyAlignment="1">
      <alignment horizontal="center" vertical="center" wrapText="1"/>
    </xf>
    <xf numFmtId="0" fontId="29" fillId="0" borderId="5" xfId="23" applyFont="1" applyBorder="1" applyAlignment="1">
      <alignment horizontal="center" vertical="center" wrapText="1"/>
    </xf>
    <xf numFmtId="0" fontId="29" fillId="0" borderId="29" xfId="23" applyFont="1" applyBorder="1" applyAlignment="1">
      <alignment horizontal="center" vertical="center" wrapText="1"/>
    </xf>
    <xf numFmtId="0" fontId="30" fillId="0" borderId="5" xfId="23" applyFont="1" applyBorder="1" applyAlignment="1">
      <alignment horizontal="center" vertical="center" wrapText="1"/>
    </xf>
    <xf numFmtId="0" fontId="30" fillId="0" borderId="18" xfId="23" applyFont="1" applyBorder="1" applyAlignment="1">
      <alignment horizontal="center" vertical="center" wrapText="1"/>
    </xf>
    <xf numFmtId="0" fontId="30" fillId="0" borderId="0" xfId="23" applyFont="1" applyAlignment="1">
      <alignment horizontal="center" vertical="center" wrapText="1"/>
    </xf>
    <xf numFmtId="0" fontId="30" fillId="0" borderId="19" xfId="23" applyFont="1" applyBorder="1" applyAlignment="1">
      <alignment horizontal="center" vertical="center" wrapText="1"/>
    </xf>
    <xf numFmtId="0" fontId="30" fillId="0" borderId="11" xfId="23" applyFont="1" applyBorder="1" applyAlignment="1">
      <alignment horizontal="center" vertical="center" wrapText="1"/>
    </xf>
    <xf numFmtId="0" fontId="30" fillId="0" borderId="31" xfId="23" applyFont="1" applyBorder="1" applyAlignment="1">
      <alignment horizontal="center" vertical="center" wrapText="1"/>
    </xf>
    <xf numFmtId="0" fontId="27" fillId="0" borderId="8" xfId="23" applyFont="1" applyBorder="1" applyAlignment="1">
      <alignment horizontal="center" vertical="center" wrapText="1"/>
    </xf>
    <xf numFmtId="0" fontId="27" fillId="0" borderId="0" xfId="23" applyFont="1" applyAlignment="1">
      <alignment horizontal="center" vertical="center" wrapText="1"/>
    </xf>
    <xf numFmtId="0" fontId="27" fillId="0" borderId="9" xfId="23" applyFont="1" applyBorder="1" applyAlignment="1">
      <alignment horizontal="center" vertical="center" wrapText="1"/>
    </xf>
    <xf numFmtId="0" fontId="27" fillId="0" borderId="12" xfId="23" applyFont="1" applyBorder="1" applyAlignment="1">
      <alignment horizontal="center" vertical="center" wrapText="1"/>
    </xf>
    <xf numFmtId="0" fontId="27" fillId="0" borderId="11" xfId="23" applyFont="1" applyBorder="1" applyAlignment="1">
      <alignment horizontal="center" vertical="center" wrapText="1"/>
    </xf>
    <xf numFmtId="0" fontId="27" fillId="0" borderId="13" xfId="23" applyFont="1" applyBorder="1" applyAlignment="1">
      <alignment horizontal="center" vertical="center" wrapText="1"/>
    </xf>
    <xf numFmtId="0" fontId="0" fillId="0" borderId="10" xfId="57" applyFont="1" applyBorder="1" applyAlignment="1">
      <alignment horizontal="center" vertical="center"/>
    </xf>
    <xf numFmtId="0" fontId="1" fillId="0" borderId="11" xfId="57" applyBorder="1" applyAlignment="1">
      <alignment horizontal="center" vertical="center"/>
    </xf>
    <xf numFmtId="0" fontId="1" fillId="0" borderId="31" xfId="57" applyBorder="1" applyAlignment="1">
      <alignment horizontal="center" vertical="center"/>
    </xf>
    <xf numFmtId="0" fontId="73" fillId="3" borderId="7" xfId="57" applyFont="1" applyFill="1" applyBorder="1" applyAlignment="1">
      <alignment horizontal="center"/>
    </xf>
    <xf numFmtId="0" fontId="73" fillId="3" borderId="0" xfId="57" applyFont="1" applyFill="1" applyAlignment="1">
      <alignment horizontal="center"/>
    </xf>
    <xf numFmtId="0" fontId="29" fillId="0" borderId="6" xfId="55" applyFont="1" applyBorder="1" applyAlignment="1">
      <alignment horizontal="center" vertical="center" wrapText="1"/>
    </xf>
    <xf numFmtId="0" fontId="29" fillId="0" borderId="3" xfId="55" applyFont="1" applyBorder="1" applyAlignment="1">
      <alignment horizontal="center" vertical="center" wrapText="1"/>
    </xf>
    <xf numFmtId="0" fontId="29" fillId="0" borderId="32" xfId="55" applyFont="1" applyBorder="1" applyAlignment="1">
      <alignment horizontal="center" vertical="center" wrapText="1"/>
    </xf>
    <xf numFmtId="0" fontId="12" fillId="0" borderId="7" xfId="55" applyFont="1" applyBorder="1" applyAlignment="1">
      <alignment horizontal="center" vertical="center" wrapText="1"/>
    </xf>
    <xf numFmtId="0" fontId="12" fillId="0" borderId="0" xfId="55" applyFont="1" applyAlignment="1">
      <alignment horizontal="center" vertical="center" wrapText="1"/>
    </xf>
    <xf numFmtId="0" fontId="12" fillId="0" borderId="19" xfId="55" applyFont="1" applyBorder="1" applyAlignment="1">
      <alignment horizontal="center" vertical="center" wrapText="1"/>
    </xf>
    <xf numFmtId="14" fontId="22" fillId="6" borderId="26" xfId="55" applyNumberFormat="1" applyFont="1" applyFill="1" applyBorder="1" applyAlignment="1">
      <alignment horizontal="center" vertical="center"/>
    </xf>
    <xf numFmtId="14" fontId="22" fillId="6" borderId="27" xfId="55" applyNumberFormat="1" applyFont="1" applyFill="1" applyBorder="1" applyAlignment="1">
      <alignment horizontal="center" vertical="center"/>
    </xf>
    <xf numFmtId="14" fontId="22" fillId="6" borderId="28" xfId="55" applyNumberFormat="1" applyFont="1" applyFill="1" applyBorder="1" applyAlignment="1">
      <alignment horizontal="center" vertical="center"/>
    </xf>
    <xf numFmtId="0" fontId="28" fillId="6" borderId="17" xfId="55" applyFont="1" applyFill="1" applyBorder="1" applyAlignment="1">
      <alignment horizontal="center" vertical="center"/>
    </xf>
    <xf numFmtId="0" fontId="22" fillId="6" borderId="23" xfId="55" applyFont="1" applyFill="1" applyBorder="1" applyAlignment="1">
      <alignment horizontal="center" vertical="center"/>
    </xf>
    <xf numFmtId="0" fontId="22" fillId="6" borderId="24" xfId="55" applyFont="1" applyFill="1" applyBorder="1" applyAlignment="1">
      <alignment horizontal="center" vertical="center"/>
    </xf>
    <xf numFmtId="0" fontId="22" fillId="6" borderId="25" xfId="55" applyFont="1" applyFill="1" applyBorder="1" applyAlignment="1">
      <alignment horizontal="center" vertical="center"/>
    </xf>
    <xf numFmtId="0" fontId="26" fillId="4" borderId="46" xfId="55" applyFont="1" applyFill="1" applyBorder="1" applyAlignment="1">
      <alignment horizontal="center" vertical="center"/>
    </xf>
    <xf numFmtId="0" fontId="26" fillId="4" borderId="48" xfId="55" applyFont="1" applyFill="1" applyBorder="1" applyAlignment="1">
      <alignment horizontal="center" vertical="center"/>
    </xf>
    <xf numFmtId="0" fontId="26" fillId="4" borderId="44" xfId="55" applyFont="1" applyFill="1" applyBorder="1" applyAlignment="1">
      <alignment horizontal="center" vertical="center"/>
    </xf>
    <xf numFmtId="0" fontId="26" fillId="4" borderId="33" xfId="55" applyFont="1" applyFill="1" applyBorder="1" applyAlignment="1">
      <alignment horizontal="center" vertical="center"/>
    </xf>
    <xf numFmtId="0" fontId="29" fillId="0" borderId="5" xfId="55" applyFont="1" applyBorder="1" applyAlignment="1">
      <alignment horizontal="center" vertical="center" wrapText="1"/>
    </xf>
    <xf numFmtId="0" fontId="29" fillId="0" borderId="18" xfId="55" applyFont="1" applyBorder="1" applyAlignment="1">
      <alignment horizontal="center" vertical="center" wrapText="1"/>
    </xf>
    <xf numFmtId="0" fontId="29" fillId="0" borderId="0" xfId="55" applyFont="1" applyAlignment="1">
      <alignment horizontal="center" vertical="center" wrapText="1"/>
    </xf>
    <xf numFmtId="0" fontId="29" fillId="0" borderId="19" xfId="55" applyFont="1" applyBorder="1" applyAlignment="1">
      <alignment horizontal="center" vertical="center" wrapText="1"/>
    </xf>
    <xf numFmtId="0" fontId="29" fillId="0" borderId="21" xfId="55" applyFont="1" applyBorder="1" applyAlignment="1">
      <alignment horizontal="center" vertical="center" wrapText="1"/>
    </xf>
    <xf numFmtId="0" fontId="29" fillId="0" borderId="22" xfId="55" applyFont="1" applyBorder="1" applyAlignment="1">
      <alignment horizontal="center" vertical="center" wrapText="1"/>
    </xf>
    <xf numFmtId="0" fontId="27" fillId="4" borderId="17" xfId="55" applyFont="1" applyFill="1" applyBorder="1" applyAlignment="1">
      <alignment horizontal="center" vertical="center"/>
    </xf>
    <xf numFmtId="4" fontId="26" fillId="0" borderId="5" xfId="55" applyNumberFormat="1" applyFont="1" applyBorder="1" applyAlignment="1">
      <alignment horizontal="left" vertical="center" wrapText="1"/>
    </xf>
    <xf numFmtId="4" fontId="26" fillId="0" borderId="18" xfId="55" applyNumberFormat="1" applyFont="1" applyBorder="1" applyAlignment="1">
      <alignment horizontal="left" vertical="center" wrapText="1"/>
    </xf>
    <xf numFmtId="4" fontId="26" fillId="0" borderId="0" xfId="55" applyNumberFormat="1" applyFont="1" applyAlignment="1">
      <alignment horizontal="left" vertical="center"/>
    </xf>
    <xf numFmtId="4" fontId="26" fillId="0" borderId="19" xfId="55" applyNumberFormat="1" applyFont="1" applyBorder="1" applyAlignment="1">
      <alignment horizontal="left" vertical="center"/>
    </xf>
    <xf numFmtId="4" fontId="26" fillId="0" borderId="0" xfId="55" quotePrefix="1" applyNumberFormat="1" applyFont="1" applyAlignment="1">
      <alignment horizontal="left" vertical="center"/>
    </xf>
    <xf numFmtId="0" fontId="65" fillId="36" borderId="0" xfId="0" applyFont="1" applyFill="1" applyAlignment="1">
      <alignment horizontal="right" vertical="top" wrapText="1"/>
    </xf>
    <xf numFmtId="0" fontId="65" fillId="36" borderId="0" xfId="0" applyFont="1" applyFill="1" applyAlignment="1">
      <alignment horizontal="left" vertical="top" wrapText="1"/>
    </xf>
    <xf numFmtId="4" fontId="65" fillId="36" borderId="0" xfId="0" applyNumberFormat="1" applyFont="1" applyFill="1" applyAlignment="1">
      <alignment horizontal="right" vertical="top" wrapText="1"/>
    </xf>
    <xf numFmtId="0" fontId="68" fillId="36" borderId="0" xfId="0" applyFont="1" applyFill="1" applyAlignment="1">
      <alignment horizontal="center" vertical="top" wrapText="1"/>
    </xf>
    <xf numFmtId="0" fontId="0" fillId="0" borderId="0" xfId="0"/>
    <xf numFmtId="0" fontId="64" fillId="36" borderId="0" xfId="0" applyFont="1" applyFill="1" applyAlignment="1">
      <alignment horizontal="left" vertical="top" wrapText="1"/>
    </xf>
    <xf numFmtId="0" fontId="64" fillId="36" borderId="0" xfId="0" applyFont="1" applyFill="1" applyAlignment="1">
      <alignment horizontal="center" wrapText="1"/>
    </xf>
    <xf numFmtId="0" fontId="64" fillId="36" borderId="58" xfId="0" applyFont="1" applyFill="1" applyBorder="1" applyAlignment="1">
      <alignment horizontal="left" vertical="top" wrapText="1"/>
    </xf>
    <xf numFmtId="0" fontId="64" fillId="36" borderId="58" xfId="0" applyFont="1" applyFill="1" applyBorder="1" applyAlignment="1">
      <alignment horizontal="right" vertical="top" wrapText="1"/>
    </xf>
    <xf numFmtId="0" fontId="64" fillId="36" borderId="58" xfId="0" applyFont="1" applyFill="1" applyBorder="1" applyAlignment="1">
      <alignment horizontal="center" vertical="top" wrapText="1"/>
    </xf>
  </cellXfs>
  <cellStyles count="3246">
    <cellStyle name="20% - Accent1" xfId="72" xr:uid="{00000000-0005-0000-0000-000000000000}"/>
    <cellStyle name="20% - Accent2" xfId="73" xr:uid="{00000000-0005-0000-0000-000001000000}"/>
    <cellStyle name="20% - Accent3" xfId="74" xr:uid="{00000000-0005-0000-0000-000002000000}"/>
    <cellStyle name="20% - Accent4" xfId="75" xr:uid="{00000000-0005-0000-0000-000003000000}"/>
    <cellStyle name="20% - Accent5" xfId="76" xr:uid="{00000000-0005-0000-0000-000004000000}"/>
    <cellStyle name="20% - Accent6" xfId="77" xr:uid="{00000000-0005-0000-0000-000005000000}"/>
    <cellStyle name="20% - Ênfase1 2" xfId="78" xr:uid="{00000000-0005-0000-0000-000006000000}"/>
    <cellStyle name="20% - Ênfase1 2 10" xfId="79" xr:uid="{00000000-0005-0000-0000-000007000000}"/>
    <cellStyle name="20% - Ênfase1 2 11" xfId="80" xr:uid="{00000000-0005-0000-0000-000008000000}"/>
    <cellStyle name="20% - Ênfase1 2 12" xfId="81" xr:uid="{00000000-0005-0000-0000-000009000000}"/>
    <cellStyle name="20% - Ênfase1 2 13" xfId="82" xr:uid="{00000000-0005-0000-0000-00000A000000}"/>
    <cellStyle name="20% - Ênfase1 2 14" xfId="83" xr:uid="{00000000-0005-0000-0000-00000B000000}"/>
    <cellStyle name="20% - Ênfase1 2 15" xfId="84" xr:uid="{00000000-0005-0000-0000-00000C000000}"/>
    <cellStyle name="20% - Ênfase1 2 16" xfId="85" xr:uid="{00000000-0005-0000-0000-00000D000000}"/>
    <cellStyle name="20% - Ênfase1 2 17" xfId="86" xr:uid="{00000000-0005-0000-0000-00000E000000}"/>
    <cellStyle name="20% - Ênfase1 2 18" xfId="87" xr:uid="{00000000-0005-0000-0000-00000F000000}"/>
    <cellStyle name="20% - Ênfase1 2 19" xfId="88" xr:uid="{00000000-0005-0000-0000-000010000000}"/>
    <cellStyle name="20% - Ênfase1 2 2" xfId="89" xr:uid="{00000000-0005-0000-0000-000011000000}"/>
    <cellStyle name="20% - Ênfase1 2 20" xfId="90" xr:uid="{00000000-0005-0000-0000-000012000000}"/>
    <cellStyle name="20% - Ênfase1 2 3" xfId="91" xr:uid="{00000000-0005-0000-0000-000013000000}"/>
    <cellStyle name="20% - Ênfase1 2 4" xfId="92" xr:uid="{00000000-0005-0000-0000-000014000000}"/>
    <cellStyle name="20% - Ênfase1 2 5" xfId="93" xr:uid="{00000000-0005-0000-0000-000015000000}"/>
    <cellStyle name="20% - Ênfase1 2 6" xfId="94" xr:uid="{00000000-0005-0000-0000-000016000000}"/>
    <cellStyle name="20% - Ênfase1 2 7" xfId="95" xr:uid="{00000000-0005-0000-0000-000017000000}"/>
    <cellStyle name="20% - Ênfase1 2 8" xfId="96" xr:uid="{00000000-0005-0000-0000-000018000000}"/>
    <cellStyle name="20% - Ênfase1 2 9" xfId="97" xr:uid="{00000000-0005-0000-0000-000019000000}"/>
    <cellStyle name="20% - Ênfase1 3" xfId="98" xr:uid="{00000000-0005-0000-0000-00001A000000}"/>
    <cellStyle name="20% - Ênfase1 3 10" xfId="99" xr:uid="{00000000-0005-0000-0000-00001B000000}"/>
    <cellStyle name="20% - Ênfase1 3 11" xfId="100" xr:uid="{00000000-0005-0000-0000-00001C000000}"/>
    <cellStyle name="20% - Ênfase1 3 12" xfId="101" xr:uid="{00000000-0005-0000-0000-00001D000000}"/>
    <cellStyle name="20% - Ênfase1 3 13" xfId="102" xr:uid="{00000000-0005-0000-0000-00001E000000}"/>
    <cellStyle name="20% - Ênfase1 3 14" xfId="103" xr:uid="{00000000-0005-0000-0000-00001F000000}"/>
    <cellStyle name="20% - Ênfase1 3 15" xfId="104" xr:uid="{00000000-0005-0000-0000-000020000000}"/>
    <cellStyle name="20% - Ênfase1 3 16" xfId="105" xr:uid="{00000000-0005-0000-0000-000021000000}"/>
    <cellStyle name="20% - Ênfase1 3 17" xfId="106" xr:uid="{00000000-0005-0000-0000-000022000000}"/>
    <cellStyle name="20% - Ênfase1 3 18" xfId="107" xr:uid="{00000000-0005-0000-0000-000023000000}"/>
    <cellStyle name="20% - Ênfase1 3 19" xfId="108" xr:uid="{00000000-0005-0000-0000-000024000000}"/>
    <cellStyle name="20% - Ênfase1 3 2" xfId="109" xr:uid="{00000000-0005-0000-0000-000025000000}"/>
    <cellStyle name="20% - Ênfase1 3 20" xfId="110" xr:uid="{00000000-0005-0000-0000-000026000000}"/>
    <cellStyle name="20% - Ênfase1 3 3" xfId="111" xr:uid="{00000000-0005-0000-0000-000027000000}"/>
    <cellStyle name="20% - Ênfase1 3 4" xfId="112" xr:uid="{00000000-0005-0000-0000-000028000000}"/>
    <cellStyle name="20% - Ênfase1 3 5" xfId="113" xr:uid="{00000000-0005-0000-0000-000029000000}"/>
    <cellStyle name="20% - Ênfase1 3 6" xfId="114" xr:uid="{00000000-0005-0000-0000-00002A000000}"/>
    <cellStyle name="20% - Ênfase1 3 7" xfId="115" xr:uid="{00000000-0005-0000-0000-00002B000000}"/>
    <cellStyle name="20% - Ênfase1 3 8" xfId="116" xr:uid="{00000000-0005-0000-0000-00002C000000}"/>
    <cellStyle name="20% - Ênfase1 3 9" xfId="117" xr:uid="{00000000-0005-0000-0000-00002D000000}"/>
    <cellStyle name="20% - Ênfase1 4" xfId="118" xr:uid="{00000000-0005-0000-0000-00002E000000}"/>
    <cellStyle name="20% - Ênfase1 4 10" xfId="119" xr:uid="{00000000-0005-0000-0000-00002F000000}"/>
    <cellStyle name="20% - Ênfase1 4 11" xfId="120" xr:uid="{00000000-0005-0000-0000-000030000000}"/>
    <cellStyle name="20% - Ênfase1 4 12" xfId="121" xr:uid="{00000000-0005-0000-0000-000031000000}"/>
    <cellStyle name="20% - Ênfase1 4 13" xfId="122" xr:uid="{00000000-0005-0000-0000-000032000000}"/>
    <cellStyle name="20% - Ênfase1 4 14" xfId="123" xr:uid="{00000000-0005-0000-0000-000033000000}"/>
    <cellStyle name="20% - Ênfase1 4 15" xfId="124" xr:uid="{00000000-0005-0000-0000-000034000000}"/>
    <cellStyle name="20% - Ênfase1 4 16" xfId="125" xr:uid="{00000000-0005-0000-0000-000035000000}"/>
    <cellStyle name="20% - Ênfase1 4 17" xfId="126" xr:uid="{00000000-0005-0000-0000-000036000000}"/>
    <cellStyle name="20% - Ênfase1 4 18" xfId="127" xr:uid="{00000000-0005-0000-0000-000037000000}"/>
    <cellStyle name="20% - Ênfase1 4 19" xfId="128" xr:uid="{00000000-0005-0000-0000-000038000000}"/>
    <cellStyle name="20% - Ênfase1 4 2" xfId="129" xr:uid="{00000000-0005-0000-0000-000039000000}"/>
    <cellStyle name="20% - Ênfase1 4 20" xfId="130" xr:uid="{00000000-0005-0000-0000-00003A000000}"/>
    <cellStyle name="20% - Ênfase1 4 3" xfId="131" xr:uid="{00000000-0005-0000-0000-00003B000000}"/>
    <cellStyle name="20% - Ênfase1 4 4" xfId="132" xr:uid="{00000000-0005-0000-0000-00003C000000}"/>
    <cellStyle name="20% - Ênfase1 4 5" xfId="133" xr:uid="{00000000-0005-0000-0000-00003D000000}"/>
    <cellStyle name="20% - Ênfase1 4 6" xfId="134" xr:uid="{00000000-0005-0000-0000-00003E000000}"/>
    <cellStyle name="20% - Ênfase1 4 7" xfId="135" xr:uid="{00000000-0005-0000-0000-00003F000000}"/>
    <cellStyle name="20% - Ênfase1 4 8" xfId="136" xr:uid="{00000000-0005-0000-0000-000040000000}"/>
    <cellStyle name="20% - Ênfase1 4 9" xfId="137" xr:uid="{00000000-0005-0000-0000-000041000000}"/>
    <cellStyle name="20% - Ênfase2 2" xfId="138" xr:uid="{00000000-0005-0000-0000-000042000000}"/>
    <cellStyle name="20% - Ênfase2 2 10" xfId="139" xr:uid="{00000000-0005-0000-0000-000043000000}"/>
    <cellStyle name="20% - Ênfase2 2 11" xfId="140" xr:uid="{00000000-0005-0000-0000-000044000000}"/>
    <cellStyle name="20% - Ênfase2 2 12" xfId="141" xr:uid="{00000000-0005-0000-0000-000045000000}"/>
    <cellStyle name="20% - Ênfase2 2 13" xfId="142" xr:uid="{00000000-0005-0000-0000-000046000000}"/>
    <cellStyle name="20% - Ênfase2 2 14" xfId="143" xr:uid="{00000000-0005-0000-0000-000047000000}"/>
    <cellStyle name="20% - Ênfase2 2 15" xfId="144" xr:uid="{00000000-0005-0000-0000-000048000000}"/>
    <cellStyle name="20% - Ênfase2 2 16" xfId="145" xr:uid="{00000000-0005-0000-0000-000049000000}"/>
    <cellStyle name="20% - Ênfase2 2 17" xfId="146" xr:uid="{00000000-0005-0000-0000-00004A000000}"/>
    <cellStyle name="20% - Ênfase2 2 18" xfId="147" xr:uid="{00000000-0005-0000-0000-00004B000000}"/>
    <cellStyle name="20% - Ênfase2 2 19" xfId="148" xr:uid="{00000000-0005-0000-0000-00004C000000}"/>
    <cellStyle name="20% - Ênfase2 2 2" xfId="149" xr:uid="{00000000-0005-0000-0000-00004D000000}"/>
    <cellStyle name="20% - Ênfase2 2 20" xfId="150" xr:uid="{00000000-0005-0000-0000-00004E000000}"/>
    <cellStyle name="20% - Ênfase2 2 3" xfId="151" xr:uid="{00000000-0005-0000-0000-00004F000000}"/>
    <cellStyle name="20% - Ênfase2 2 4" xfId="152" xr:uid="{00000000-0005-0000-0000-000050000000}"/>
    <cellStyle name="20% - Ênfase2 2 5" xfId="153" xr:uid="{00000000-0005-0000-0000-000051000000}"/>
    <cellStyle name="20% - Ênfase2 2 6" xfId="154" xr:uid="{00000000-0005-0000-0000-000052000000}"/>
    <cellStyle name="20% - Ênfase2 2 7" xfId="155" xr:uid="{00000000-0005-0000-0000-000053000000}"/>
    <cellStyle name="20% - Ênfase2 2 8" xfId="156" xr:uid="{00000000-0005-0000-0000-000054000000}"/>
    <cellStyle name="20% - Ênfase2 2 9" xfId="157" xr:uid="{00000000-0005-0000-0000-000055000000}"/>
    <cellStyle name="20% - Ênfase2 3" xfId="158" xr:uid="{00000000-0005-0000-0000-000056000000}"/>
    <cellStyle name="20% - Ênfase2 3 10" xfId="159" xr:uid="{00000000-0005-0000-0000-000057000000}"/>
    <cellStyle name="20% - Ênfase2 3 11" xfId="160" xr:uid="{00000000-0005-0000-0000-000058000000}"/>
    <cellStyle name="20% - Ênfase2 3 12" xfId="161" xr:uid="{00000000-0005-0000-0000-000059000000}"/>
    <cellStyle name="20% - Ênfase2 3 13" xfId="162" xr:uid="{00000000-0005-0000-0000-00005A000000}"/>
    <cellStyle name="20% - Ênfase2 3 14" xfId="163" xr:uid="{00000000-0005-0000-0000-00005B000000}"/>
    <cellStyle name="20% - Ênfase2 3 15" xfId="164" xr:uid="{00000000-0005-0000-0000-00005C000000}"/>
    <cellStyle name="20% - Ênfase2 3 16" xfId="165" xr:uid="{00000000-0005-0000-0000-00005D000000}"/>
    <cellStyle name="20% - Ênfase2 3 17" xfId="166" xr:uid="{00000000-0005-0000-0000-00005E000000}"/>
    <cellStyle name="20% - Ênfase2 3 18" xfId="167" xr:uid="{00000000-0005-0000-0000-00005F000000}"/>
    <cellStyle name="20% - Ênfase2 3 19" xfId="168" xr:uid="{00000000-0005-0000-0000-000060000000}"/>
    <cellStyle name="20% - Ênfase2 3 2" xfId="169" xr:uid="{00000000-0005-0000-0000-000061000000}"/>
    <cellStyle name="20% - Ênfase2 3 20" xfId="170" xr:uid="{00000000-0005-0000-0000-000062000000}"/>
    <cellStyle name="20% - Ênfase2 3 3" xfId="171" xr:uid="{00000000-0005-0000-0000-000063000000}"/>
    <cellStyle name="20% - Ênfase2 3 4" xfId="172" xr:uid="{00000000-0005-0000-0000-000064000000}"/>
    <cellStyle name="20% - Ênfase2 3 5" xfId="173" xr:uid="{00000000-0005-0000-0000-000065000000}"/>
    <cellStyle name="20% - Ênfase2 3 6" xfId="174" xr:uid="{00000000-0005-0000-0000-000066000000}"/>
    <cellStyle name="20% - Ênfase2 3 7" xfId="175" xr:uid="{00000000-0005-0000-0000-000067000000}"/>
    <cellStyle name="20% - Ênfase2 3 8" xfId="176" xr:uid="{00000000-0005-0000-0000-000068000000}"/>
    <cellStyle name="20% - Ênfase2 3 9" xfId="177" xr:uid="{00000000-0005-0000-0000-000069000000}"/>
    <cellStyle name="20% - Ênfase2 4" xfId="178" xr:uid="{00000000-0005-0000-0000-00006A000000}"/>
    <cellStyle name="20% - Ênfase2 4 10" xfId="179" xr:uid="{00000000-0005-0000-0000-00006B000000}"/>
    <cellStyle name="20% - Ênfase2 4 11" xfId="180" xr:uid="{00000000-0005-0000-0000-00006C000000}"/>
    <cellStyle name="20% - Ênfase2 4 12" xfId="181" xr:uid="{00000000-0005-0000-0000-00006D000000}"/>
    <cellStyle name="20% - Ênfase2 4 13" xfId="182" xr:uid="{00000000-0005-0000-0000-00006E000000}"/>
    <cellStyle name="20% - Ênfase2 4 14" xfId="183" xr:uid="{00000000-0005-0000-0000-00006F000000}"/>
    <cellStyle name="20% - Ênfase2 4 15" xfId="184" xr:uid="{00000000-0005-0000-0000-000070000000}"/>
    <cellStyle name="20% - Ênfase2 4 16" xfId="185" xr:uid="{00000000-0005-0000-0000-000071000000}"/>
    <cellStyle name="20% - Ênfase2 4 17" xfId="186" xr:uid="{00000000-0005-0000-0000-000072000000}"/>
    <cellStyle name="20% - Ênfase2 4 18" xfId="187" xr:uid="{00000000-0005-0000-0000-000073000000}"/>
    <cellStyle name="20% - Ênfase2 4 19" xfId="188" xr:uid="{00000000-0005-0000-0000-000074000000}"/>
    <cellStyle name="20% - Ênfase2 4 2" xfId="189" xr:uid="{00000000-0005-0000-0000-000075000000}"/>
    <cellStyle name="20% - Ênfase2 4 20" xfId="190" xr:uid="{00000000-0005-0000-0000-000076000000}"/>
    <cellStyle name="20% - Ênfase2 4 3" xfId="191" xr:uid="{00000000-0005-0000-0000-000077000000}"/>
    <cellStyle name="20% - Ênfase2 4 4" xfId="192" xr:uid="{00000000-0005-0000-0000-000078000000}"/>
    <cellStyle name="20% - Ênfase2 4 5" xfId="193" xr:uid="{00000000-0005-0000-0000-000079000000}"/>
    <cellStyle name="20% - Ênfase2 4 6" xfId="194" xr:uid="{00000000-0005-0000-0000-00007A000000}"/>
    <cellStyle name="20% - Ênfase2 4 7" xfId="195" xr:uid="{00000000-0005-0000-0000-00007B000000}"/>
    <cellStyle name="20% - Ênfase2 4 8" xfId="196" xr:uid="{00000000-0005-0000-0000-00007C000000}"/>
    <cellStyle name="20% - Ênfase2 4 9" xfId="197" xr:uid="{00000000-0005-0000-0000-00007D000000}"/>
    <cellStyle name="20% - Ênfase3 2" xfId="198" xr:uid="{00000000-0005-0000-0000-00007E000000}"/>
    <cellStyle name="20% - Ênfase3 2 10" xfId="199" xr:uid="{00000000-0005-0000-0000-00007F000000}"/>
    <cellStyle name="20% - Ênfase3 2 11" xfId="200" xr:uid="{00000000-0005-0000-0000-000080000000}"/>
    <cellStyle name="20% - Ênfase3 2 12" xfId="201" xr:uid="{00000000-0005-0000-0000-000081000000}"/>
    <cellStyle name="20% - Ênfase3 2 13" xfId="202" xr:uid="{00000000-0005-0000-0000-000082000000}"/>
    <cellStyle name="20% - Ênfase3 2 14" xfId="203" xr:uid="{00000000-0005-0000-0000-000083000000}"/>
    <cellStyle name="20% - Ênfase3 2 15" xfId="204" xr:uid="{00000000-0005-0000-0000-000084000000}"/>
    <cellStyle name="20% - Ênfase3 2 16" xfId="205" xr:uid="{00000000-0005-0000-0000-000085000000}"/>
    <cellStyle name="20% - Ênfase3 2 17" xfId="206" xr:uid="{00000000-0005-0000-0000-000086000000}"/>
    <cellStyle name="20% - Ênfase3 2 18" xfId="207" xr:uid="{00000000-0005-0000-0000-000087000000}"/>
    <cellStyle name="20% - Ênfase3 2 19" xfId="208" xr:uid="{00000000-0005-0000-0000-000088000000}"/>
    <cellStyle name="20% - Ênfase3 2 2" xfId="209" xr:uid="{00000000-0005-0000-0000-000089000000}"/>
    <cellStyle name="20% - Ênfase3 2 20" xfId="210" xr:uid="{00000000-0005-0000-0000-00008A000000}"/>
    <cellStyle name="20% - Ênfase3 2 3" xfId="211" xr:uid="{00000000-0005-0000-0000-00008B000000}"/>
    <cellStyle name="20% - Ênfase3 2 4" xfId="212" xr:uid="{00000000-0005-0000-0000-00008C000000}"/>
    <cellStyle name="20% - Ênfase3 2 5" xfId="213" xr:uid="{00000000-0005-0000-0000-00008D000000}"/>
    <cellStyle name="20% - Ênfase3 2 6" xfId="214" xr:uid="{00000000-0005-0000-0000-00008E000000}"/>
    <cellStyle name="20% - Ênfase3 2 7" xfId="215" xr:uid="{00000000-0005-0000-0000-00008F000000}"/>
    <cellStyle name="20% - Ênfase3 2 8" xfId="216" xr:uid="{00000000-0005-0000-0000-000090000000}"/>
    <cellStyle name="20% - Ênfase3 2 9" xfId="217" xr:uid="{00000000-0005-0000-0000-000091000000}"/>
    <cellStyle name="20% - Ênfase3 3" xfId="218" xr:uid="{00000000-0005-0000-0000-000092000000}"/>
    <cellStyle name="20% - Ênfase3 3 10" xfId="219" xr:uid="{00000000-0005-0000-0000-000093000000}"/>
    <cellStyle name="20% - Ênfase3 3 11" xfId="220" xr:uid="{00000000-0005-0000-0000-000094000000}"/>
    <cellStyle name="20% - Ênfase3 3 12" xfId="221" xr:uid="{00000000-0005-0000-0000-000095000000}"/>
    <cellStyle name="20% - Ênfase3 3 13" xfId="222" xr:uid="{00000000-0005-0000-0000-000096000000}"/>
    <cellStyle name="20% - Ênfase3 3 14" xfId="223" xr:uid="{00000000-0005-0000-0000-000097000000}"/>
    <cellStyle name="20% - Ênfase3 3 15" xfId="224" xr:uid="{00000000-0005-0000-0000-000098000000}"/>
    <cellStyle name="20% - Ênfase3 3 16" xfId="225" xr:uid="{00000000-0005-0000-0000-000099000000}"/>
    <cellStyle name="20% - Ênfase3 3 17" xfId="226" xr:uid="{00000000-0005-0000-0000-00009A000000}"/>
    <cellStyle name="20% - Ênfase3 3 18" xfId="227" xr:uid="{00000000-0005-0000-0000-00009B000000}"/>
    <cellStyle name="20% - Ênfase3 3 19" xfId="228" xr:uid="{00000000-0005-0000-0000-00009C000000}"/>
    <cellStyle name="20% - Ênfase3 3 2" xfId="229" xr:uid="{00000000-0005-0000-0000-00009D000000}"/>
    <cellStyle name="20% - Ênfase3 3 20" xfId="230" xr:uid="{00000000-0005-0000-0000-00009E000000}"/>
    <cellStyle name="20% - Ênfase3 3 3" xfId="231" xr:uid="{00000000-0005-0000-0000-00009F000000}"/>
    <cellStyle name="20% - Ênfase3 3 4" xfId="232" xr:uid="{00000000-0005-0000-0000-0000A0000000}"/>
    <cellStyle name="20% - Ênfase3 3 5" xfId="233" xr:uid="{00000000-0005-0000-0000-0000A1000000}"/>
    <cellStyle name="20% - Ênfase3 3 6" xfId="234" xr:uid="{00000000-0005-0000-0000-0000A2000000}"/>
    <cellStyle name="20% - Ênfase3 3 7" xfId="235" xr:uid="{00000000-0005-0000-0000-0000A3000000}"/>
    <cellStyle name="20% - Ênfase3 3 8" xfId="236" xr:uid="{00000000-0005-0000-0000-0000A4000000}"/>
    <cellStyle name="20% - Ênfase3 3 9" xfId="237" xr:uid="{00000000-0005-0000-0000-0000A5000000}"/>
    <cellStyle name="20% - Ênfase3 4" xfId="238" xr:uid="{00000000-0005-0000-0000-0000A6000000}"/>
    <cellStyle name="20% - Ênfase3 4 10" xfId="239" xr:uid="{00000000-0005-0000-0000-0000A7000000}"/>
    <cellStyle name="20% - Ênfase3 4 11" xfId="240" xr:uid="{00000000-0005-0000-0000-0000A8000000}"/>
    <cellStyle name="20% - Ênfase3 4 12" xfId="241" xr:uid="{00000000-0005-0000-0000-0000A9000000}"/>
    <cellStyle name="20% - Ênfase3 4 13" xfId="242" xr:uid="{00000000-0005-0000-0000-0000AA000000}"/>
    <cellStyle name="20% - Ênfase3 4 14" xfId="243" xr:uid="{00000000-0005-0000-0000-0000AB000000}"/>
    <cellStyle name="20% - Ênfase3 4 15" xfId="244" xr:uid="{00000000-0005-0000-0000-0000AC000000}"/>
    <cellStyle name="20% - Ênfase3 4 16" xfId="245" xr:uid="{00000000-0005-0000-0000-0000AD000000}"/>
    <cellStyle name="20% - Ênfase3 4 17" xfId="246" xr:uid="{00000000-0005-0000-0000-0000AE000000}"/>
    <cellStyle name="20% - Ênfase3 4 18" xfId="247" xr:uid="{00000000-0005-0000-0000-0000AF000000}"/>
    <cellStyle name="20% - Ênfase3 4 19" xfId="248" xr:uid="{00000000-0005-0000-0000-0000B0000000}"/>
    <cellStyle name="20% - Ênfase3 4 2" xfId="249" xr:uid="{00000000-0005-0000-0000-0000B1000000}"/>
    <cellStyle name="20% - Ênfase3 4 20" xfId="250" xr:uid="{00000000-0005-0000-0000-0000B2000000}"/>
    <cellStyle name="20% - Ênfase3 4 3" xfId="251" xr:uid="{00000000-0005-0000-0000-0000B3000000}"/>
    <cellStyle name="20% - Ênfase3 4 4" xfId="252" xr:uid="{00000000-0005-0000-0000-0000B4000000}"/>
    <cellStyle name="20% - Ênfase3 4 5" xfId="253" xr:uid="{00000000-0005-0000-0000-0000B5000000}"/>
    <cellStyle name="20% - Ênfase3 4 6" xfId="254" xr:uid="{00000000-0005-0000-0000-0000B6000000}"/>
    <cellStyle name="20% - Ênfase3 4 7" xfId="255" xr:uid="{00000000-0005-0000-0000-0000B7000000}"/>
    <cellStyle name="20% - Ênfase3 4 8" xfId="256" xr:uid="{00000000-0005-0000-0000-0000B8000000}"/>
    <cellStyle name="20% - Ênfase3 4 9" xfId="257" xr:uid="{00000000-0005-0000-0000-0000B9000000}"/>
    <cellStyle name="20% - Ênfase4 2" xfId="258" xr:uid="{00000000-0005-0000-0000-0000BA000000}"/>
    <cellStyle name="20% - Ênfase4 2 10" xfId="259" xr:uid="{00000000-0005-0000-0000-0000BB000000}"/>
    <cellStyle name="20% - Ênfase4 2 11" xfId="260" xr:uid="{00000000-0005-0000-0000-0000BC000000}"/>
    <cellStyle name="20% - Ênfase4 2 12" xfId="261" xr:uid="{00000000-0005-0000-0000-0000BD000000}"/>
    <cellStyle name="20% - Ênfase4 2 13" xfId="262" xr:uid="{00000000-0005-0000-0000-0000BE000000}"/>
    <cellStyle name="20% - Ênfase4 2 14" xfId="263" xr:uid="{00000000-0005-0000-0000-0000BF000000}"/>
    <cellStyle name="20% - Ênfase4 2 15" xfId="264" xr:uid="{00000000-0005-0000-0000-0000C0000000}"/>
    <cellStyle name="20% - Ênfase4 2 16" xfId="265" xr:uid="{00000000-0005-0000-0000-0000C1000000}"/>
    <cellStyle name="20% - Ênfase4 2 17" xfId="266" xr:uid="{00000000-0005-0000-0000-0000C2000000}"/>
    <cellStyle name="20% - Ênfase4 2 18" xfId="267" xr:uid="{00000000-0005-0000-0000-0000C3000000}"/>
    <cellStyle name="20% - Ênfase4 2 19" xfId="268" xr:uid="{00000000-0005-0000-0000-0000C4000000}"/>
    <cellStyle name="20% - Ênfase4 2 2" xfId="269" xr:uid="{00000000-0005-0000-0000-0000C5000000}"/>
    <cellStyle name="20% - Ênfase4 2 20" xfId="270" xr:uid="{00000000-0005-0000-0000-0000C6000000}"/>
    <cellStyle name="20% - Ênfase4 2 3" xfId="271" xr:uid="{00000000-0005-0000-0000-0000C7000000}"/>
    <cellStyle name="20% - Ênfase4 2 4" xfId="272" xr:uid="{00000000-0005-0000-0000-0000C8000000}"/>
    <cellStyle name="20% - Ênfase4 2 5" xfId="273" xr:uid="{00000000-0005-0000-0000-0000C9000000}"/>
    <cellStyle name="20% - Ênfase4 2 6" xfId="274" xr:uid="{00000000-0005-0000-0000-0000CA000000}"/>
    <cellStyle name="20% - Ênfase4 2 7" xfId="275" xr:uid="{00000000-0005-0000-0000-0000CB000000}"/>
    <cellStyle name="20% - Ênfase4 2 8" xfId="276" xr:uid="{00000000-0005-0000-0000-0000CC000000}"/>
    <cellStyle name="20% - Ênfase4 2 9" xfId="277" xr:uid="{00000000-0005-0000-0000-0000CD000000}"/>
    <cellStyle name="20% - Ênfase4 3" xfId="278" xr:uid="{00000000-0005-0000-0000-0000CE000000}"/>
    <cellStyle name="20% - Ênfase4 3 10" xfId="279" xr:uid="{00000000-0005-0000-0000-0000CF000000}"/>
    <cellStyle name="20% - Ênfase4 3 11" xfId="280" xr:uid="{00000000-0005-0000-0000-0000D0000000}"/>
    <cellStyle name="20% - Ênfase4 3 12" xfId="281" xr:uid="{00000000-0005-0000-0000-0000D1000000}"/>
    <cellStyle name="20% - Ênfase4 3 13" xfId="282" xr:uid="{00000000-0005-0000-0000-0000D2000000}"/>
    <cellStyle name="20% - Ênfase4 3 14" xfId="283" xr:uid="{00000000-0005-0000-0000-0000D3000000}"/>
    <cellStyle name="20% - Ênfase4 3 15" xfId="284" xr:uid="{00000000-0005-0000-0000-0000D4000000}"/>
    <cellStyle name="20% - Ênfase4 3 16" xfId="285" xr:uid="{00000000-0005-0000-0000-0000D5000000}"/>
    <cellStyle name="20% - Ênfase4 3 17" xfId="286" xr:uid="{00000000-0005-0000-0000-0000D6000000}"/>
    <cellStyle name="20% - Ênfase4 3 18" xfId="287" xr:uid="{00000000-0005-0000-0000-0000D7000000}"/>
    <cellStyle name="20% - Ênfase4 3 19" xfId="288" xr:uid="{00000000-0005-0000-0000-0000D8000000}"/>
    <cellStyle name="20% - Ênfase4 3 2" xfId="289" xr:uid="{00000000-0005-0000-0000-0000D9000000}"/>
    <cellStyle name="20% - Ênfase4 3 20" xfId="290" xr:uid="{00000000-0005-0000-0000-0000DA000000}"/>
    <cellStyle name="20% - Ênfase4 3 3" xfId="291" xr:uid="{00000000-0005-0000-0000-0000DB000000}"/>
    <cellStyle name="20% - Ênfase4 3 4" xfId="292" xr:uid="{00000000-0005-0000-0000-0000DC000000}"/>
    <cellStyle name="20% - Ênfase4 3 5" xfId="293" xr:uid="{00000000-0005-0000-0000-0000DD000000}"/>
    <cellStyle name="20% - Ênfase4 3 6" xfId="294" xr:uid="{00000000-0005-0000-0000-0000DE000000}"/>
    <cellStyle name="20% - Ênfase4 3 7" xfId="295" xr:uid="{00000000-0005-0000-0000-0000DF000000}"/>
    <cellStyle name="20% - Ênfase4 3 8" xfId="296" xr:uid="{00000000-0005-0000-0000-0000E0000000}"/>
    <cellStyle name="20% - Ênfase4 3 9" xfId="297" xr:uid="{00000000-0005-0000-0000-0000E1000000}"/>
    <cellStyle name="20% - Ênfase4 4" xfId="298" xr:uid="{00000000-0005-0000-0000-0000E2000000}"/>
    <cellStyle name="20% - Ênfase4 4 10" xfId="299" xr:uid="{00000000-0005-0000-0000-0000E3000000}"/>
    <cellStyle name="20% - Ênfase4 4 11" xfId="300" xr:uid="{00000000-0005-0000-0000-0000E4000000}"/>
    <cellStyle name="20% - Ênfase4 4 12" xfId="301" xr:uid="{00000000-0005-0000-0000-0000E5000000}"/>
    <cellStyle name="20% - Ênfase4 4 13" xfId="302" xr:uid="{00000000-0005-0000-0000-0000E6000000}"/>
    <cellStyle name="20% - Ênfase4 4 14" xfId="303" xr:uid="{00000000-0005-0000-0000-0000E7000000}"/>
    <cellStyle name="20% - Ênfase4 4 15" xfId="304" xr:uid="{00000000-0005-0000-0000-0000E8000000}"/>
    <cellStyle name="20% - Ênfase4 4 16" xfId="305" xr:uid="{00000000-0005-0000-0000-0000E9000000}"/>
    <cellStyle name="20% - Ênfase4 4 17" xfId="306" xr:uid="{00000000-0005-0000-0000-0000EA000000}"/>
    <cellStyle name="20% - Ênfase4 4 18" xfId="307" xr:uid="{00000000-0005-0000-0000-0000EB000000}"/>
    <cellStyle name="20% - Ênfase4 4 19" xfId="308" xr:uid="{00000000-0005-0000-0000-0000EC000000}"/>
    <cellStyle name="20% - Ênfase4 4 2" xfId="309" xr:uid="{00000000-0005-0000-0000-0000ED000000}"/>
    <cellStyle name="20% - Ênfase4 4 20" xfId="310" xr:uid="{00000000-0005-0000-0000-0000EE000000}"/>
    <cellStyle name="20% - Ênfase4 4 3" xfId="311" xr:uid="{00000000-0005-0000-0000-0000EF000000}"/>
    <cellStyle name="20% - Ênfase4 4 4" xfId="312" xr:uid="{00000000-0005-0000-0000-0000F0000000}"/>
    <cellStyle name="20% - Ênfase4 4 5" xfId="313" xr:uid="{00000000-0005-0000-0000-0000F1000000}"/>
    <cellStyle name="20% - Ênfase4 4 6" xfId="314" xr:uid="{00000000-0005-0000-0000-0000F2000000}"/>
    <cellStyle name="20% - Ênfase4 4 7" xfId="315" xr:uid="{00000000-0005-0000-0000-0000F3000000}"/>
    <cellStyle name="20% - Ênfase4 4 8" xfId="316" xr:uid="{00000000-0005-0000-0000-0000F4000000}"/>
    <cellStyle name="20% - Ênfase4 4 9" xfId="317" xr:uid="{00000000-0005-0000-0000-0000F5000000}"/>
    <cellStyle name="20% - Ênfase5 2" xfId="318" xr:uid="{00000000-0005-0000-0000-0000F6000000}"/>
    <cellStyle name="20% - Ênfase5 2 10" xfId="319" xr:uid="{00000000-0005-0000-0000-0000F7000000}"/>
    <cellStyle name="20% - Ênfase5 2 11" xfId="320" xr:uid="{00000000-0005-0000-0000-0000F8000000}"/>
    <cellStyle name="20% - Ênfase5 2 12" xfId="321" xr:uid="{00000000-0005-0000-0000-0000F9000000}"/>
    <cellStyle name="20% - Ênfase5 2 13" xfId="322" xr:uid="{00000000-0005-0000-0000-0000FA000000}"/>
    <cellStyle name="20% - Ênfase5 2 14" xfId="323" xr:uid="{00000000-0005-0000-0000-0000FB000000}"/>
    <cellStyle name="20% - Ênfase5 2 15" xfId="324" xr:uid="{00000000-0005-0000-0000-0000FC000000}"/>
    <cellStyle name="20% - Ênfase5 2 16" xfId="325" xr:uid="{00000000-0005-0000-0000-0000FD000000}"/>
    <cellStyle name="20% - Ênfase5 2 17" xfId="326" xr:uid="{00000000-0005-0000-0000-0000FE000000}"/>
    <cellStyle name="20% - Ênfase5 2 18" xfId="327" xr:uid="{00000000-0005-0000-0000-0000FF000000}"/>
    <cellStyle name="20% - Ênfase5 2 19" xfId="328" xr:uid="{00000000-0005-0000-0000-000000010000}"/>
    <cellStyle name="20% - Ênfase5 2 2" xfId="329" xr:uid="{00000000-0005-0000-0000-000001010000}"/>
    <cellStyle name="20% - Ênfase5 2 20" xfId="330" xr:uid="{00000000-0005-0000-0000-000002010000}"/>
    <cellStyle name="20% - Ênfase5 2 3" xfId="331" xr:uid="{00000000-0005-0000-0000-000003010000}"/>
    <cellStyle name="20% - Ênfase5 2 4" xfId="332" xr:uid="{00000000-0005-0000-0000-000004010000}"/>
    <cellStyle name="20% - Ênfase5 2 5" xfId="333" xr:uid="{00000000-0005-0000-0000-000005010000}"/>
    <cellStyle name="20% - Ênfase5 2 6" xfId="334" xr:uid="{00000000-0005-0000-0000-000006010000}"/>
    <cellStyle name="20% - Ênfase5 2 7" xfId="335" xr:uid="{00000000-0005-0000-0000-000007010000}"/>
    <cellStyle name="20% - Ênfase5 2 8" xfId="336" xr:uid="{00000000-0005-0000-0000-000008010000}"/>
    <cellStyle name="20% - Ênfase5 2 9" xfId="337" xr:uid="{00000000-0005-0000-0000-000009010000}"/>
    <cellStyle name="20% - Ênfase5 3" xfId="338" xr:uid="{00000000-0005-0000-0000-00000A010000}"/>
    <cellStyle name="20% - Ênfase5 3 10" xfId="339" xr:uid="{00000000-0005-0000-0000-00000B010000}"/>
    <cellStyle name="20% - Ênfase5 3 11" xfId="340" xr:uid="{00000000-0005-0000-0000-00000C010000}"/>
    <cellStyle name="20% - Ênfase5 3 12" xfId="341" xr:uid="{00000000-0005-0000-0000-00000D010000}"/>
    <cellStyle name="20% - Ênfase5 3 13" xfId="342" xr:uid="{00000000-0005-0000-0000-00000E010000}"/>
    <cellStyle name="20% - Ênfase5 3 14" xfId="343" xr:uid="{00000000-0005-0000-0000-00000F010000}"/>
    <cellStyle name="20% - Ênfase5 3 15" xfId="344" xr:uid="{00000000-0005-0000-0000-000010010000}"/>
    <cellStyle name="20% - Ênfase5 3 16" xfId="345" xr:uid="{00000000-0005-0000-0000-000011010000}"/>
    <cellStyle name="20% - Ênfase5 3 17" xfId="346" xr:uid="{00000000-0005-0000-0000-000012010000}"/>
    <cellStyle name="20% - Ênfase5 3 18" xfId="347" xr:uid="{00000000-0005-0000-0000-000013010000}"/>
    <cellStyle name="20% - Ênfase5 3 19" xfId="348" xr:uid="{00000000-0005-0000-0000-000014010000}"/>
    <cellStyle name="20% - Ênfase5 3 2" xfId="349" xr:uid="{00000000-0005-0000-0000-000015010000}"/>
    <cellStyle name="20% - Ênfase5 3 20" xfId="350" xr:uid="{00000000-0005-0000-0000-000016010000}"/>
    <cellStyle name="20% - Ênfase5 3 3" xfId="351" xr:uid="{00000000-0005-0000-0000-000017010000}"/>
    <cellStyle name="20% - Ênfase5 3 4" xfId="352" xr:uid="{00000000-0005-0000-0000-000018010000}"/>
    <cellStyle name="20% - Ênfase5 3 5" xfId="353" xr:uid="{00000000-0005-0000-0000-000019010000}"/>
    <cellStyle name="20% - Ênfase5 3 6" xfId="354" xr:uid="{00000000-0005-0000-0000-00001A010000}"/>
    <cellStyle name="20% - Ênfase5 3 7" xfId="355" xr:uid="{00000000-0005-0000-0000-00001B010000}"/>
    <cellStyle name="20% - Ênfase5 3 8" xfId="356" xr:uid="{00000000-0005-0000-0000-00001C010000}"/>
    <cellStyle name="20% - Ênfase5 3 9" xfId="357" xr:uid="{00000000-0005-0000-0000-00001D010000}"/>
    <cellStyle name="20% - Ênfase5 4" xfId="358" xr:uid="{00000000-0005-0000-0000-00001E010000}"/>
    <cellStyle name="20% - Ênfase5 4 10" xfId="359" xr:uid="{00000000-0005-0000-0000-00001F010000}"/>
    <cellStyle name="20% - Ênfase5 4 11" xfId="360" xr:uid="{00000000-0005-0000-0000-000020010000}"/>
    <cellStyle name="20% - Ênfase5 4 12" xfId="361" xr:uid="{00000000-0005-0000-0000-000021010000}"/>
    <cellStyle name="20% - Ênfase5 4 13" xfId="362" xr:uid="{00000000-0005-0000-0000-000022010000}"/>
    <cellStyle name="20% - Ênfase5 4 14" xfId="363" xr:uid="{00000000-0005-0000-0000-000023010000}"/>
    <cellStyle name="20% - Ênfase5 4 15" xfId="364" xr:uid="{00000000-0005-0000-0000-000024010000}"/>
    <cellStyle name="20% - Ênfase5 4 16" xfId="365" xr:uid="{00000000-0005-0000-0000-000025010000}"/>
    <cellStyle name="20% - Ênfase5 4 17" xfId="366" xr:uid="{00000000-0005-0000-0000-000026010000}"/>
    <cellStyle name="20% - Ênfase5 4 18" xfId="367" xr:uid="{00000000-0005-0000-0000-000027010000}"/>
    <cellStyle name="20% - Ênfase5 4 19" xfId="368" xr:uid="{00000000-0005-0000-0000-000028010000}"/>
    <cellStyle name="20% - Ênfase5 4 2" xfId="369" xr:uid="{00000000-0005-0000-0000-000029010000}"/>
    <cellStyle name="20% - Ênfase5 4 20" xfId="370" xr:uid="{00000000-0005-0000-0000-00002A010000}"/>
    <cellStyle name="20% - Ênfase5 4 3" xfId="371" xr:uid="{00000000-0005-0000-0000-00002B010000}"/>
    <cellStyle name="20% - Ênfase5 4 4" xfId="372" xr:uid="{00000000-0005-0000-0000-00002C010000}"/>
    <cellStyle name="20% - Ênfase5 4 5" xfId="373" xr:uid="{00000000-0005-0000-0000-00002D010000}"/>
    <cellStyle name="20% - Ênfase5 4 6" xfId="374" xr:uid="{00000000-0005-0000-0000-00002E010000}"/>
    <cellStyle name="20% - Ênfase5 4 7" xfId="375" xr:uid="{00000000-0005-0000-0000-00002F010000}"/>
    <cellStyle name="20% - Ênfase5 4 8" xfId="376" xr:uid="{00000000-0005-0000-0000-000030010000}"/>
    <cellStyle name="20% - Ênfase5 4 9" xfId="377" xr:uid="{00000000-0005-0000-0000-000031010000}"/>
    <cellStyle name="20% - Ênfase6 2" xfId="378" xr:uid="{00000000-0005-0000-0000-000032010000}"/>
    <cellStyle name="20% - Ênfase6 2 10" xfId="379" xr:uid="{00000000-0005-0000-0000-000033010000}"/>
    <cellStyle name="20% - Ênfase6 2 11" xfId="380" xr:uid="{00000000-0005-0000-0000-000034010000}"/>
    <cellStyle name="20% - Ênfase6 2 12" xfId="381" xr:uid="{00000000-0005-0000-0000-000035010000}"/>
    <cellStyle name="20% - Ênfase6 2 13" xfId="382" xr:uid="{00000000-0005-0000-0000-000036010000}"/>
    <cellStyle name="20% - Ênfase6 2 14" xfId="383" xr:uid="{00000000-0005-0000-0000-000037010000}"/>
    <cellStyle name="20% - Ênfase6 2 15" xfId="384" xr:uid="{00000000-0005-0000-0000-000038010000}"/>
    <cellStyle name="20% - Ênfase6 2 16" xfId="385" xr:uid="{00000000-0005-0000-0000-000039010000}"/>
    <cellStyle name="20% - Ênfase6 2 17" xfId="386" xr:uid="{00000000-0005-0000-0000-00003A010000}"/>
    <cellStyle name="20% - Ênfase6 2 18" xfId="387" xr:uid="{00000000-0005-0000-0000-00003B010000}"/>
    <cellStyle name="20% - Ênfase6 2 19" xfId="388" xr:uid="{00000000-0005-0000-0000-00003C010000}"/>
    <cellStyle name="20% - Ênfase6 2 2" xfId="389" xr:uid="{00000000-0005-0000-0000-00003D010000}"/>
    <cellStyle name="20% - Ênfase6 2 20" xfId="390" xr:uid="{00000000-0005-0000-0000-00003E010000}"/>
    <cellStyle name="20% - Ênfase6 2 3" xfId="391" xr:uid="{00000000-0005-0000-0000-00003F010000}"/>
    <cellStyle name="20% - Ênfase6 2 4" xfId="392" xr:uid="{00000000-0005-0000-0000-000040010000}"/>
    <cellStyle name="20% - Ênfase6 2 5" xfId="393" xr:uid="{00000000-0005-0000-0000-000041010000}"/>
    <cellStyle name="20% - Ênfase6 2 6" xfId="394" xr:uid="{00000000-0005-0000-0000-000042010000}"/>
    <cellStyle name="20% - Ênfase6 2 7" xfId="395" xr:uid="{00000000-0005-0000-0000-000043010000}"/>
    <cellStyle name="20% - Ênfase6 2 8" xfId="396" xr:uid="{00000000-0005-0000-0000-000044010000}"/>
    <cellStyle name="20% - Ênfase6 2 9" xfId="397" xr:uid="{00000000-0005-0000-0000-000045010000}"/>
    <cellStyle name="20% - Ênfase6 3" xfId="398" xr:uid="{00000000-0005-0000-0000-000046010000}"/>
    <cellStyle name="20% - Ênfase6 3 10" xfId="399" xr:uid="{00000000-0005-0000-0000-000047010000}"/>
    <cellStyle name="20% - Ênfase6 3 11" xfId="400" xr:uid="{00000000-0005-0000-0000-000048010000}"/>
    <cellStyle name="20% - Ênfase6 3 12" xfId="401" xr:uid="{00000000-0005-0000-0000-000049010000}"/>
    <cellStyle name="20% - Ênfase6 3 13" xfId="402" xr:uid="{00000000-0005-0000-0000-00004A010000}"/>
    <cellStyle name="20% - Ênfase6 3 14" xfId="403" xr:uid="{00000000-0005-0000-0000-00004B010000}"/>
    <cellStyle name="20% - Ênfase6 3 15" xfId="404" xr:uid="{00000000-0005-0000-0000-00004C010000}"/>
    <cellStyle name="20% - Ênfase6 3 16" xfId="405" xr:uid="{00000000-0005-0000-0000-00004D010000}"/>
    <cellStyle name="20% - Ênfase6 3 17" xfId="406" xr:uid="{00000000-0005-0000-0000-00004E010000}"/>
    <cellStyle name="20% - Ênfase6 3 18" xfId="407" xr:uid="{00000000-0005-0000-0000-00004F010000}"/>
    <cellStyle name="20% - Ênfase6 3 19" xfId="408" xr:uid="{00000000-0005-0000-0000-000050010000}"/>
    <cellStyle name="20% - Ênfase6 3 2" xfId="409" xr:uid="{00000000-0005-0000-0000-000051010000}"/>
    <cellStyle name="20% - Ênfase6 3 20" xfId="410" xr:uid="{00000000-0005-0000-0000-000052010000}"/>
    <cellStyle name="20% - Ênfase6 3 3" xfId="411" xr:uid="{00000000-0005-0000-0000-000053010000}"/>
    <cellStyle name="20% - Ênfase6 3 4" xfId="412" xr:uid="{00000000-0005-0000-0000-000054010000}"/>
    <cellStyle name="20% - Ênfase6 3 5" xfId="413" xr:uid="{00000000-0005-0000-0000-000055010000}"/>
    <cellStyle name="20% - Ênfase6 3 6" xfId="414" xr:uid="{00000000-0005-0000-0000-000056010000}"/>
    <cellStyle name="20% - Ênfase6 3 7" xfId="415" xr:uid="{00000000-0005-0000-0000-000057010000}"/>
    <cellStyle name="20% - Ênfase6 3 8" xfId="416" xr:uid="{00000000-0005-0000-0000-000058010000}"/>
    <cellStyle name="20% - Ênfase6 3 9" xfId="417" xr:uid="{00000000-0005-0000-0000-000059010000}"/>
    <cellStyle name="20% - Ênfase6 4" xfId="418" xr:uid="{00000000-0005-0000-0000-00005A010000}"/>
    <cellStyle name="20% - Ênfase6 4 10" xfId="419" xr:uid="{00000000-0005-0000-0000-00005B010000}"/>
    <cellStyle name="20% - Ênfase6 4 11" xfId="420" xr:uid="{00000000-0005-0000-0000-00005C010000}"/>
    <cellStyle name="20% - Ênfase6 4 12" xfId="421" xr:uid="{00000000-0005-0000-0000-00005D010000}"/>
    <cellStyle name="20% - Ênfase6 4 13" xfId="422" xr:uid="{00000000-0005-0000-0000-00005E010000}"/>
    <cellStyle name="20% - Ênfase6 4 14" xfId="423" xr:uid="{00000000-0005-0000-0000-00005F010000}"/>
    <cellStyle name="20% - Ênfase6 4 15" xfId="424" xr:uid="{00000000-0005-0000-0000-000060010000}"/>
    <cellStyle name="20% - Ênfase6 4 16" xfId="425" xr:uid="{00000000-0005-0000-0000-000061010000}"/>
    <cellStyle name="20% - Ênfase6 4 17" xfId="426" xr:uid="{00000000-0005-0000-0000-000062010000}"/>
    <cellStyle name="20% - Ênfase6 4 18" xfId="427" xr:uid="{00000000-0005-0000-0000-000063010000}"/>
    <cellStyle name="20% - Ênfase6 4 19" xfId="428" xr:uid="{00000000-0005-0000-0000-000064010000}"/>
    <cellStyle name="20% - Ênfase6 4 2" xfId="429" xr:uid="{00000000-0005-0000-0000-000065010000}"/>
    <cellStyle name="20% - Ênfase6 4 20" xfId="430" xr:uid="{00000000-0005-0000-0000-000066010000}"/>
    <cellStyle name="20% - Ênfase6 4 3" xfId="431" xr:uid="{00000000-0005-0000-0000-000067010000}"/>
    <cellStyle name="20% - Ênfase6 4 4" xfId="432" xr:uid="{00000000-0005-0000-0000-000068010000}"/>
    <cellStyle name="20% - Ênfase6 4 5" xfId="433" xr:uid="{00000000-0005-0000-0000-000069010000}"/>
    <cellStyle name="20% - Ênfase6 4 6" xfId="434" xr:uid="{00000000-0005-0000-0000-00006A010000}"/>
    <cellStyle name="20% - Ênfase6 4 7" xfId="435" xr:uid="{00000000-0005-0000-0000-00006B010000}"/>
    <cellStyle name="20% - Ênfase6 4 8" xfId="436" xr:uid="{00000000-0005-0000-0000-00006C010000}"/>
    <cellStyle name="20% - Ênfase6 4 9" xfId="437" xr:uid="{00000000-0005-0000-0000-00006D010000}"/>
    <cellStyle name="40% - Accent1" xfId="438" xr:uid="{00000000-0005-0000-0000-00006E010000}"/>
    <cellStyle name="40% - Accent2" xfId="439" xr:uid="{00000000-0005-0000-0000-00006F010000}"/>
    <cellStyle name="40% - Accent3" xfId="440" xr:uid="{00000000-0005-0000-0000-000070010000}"/>
    <cellStyle name="40% - Accent4" xfId="441" xr:uid="{00000000-0005-0000-0000-000071010000}"/>
    <cellStyle name="40% - Accent5" xfId="442" xr:uid="{00000000-0005-0000-0000-000072010000}"/>
    <cellStyle name="40% - Accent6" xfId="443" xr:uid="{00000000-0005-0000-0000-000073010000}"/>
    <cellStyle name="40% - Ênfase1 2" xfId="444" xr:uid="{00000000-0005-0000-0000-000074010000}"/>
    <cellStyle name="40% - Ênfase1 2 10" xfId="445" xr:uid="{00000000-0005-0000-0000-000075010000}"/>
    <cellStyle name="40% - Ênfase1 2 11" xfId="446" xr:uid="{00000000-0005-0000-0000-000076010000}"/>
    <cellStyle name="40% - Ênfase1 2 12" xfId="447" xr:uid="{00000000-0005-0000-0000-000077010000}"/>
    <cellStyle name="40% - Ênfase1 2 13" xfId="448" xr:uid="{00000000-0005-0000-0000-000078010000}"/>
    <cellStyle name="40% - Ênfase1 2 14" xfId="449" xr:uid="{00000000-0005-0000-0000-000079010000}"/>
    <cellStyle name="40% - Ênfase1 2 15" xfId="450" xr:uid="{00000000-0005-0000-0000-00007A010000}"/>
    <cellStyle name="40% - Ênfase1 2 16" xfId="451" xr:uid="{00000000-0005-0000-0000-00007B010000}"/>
    <cellStyle name="40% - Ênfase1 2 17" xfId="452" xr:uid="{00000000-0005-0000-0000-00007C010000}"/>
    <cellStyle name="40% - Ênfase1 2 18" xfId="453" xr:uid="{00000000-0005-0000-0000-00007D010000}"/>
    <cellStyle name="40% - Ênfase1 2 19" xfId="454" xr:uid="{00000000-0005-0000-0000-00007E010000}"/>
    <cellStyle name="40% - Ênfase1 2 2" xfId="455" xr:uid="{00000000-0005-0000-0000-00007F010000}"/>
    <cellStyle name="40% - Ênfase1 2 20" xfId="456" xr:uid="{00000000-0005-0000-0000-000080010000}"/>
    <cellStyle name="40% - Ênfase1 2 3" xfId="457" xr:uid="{00000000-0005-0000-0000-000081010000}"/>
    <cellStyle name="40% - Ênfase1 2 4" xfId="458" xr:uid="{00000000-0005-0000-0000-000082010000}"/>
    <cellStyle name="40% - Ênfase1 2 5" xfId="459" xr:uid="{00000000-0005-0000-0000-000083010000}"/>
    <cellStyle name="40% - Ênfase1 2 6" xfId="460" xr:uid="{00000000-0005-0000-0000-000084010000}"/>
    <cellStyle name="40% - Ênfase1 2 7" xfId="461" xr:uid="{00000000-0005-0000-0000-000085010000}"/>
    <cellStyle name="40% - Ênfase1 2 8" xfId="462" xr:uid="{00000000-0005-0000-0000-000086010000}"/>
    <cellStyle name="40% - Ênfase1 2 9" xfId="463" xr:uid="{00000000-0005-0000-0000-000087010000}"/>
    <cellStyle name="40% - Ênfase1 3" xfId="464" xr:uid="{00000000-0005-0000-0000-000088010000}"/>
    <cellStyle name="40% - Ênfase1 3 10" xfId="465" xr:uid="{00000000-0005-0000-0000-000089010000}"/>
    <cellStyle name="40% - Ênfase1 3 11" xfId="466" xr:uid="{00000000-0005-0000-0000-00008A010000}"/>
    <cellStyle name="40% - Ênfase1 3 12" xfId="467" xr:uid="{00000000-0005-0000-0000-00008B010000}"/>
    <cellStyle name="40% - Ênfase1 3 13" xfId="468" xr:uid="{00000000-0005-0000-0000-00008C010000}"/>
    <cellStyle name="40% - Ênfase1 3 14" xfId="469" xr:uid="{00000000-0005-0000-0000-00008D010000}"/>
    <cellStyle name="40% - Ênfase1 3 15" xfId="470" xr:uid="{00000000-0005-0000-0000-00008E010000}"/>
    <cellStyle name="40% - Ênfase1 3 16" xfId="471" xr:uid="{00000000-0005-0000-0000-00008F010000}"/>
    <cellStyle name="40% - Ênfase1 3 17" xfId="472" xr:uid="{00000000-0005-0000-0000-000090010000}"/>
    <cellStyle name="40% - Ênfase1 3 18" xfId="473" xr:uid="{00000000-0005-0000-0000-000091010000}"/>
    <cellStyle name="40% - Ênfase1 3 19" xfId="474" xr:uid="{00000000-0005-0000-0000-000092010000}"/>
    <cellStyle name="40% - Ênfase1 3 2" xfId="475" xr:uid="{00000000-0005-0000-0000-000093010000}"/>
    <cellStyle name="40% - Ênfase1 3 20" xfId="476" xr:uid="{00000000-0005-0000-0000-000094010000}"/>
    <cellStyle name="40% - Ênfase1 3 3" xfId="477" xr:uid="{00000000-0005-0000-0000-000095010000}"/>
    <cellStyle name="40% - Ênfase1 3 4" xfId="478" xr:uid="{00000000-0005-0000-0000-000096010000}"/>
    <cellStyle name="40% - Ênfase1 3 5" xfId="479" xr:uid="{00000000-0005-0000-0000-000097010000}"/>
    <cellStyle name="40% - Ênfase1 3 6" xfId="480" xr:uid="{00000000-0005-0000-0000-000098010000}"/>
    <cellStyle name="40% - Ênfase1 3 7" xfId="481" xr:uid="{00000000-0005-0000-0000-000099010000}"/>
    <cellStyle name="40% - Ênfase1 3 8" xfId="482" xr:uid="{00000000-0005-0000-0000-00009A010000}"/>
    <cellStyle name="40% - Ênfase1 3 9" xfId="483" xr:uid="{00000000-0005-0000-0000-00009B010000}"/>
    <cellStyle name="40% - Ênfase1 4" xfId="484" xr:uid="{00000000-0005-0000-0000-00009C010000}"/>
    <cellStyle name="40% - Ênfase1 4 10" xfId="485" xr:uid="{00000000-0005-0000-0000-00009D010000}"/>
    <cellStyle name="40% - Ênfase1 4 11" xfId="486" xr:uid="{00000000-0005-0000-0000-00009E010000}"/>
    <cellStyle name="40% - Ênfase1 4 12" xfId="487" xr:uid="{00000000-0005-0000-0000-00009F010000}"/>
    <cellStyle name="40% - Ênfase1 4 13" xfId="488" xr:uid="{00000000-0005-0000-0000-0000A0010000}"/>
    <cellStyle name="40% - Ênfase1 4 14" xfId="489" xr:uid="{00000000-0005-0000-0000-0000A1010000}"/>
    <cellStyle name="40% - Ênfase1 4 15" xfId="490" xr:uid="{00000000-0005-0000-0000-0000A2010000}"/>
    <cellStyle name="40% - Ênfase1 4 16" xfId="491" xr:uid="{00000000-0005-0000-0000-0000A3010000}"/>
    <cellStyle name="40% - Ênfase1 4 17" xfId="492" xr:uid="{00000000-0005-0000-0000-0000A4010000}"/>
    <cellStyle name="40% - Ênfase1 4 18" xfId="493" xr:uid="{00000000-0005-0000-0000-0000A5010000}"/>
    <cellStyle name="40% - Ênfase1 4 19" xfId="494" xr:uid="{00000000-0005-0000-0000-0000A6010000}"/>
    <cellStyle name="40% - Ênfase1 4 2" xfId="495" xr:uid="{00000000-0005-0000-0000-0000A7010000}"/>
    <cellStyle name="40% - Ênfase1 4 20" xfId="496" xr:uid="{00000000-0005-0000-0000-0000A8010000}"/>
    <cellStyle name="40% - Ênfase1 4 3" xfId="497" xr:uid="{00000000-0005-0000-0000-0000A9010000}"/>
    <cellStyle name="40% - Ênfase1 4 4" xfId="498" xr:uid="{00000000-0005-0000-0000-0000AA010000}"/>
    <cellStyle name="40% - Ênfase1 4 5" xfId="499" xr:uid="{00000000-0005-0000-0000-0000AB010000}"/>
    <cellStyle name="40% - Ênfase1 4 6" xfId="500" xr:uid="{00000000-0005-0000-0000-0000AC010000}"/>
    <cellStyle name="40% - Ênfase1 4 7" xfId="501" xr:uid="{00000000-0005-0000-0000-0000AD010000}"/>
    <cellStyle name="40% - Ênfase1 4 8" xfId="502" xr:uid="{00000000-0005-0000-0000-0000AE010000}"/>
    <cellStyle name="40% - Ênfase1 4 9" xfId="503" xr:uid="{00000000-0005-0000-0000-0000AF010000}"/>
    <cellStyle name="40% - Ênfase2 2" xfId="504" xr:uid="{00000000-0005-0000-0000-0000B0010000}"/>
    <cellStyle name="40% - Ênfase2 2 10" xfId="505" xr:uid="{00000000-0005-0000-0000-0000B1010000}"/>
    <cellStyle name="40% - Ênfase2 2 11" xfId="506" xr:uid="{00000000-0005-0000-0000-0000B2010000}"/>
    <cellStyle name="40% - Ênfase2 2 12" xfId="507" xr:uid="{00000000-0005-0000-0000-0000B3010000}"/>
    <cellStyle name="40% - Ênfase2 2 13" xfId="508" xr:uid="{00000000-0005-0000-0000-0000B4010000}"/>
    <cellStyle name="40% - Ênfase2 2 14" xfId="509" xr:uid="{00000000-0005-0000-0000-0000B5010000}"/>
    <cellStyle name="40% - Ênfase2 2 15" xfId="510" xr:uid="{00000000-0005-0000-0000-0000B6010000}"/>
    <cellStyle name="40% - Ênfase2 2 16" xfId="511" xr:uid="{00000000-0005-0000-0000-0000B7010000}"/>
    <cellStyle name="40% - Ênfase2 2 17" xfId="512" xr:uid="{00000000-0005-0000-0000-0000B8010000}"/>
    <cellStyle name="40% - Ênfase2 2 18" xfId="513" xr:uid="{00000000-0005-0000-0000-0000B9010000}"/>
    <cellStyle name="40% - Ênfase2 2 19" xfId="514" xr:uid="{00000000-0005-0000-0000-0000BA010000}"/>
    <cellStyle name="40% - Ênfase2 2 2" xfId="515" xr:uid="{00000000-0005-0000-0000-0000BB010000}"/>
    <cellStyle name="40% - Ênfase2 2 20" xfId="516" xr:uid="{00000000-0005-0000-0000-0000BC010000}"/>
    <cellStyle name="40% - Ênfase2 2 3" xfId="517" xr:uid="{00000000-0005-0000-0000-0000BD010000}"/>
    <cellStyle name="40% - Ênfase2 2 4" xfId="518" xr:uid="{00000000-0005-0000-0000-0000BE010000}"/>
    <cellStyle name="40% - Ênfase2 2 5" xfId="519" xr:uid="{00000000-0005-0000-0000-0000BF010000}"/>
    <cellStyle name="40% - Ênfase2 2 6" xfId="520" xr:uid="{00000000-0005-0000-0000-0000C0010000}"/>
    <cellStyle name="40% - Ênfase2 2 7" xfId="521" xr:uid="{00000000-0005-0000-0000-0000C1010000}"/>
    <cellStyle name="40% - Ênfase2 2 8" xfId="522" xr:uid="{00000000-0005-0000-0000-0000C2010000}"/>
    <cellStyle name="40% - Ênfase2 2 9" xfId="523" xr:uid="{00000000-0005-0000-0000-0000C3010000}"/>
    <cellStyle name="40% - Ênfase2 3" xfId="524" xr:uid="{00000000-0005-0000-0000-0000C4010000}"/>
    <cellStyle name="40% - Ênfase2 3 10" xfId="525" xr:uid="{00000000-0005-0000-0000-0000C5010000}"/>
    <cellStyle name="40% - Ênfase2 3 11" xfId="526" xr:uid="{00000000-0005-0000-0000-0000C6010000}"/>
    <cellStyle name="40% - Ênfase2 3 12" xfId="527" xr:uid="{00000000-0005-0000-0000-0000C7010000}"/>
    <cellStyle name="40% - Ênfase2 3 13" xfId="528" xr:uid="{00000000-0005-0000-0000-0000C8010000}"/>
    <cellStyle name="40% - Ênfase2 3 14" xfId="529" xr:uid="{00000000-0005-0000-0000-0000C9010000}"/>
    <cellStyle name="40% - Ênfase2 3 15" xfId="530" xr:uid="{00000000-0005-0000-0000-0000CA010000}"/>
    <cellStyle name="40% - Ênfase2 3 16" xfId="531" xr:uid="{00000000-0005-0000-0000-0000CB010000}"/>
    <cellStyle name="40% - Ênfase2 3 17" xfId="532" xr:uid="{00000000-0005-0000-0000-0000CC010000}"/>
    <cellStyle name="40% - Ênfase2 3 18" xfId="533" xr:uid="{00000000-0005-0000-0000-0000CD010000}"/>
    <cellStyle name="40% - Ênfase2 3 19" xfId="534" xr:uid="{00000000-0005-0000-0000-0000CE010000}"/>
    <cellStyle name="40% - Ênfase2 3 2" xfId="535" xr:uid="{00000000-0005-0000-0000-0000CF010000}"/>
    <cellStyle name="40% - Ênfase2 3 20" xfId="536" xr:uid="{00000000-0005-0000-0000-0000D0010000}"/>
    <cellStyle name="40% - Ênfase2 3 3" xfId="537" xr:uid="{00000000-0005-0000-0000-0000D1010000}"/>
    <cellStyle name="40% - Ênfase2 3 4" xfId="538" xr:uid="{00000000-0005-0000-0000-0000D2010000}"/>
    <cellStyle name="40% - Ênfase2 3 5" xfId="539" xr:uid="{00000000-0005-0000-0000-0000D3010000}"/>
    <cellStyle name="40% - Ênfase2 3 6" xfId="540" xr:uid="{00000000-0005-0000-0000-0000D4010000}"/>
    <cellStyle name="40% - Ênfase2 3 7" xfId="541" xr:uid="{00000000-0005-0000-0000-0000D5010000}"/>
    <cellStyle name="40% - Ênfase2 3 8" xfId="542" xr:uid="{00000000-0005-0000-0000-0000D6010000}"/>
    <cellStyle name="40% - Ênfase2 3 9" xfId="543" xr:uid="{00000000-0005-0000-0000-0000D7010000}"/>
    <cellStyle name="40% - Ênfase2 4" xfId="544" xr:uid="{00000000-0005-0000-0000-0000D8010000}"/>
    <cellStyle name="40% - Ênfase2 4 10" xfId="545" xr:uid="{00000000-0005-0000-0000-0000D9010000}"/>
    <cellStyle name="40% - Ênfase2 4 11" xfId="546" xr:uid="{00000000-0005-0000-0000-0000DA010000}"/>
    <cellStyle name="40% - Ênfase2 4 12" xfId="547" xr:uid="{00000000-0005-0000-0000-0000DB010000}"/>
    <cellStyle name="40% - Ênfase2 4 13" xfId="548" xr:uid="{00000000-0005-0000-0000-0000DC010000}"/>
    <cellStyle name="40% - Ênfase2 4 14" xfId="549" xr:uid="{00000000-0005-0000-0000-0000DD010000}"/>
    <cellStyle name="40% - Ênfase2 4 15" xfId="550" xr:uid="{00000000-0005-0000-0000-0000DE010000}"/>
    <cellStyle name="40% - Ênfase2 4 16" xfId="551" xr:uid="{00000000-0005-0000-0000-0000DF010000}"/>
    <cellStyle name="40% - Ênfase2 4 17" xfId="552" xr:uid="{00000000-0005-0000-0000-0000E0010000}"/>
    <cellStyle name="40% - Ênfase2 4 18" xfId="553" xr:uid="{00000000-0005-0000-0000-0000E1010000}"/>
    <cellStyle name="40% - Ênfase2 4 19" xfId="554" xr:uid="{00000000-0005-0000-0000-0000E2010000}"/>
    <cellStyle name="40% - Ênfase2 4 2" xfId="555" xr:uid="{00000000-0005-0000-0000-0000E3010000}"/>
    <cellStyle name="40% - Ênfase2 4 20" xfId="556" xr:uid="{00000000-0005-0000-0000-0000E4010000}"/>
    <cellStyle name="40% - Ênfase2 4 3" xfId="557" xr:uid="{00000000-0005-0000-0000-0000E5010000}"/>
    <cellStyle name="40% - Ênfase2 4 4" xfId="558" xr:uid="{00000000-0005-0000-0000-0000E6010000}"/>
    <cellStyle name="40% - Ênfase2 4 5" xfId="559" xr:uid="{00000000-0005-0000-0000-0000E7010000}"/>
    <cellStyle name="40% - Ênfase2 4 6" xfId="560" xr:uid="{00000000-0005-0000-0000-0000E8010000}"/>
    <cellStyle name="40% - Ênfase2 4 7" xfId="561" xr:uid="{00000000-0005-0000-0000-0000E9010000}"/>
    <cellStyle name="40% - Ênfase2 4 8" xfId="562" xr:uid="{00000000-0005-0000-0000-0000EA010000}"/>
    <cellStyle name="40% - Ênfase2 4 9" xfId="563" xr:uid="{00000000-0005-0000-0000-0000EB010000}"/>
    <cellStyle name="40% - Ênfase3 2" xfId="564" xr:uid="{00000000-0005-0000-0000-0000EC010000}"/>
    <cellStyle name="40% - Ênfase3 2 10" xfId="565" xr:uid="{00000000-0005-0000-0000-0000ED010000}"/>
    <cellStyle name="40% - Ênfase3 2 11" xfId="566" xr:uid="{00000000-0005-0000-0000-0000EE010000}"/>
    <cellStyle name="40% - Ênfase3 2 12" xfId="567" xr:uid="{00000000-0005-0000-0000-0000EF010000}"/>
    <cellStyle name="40% - Ênfase3 2 13" xfId="568" xr:uid="{00000000-0005-0000-0000-0000F0010000}"/>
    <cellStyle name="40% - Ênfase3 2 14" xfId="569" xr:uid="{00000000-0005-0000-0000-0000F1010000}"/>
    <cellStyle name="40% - Ênfase3 2 15" xfId="570" xr:uid="{00000000-0005-0000-0000-0000F2010000}"/>
    <cellStyle name="40% - Ênfase3 2 16" xfId="571" xr:uid="{00000000-0005-0000-0000-0000F3010000}"/>
    <cellStyle name="40% - Ênfase3 2 17" xfId="572" xr:uid="{00000000-0005-0000-0000-0000F4010000}"/>
    <cellStyle name="40% - Ênfase3 2 18" xfId="573" xr:uid="{00000000-0005-0000-0000-0000F5010000}"/>
    <cellStyle name="40% - Ênfase3 2 19" xfId="574" xr:uid="{00000000-0005-0000-0000-0000F6010000}"/>
    <cellStyle name="40% - Ênfase3 2 2" xfId="575" xr:uid="{00000000-0005-0000-0000-0000F7010000}"/>
    <cellStyle name="40% - Ênfase3 2 20" xfId="576" xr:uid="{00000000-0005-0000-0000-0000F8010000}"/>
    <cellStyle name="40% - Ênfase3 2 3" xfId="577" xr:uid="{00000000-0005-0000-0000-0000F9010000}"/>
    <cellStyle name="40% - Ênfase3 2 4" xfId="578" xr:uid="{00000000-0005-0000-0000-0000FA010000}"/>
    <cellStyle name="40% - Ênfase3 2 5" xfId="579" xr:uid="{00000000-0005-0000-0000-0000FB010000}"/>
    <cellStyle name="40% - Ênfase3 2 6" xfId="580" xr:uid="{00000000-0005-0000-0000-0000FC010000}"/>
    <cellStyle name="40% - Ênfase3 2 7" xfId="581" xr:uid="{00000000-0005-0000-0000-0000FD010000}"/>
    <cellStyle name="40% - Ênfase3 2 8" xfId="582" xr:uid="{00000000-0005-0000-0000-0000FE010000}"/>
    <cellStyle name="40% - Ênfase3 2 9" xfId="583" xr:uid="{00000000-0005-0000-0000-0000FF010000}"/>
    <cellStyle name="40% - Ênfase3 3" xfId="584" xr:uid="{00000000-0005-0000-0000-000000020000}"/>
    <cellStyle name="40% - Ênfase3 3 10" xfId="585" xr:uid="{00000000-0005-0000-0000-000001020000}"/>
    <cellStyle name="40% - Ênfase3 3 11" xfId="586" xr:uid="{00000000-0005-0000-0000-000002020000}"/>
    <cellStyle name="40% - Ênfase3 3 12" xfId="587" xr:uid="{00000000-0005-0000-0000-000003020000}"/>
    <cellStyle name="40% - Ênfase3 3 13" xfId="588" xr:uid="{00000000-0005-0000-0000-000004020000}"/>
    <cellStyle name="40% - Ênfase3 3 14" xfId="589" xr:uid="{00000000-0005-0000-0000-000005020000}"/>
    <cellStyle name="40% - Ênfase3 3 15" xfId="590" xr:uid="{00000000-0005-0000-0000-000006020000}"/>
    <cellStyle name="40% - Ênfase3 3 16" xfId="591" xr:uid="{00000000-0005-0000-0000-000007020000}"/>
    <cellStyle name="40% - Ênfase3 3 17" xfId="592" xr:uid="{00000000-0005-0000-0000-000008020000}"/>
    <cellStyle name="40% - Ênfase3 3 18" xfId="593" xr:uid="{00000000-0005-0000-0000-000009020000}"/>
    <cellStyle name="40% - Ênfase3 3 19" xfId="594" xr:uid="{00000000-0005-0000-0000-00000A020000}"/>
    <cellStyle name="40% - Ênfase3 3 2" xfId="595" xr:uid="{00000000-0005-0000-0000-00000B020000}"/>
    <cellStyle name="40% - Ênfase3 3 20" xfId="596" xr:uid="{00000000-0005-0000-0000-00000C020000}"/>
    <cellStyle name="40% - Ênfase3 3 3" xfId="597" xr:uid="{00000000-0005-0000-0000-00000D020000}"/>
    <cellStyle name="40% - Ênfase3 3 4" xfId="598" xr:uid="{00000000-0005-0000-0000-00000E020000}"/>
    <cellStyle name="40% - Ênfase3 3 5" xfId="599" xr:uid="{00000000-0005-0000-0000-00000F020000}"/>
    <cellStyle name="40% - Ênfase3 3 6" xfId="600" xr:uid="{00000000-0005-0000-0000-000010020000}"/>
    <cellStyle name="40% - Ênfase3 3 7" xfId="601" xr:uid="{00000000-0005-0000-0000-000011020000}"/>
    <cellStyle name="40% - Ênfase3 3 8" xfId="602" xr:uid="{00000000-0005-0000-0000-000012020000}"/>
    <cellStyle name="40% - Ênfase3 3 9" xfId="603" xr:uid="{00000000-0005-0000-0000-000013020000}"/>
    <cellStyle name="40% - Ênfase3 4" xfId="604" xr:uid="{00000000-0005-0000-0000-000014020000}"/>
    <cellStyle name="40% - Ênfase3 4 10" xfId="605" xr:uid="{00000000-0005-0000-0000-000015020000}"/>
    <cellStyle name="40% - Ênfase3 4 11" xfId="606" xr:uid="{00000000-0005-0000-0000-000016020000}"/>
    <cellStyle name="40% - Ênfase3 4 12" xfId="607" xr:uid="{00000000-0005-0000-0000-000017020000}"/>
    <cellStyle name="40% - Ênfase3 4 13" xfId="608" xr:uid="{00000000-0005-0000-0000-000018020000}"/>
    <cellStyle name="40% - Ênfase3 4 14" xfId="609" xr:uid="{00000000-0005-0000-0000-000019020000}"/>
    <cellStyle name="40% - Ênfase3 4 15" xfId="610" xr:uid="{00000000-0005-0000-0000-00001A020000}"/>
    <cellStyle name="40% - Ênfase3 4 16" xfId="611" xr:uid="{00000000-0005-0000-0000-00001B020000}"/>
    <cellStyle name="40% - Ênfase3 4 17" xfId="612" xr:uid="{00000000-0005-0000-0000-00001C020000}"/>
    <cellStyle name="40% - Ênfase3 4 18" xfId="613" xr:uid="{00000000-0005-0000-0000-00001D020000}"/>
    <cellStyle name="40% - Ênfase3 4 19" xfId="614" xr:uid="{00000000-0005-0000-0000-00001E020000}"/>
    <cellStyle name="40% - Ênfase3 4 2" xfId="615" xr:uid="{00000000-0005-0000-0000-00001F020000}"/>
    <cellStyle name="40% - Ênfase3 4 20" xfId="616" xr:uid="{00000000-0005-0000-0000-000020020000}"/>
    <cellStyle name="40% - Ênfase3 4 3" xfId="617" xr:uid="{00000000-0005-0000-0000-000021020000}"/>
    <cellStyle name="40% - Ênfase3 4 4" xfId="618" xr:uid="{00000000-0005-0000-0000-000022020000}"/>
    <cellStyle name="40% - Ênfase3 4 5" xfId="619" xr:uid="{00000000-0005-0000-0000-000023020000}"/>
    <cellStyle name="40% - Ênfase3 4 6" xfId="620" xr:uid="{00000000-0005-0000-0000-000024020000}"/>
    <cellStyle name="40% - Ênfase3 4 7" xfId="621" xr:uid="{00000000-0005-0000-0000-000025020000}"/>
    <cellStyle name="40% - Ênfase3 4 8" xfId="622" xr:uid="{00000000-0005-0000-0000-000026020000}"/>
    <cellStyle name="40% - Ênfase3 4 9" xfId="623" xr:uid="{00000000-0005-0000-0000-000027020000}"/>
    <cellStyle name="40% - Ênfase4 2" xfId="624" xr:uid="{00000000-0005-0000-0000-000028020000}"/>
    <cellStyle name="40% - Ênfase4 2 10" xfId="625" xr:uid="{00000000-0005-0000-0000-000029020000}"/>
    <cellStyle name="40% - Ênfase4 2 11" xfId="626" xr:uid="{00000000-0005-0000-0000-00002A020000}"/>
    <cellStyle name="40% - Ênfase4 2 12" xfId="627" xr:uid="{00000000-0005-0000-0000-00002B020000}"/>
    <cellStyle name="40% - Ênfase4 2 13" xfId="628" xr:uid="{00000000-0005-0000-0000-00002C020000}"/>
    <cellStyle name="40% - Ênfase4 2 14" xfId="629" xr:uid="{00000000-0005-0000-0000-00002D020000}"/>
    <cellStyle name="40% - Ênfase4 2 15" xfId="630" xr:uid="{00000000-0005-0000-0000-00002E020000}"/>
    <cellStyle name="40% - Ênfase4 2 16" xfId="631" xr:uid="{00000000-0005-0000-0000-00002F020000}"/>
    <cellStyle name="40% - Ênfase4 2 17" xfId="632" xr:uid="{00000000-0005-0000-0000-000030020000}"/>
    <cellStyle name="40% - Ênfase4 2 18" xfId="633" xr:uid="{00000000-0005-0000-0000-000031020000}"/>
    <cellStyle name="40% - Ênfase4 2 19" xfId="634" xr:uid="{00000000-0005-0000-0000-000032020000}"/>
    <cellStyle name="40% - Ênfase4 2 2" xfId="635" xr:uid="{00000000-0005-0000-0000-000033020000}"/>
    <cellStyle name="40% - Ênfase4 2 20" xfId="636" xr:uid="{00000000-0005-0000-0000-000034020000}"/>
    <cellStyle name="40% - Ênfase4 2 3" xfId="637" xr:uid="{00000000-0005-0000-0000-000035020000}"/>
    <cellStyle name="40% - Ênfase4 2 4" xfId="638" xr:uid="{00000000-0005-0000-0000-000036020000}"/>
    <cellStyle name="40% - Ênfase4 2 5" xfId="639" xr:uid="{00000000-0005-0000-0000-000037020000}"/>
    <cellStyle name="40% - Ênfase4 2 6" xfId="640" xr:uid="{00000000-0005-0000-0000-000038020000}"/>
    <cellStyle name="40% - Ênfase4 2 7" xfId="641" xr:uid="{00000000-0005-0000-0000-000039020000}"/>
    <cellStyle name="40% - Ênfase4 2 8" xfId="642" xr:uid="{00000000-0005-0000-0000-00003A020000}"/>
    <cellStyle name="40% - Ênfase4 2 9" xfId="643" xr:uid="{00000000-0005-0000-0000-00003B020000}"/>
    <cellStyle name="40% - Ênfase4 3" xfId="644" xr:uid="{00000000-0005-0000-0000-00003C020000}"/>
    <cellStyle name="40% - Ênfase4 3 10" xfId="645" xr:uid="{00000000-0005-0000-0000-00003D020000}"/>
    <cellStyle name="40% - Ênfase4 3 11" xfId="646" xr:uid="{00000000-0005-0000-0000-00003E020000}"/>
    <cellStyle name="40% - Ênfase4 3 12" xfId="647" xr:uid="{00000000-0005-0000-0000-00003F020000}"/>
    <cellStyle name="40% - Ênfase4 3 13" xfId="648" xr:uid="{00000000-0005-0000-0000-000040020000}"/>
    <cellStyle name="40% - Ênfase4 3 14" xfId="649" xr:uid="{00000000-0005-0000-0000-000041020000}"/>
    <cellStyle name="40% - Ênfase4 3 15" xfId="650" xr:uid="{00000000-0005-0000-0000-000042020000}"/>
    <cellStyle name="40% - Ênfase4 3 16" xfId="651" xr:uid="{00000000-0005-0000-0000-000043020000}"/>
    <cellStyle name="40% - Ênfase4 3 17" xfId="652" xr:uid="{00000000-0005-0000-0000-000044020000}"/>
    <cellStyle name="40% - Ênfase4 3 18" xfId="653" xr:uid="{00000000-0005-0000-0000-000045020000}"/>
    <cellStyle name="40% - Ênfase4 3 19" xfId="654" xr:uid="{00000000-0005-0000-0000-000046020000}"/>
    <cellStyle name="40% - Ênfase4 3 2" xfId="655" xr:uid="{00000000-0005-0000-0000-000047020000}"/>
    <cellStyle name="40% - Ênfase4 3 20" xfId="656" xr:uid="{00000000-0005-0000-0000-000048020000}"/>
    <cellStyle name="40% - Ênfase4 3 3" xfId="657" xr:uid="{00000000-0005-0000-0000-000049020000}"/>
    <cellStyle name="40% - Ênfase4 3 4" xfId="658" xr:uid="{00000000-0005-0000-0000-00004A020000}"/>
    <cellStyle name="40% - Ênfase4 3 5" xfId="659" xr:uid="{00000000-0005-0000-0000-00004B020000}"/>
    <cellStyle name="40% - Ênfase4 3 6" xfId="660" xr:uid="{00000000-0005-0000-0000-00004C020000}"/>
    <cellStyle name="40% - Ênfase4 3 7" xfId="661" xr:uid="{00000000-0005-0000-0000-00004D020000}"/>
    <cellStyle name="40% - Ênfase4 3 8" xfId="662" xr:uid="{00000000-0005-0000-0000-00004E020000}"/>
    <cellStyle name="40% - Ênfase4 3 9" xfId="663" xr:uid="{00000000-0005-0000-0000-00004F020000}"/>
    <cellStyle name="40% - Ênfase4 4" xfId="664" xr:uid="{00000000-0005-0000-0000-000050020000}"/>
    <cellStyle name="40% - Ênfase4 4 10" xfId="665" xr:uid="{00000000-0005-0000-0000-000051020000}"/>
    <cellStyle name="40% - Ênfase4 4 11" xfId="666" xr:uid="{00000000-0005-0000-0000-000052020000}"/>
    <cellStyle name="40% - Ênfase4 4 12" xfId="667" xr:uid="{00000000-0005-0000-0000-000053020000}"/>
    <cellStyle name="40% - Ênfase4 4 13" xfId="668" xr:uid="{00000000-0005-0000-0000-000054020000}"/>
    <cellStyle name="40% - Ênfase4 4 14" xfId="669" xr:uid="{00000000-0005-0000-0000-000055020000}"/>
    <cellStyle name="40% - Ênfase4 4 15" xfId="670" xr:uid="{00000000-0005-0000-0000-000056020000}"/>
    <cellStyle name="40% - Ênfase4 4 16" xfId="671" xr:uid="{00000000-0005-0000-0000-000057020000}"/>
    <cellStyle name="40% - Ênfase4 4 17" xfId="672" xr:uid="{00000000-0005-0000-0000-000058020000}"/>
    <cellStyle name="40% - Ênfase4 4 18" xfId="673" xr:uid="{00000000-0005-0000-0000-000059020000}"/>
    <cellStyle name="40% - Ênfase4 4 19" xfId="674" xr:uid="{00000000-0005-0000-0000-00005A020000}"/>
    <cellStyle name="40% - Ênfase4 4 2" xfId="675" xr:uid="{00000000-0005-0000-0000-00005B020000}"/>
    <cellStyle name="40% - Ênfase4 4 20" xfId="676" xr:uid="{00000000-0005-0000-0000-00005C020000}"/>
    <cellStyle name="40% - Ênfase4 4 3" xfId="677" xr:uid="{00000000-0005-0000-0000-00005D020000}"/>
    <cellStyle name="40% - Ênfase4 4 4" xfId="678" xr:uid="{00000000-0005-0000-0000-00005E020000}"/>
    <cellStyle name="40% - Ênfase4 4 5" xfId="679" xr:uid="{00000000-0005-0000-0000-00005F020000}"/>
    <cellStyle name="40% - Ênfase4 4 6" xfId="680" xr:uid="{00000000-0005-0000-0000-000060020000}"/>
    <cellStyle name="40% - Ênfase4 4 7" xfId="681" xr:uid="{00000000-0005-0000-0000-000061020000}"/>
    <cellStyle name="40% - Ênfase4 4 8" xfId="682" xr:uid="{00000000-0005-0000-0000-000062020000}"/>
    <cellStyle name="40% - Ênfase4 4 9" xfId="683" xr:uid="{00000000-0005-0000-0000-000063020000}"/>
    <cellStyle name="40% - Ênfase5 2" xfId="684" xr:uid="{00000000-0005-0000-0000-000064020000}"/>
    <cellStyle name="40% - Ênfase5 2 10" xfId="685" xr:uid="{00000000-0005-0000-0000-000065020000}"/>
    <cellStyle name="40% - Ênfase5 2 11" xfId="686" xr:uid="{00000000-0005-0000-0000-000066020000}"/>
    <cellStyle name="40% - Ênfase5 2 12" xfId="687" xr:uid="{00000000-0005-0000-0000-000067020000}"/>
    <cellStyle name="40% - Ênfase5 2 13" xfId="688" xr:uid="{00000000-0005-0000-0000-000068020000}"/>
    <cellStyle name="40% - Ênfase5 2 14" xfId="689" xr:uid="{00000000-0005-0000-0000-000069020000}"/>
    <cellStyle name="40% - Ênfase5 2 15" xfId="690" xr:uid="{00000000-0005-0000-0000-00006A020000}"/>
    <cellStyle name="40% - Ênfase5 2 16" xfId="691" xr:uid="{00000000-0005-0000-0000-00006B020000}"/>
    <cellStyle name="40% - Ênfase5 2 17" xfId="692" xr:uid="{00000000-0005-0000-0000-00006C020000}"/>
    <cellStyle name="40% - Ênfase5 2 18" xfId="693" xr:uid="{00000000-0005-0000-0000-00006D020000}"/>
    <cellStyle name="40% - Ênfase5 2 19" xfId="694" xr:uid="{00000000-0005-0000-0000-00006E020000}"/>
    <cellStyle name="40% - Ênfase5 2 2" xfId="695" xr:uid="{00000000-0005-0000-0000-00006F020000}"/>
    <cellStyle name="40% - Ênfase5 2 20" xfId="696" xr:uid="{00000000-0005-0000-0000-000070020000}"/>
    <cellStyle name="40% - Ênfase5 2 3" xfId="697" xr:uid="{00000000-0005-0000-0000-000071020000}"/>
    <cellStyle name="40% - Ênfase5 2 4" xfId="698" xr:uid="{00000000-0005-0000-0000-000072020000}"/>
    <cellStyle name="40% - Ênfase5 2 5" xfId="699" xr:uid="{00000000-0005-0000-0000-000073020000}"/>
    <cellStyle name="40% - Ênfase5 2 6" xfId="700" xr:uid="{00000000-0005-0000-0000-000074020000}"/>
    <cellStyle name="40% - Ênfase5 2 7" xfId="701" xr:uid="{00000000-0005-0000-0000-000075020000}"/>
    <cellStyle name="40% - Ênfase5 2 8" xfId="702" xr:uid="{00000000-0005-0000-0000-000076020000}"/>
    <cellStyle name="40% - Ênfase5 2 9" xfId="703" xr:uid="{00000000-0005-0000-0000-000077020000}"/>
    <cellStyle name="40% - Ênfase5 3" xfId="704" xr:uid="{00000000-0005-0000-0000-000078020000}"/>
    <cellStyle name="40% - Ênfase5 3 10" xfId="705" xr:uid="{00000000-0005-0000-0000-000079020000}"/>
    <cellStyle name="40% - Ênfase5 3 11" xfId="706" xr:uid="{00000000-0005-0000-0000-00007A020000}"/>
    <cellStyle name="40% - Ênfase5 3 12" xfId="707" xr:uid="{00000000-0005-0000-0000-00007B020000}"/>
    <cellStyle name="40% - Ênfase5 3 13" xfId="708" xr:uid="{00000000-0005-0000-0000-00007C020000}"/>
    <cellStyle name="40% - Ênfase5 3 14" xfId="709" xr:uid="{00000000-0005-0000-0000-00007D020000}"/>
    <cellStyle name="40% - Ênfase5 3 15" xfId="710" xr:uid="{00000000-0005-0000-0000-00007E020000}"/>
    <cellStyle name="40% - Ênfase5 3 16" xfId="711" xr:uid="{00000000-0005-0000-0000-00007F020000}"/>
    <cellStyle name="40% - Ênfase5 3 17" xfId="712" xr:uid="{00000000-0005-0000-0000-000080020000}"/>
    <cellStyle name="40% - Ênfase5 3 18" xfId="713" xr:uid="{00000000-0005-0000-0000-000081020000}"/>
    <cellStyle name="40% - Ênfase5 3 19" xfId="714" xr:uid="{00000000-0005-0000-0000-000082020000}"/>
    <cellStyle name="40% - Ênfase5 3 2" xfId="715" xr:uid="{00000000-0005-0000-0000-000083020000}"/>
    <cellStyle name="40% - Ênfase5 3 20" xfId="716" xr:uid="{00000000-0005-0000-0000-000084020000}"/>
    <cellStyle name="40% - Ênfase5 3 3" xfId="717" xr:uid="{00000000-0005-0000-0000-000085020000}"/>
    <cellStyle name="40% - Ênfase5 3 4" xfId="718" xr:uid="{00000000-0005-0000-0000-000086020000}"/>
    <cellStyle name="40% - Ênfase5 3 5" xfId="719" xr:uid="{00000000-0005-0000-0000-000087020000}"/>
    <cellStyle name="40% - Ênfase5 3 6" xfId="720" xr:uid="{00000000-0005-0000-0000-000088020000}"/>
    <cellStyle name="40% - Ênfase5 3 7" xfId="721" xr:uid="{00000000-0005-0000-0000-000089020000}"/>
    <cellStyle name="40% - Ênfase5 3 8" xfId="722" xr:uid="{00000000-0005-0000-0000-00008A020000}"/>
    <cellStyle name="40% - Ênfase5 3 9" xfId="723" xr:uid="{00000000-0005-0000-0000-00008B020000}"/>
    <cellStyle name="40% - Ênfase5 4" xfId="724" xr:uid="{00000000-0005-0000-0000-00008C020000}"/>
    <cellStyle name="40% - Ênfase5 4 10" xfId="725" xr:uid="{00000000-0005-0000-0000-00008D020000}"/>
    <cellStyle name="40% - Ênfase5 4 11" xfId="726" xr:uid="{00000000-0005-0000-0000-00008E020000}"/>
    <cellStyle name="40% - Ênfase5 4 12" xfId="727" xr:uid="{00000000-0005-0000-0000-00008F020000}"/>
    <cellStyle name="40% - Ênfase5 4 13" xfId="728" xr:uid="{00000000-0005-0000-0000-000090020000}"/>
    <cellStyle name="40% - Ênfase5 4 14" xfId="729" xr:uid="{00000000-0005-0000-0000-000091020000}"/>
    <cellStyle name="40% - Ênfase5 4 15" xfId="730" xr:uid="{00000000-0005-0000-0000-000092020000}"/>
    <cellStyle name="40% - Ênfase5 4 16" xfId="731" xr:uid="{00000000-0005-0000-0000-000093020000}"/>
    <cellStyle name="40% - Ênfase5 4 17" xfId="732" xr:uid="{00000000-0005-0000-0000-000094020000}"/>
    <cellStyle name="40% - Ênfase5 4 18" xfId="733" xr:uid="{00000000-0005-0000-0000-000095020000}"/>
    <cellStyle name="40% - Ênfase5 4 19" xfId="734" xr:uid="{00000000-0005-0000-0000-000096020000}"/>
    <cellStyle name="40% - Ênfase5 4 2" xfId="735" xr:uid="{00000000-0005-0000-0000-000097020000}"/>
    <cellStyle name="40% - Ênfase5 4 20" xfId="736" xr:uid="{00000000-0005-0000-0000-000098020000}"/>
    <cellStyle name="40% - Ênfase5 4 3" xfId="737" xr:uid="{00000000-0005-0000-0000-000099020000}"/>
    <cellStyle name="40% - Ênfase5 4 4" xfId="738" xr:uid="{00000000-0005-0000-0000-00009A020000}"/>
    <cellStyle name="40% - Ênfase5 4 5" xfId="739" xr:uid="{00000000-0005-0000-0000-00009B020000}"/>
    <cellStyle name="40% - Ênfase5 4 6" xfId="740" xr:uid="{00000000-0005-0000-0000-00009C020000}"/>
    <cellStyle name="40% - Ênfase5 4 7" xfId="741" xr:uid="{00000000-0005-0000-0000-00009D020000}"/>
    <cellStyle name="40% - Ênfase5 4 8" xfId="742" xr:uid="{00000000-0005-0000-0000-00009E020000}"/>
    <cellStyle name="40% - Ênfase5 4 9" xfId="743" xr:uid="{00000000-0005-0000-0000-00009F020000}"/>
    <cellStyle name="40% - Ênfase6 2" xfId="744" xr:uid="{00000000-0005-0000-0000-0000A0020000}"/>
    <cellStyle name="40% - Ênfase6 2 10" xfId="745" xr:uid="{00000000-0005-0000-0000-0000A1020000}"/>
    <cellStyle name="40% - Ênfase6 2 11" xfId="746" xr:uid="{00000000-0005-0000-0000-0000A2020000}"/>
    <cellStyle name="40% - Ênfase6 2 12" xfId="747" xr:uid="{00000000-0005-0000-0000-0000A3020000}"/>
    <cellStyle name="40% - Ênfase6 2 13" xfId="748" xr:uid="{00000000-0005-0000-0000-0000A4020000}"/>
    <cellStyle name="40% - Ênfase6 2 14" xfId="749" xr:uid="{00000000-0005-0000-0000-0000A5020000}"/>
    <cellStyle name="40% - Ênfase6 2 15" xfId="750" xr:uid="{00000000-0005-0000-0000-0000A6020000}"/>
    <cellStyle name="40% - Ênfase6 2 16" xfId="751" xr:uid="{00000000-0005-0000-0000-0000A7020000}"/>
    <cellStyle name="40% - Ênfase6 2 17" xfId="752" xr:uid="{00000000-0005-0000-0000-0000A8020000}"/>
    <cellStyle name="40% - Ênfase6 2 18" xfId="753" xr:uid="{00000000-0005-0000-0000-0000A9020000}"/>
    <cellStyle name="40% - Ênfase6 2 19" xfId="754" xr:uid="{00000000-0005-0000-0000-0000AA020000}"/>
    <cellStyle name="40% - Ênfase6 2 2" xfId="755" xr:uid="{00000000-0005-0000-0000-0000AB020000}"/>
    <cellStyle name="40% - Ênfase6 2 20" xfId="756" xr:uid="{00000000-0005-0000-0000-0000AC020000}"/>
    <cellStyle name="40% - Ênfase6 2 3" xfId="757" xr:uid="{00000000-0005-0000-0000-0000AD020000}"/>
    <cellStyle name="40% - Ênfase6 2 4" xfId="758" xr:uid="{00000000-0005-0000-0000-0000AE020000}"/>
    <cellStyle name="40% - Ênfase6 2 5" xfId="759" xr:uid="{00000000-0005-0000-0000-0000AF020000}"/>
    <cellStyle name="40% - Ênfase6 2 6" xfId="760" xr:uid="{00000000-0005-0000-0000-0000B0020000}"/>
    <cellStyle name="40% - Ênfase6 2 7" xfId="761" xr:uid="{00000000-0005-0000-0000-0000B1020000}"/>
    <cellStyle name="40% - Ênfase6 2 8" xfId="762" xr:uid="{00000000-0005-0000-0000-0000B2020000}"/>
    <cellStyle name="40% - Ênfase6 2 9" xfId="763" xr:uid="{00000000-0005-0000-0000-0000B3020000}"/>
    <cellStyle name="40% - Ênfase6 3" xfId="764" xr:uid="{00000000-0005-0000-0000-0000B4020000}"/>
    <cellStyle name="40% - Ênfase6 3 10" xfId="765" xr:uid="{00000000-0005-0000-0000-0000B5020000}"/>
    <cellStyle name="40% - Ênfase6 3 11" xfId="766" xr:uid="{00000000-0005-0000-0000-0000B6020000}"/>
    <cellStyle name="40% - Ênfase6 3 12" xfId="767" xr:uid="{00000000-0005-0000-0000-0000B7020000}"/>
    <cellStyle name="40% - Ênfase6 3 13" xfId="768" xr:uid="{00000000-0005-0000-0000-0000B8020000}"/>
    <cellStyle name="40% - Ênfase6 3 14" xfId="769" xr:uid="{00000000-0005-0000-0000-0000B9020000}"/>
    <cellStyle name="40% - Ênfase6 3 15" xfId="770" xr:uid="{00000000-0005-0000-0000-0000BA020000}"/>
    <cellStyle name="40% - Ênfase6 3 16" xfId="771" xr:uid="{00000000-0005-0000-0000-0000BB020000}"/>
    <cellStyle name="40% - Ênfase6 3 17" xfId="772" xr:uid="{00000000-0005-0000-0000-0000BC020000}"/>
    <cellStyle name="40% - Ênfase6 3 18" xfId="773" xr:uid="{00000000-0005-0000-0000-0000BD020000}"/>
    <cellStyle name="40% - Ênfase6 3 19" xfId="774" xr:uid="{00000000-0005-0000-0000-0000BE020000}"/>
    <cellStyle name="40% - Ênfase6 3 2" xfId="775" xr:uid="{00000000-0005-0000-0000-0000BF020000}"/>
    <cellStyle name="40% - Ênfase6 3 20" xfId="776" xr:uid="{00000000-0005-0000-0000-0000C0020000}"/>
    <cellStyle name="40% - Ênfase6 3 3" xfId="777" xr:uid="{00000000-0005-0000-0000-0000C1020000}"/>
    <cellStyle name="40% - Ênfase6 3 4" xfId="778" xr:uid="{00000000-0005-0000-0000-0000C2020000}"/>
    <cellStyle name="40% - Ênfase6 3 5" xfId="779" xr:uid="{00000000-0005-0000-0000-0000C3020000}"/>
    <cellStyle name="40% - Ênfase6 3 6" xfId="780" xr:uid="{00000000-0005-0000-0000-0000C4020000}"/>
    <cellStyle name="40% - Ênfase6 3 7" xfId="781" xr:uid="{00000000-0005-0000-0000-0000C5020000}"/>
    <cellStyle name="40% - Ênfase6 3 8" xfId="782" xr:uid="{00000000-0005-0000-0000-0000C6020000}"/>
    <cellStyle name="40% - Ênfase6 3 9" xfId="783" xr:uid="{00000000-0005-0000-0000-0000C7020000}"/>
    <cellStyle name="40% - Ênfase6 4" xfId="784" xr:uid="{00000000-0005-0000-0000-0000C8020000}"/>
    <cellStyle name="40% - Ênfase6 4 10" xfId="785" xr:uid="{00000000-0005-0000-0000-0000C9020000}"/>
    <cellStyle name="40% - Ênfase6 4 11" xfId="786" xr:uid="{00000000-0005-0000-0000-0000CA020000}"/>
    <cellStyle name="40% - Ênfase6 4 12" xfId="787" xr:uid="{00000000-0005-0000-0000-0000CB020000}"/>
    <cellStyle name="40% - Ênfase6 4 13" xfId="788" xr:uid="{00000000-0005-0000-0000-0000CC020000}"/>
    <cellStyle name="40% - Ênfase6 4 14" xfId="789" xr:uid="{00000000-0005-0000-0000-0000CD020000}"/>
    <cellStyle name="40% - Ênfase6 4 15" xfId="790" xr:uid="{00000000-0005-0000-0000-0000CE020000}"/>
    <cellStyle name="40% - Ênfase6 4 16" xfId="791" xr:uid="{00000000-0005-0000-0000-0000CF020000}"/>
    <cellStyle name="40% - Ênfase6 4 17" xfId="792" xr:uid="{00000000-0005-0000-0000-0000D0020000}"/>
    <cellStyle name="40% - Ênfase6 4 18" xfId="793" xr:uid="{00000000-0005-0000-0000-0000D1020000}"/>
    <cellStyle name="40% - Ênfase6 4 19" xfId="794" xr:uid="{00000000-0005-0000-0000-0000D2020000}"/>
    <cellStyle name="40% - Ênfase6 4 2" xfId="795" xr:uid="{00000000-0005-0000-0000-0000D3020000}"/>
    <cellStyle name="40% - Ênfase6 4 20" xfId="796" xr:uid="{00000000-0005-0000-0000-0000D4020000}"/>
    <cellStyle name="40% - Ênfase6 4 3" xfId="797" xr:uid="{00000000-0005-0000-0000-0000D5020000}"/>
    <cellStyle name="40% - Ênfase6 4 4" xfId="798" xr:uid="{00000000-0005-0000-0000-0000D6020000}"/>
    <cellStyle name="40% - Ênfase6 4 5" xfId="799" xr:uid="{00000000-0005-0000-0000-0000D7020000}"/>
    <cellStyle name="40% - Ênfase6 4 6" xfId="800" xr:uid="{00000000-0005-0000-0000-0000D8020000}"/>
    <cellStyle name="40% - Ênfase6 4 7" xfId="801" xr:uid="{00000000-0005-0000-0000-0000D9020000}"/>
    <cellStyle name="40% - Ênfase6 4 8" xfId="802" xr:uid="{00000000-0005-0000-0000-0000DA020000}"/>
    <cellStyle name="40% - Ênfase6 4 9" xfId="803" xr:uid="{00000000-0005-0000-0000-0000DB020000}"/>
    <cellStyle name="60% - Accent1" xfId="804" xr:uid="{00000000-0005-0000-0000-0000DC020000}"/>
    <cellStyle name="60% - Accent2" xfId="805" xr:uid="{00000000-0005-0000-0000-0000DD020000}"/>
    <cellStyle name="60% - Accent3" xfId="806" xr:uid="{00000000-0005-0000-0000-0000DE020000}"/>
    <cellStyle name="60% - Accent4" xfId="807" xr:uid="{00000000-0005-0000-0000-0000DF020000}"/>
    <cellStyle name="60% - Accent5" xfId="808" xr:uid="{00000000-0005-0000-0000-0000E0020000}"/>
    <cellStyle name="60% - Accent6" xfId="809" xr:uid="{00000000-0005-0000-0000-0000E1020000}"/>
    <cellStyle name="60% - Ênfase1 2" xfId="810" xr:uid="{00000000-0005-0000-0000-0000E2020000}"/>
    <cellStyle name="60% - Ênfase1 2 10" xfId="811" xr:uid="{00000000-0005-0000-0000-0000E3020000}"/>
    <cellStyle name="60% - Ênfase1 2 11" xfId="812" xr:uid="{00000000-0005-0000-0000-0000E4020000}"/>
    <cellStyle name="60% - Ênfase1 2 12" xfId="813" xr:uid="{00000000-0005-0000-0000-0000E5020000}"/>
    <cellStyle name="60% - Ênfase1 2 13" xfId="814" xr:uid="{00000000-0005-0000-0000-0000E6020000}"/>
    <cellStyle name="60% - Ênfase1 2 14" xfId="815" xr:uid="{00000000-0005-0000-0000-0000E7020000}"/>
    <cellStyle name="60% - Ênfase1 2 15" xfId="816" xr:uid="{00000000-0005-0000-0000-0000E8020000}"/>
    <cellStyle name="60% - Ênfase1 2 16" xfId="817" xr:uid="{00000000-0005-0000-0000-0000E9020000}"/>
    <cellStyle name="60% - Ênfase1 2 17" xfId="818" xr:uid="{00000000-0005-0000-0000-0000EA020000}"/>
    <cellStyle name="60% - Ênfase1 2 18" xfId="819" xr:uid="{00000000-0005-0000-0000-0000EB020000}"/>
    <cellStyle name="60% - Ênfase1 2 19" xfId="820" xr:uid="{00000000-0005-0000-0000-0000EC020000}"/>
    <cellStyle name="60% - Ênfase1 2 2" xfId="821" xr:uid="{00000000-0005-0000-0000-0000ED020000}"/>
    <cellStyle name="60% - Ênfase1 2 20" xfId="822" xr:uid="{00000000-0005-0000-0000-0000EE020000}"/>
    <cellStyle name="60% - Ênfase1 2 3" xfId="823" xr:uid="{00000000-0005-0000-0000-0000EF020000}"/>
    <cellStyle name="60% - Ênfase1 2 4" xfId="824" xr:uid="{00000000-0005-0000-0000-0000F0020000}"/>
    <cellStyle name="60% - Ênfase1 2 5" xfId="825" xr:uid="{00000000-0005-0000-0000-0000F1020000}"/>
    <cellStyle name="60% - Ênfase1 2 6" xfId="826" xr:uid="{00000000-0005-0000-0000-0000F2020000}"/>
    <cellStyle name="60% - Ênfase1 2 7" xfId="827" xr:uid="{00000000-0005-0000-0000-0000F3020000}"/>
    <cellStyle name="60% - Ênfase1 2 8" xfId="828" xr:uid="{00000000-0005-0000-0000-0000F4020000}"/>
    <cellStyle name="60% - Ênfase1 2 9" xfId="829" xr:uid="{00000000-0005-0000-0000-0000F5020000}"/>
    <cellStyle name="60% - Ênfase1 3" xfId="830" xr:uid="{00000000-0005-0000-0000-0000F6020000}"/>
    <cellStyle name="60% - Ênfase1 3 10" xfId="831" xr:uid="{00000000-0005-0000-0000-0000F7020000}"/>
    <cellStyle name="60% - Ênfase1 3 11" xfId="832" xr:uid="{00000000-0005-0000-0000-0000F8020000}"/>
    <cellStyle name="60% - Ênfase1 3 12" xfId="833" xr:uid="{00000000-0005-0000-0000-0000F9020000}"/>
    <cellStyle name="60% - Ênfase1 3 13" xfId="834" xr:uid="{00000000-0005-0000-0000-0000FA020000}"/>
    <cellStyle name="60% - Ênfase1 3 14" xfId="835" xr:uid="{00000000-0005-0000-0000-0000FB020000}"/>
    <cellStyle name="60% - Ênfase1 3 15" xfId="836" xr:uid="{00000000-0005-0000-0000-0000FC020000}"/>
    <cellStyle name="60% - Ênfase1 3 16" xfId="837" xr:uid="{00000000-0005-0000-0000-0000FD020000}"/>
    <cellStyle name="60% - Ênfase1 3 17" xfId="838" xr:uid="{00000000-0005-0000-0000-0000FE020000}"/>
    <cellStyle name="60% - Ênfase1 3 18" xfId="839" xr:uid="{00000000-0005-0000-0000-0000FF020000}"/>
    <cellStyle name="60% - Ênfase1 3 19" xfId="840" xr:uid="{00000000-0005-0000-0000-000000030000}"/>
    <cellStyle name="60% - Ênfase1 3 2" xfId="841" xr:uid="{00000000-0005-0000-0000-000001030000}"/>
    <cellStyle name="60% - Ênfase1 3 20" xfId="842" xr:uid="{00000000-0005-0000-0000-000002030000}"/>
    <cellStyle name="60% - Ênfase1 3 3" xfId="843" xr:uid="{00000000-0005-0000-0000-000003030000}"/>
    <cellStyle name="60% - Ênfase1 3 4" xfId="844" xr:uid="{00000000-0005-0000-0000-000004030000}"/>
    <cellStyle name="60% - Ênfase1 3 5" xfId="845" xr:uid="{00000000-0005-0000-0000-000005030000}"/>
    <cellStyle name="60% - Ênfase1 3 6" xfId="846" xr:uid="{00000000-0005-0000-0000-000006030000}"/>
    <cellStyle name="60% - Ênfase1 3 7" xfId="847" xr:uid="{00000000-0005-0000-0000-000007030000}"/>
    <cellStyle name="60% - Ênfase1 3 8" xfId="848" xr:uid="{00000000-0005-0000-0000-000008030000}"/>
    <cellStyle name="60% - Ênfase1 3 9" xfId="849" xr:uid="{00000000-0005-0000-0000-000009030000}"/>
    <cellStyle name="60% - Ênfase1 4" xfId="850" xr:uid="{00000000-0005-0000-0000-00000A030000}"/>
    <cellStyle name="60% - Ênfase1 4 10" xfId="851" xr:uid="{00000000-0005-0000-0000-00000B030000}"/>
    <cellStyle name="60% - Ênfase1 4 11" xfId="852" xr:uid="{00000000-0005-0000-0000-00000C030000}"/>
    <cellStyle name="60% - Ênfase1 4 12" xfId="853" xr:uid="{00000000-0005-0000-0000-00000D030000}"/>
    <cellStyle name="60% - Ênfase1 4 13" xfId="854" xr:uid="{00000000-0005-0000-0000-00000E030000}"/>
    <cellStyle name="60% - Ênfase1 4 14" xfId="855" xr:uid="{00000000-0005-0000-0000-00000F030000}"/>
    <cellStyle name="60% - Ênfase1 4 15" xfId="856" xr:uid="{00000000-0005-0000-0000-000010030000}"/>
    <cellStyle name="60% - Ênfase1 4 16" xfId="857" xr:uid="{00000000-0005-0000-0000-000011030000}"/>
    <cellStyle name="60% - Ênfase1 4 17" xfId="858" xr:uid="{00000000-0005-0000-0000-000012030000}"/>
    <cellStyle name="60% - Ênfase1 4 18" xfId="859" xr:uid="{00000000-0005-0000-0000-000013030000}"/>
    <cellStyle name="60% - Ênfase1 4 19" xfId="860" xr:uid="{00000000-0005-0000-0000-000014030000}"/>
    <cellStyle name="60% - Ênfase1 4 2" xfId="861" xr:uid="{00000000-0005-0000-0000-000015030000}"/>
    <cellStyle name="60% - Ênfase1 4 20" xfId="862" xr:uid="{00000000-0005-0000-0000-000016030000}"/>
    <cellStyle name="60% - Ênfase1 4 3" xfId="863" xr:uid="{00000000-0005-0000-0000-000017030000}"/>
    <cellStyle name="60% - Ênfase1 4 4" xfId="864" xr:uid="{00000000-0005-0000-0000-000018030000}"/>
    <cellStyle name="60% - Ênfase1 4 5" xfId="865" xr:uid="{00000000-0005-0000-0000-000019030000}"/>
    <cellStyle name="60% - Ênfase1 4 6" xfId="866" xr:uid="{00000000-0005-0000-0000-00001A030000}"/>
    <cellStyle name="60% - Ênfase1 4 7" xfId="867" xr:uid="{00000000-0005-0000-0000-00001B030000}"/>
    <cellStyle name="60% - Ênfase1 4 8" xfId="868" xr:uid="{00000000-0005-0000-0000-00001C030000}"/>
    <cellStyle name="60% - Ênfase1 4 9" xfId="869" xr:uid="{00000000-0005-0000-0000-00001D030000}"/>
    <cellStyle name="60% - Ênfase2 2" xfId="870" xr:uid="{00000000-0005-0000-0000-00001E030000}"/>
    <cellStyle name="60% - Ênfase2 2 10" xfId="871" xr:uid="{00000000-0005-0000-0000-00001F030000}"/>
    <cellStyle name="60% - Ênfase2 2 11" xfId="872" xr:uid="{00000000-0005-0000-0000-000020030000}"/>
    <cellStyle name="60% - Ênfase2 2 12" xfId="873" xr:uid="{00000000-0005-0000-0000-000021030000}"/>
    <cellStyle name="60% - Ênfase2 2 13" xfId="874" xr:uid="{00000000-0005-0000-0000-000022030000}"/>
    <cellStyle name="60% - Ênfase2 2 14" xfId="875" xr:uid="{00000000-0005-0000-0000-000023030000}"/>
    <cellStyle name="60% - Ênfase2 2 15" xfId="876" xr:uid="{00000000-0005-0000-0000-000024030000}"/>
    <cellStyle name="60% - Ênfase2 2 16" xfId="877" xr:uid="{00000000-0005-0000-0000-000025030000}"/>
    <cellStyle name="60% - Ênfase2 2 17" xfId="878" xr:uid="{00000000-0005-0000-0000-000026030000}"/>
    <cellStyle name="60% - Ênfase2 2 18" xfId="879" xr:uid="{00000000-0005-0000-0000-000027030000}"/>
    <cellStyle name="60% - Ênfase2 2 19" xfId="880" xr:uid="{00000000-0005-0000-0000-000028030000}"/>
    <cellStyle name="60% - Ênfase2 2 2" xfId="881" xr:uid="{00000000-0005-0000-0000-000029030000}"/>
    <cellStyle name="60% - Ênfase2 2 20" xfId="882" xr:uid="{00000000-0005-0000-0000-00002A030000}"/>
    <cellStyle name="60% - Ênfase2 2 3" xfId="883" xr:uid="{00000000-0005-0000-0000-00002B030000}"/>
    <cellStyle name="60% - Ênfase2 2 4" xfId="884" xr:uid="{00000000-0005-0000-0000-00002C030000}"/>
    <cellStyle name="60% - Ênfase2 2 5" xfId="885" xr:uid="{00000000-0005-0000-0000-00002D030000}"/>
    <cellStyle name="60% - Ênfase2 2 6" xfId="886" xr:uid="{00000000-0005-0000-0000-00002E030000}"/>
    <cellStyle name="60% - Ênfase2 2 7" xfId="887" xr:uid="{00000000-0005-0000-0000-00002F030000}"/>
    <cellStyle name="60% - Ênfase2 2 8" xfId="888" xr:uid="{00000000-0005-0000-0000-000030030000}"/>
    <cellStyle name="60% - Ênfase2 2 9" xfId="889" xr:uid="{00000000-0005-0000-0000-000031030000}"/>
    <cellStyle name="60% - Ênfase2 3" xfId="890" xr:uid="{00000000-0005-0000-0000-000032030000}"/>
    <cellStyle name="60% - Ênfase2 3 10" xfId="891" xr:uid="{00000000-0005-0000-0000-000033030000}"/>
    <cellStyle name="60% - Ênfase2 3 11" xfId="892" xr:uid="{00000000-0005-0000-0000-000034030000}"/>
    <cellStyle name="60% - Ênfase2 3 12" xfId="893" xr:uid="{00000000-0005-0000-0000-000035030000}"/>
    <cellStyle name="60% - Ênfase2 3 13" xfId="894" xr:uid="{00000000-0005-0000-0000-000036030000}"/>
    <cellStyle name="60% - Ênfase2 3 14" xfId="895" xr:uid="{00000000-0005-0000-0000-000037030000}"/>
    <cellStyle name="60% - Ênfase2 3 15" xfId="896" xr:uid="{00000000-0005-0000-0000-000038030000}"/>
    <cellStyle name="60% - Ênfase2 3 16" xfId="897" xr:uid="{00000000-0005-0000-0000-000039030000}"/>
    <cellStyle name="60% - Ênfase2 3 17" xfId="898" xr:uid="{00000000-0005-0000-0000-00003A030000}"/>
    <cellStyle name="60% - Ênfase2 3 18" xfId="899" xr:uid="{00000000-0005-0000-0000-00003B030000}"/>
    <cellStyle name="60% - Ênfase2 3 19" xfId="900" xr:uid="{00000000-0005-0000-0000-00003C030000}"/>
    <cellStyle name="60% - Ênfase2 3 2" xfId="901" xr:uid="{00000000-0005-0000-0000-00003D030000}"/>
    <cellStyle name="60% - Ênfase2 3 20" xfId="902" xr:uid="{00000000-0005-0000-0000-00003E030000}"/>
    <cellStyle name="60% - Ênfase2 3 3" xfId="903" xr:uid="{00000000-0005-0000-0000-00003F030000}"/>
    <cellStyle name="60% - Ênfase2 3 4" xfId="904" xr:uid="{00000000-0005-0000-0000-000040030000}"/>
    <cellStyle name="60% - Ênfase2 3 5" xfId="905" xr:uid="{00000000-0005-0000-0000-000041030000}"/>
    <cellStyle name="60% - Ênfase2 3 6" xfId="906" xr:uid="{00000000-0005-0000-0000-000042030000}"/>
    <cellStyle name="60% - Ênfase2 3 7" xfId="907" xr:uid="{00000000-0005-0000-0000-000043030000}"/>
    <cellStyle name="60% - Ênfase2 3 8" xfId="908" xr:uid="{00000000-0005-0000-0000-000044030000}"/>
    <cellStyle name="60% - Ênfase2 3 9" xfId="909" xr:uid="{00000000-0005-0000-0000-000045030000}"/>
    <cellStyle name="60% - Ênfase2 4" xfId="910" xr:uid="{00000000-0005-0000-0000-000046030000}"/>
    <cellStyle name="60% - Ênfase2 4 10" xfId="911" xr:uid="{00000000-0005-0000-0000-000047030000}"/>
    <cellStyle name="60% - Ênfase2 4 11" xfId="912" xr:uid="{00000000-0005-0000-0000-000048030000}"/>
    <cellStyle name="60% - Ênfase2 4 12" xfId="913" xr:uid="{00000000-0005-0000-0000-000049030000}"/>
    <cellStyle name="60% - Ênfase2 4 13" xfId="914" xr:uid="{00000000-0005-0000-0000-00004A030000}"/>
    <cellStyle name="60% - Ênfase2 4 14" xfId="915" xr:uid="{00000000-0005-0000-0000-00004B030000}"/>
    <cellStyle name="60% - Ênfase2 4 15" xfId="916" xr:uid="{00000000-0005-0000-0000-00004C030000}"/>
    <cellStyle name="60% - Ênfase2 4 16" xfId="917" xr:uid="{00000000-0005-0000-0000-00004D030000}"/>
    <cellStyle name="60% - Ênfase2 4 17" xfId="918" xr:uid="{00000000-0005-0000-0000-00004E030000}"/>
    <cellStyle name="60% - Ênfase2 4 18" xfId="919" xr:uid="{00000000-0005-0000-0000-00004F030000}"/>
    <cellStyle name="60% - Ênfase2 4 19" xfId="920" xr:uid="{00000000-0005-0000-0000-000050030000}"/>
    <cellStyle name="60% - Ênfase2 4 2" xfId="921" xr:uid="{00000000-0005-0000-0000-000051030000}"/>
    <cellStyle name="60% - Ênfase2 4 20" xfId="922" xr:uid="{00000000-0005-0000-0000-000052030000}"/>
    <cellStyle name="60% - Ênfase2 4 3" xfId="923" xr:uid="{00000000-0005-0000-0000-000053030000}"/>
    <cellStyle name="60% - Ênfase2 4 4" xfId="924" xr:uid="{00000000-0005-0000-0000-000054030000}"/>
    <cellStyle name="60% - Ênfase2 4 5" xfId="925" xr:uid="{00000000-0005-0000-0000-000055030000}"/>
    <cellStyle name="60% - Ênfase2 4 6" xfId="926" xr:uid="{00000000-0005-0000-0000-000056030000}"/>
    <cellStyle name="60% - Ênfase2 4 7" xfId="927" xr:uid="{00000000-0005-0000-0000-000057030000}"/>
    <cellStyle name="60% - Ênfase2 4 8" xfId="928" xr:uid="{00000000-0005-0000-0000-000058030000}"/>
    <cellStyle name="60% - Ênfase2 4 9" xfId="929" xr:uid="{00000000-0005-0000-0000-000059030000}"/>
    <cellStyle name="60% - Ênfase3 2" xfId="930" xr:uid="{00000000-0005-0000-0000-00005A030000}"/>
    <cellStyle name="60% - Ênfase3 2 10" xfId="931" xr:uid="{00000000-0005-0000-0000-00005B030000}"/>
    <cellStyle name="60% - Ênfase3 2 11" xfId="932" xr:uid="{00000000-0005-0000-0000-00005C030000}"/>
    <cellStyle name="60% - Ênfase3 2 12" xfId="933" xr:uid="{00000000-0005-0000-0000-00005D030000}"/>
    <cellStyle name="60% - Ênfase3 2 13" xfId="934" xr:uid="{00000000-0005-0000-0000-00005E030000}"/>
    <cellStyle name="60% - Ênfase3 2 14" xfId="935" xr:uid="{00000000-0005-0000-0000-00005F030000}"/>
    <cellStyle name="60% - Ênfase3 2 15" xfId="936" xr:uid="{00000000-0005-0000-0000-000060030000}"/>
    <cellStyle name="60% - Ênfase3 2 16" xfId="937" xr:uid="{00000000-0005-0000-0000-000061030000}"/>
    <cellStyle name="60% - Ênfase3 2 17" xfId="938" xr:uid="{00000000-0005-0000-0000-000062030000}"/>
    <cellStyle name="60% - Ênfase3 2 18" xfId="939" xr:uid="{00000000-0005-0000-0000-000063030000}"/>
    <cellStyle name="60% - Ênfase3 2 19" xfId="940" xr:uid="{00000000-0005-0000-0000-000064030000}"/>
    <cellStyle name="60% - Ênfase3 2 2" xfId="941" xr:uid="{00000000-0005-0000-0000-000065030000}"/>
    <cellStyle name="60% - Ênfase3 2 20" xfId="942" xr:uid="{00000000-0005-0000-0000-000066030000}"/>
    <cellStyle name="60% - Ênfase3 2 3" xfId="943" xr:uid="{00000000-0005-0000-0000-000067030000}"/>
    <cellStyle name="60% - Ênfase3 2 4" xfId="944" xr:uid="{00000000-0005-0000-0000-000068030000}"/>
    <cellStyle name="60% - Ênfase3 2 5" xfId="945" xr:uid="{00000000-0005-0000-0000-000069030000}"/>
    <cellStyle name="60% - Ênfase3 2 6" xfId="946" xr:uid="{00000000-0005-0000-0000-00006A030000}"/>
    <cellStyle name="60% - Ênfase3 2 7" xfId="947" xr:uid="{00000000-0005-0000-0000-00006B030000}"/>
    <cellStyle name="60% - Ênfase3 2 8" xfId="948" xr:uid="{00000000-0005-0000-0000-00006C030000}"/>
    <cellStyle name="60% - Ênfase3 2 9" xfId="949" xr:uid="{00000000-0005-0000-0000-00006D030000}"/>
    <cellStyle name="60% - Ênfase3 3" xfId="950" xr:uid="{00000000-0005-0000-0000-00006E030000}"/>
    <cellStyle name="60% - Ênfase3 3 10" xfId="951" xr:uid="{00000000-0005-0000-0000-00006F030000}"/>
    <cellStyle name="60% - Ênfase3 3 11" xfId="952" xr:uid="{00000000-0005-0000-0000-000070030000}"/>
    <cellStyle name="60% - Ênfase3 3 12" xfId="953" xr:uid="{00000000-0005-0000-0000-000071030000}"/>
    <cellStyle name="60% - Ênfase3 3 13" xfId="954" xr:uid="{00000000-0005-0000-0000-000072030000}"/>
    <cellStyle name="60% - Ênfase3 3 14" xfId="955" xr:uid="{00000000-0005-0000-0000-000073030000}"/>
    <cellStyle name="60% - Ênfase3 3 15" xfId="956" xr:uid="{00000000-0005-0000-0000-000074030000}"/>
    <cellStyle name="60% - Ênfase3 3 16" xfId="957" xr:uid="{00000000-0005-0000-0000-000075030000}"/>
    <cellStyle name="60% - Ênfase3 3 17" xfId="958" xr:uid="{00000000-0005-0000-0000-000076030000}"/>
    <cellStyle name="60% - Ênfase3 3 18" xfId="959" xr:uid="{00000000-0005-0000-0000-000077030000}"/>
    <cellStyle name="60% - Ênfase3 3 19" xfId="960" xr:uid="{00000000-0005-0000-0000-000078030000}"/>
    <cellStyle name="60% - Ênfase3 3 2" xfId="961" xr:uid="{00000000-0005-0000-0000-000079030000}"/>
    <cellStyle name="60% - Ênfase3 3 20" xfId="962" xr:uid="{00000000-0005-0000-0000-00007A030000}"/>
    <cellStyle name="60% - Ênfase3 3 3" xfId="963" xr:uid="{00000000-0005-0000-0000-00007B030000}"/>
    <cellStyle name="60% - Ênfase3 3 4" xfId="964" xr:uid="{00000000-0005-0000-0000-00007C030000}"/>
    <cellStyle name="60% - Ênfase3 3 5" xfId="965" xr:uid="{00000000-0005-0000-0000-00007D030000}"/>
    <cellStyle name="60% - Ênfase3 3 6" xfId="966" xr:uid="{00000000-0005-0000-0000-00007E030000}"/>
    <cellStyle name="60% - Ênfase3 3 7" xfId="967" xr:uid="{00000000-0005-0000-0000-00007F030000}"/>
    <cellStyle name="60% - Ênfase3 3 8" xfId="968" xr:uid="{00000000-0005-0000-0000-000080030000}"/>
    <cellStyle name="60% - Ênfase3 3 9" xfId="969" xr:uid="{00000000-0005-0000-0000-000081030000}"/>
    <cellStyle name="60% - Ênfase3 4" xfId="970" xr:uid="{00000000-0005-0000-0000-000082030000}"/>
    <cellStyle name="60% - Ênfase3 4 10" xfId="971" xr:uid="{00000000-0005-0000-0000-000083030000}"/>
    <cellStyle name="60% - Ênfase3 4 11" xfId="972" xr:uid="{00000000-0005-0000-0000-000084030000}"/>
    <cellStyle name="60% - Ênfase3 4 12" xfId="973" xr:uid="{00000000-0005-0000-0000-000085030000}"/>
    <cellStyle name="60% - Ênfase3 4 13" xfId="974" xr:uid="{00000000-0005-0000-0000-000086030000}"/>
    <cellStyle name="60% - Ênfase3 4 14" xfId="975" xr:uid="{00000000-0005-0000-0000-000087030000}"/>
    <cellStyle name="60% - Ênfase3 4 15" xfId="976" xr:uid="{00000000-0005-0000-0000-000088030000}"/>
    <cellStyle name="60% - Ênfase3 4 16" xfId="977" xr:uid="{00000000-0005-0000-0000-000089030000}"/>
    <cellStyle name="60% - Ênfase3 4 17" xfId="978" xr:uid="{00000000-0005-0000-0000-00008A030000}"/>
    <cellStyle name="60% - Ênfase3 4 18" xfId="979" xr:uid="{00000000-0005-0000-0000-00008B030000}"/>
    <cellStyle name="60% - Ênfase3 4 19" xfId="980" xr:uid="{00000000-0005-0000-0000-00008C030000}"/>
    <cellStyle name="60% - Ênfase3 4 2" xfId="981" xr:uid="{00000000-0005-0000-0000-00008D030000}"/>
    <cellStyle name="60% - Ênfase3 4 20" xfId="982" xr:uid="{00000000-0005-0000-0000-00008E030000}"/>
    <cellStyle name="60% - Ênfase3 4 3" xfId="983" xr:uid="{00000000-0005-0000-0000-00008F030000}"/>
    <cellStyle name="60% - Ênfase3 4 4" xfId="984" xr:uid="{00000000-0005-0000-0000-000090030000}"/>
    <cellStyle name="60% - Ênfase3 4 5" xfId="985" xr:uid="{00000000-0005-0000-0000-000091030000}"/>
    <cellStyle name="60% - Ênfase3 4 6" xfId="986" xr:uid="{00000000-0005-0000-0000-000092030000}"/>
    <cellStyle name="60% - Ênfase3 4 7" xfId="987" xr:uid="{00000000-0005-0000-0000-000093030000}"/>
    <cellStyle name="60% - Ênfase3 4 8" xfId="988" xr:uid="{00000000-0005-0000-0000-000094030000}"/>
    <cellStyle name="60% - Ênfase3 4 9" xfId="989" xr:uid="{00000000-0005-0000-0000-000095030000}"/>
    <cellStyle name="60% - Ênfase4 2" xfId="990" xr:uid="{00000000-0005-0000-0000-000096030000}"/>
    <cellStyle name="60% - Ênfase4 2 10" xfId="991" xr:uid="{00000000-0005-0000-0000-000097030000}"/>
    <cellStyle name="60% - Ênfase4 2 11" xfId="992" xr:uid="{00000000-0005-0000-0000-000098030000}"/>
    <cellStyle name="60% - Ênfase4 2 12" xfId="993" xr:uid="{00000000-0005-0000-0000-000099030000}"/>
    <cellStyle name="60% - Ênfase4 2 13" xfId="994" xr:uid="{00000000-0005-0000-0000-00009A030000}"/>
    <cellStyle name="60% - Ênfase4 2 14" xfId="995" xr:uid="{00000000-0005-0000-0000-00009B030000}"/>
    <cellStyle name="60% - Ênfase4 2 15" xfId="996" xr:uid="{00000000-0005-0000-0000-00009C030000}"/>
    <cellStyle name="60% - Ênfase4 2 16" xfId="997" xr:uid="{00000000-0005-0000-0000-00009D030000}"/>
    <cellStyle name="60% - Ênfase4 2 17" xfId="998" xr:uid="{00000000-0005-0000-0000-00009E030000}"/>
    <cellStyle name="60% - Ênfase4 2 18" xfId="999" xr:uid="{00000000-0005-0000-0000-00009F030000}"/>
    <cellStyle name="60% - Ênfase4 2 19" xfId="1000" xr:uid="{00000000-0005-0000-0000-0000A0030000}"/>
    <cellStyle name="60% - Ênfase4 2 2" xfId="1001" xr:uid="{00000000-0005-0000-0000-0000A1030000}"/>
    <cellStyle name="60% - Ênfase4 2 20" xfId="1002" xr:uid="{00000000-0005-0000-0000-0000A2030000}"/>
    <cellStyle name="60% - Ênfase4 2 3" xfId="1003" xr:uid="{00000000-0005-0000-0000-0000A3030000}"/>
    <cellStyle name="60% - Ênfase4 2 4" xfId="1004" xr:uid="{00000000-0005-0000-0000-0000A4030000}"/>
    <cellStyle name="60% - Ênfase4 2 5" xfId="1005" xr:uid="{00000000-0005-0000-0000-0000A5030000}"/>
    <cellStyle name="60% - Ênfase4 2 6" xfId="1006" xr:uid="{00000000-0005-0000-0000-0000A6030000}"/>
    <cellStyle name="60% - Ênfase4 2 7" xfId="1007" xr:uid="{00000000-0005-0000-0000-0000A7030000}"/>
    <cellStyle name="60% - Ênfase4 2 8" xfId="1008" xr:uid="{00000000-0005-0000-0000-0000A8030000}"/>
    <cellStyle name="60% - Ênfase4 2 9" xfId="1009" xr:uid="{00000000-0005-0000-0000-0000A9030000}"/>
    <cellStyle name="60% - Ênfase4 3" xfId="1010" xr:uid="{00000000-0005-0000-0000-0000AA030000}"/>
    <cellStyle name="60% - Ênfase4 3 10" xfId="1011" xr:uid="{00000000-0005-0000-0000-0000AB030000}"/>
    <cellStyle name="60% - Ênfase4 3 11" xfId="1012" xr:uid="{00000000-0005-0000-0000-0000AC030000}"/>
    <cellStyle name="60% - Ênfase4 3 12" xfId="1013" xr:uid="{00000000-0005-0000-0000-0000AD030000}"/>
    <cellStyle name="60% - Ênfase4 3 13" xfId="1014" xr:uid="{00000000-0005-0000-0000-0000AE030000}"/>
    <cellStyle name="60% - Ênfase4 3 14" xfId="1015" xr:uid="{00000000-0005-0000-0000-0000AF030000}"/>
    <cellStyle name="60% - Ênfase4 3 15" xfId="1016" xr:uid="{00000000-0005-0000-0000-0000B0030000}"/>
    <cellStyle name="60% - Ênfase4 3 16" xfId="1017" xr:uid="{00000000-0005-0000-0000-0000B1030000}"/>
    <cellStyle name="60% - Ênfase4 3 17" xfId="1018" xr:uid="{00000000-0005-0000-0000-0000B2030000}"/>
    <cellStyle name="60% - Ênfase4 3 18" xfId="1019" xr:uid="{00000000-0005-0000-0000-0000B3030000}"/>
    <cellStyle name="60% - Ênfase4 3 19" xfId="1020" xr:uid="{00000000-0005-0000-0000-0000B4030000}"/>
    <cellStyle name="60% - Ênfase4 3 2" xfId="1021" xr:uid="{00000000-0005-0000-0000-0000B5030000}"/>
    <cellStyle name="60% - Ênfase4 3 20" xfId="1022" xr:uid="{00000000-0005-0000-0000-0000B6030000}"/>
    <cellStyle name="60% - Ênfase4 3 3" xfId="1023" xr:uid="{00000000-0005-0000-0000-0000B7030000}"/>
    <cellStyle name="60% - Ênfase4 3 4" xfId="1024" xr:uid="{00000000-0005-0000-0000-0000B8030000}"/>
    <cellStyle name="60% - Ênfase4 3 5" xfId="1025" xr:uid="{00000000-0005-0000-0000-0000B9030000}"/>
    <cellStyle name="60% - Ênfase4 3 6" xfId="1026" xr:uid="{00000000-0005-0000-0000-0000BA030000}"/>
    <cellStyle name="60% - Ênfase4 3 7" xfId="1027" xr:uid="{00000000-0005-0000-0000-0000BB030000}"/>
    <cellStyle name="60% - Ênfase4 3 8" xfId="1028" xr:uid="{00000000-0005-0000-0000-0000BC030000}"/>
    <cellStyle name="60% - Ênfase4 3 9" xfId="1029" xr:uid="{00000000-0005-0000-0000-0000BD030000}"/>
    <cellStyle name="60% - Ênfase4 4" xfId="1030" xr:uid="{00000000-0005-0000-0000-0000BE030000}"/>
    <cellStyle name="60% - Ênfase4 4 10" xfId="1031" xr:uid="{00000000-0005-0000-0000-0000BF030000}"/>
    <cellStyle name="60% - Ênfase4 4 11" xfId="1032" xr:uid="{00000000-0005-0000-0000-0000C0030000}"/>
    <cellStyle name="60% - Ênfase4 4 12" xfId="1033" xr:uid="{00000000-0005-0000-0000-0000C1030000}"/>
    <cellStyle name="60% - Ênfase4 4 13" xfId="1034" xr:uid="{00000000-0005-0000-0000-0000C2030000}"/>
    <cellStyle name="60% - Ênfase4 4 14" xfId="1035" xr:uid="{00000000-0005-0000-0000-0000C3030000}"/>
    <cellStyle name="60% - Ênfase4 4 15" xfId="1036" xr:uid="{00000000-0005-0000-0000-0000C4030000}"/>
    <cellStyle name="60% - Ênfase4 4 16" xfId="1037" xr:uid="{00000000-0005-0000-0000-0000C5030000}"/>
    <cellStyle name="60% - Ênfase4 4 17" xfId="1038" xr:uid="{00000000-0005-0000-0000-0000C6030000}"/>
    <cellStyle name="60% - Ênfase4 4 18" xfId="1039" xr:uid="{00000000-0005-0000-0000-0000C7030000}"/>
    <cellStyle name="60% - Ênfase4 4 19" xfId="1040" xr:uid="{00000000-0005-0000-0000-0000C8030000}"/>
    <cellStyle name="60% - Ênfase4 4 2" xfId="1041" xr:uid="{00000000-0005-0000-0000-0000C9030000}"/>
    <cellStyle name="60% - Ênfase4 4 20" xfId="1042" xr:uid="{00000000-0005-0000-0000-0000CA030000}"/>
    <cellStyle name="60% - Ênfase4 4 3" xfId="1043" xr:uid="{00000000-0005-0000-0000-0000CB030000}"/>
    <cellStyle name="60% - Ênfase4 4 4" xfId="1044" xr:uid="{00000000-0005-0000-0000-0000CC030000}"/>
    <cellStyle name="60% - Ênfase4 4 5" xfId="1045" xr:uid="{00000000-0005-0000-0000-0000CD030000}"/>
    <cellStyle name="60% - Ênfase4 4 6" xfId="1046" xr:uid="{00000000-0005-0000-0000-0000CE030000}"/>
    <cellStyle name="60% - Ênfase4 4 7" xfId="1047" xr:uid="{00000000-0005-0000-0000-0000CF030000}"/>
    <cellStyle name="60% - Ênfase4 4 8" xfId="1048" xr:uid="{00000000-0005-0000-0000-0000D0030000}"/>
    <cellStyle name="60% - Ênfase4 4 9" xfId="1049" xr:uid="{00000000-0005-0000-0000-0000D1030000}"/>
    <cellStyle name="60% - Ênfase5 2" xfId="1050" xr:uid="{00000000-0005-0000-0000-0000D2030000}"/>
    <cellStyle name="60% - Ênfase5 2 10" xfId="1051" xr:uid="{00000000-0005-0000-0000-0000D3030000}"/>
    <cellStyle name="60% - Ênfase5 2 11" xfId="1052" xr:uid="{00000000-0005-0000-0000-0000D4030000}"/>
    <cellStyle name="60% - Ênfase5 2 12" xfId="1053" xr:uid="{00000000-0005-0000-0000-0000D5030000}"/>
    <cellStyle name="60% - Ênfase5 2 13" xfId="1054" xr:uid="{00000000-0005-0000-0000-0000D6030000}"/>
    <cellStyle name="60% - Ênfase5 2 14" xfId="1055" xr:uid="{00000000-0005-0000-0000-0000D7030000}"/>
    <cellStyle name="60% - Ênfase5 2 15" xfId="1056" xr:uid="{00000000-0005-0000-0000-0000D8030000}"/>
    <cellStyle name="60% - Ênfase5 2 16" xfId="1057" xr:uid="{00000000-0005-0000-0000-0000D9030000}"/>
    <cellStyle name="60% - Ênfase5 2 17" xfId="1058" xr:uid="{00000000-0005-0000-0000-0000DA030000}"/>
    <cellStyle name="60% - Ênfase5 2 18" xfId="1059" xr:uid="{00000000-0005-0000-0000-0000DB030000}"/>
    <cellStyle name="60% - Ênfase5 2 19" xfId="1060" xr:uid="{00000000-0005-0000-0000-0000DC030000}"/>
    <cellStyle name="60% - Ênfase5 2 2" xfId="1061" xr:uid="{00000000-0005-0000-0000-0000DD030000}"/>
    <cellStyle name="60% - Ênfase5 2 20" xfId="1062" xr:uid="{00000000-0005-0000-0000-0000DE030000}"/>
    <cellStyle name="60% - Ênfase5 2 3" xfId="1063" xr:uid="{00000000-0005-0000-0000-0000DF030000}"/>
    <cellStyle name="60% - Ênfase5 2 4" xfId="1064" xr:uid="{00000000-0005-0000-0000-0000E0030000}"/>
    <cellStyle name="60% - Ênfase5 2 5" xfId="1065" xr:uid="{00000000-0005-0000-0000-0000E1030000}"/>
    <cellStyle name="60% - Ênfase5 2 6" xfId="1066" xr:uid="{00000000-0005-0000-0000-0000E2030000}"/>
    <cellStyle name="60% - Ênfase5 2 7" xfId="1067" xr:uid="{00000000-0005-0000-0000-0000E3030000}"/>
    <cellStyle name="60% - Ênfase5 2 8" xfId="1068" xr:uid="{00000000-0005-0000-0000-0000E4030000}"/>
    <cellStyle name="60% - Ênfase5 2 9" xfId="1069" xr:uid="{00000000-0005-0000-0000-0000E5030000}"/>
    <cellStyle name="60% - Ênfase5 3" xfId="1070" xr:uid="{00000000-0005-0000-0000-0000E6030000}"/>
    <cellStyle name="60% - Ênfase5 3 10" xfId="1071" xr:uid="{00000000-0005-0000-0000-0000E7030000}"/>
    <cellStyle name="60% - Ênfase5 3 11" xfId="1072" xr:uid="{00000000-0005-0000-0000-0000E8030000}"/>
    <cellStyle name="60% - Ênfase5 3 12" xfId="1073" xr:uid="{00000000-0005-0000-0000-0000E9030000}"/>
    <cellStyle name="60% - Ênfase5 3 13" xfId="1074" xr:uid="{00000000-0005-0000-0000-0000EA030000}"/>
    <cellStyle name="60% - Ênfase5 3 14" xfId="1075" xr:uid="{00000000-0005-0000-0000-0000EB030000}"/>
    <cellStyle name="60% - Ênfase5 3 15" xfId="1076" xr:uid="{00000000-0005-0000-0000-0000EC030000}"/>
    <cellStyle name="60% - Ênfase5 3 16" xfId="1077" xr:uid="{00000000-0005-0000-0000-0000ED030000}"/>
    <cellStyle name="60% - Ênfase5 3 17" xfId="1078" xr:uid="{00000000-0005-0000-0000-0000EE030000}"/>
    <cellStyle name="60% - Ênfase5 3 18" xfId="1079" xr:uid="{00000000-0005-0000-0000-0000EF030000}"/>
    <cellStyle name="60% - Ênfase5 3 19" xfId="1080" xr:uid="{00000000-0005-0000-0000-0000F0030000}"/>
    <cellStyle name="60% - Ênfase5 3 2" xfId="1081" xr:uid="{00000000-0005-0000-0000-0000F1030000}"/>
    <cellStyle name="60% - Ênfase5 3 20" xfId="1082" xr:uid="{00000000-0005-0000-0000-0000F2030000}"/>
    <cellStyle name="60% - Ênfase5 3 3" xfId="1083" xr:uid="{00000000-0005-0000-0000-0000F3030000}"/>
    <cellStyle name="60% - Ênfase5 3 4" xfId="1084" xr:uid="{00000000-0005-0000-0000-0000F4030000}"/>
    <cellStyle name="60% - Ênfase5 3 5" xfId="1085" xr:uid="{00000000-0005-0000-0000-0000F5030000}"/>
    <cellStyle name="60% - Ênfase5 3 6" xfId="1086" xr:uid="{00000000-0005-0000-0000-0000F6030000}"/>
    <cellStyle name="60% - Ênfase5 3 7" xfId="1087" xr:uid="{00000000-0005-0000-0000-0000F7030000}"/>
    <cellStyle name="60% - Ênfase5 3 8" xfId="1088" xr:uid="{00000000-0005-0000-0000-0000F8030000}"/>
    <cellStyle name="60% - Ênfase5 3 9" xfId="1089" xr:uid="{00000000-0005-0000-0000-0000F9030000}"/>
    <cellStyle name="60% - Ênfase5 4" xfId="1090" xr:uid="{00000000-0005-0000-0000-0000FA030000}"/>
    <cellStyle name="60% - Ênfase5 4 10" xfId="1091" xr:uid="{00000000-0005-0000-0000-0000FB030000}"/>
    <cellStyle name="60% - Ênfase5 4 11" xfId="1092" xr:uid="{00000000-0005-0000-0000-0000FC030000}"/>
    <cellStyle name="60% - Ênfase5 4 12" xfId="1093" xr:uid="{00000000-0005-0000-0000-0000FD030000}"/>
    <cellStyle name="60% - Ênfase5 4 13" xfId="1094" xr:uid="{00000000-0005-0000-0000-0000FE030000}"/>
    <cellStyle name="60% - Ênfase5 4 14" xfId="1095" xr:uid="{00000000-0005-0000-0000-0000FF030000}"/>
    <cellStyle name="60% - Ênfase5 4 15" xfId="1096" xr:uid="{00000000-0005-0000-0000-000000040000}"/>
    <cellStyle name="60% - Ênfase5 4 16" xfId="1097" xr:uid="{00000000-0005-0000-0000-000001040000}"/>
    <cellStyle name="60% - Ênfase5 4 17" xfId="1098" xr:uid="{00000000-0005-0000-0000-000002040000}"/>
    <cellStyle name="60% - Ênfase5 4 18" xfId="1099" xr:uid="{00000000-0005-0000-0000-000003040000}"/>
    <cellStyle name="60% - Ênfase5 4 19" xfId="1100" xr:uid="{00000000-0005-0000-0000-000004040000}"/>
    <cellStyle name="60% - Ênfase5 4 2" xfId="1101" xr:uid="{00000000-0005-0000-0000-000005040000}"/>
    <cellStyle name="60% - Ênfase5 4 20" xfId="1102" xr:uid="{00000000-0005-0000-0000-000006040000}"/>
    <cellStyle name="60% - Ênfase5 4 3" xfId="1103" xr:uid="{00000000-0005-0000-0000-000007040000}"/>
    <cellStyle name="60% - Ênfase5 4 4" xfId="1104" xr:uid="{00000000-0005-0000-0000-000008040000}"/>
    <cellStyle name="60% - Ênfase5 4 5" xfId="1105" xr:uid="{00000000-0005-0000-0000-000009040000}"/>
    <cellStyle name="60% - Ênfase5 4 6" xfId="1106" xr:uid="{00000000-0005-0000-0000-00000A040000}"/>
    <cellStyle name="60% - Ênfase5 4 7" xfId="1107" xr:uid="{00000000-0005-0000-0000-00000B040000}"/>
    <cellStyle name="60% - Ênfase5 4 8" xfId="1108" xr:uid="{00000000-0005-0000-0000-00000C040000}"/>
    <cellStyle name="60% - Ênfase5 4 9" xfId="1109" xr:uid="{00000000-0005-0000-0000-00000D040000}"/>
    <cellStyle name="60% - Ênfase6 2" xfId="1110" xr:uid="{00000000-0005-0000-0000-00000E040000}"/>
    <cellStyle name="60% - Ênfase6 2 10" xfId="1111" xr:uid="{00000000-0005-0000-0000-00000F040000}"/>
    <cellStyle name="60% - Ênfase6 2 11" xfId="1112" xr:uid="{00000000-0005-0000-0000-000010040000}"/>
    <cellStyle name="60% - Ênfase6 2 12" xfId="1113" xr:uid="{00000000-0005-0000-0000-000011040000}"/>
    <cellStyle name="60% - Ênfase6 2 13" xfId="1114" xr:uid="{00000000-0005-0000-0000-000012040000}"/>
    <cellStyle name="60% - Ênfase6 2 14" xfId="1115" xr:uid="{00000000-0005-0000-0000-000013040000}"/>
    <cellStyle name="60% - Ênfase6 2 15" xfId="1116" xr:uid="{00000000-0005-0000-0000-000014040000}"/>
    <cellStyle name="60% - Ênfase6 2 16" xfId="1117" xr:uid="{00000000-0005-0000-0000-000015040000}"/>
    <cellStyle name="60% - Ênfase6 2 17" xfId="1118" xr:uid="{00000000-0005-0000-0000-000016040000}"/>
    <cellStyle name="60% - Ênfase6 2 18" xfId="1119" xr:uid="{00000000-0005-0000-0000-000017040000}"/>
    <cellStyle name="60% - Ênfase6 2 19" xfId="1120" xr:uid="{00000000-0005-0000-0000-000018040000}"/>
    <cellStyle name="60% - Ênfase6 2 2" xfId="1121" xr:uid="{00000000-0005-0000-0000-000019040000}"/>
    <cellStyle name="60% - Ênfase6 2 20" xfId="1122" xr:uid="{00000000-0005-0000-0000-00001A040000}"/>
    <cellStyle name="60% - Ênfase6 2 3" xfId="1123" xr:uid="{00000000-0005-0000-0000-00001B040000}"/>
    <cellStyle name="60% - Ênfase6 2 4" xfId="1124" xr:uid="{00000000-0005-0000-0000-00001C040000}"/>
    <cellStyle name="60% - Ênfase6 2 5" xfId="1125" xr:uid="{00000000-0005-0000-0000-00001D040000}"/>
    <cellStyle name="60% - Ênfase6 2 6" xfId="1126" xr:uid="{00000000-0005-0000-0000-00001E040000}"/>
    <cellStyle name="60% - Ênfase6 2 7" xfId="1127" xr:uid="{00000000-0005-0000-0000-00001F040000}"/>
    <cellStyle name="60% - Ênfase6 2 8" xfId="1128" xr:uid="{00000000-0005-0000-0000-000020040000}"/>
    <cellStyle name="60% - Ênfase6 2 9" xfId="1129" xr:uid="{00000000-0005-0000-0000-000021040000}"/>
    <cellStyle name="60% - Ênfase6 3" xfId="1130" xr:uid="{00000000-0005-0000-0000-000022040000}"/>
    <cellStyle name="60% - Ênfase6 3 10" xfId="1131" xr:uid="{00000000-0005-0000-0000-000023040000}"/>
    <cellStyle name="60% - Ênfase6 3 11" xfId="1132" xr:uid="{00000000-0005-0000-0000-000024040000}"/>
    <cellStyle name="60% - Ênfase6 3 12" xfId="1133" xr:uid="{00000000-0005-0000-0000-000025040000}"/>
    <cellStyle name="60% - Ênfase6 3 13" xfId="1134" xr:uid="{00000000-0005-0000-0000-000026040000}"/>
    <cellStyle name="60% - Ênfase6 3 14" xfId="1135" xr:uid="{00000000-0005-0000-0000-000027040000}"/>
    <cellStyle name="60% - Ênfase6 3 15" xfId="1136" xr:uid="{00000000-0005-0000-0000-000028040000}"/>
    <cellStyle name="60% - Ênfase6 3 16" xfId="1137" xr:uid="{00000000-0005-0000-0000-000029040000}"/>
    <cellStyle name="60% - Ênfase6 3 17" xfId="1138" xr:uid="{00000000-0005-0000-0000-00002A040000}"/>
    <cellStyle name="60% - Ênfase6 3 18" xfId="1139" xr:uid="{00000000-0005-0000-0000-00002B040000}"/>
    <cellStyle name="60% - Ênfase6 3 19" xfId="1140" xr:uid="{00000000-0005-0000-0000-00002C040000}"/>
    <cellStyle name="60% - Ênfase6 3 2" xfId="1141" xr:uid="{00000000-0005-0000-0000-00002D040000}"/>
    <cellStyle name="60% - Ênfase6 3 20" xfId="1142" xr:uid="{00000000-0005-0000-0000-00002E040000}"/>
    <cellStyle name="60% - Ênfase6 3 3" xfId="1143" xr:uid="{00000000-0005-0000-0000-00002F040000}"/>
    <cellStyle name="60% - Ênfase6 3 4" xfId="1144" xr:uid="{00000000-0005-0000-0000-000030040000}"/>
    <cellStyle name="60% - Ênfase6 3 5" xfId="1145" xr:uid="{00000000-0005-0000-0000-000031040000}"/>
    <cellStyle name="60% - Ênfase6 3 6" xfId="1146" xr:uid="{00000000-0005-0000-0000-000032040000}"/>
    <cellStyle name="60% - Ênfase6 3 7" xfId="1147" xr:uid="{00000000-0005-0000-0000-000033040000}"/>
    <cellStyle name="60% - Ênfase6 3 8" xfId="1148" xr:uid="{00000000-0005-0000-0000-000034040000}"/>
    <cellStyle name="60% - Ênfase6 3 9" xfId="1149" xr:uid="{00000000-0005-0000-0000-000035040000}"/>
    <cellStyle name="60% - Ênfase6 4" xfId="1150" xr:uid="{00000000-0005-0000-0000-000036040000}"/>
    <cellStyle name="60% - Ênfase6 4 10" xfId="1151" xr:uid="{00000000-0005-0000-0000-000037040000}"/>
    <cellStyle name="60% - Ênfase6 4 11" xfId="1152" xr:uid="{00000000-0005-0000-0000-000038040000}"/>
    <cellStyle name="60% - Ênfase6 4 12" xfId="1153" xr:uid="{00000000-0005-0000-0000-000039040000}"/>
    <cellStyle name="60% - Ênfase6 4 13" xfId="1154" xr:uid="{00000000-0005-0000-0000-00003A040000}"/>
    <cellStyle name="60% - Ênfase6 4 14" xfId="1155" xr:uid="{00000000-0005-0000-0000-00003B040000}"/>
    <cellStyle name="60% - Ênfase6 4 15" xfId="1156" xr:uid="{00000000-0005-0000-0000-00003C040000}"/>
    <cellStyle name="60% - Ênfase6 4 16" xfId="1157" xr:uid="{00000000-0005-0000-0000-00003D040000}"/>
    <cellStyle name="60% - Ênfase6 4 17" xfId="1158" xr:uid="{00000000-0005-0000-0000-00003E040000}"/>
    <cellStyle name="60% - Ênfase6 4 18" xfId="1159" xr:uid="{00000000-0005-0000-0000-00003F040000}"/>
    <cellStyle name="60% - Ênfase6 4 19" xfId="1160" xr:uid="{00000000-0005-0000-0000-000040040000}"/>
    <cellStyle name="60% - Ênfase6 4 2" xfId="1161" xr:uid="{00000000-0005-0000-0000-000041040000}"/>
    <cellStyle name="60% - Ênfase6 4 20" xfId="1162" xr:uid="{00000000-0005-0000-0000-000042040000}"/>
    <cellStyle name="60% - Ênfase6 4 3" xfId="1163" xr:uid="{00000000-0005-0000-0000-000043040000}"/>
    <cellStyle name="60% - Ênfase6 4 4" xfId="1164" xr:uid="{00000000-0005-0000-0000-000044040000}"/>
    <cellStyle name="60% - Ênfase6 4 5" xfId="1165" xr:uid="{00000000-0005-0000-0000-000045040000}"/>
    <cellStyle name="60% - Ênfase6 4 6" xfId="1166" xr:uid="{00000000-0005-0000-0000-000046040000}"/>
    <cellStyle name="60% - Ênfase6 4 7" xfId="1167" xr:uid="{00000000-0005-0000-0000-000047040000}"/>
    <cellStyle name="60% - Ênfase6 4 8" xfId="1168" xr:uid="{00000000-0005-0000-0000-000048040000}"/>
    <cellStyle name="60% - Ênfase6 4 9" xfId="1169" xr:uid="{00000000-0005-0000-0000-000049040000}"/>
    <cellStyle name="Accent1" xfId="1170" xr:uid="{00000000-0005-0000-0000-00004A040000}"/>
    <cellStyle name="Accent2" xfId="1171" xr:uid="{00000000-0005-0000-0000-00004B040000}"/>
    <cellStyle name="Accent3" xfId="1172" xr:uid="{00000000-0005-0000-0000-00004C040000}"/>
    <cellStyle name="Accent4" xfId="1173" xr:uid="{00000000-0005-0000-0000-00004D040000}"/>
    <cellStyle name="Accent5" xfId="1174" xr:uid="{00000000-0005-0000-0000-00004E040000}"/>
    <cellStyle name="Accent6" xfId="1175" xr:uid="{00000000-0005-0000-0000-00004F040000}"/>
    <cellStyle name="Bad" xfId="1176" xr:uid="{00000000-0005-0000-0000-000050040000}"/>
    <cellStyle name="Bom 2" xfId="1177" xr:uid="{00000000-0005-0000-0000-000051040000}"/>
    <cellStyle name="Bom 2 10" xfId="1178" xr:uid="{00000000-0005-0000-0000-000052040000}"/>
    <cellStyle name="Bom 2 11" xfId="1179" xr:uid="{00000000-0005-0000-0000-000053040000}"/>
    <cellStyle name="Bom 2 12" xfId="1180" xr:uid="{00000000-0005-0000-0000-000054040000}"/>
    <cellStyle name="Bom 2 13" xfId="1181" xr:uid="{00000000-0005-0000-0000-000055040000}"/>
    <cellStyle name="Bom 2 14" xfId="1182" xr:uid="{00000000-0005-0000-0000-000056040000}"/>
    <cellStyle name="Bom 2 15" xfId="1183" xr:uid="{00000000-0005-0000-0000-000057040000}"/>
    <cellStyle name="Bom 2 16" xfId="1184" xr:uid="{00000000-0005-0000-0000-000058040000}"/>
    <cellStyle name="Bom 2 17" xfId="1185" xr:uid="{00000000-0005-0000-0000-000059040000}"/>
    <cellStyle name="Bom 2 18" xfId="1186" xr:uid="{00000000-0005-0000-0000-00005A040000}"/>
    <cellStyle name="Bom 2 19" xfId="1187" xr:uid="{00000000-0005-0000-0000-00005B040000}"/>
    <cellStyle name="Bom 2 2" xfId="1188" xr:uid="{00000000-0005-0000-0000-00005C040000}"/>
    <cellStyle name="Bom 2 20" xfId="1189" xr:uid="{00000000-0005-0000-0000-00005D040000}"/>
    <cellStyle name="Bom 2 3" xfId="1190" xr:uid="{00000000-0005-0000-0000-00005E040000}"/>
    <cellStyle name="Bom 2 4" xfId="1191" xr:uid="{00000000-0005-0000-0000-00005F040000}"/>
    <cellStyle name="Bom 2 5" xfId="1192" xr:uid="{00000000-0005-0000-0000-000060040000}"/>
    <cellStyle name="Bom 2 6" xfId="1193" xr:uid="{00000000-0005-0000-0000-000061040000}"/>
    <cellStyle name="Bom 2 7" xfId="1194" xr:uid="{00000000-0005-0000-0000-000062040000}"/>
    <cellStyle name="Bom 2 8" xfId="1195" xr:uid="{00000000-0005-0000-0000-000063040000}"/>
    <cellStyle name="Bom 2 9" xfId="1196" xr:uid="{00000000-0005-0000-0000-000064040000}"/>
    <cellStyle name="Bom 3" xfId="1197" xr:uid="{00000000-0005-0000-0000-000065040000}"/>
    <cellStyle name="Bom 3 10" xfId="1198" xr:uid="{00000000-0005-0000-0000-000066040000}"/>
    <cellStyle name="Bom 3 11" xfId="1199" xr:uid="{00000000-0005-0000-0000-000067040000}"/>
    <cellStyle name="Bom 3 12" xfId="1200" xr:uid="{00000000-0005-0000-0000-000068040000}"/>
    <cellStyle name="Bom 3 13" xfId="1201" xr:uid="{00000000-0005-0000-0000-000069040000}"/>
    <cellStyle name="Bom 3 14" xfId="1202" xr:uid="{00000000-0005-0000-0000-00006A040000}"/>
    <cellStyle name="Bom 3 15" xfId="1203" xr:uid="{00000000-0005-0000-0000-00006B040000}"/>
    <cellStyle name="Bom 3 16" xfId="1204" xr:uid="{00000000-0005-0000-0000-00006C040000}"/>
    <cellStyle name="Bom 3 17" xfId="1205" xr:uid="{00000000-0005-0000-0000-00006D040000}"/>
    <cellStyle name="Bom 3 18" xfId="1206" xr:uid="{00000000-0005-0000-0000-00006E040000}"/>
    <cellStyle name="Bom 3 19" xfId="1207" xr:uid="{00000000-0005-0000-0000-00006F040000}"/>
    <cellStyle name="Bom 3 2" xfId="1208" xr:uid="{00000000-0005-0000-0000-000070040000}"/>
    <cellStyle name="Bom 3 20" xfId="1209" xr:uid="{00000000-0005-0000-0000-000071040000}"/>
    <cellStyle name="Bom 3 3" xfId="1210" xr:uid="{00000000-0005-0000-0000-000072040000}"/>
    <cellStyle name="Bom 3 4" xfId="1211" xr:uid="{00000000-0005-0000-0000-000073040000}"/>
    <cellStyle name="Bom 3 5" xfId="1212" xr:uid="{00000000-0005-0000-0000-000074040000}"/>
    <cellStyle name="Bom 3 6" xfId="1213" xr:uid="{00000000-0005-0000-0000-000075040000}"/>
    <cellStyle name="Bom 3 7" xfId="1214" xr:uid="{00000000-0005-0000-0000-000076040000}"/>
    <cellStyle name="Bom 3 8" xfId="1215" xr:uid="{00000000-0005-0000-0000-000077040000}"/>
    <cellStyle name="Bom 3 9" xfId="1216" xr:uid="{00000000-0005-0000-0000-000078040000}"/>
    <cellStyle name="Bom 4" xfId="1217" xr:uid="{00000000-0005-0000-0000-000079040000}"/>
    <cellStyle name="Bom 4 10" xfId="1218" xr:uid="{00000000-0005-0000-0000-00007A040000}"/>
    <cellStyle name="Bom 4 11" xfId="1219" xr:uid="{00000000-0005-0000-0000-00007B040000}"/>
    <cellStyle name="Bom 4 12" xfId="1220" xr:uid="{00000000-0005-0000-0000-00007C040000}"/>
    <cellStyle name="Bom 4 13" xfId="1221" xr:uid="{00000000-0005-0000-0000-00007D040000}"/>
    <cellStyle name="Bom 4 14" xfId="1222" xr:uid="{00000000-0005-0000-0000-00007E040000}"/>
    <cellStyle name="Bom 4 15" xfId="1223" xr:uid="{00000000-0005-0000-0000-00007F040000}"/>
    <cellStyle name="Bom 4 16" xfId="1224" xr:uid="{00000000-0005-0000-0000-000080040000}"/>
    <cellStyle name="Bom 4 17" xfId="1225" xr:uid="{00000000-0005-0000-0000-000081040000}"/>
    <cellStyle name="Bom 4 18" xfId="1226" xr:uid="{00000000-0005-0000-0000-000082040000}"/>
    <cellStyle name="Bom 4 19" xfId="1227" xr:uid="{00000000-0005-0000-0000-000083040000}"/>
    <cellStyle name="Bom 4 2" xfId="1228" xr:uid="{00000000-0005-0000-0000-000084040000}"/>
    <cellStyle name="Bom 4 20" xfId="1229" xr:uid="{00000000-0005-0000-0000-000085040000}"/>
    <cellStyle name="Bom 4 3" xfId="1230" xr:uid="{00000000-0005-0000-0000-000086040000}"/>
    <cellStyle name="Bom 4 4" xfId="1231" xr:uid="{00000000-0005-0000-0000-000087040000}"/>
    <cellStyle name="Bom 4 5" xfId="1232" xr:uid="{00000000-0005-0000-0000-000088040000}"/>
    <cellStyle name="Bom 4 6" xfId="1233" xr:uid="{00000000-0005-0000-0000-000089040000}"/>
    <cellStyle name="Bom 4 7" xfId="1234" xr:uid="{00000000-0005-0000-0000-00008A040000}"/>
    <cellStyle name="Bom 4 8" xfId="1235" xr:uid="{00000000-0005-0000-0000-00008B040000}"/>
    <cellStyle name="Bom 4 9" xfId="1236" xr:uid="{00000000-0005-0000-0000-00008C040000}"/>
    <cellStyle name="Calculation" xfId="1237" xr:uid="{00000000-0005-0000-0000-00008D040000}"/>
    <cellStyle name="Cálculo 2" xfId="1238" xr:uid="{00000000-0005-0000-0000-00008E040000}"/>
    <cellStyle name="Cálculo 2 10" xfId="1239" xr:uid="{00000000-0005-0000-0000-00008F040000}"/>
    <cellStyle name="Cálculo 2 11" xfId="1240" xr:uid="{00000000-0005-0000-0000-000090040000}"/>
    <cellStyle name="Cálculo 2 12" xfId="1241" xr:uid="{00000000-0005-0000-0000-000091040000}"/>
    <cellStyle name="Cálculo 2 13" xfId="1242" xr:uid="{00000000-0005-0000-0000-000092040000}"/>
    <cellStyle name="Cálculo 2 14" xfId="1243" xr:uid="{00000000-0005-0000-0000-000093040000}"/>
    <cellStyle name="Cálculo 2 15" xfId="1244" xr:uid="{00000000-0005-0000-0000-000094040000}"/>
    <cellStyle name="Cálculo 2 16" xfId="1245" xr:uid="{00000000-0005-0000-0000-000095040000}"/>
    <cellStyle name="Cálculo 2 17" xfId="1246" xr:uid="{00000000-0005-0000-0000-000096040000}"/>
    <cellStyle name="Cálculo 2 18" xfId="1247" xr:uid="{00000000-0005-0000-0000-000097040000}"/>
    <cellStyle name="Cálculo 2 19" xfId="1248" xr:uid="{00000000-0005-0000-0000-000098040000}"/>
    <cellStyle name="Cálculo 2 2" xfId="1249" xr:uid="{00000000-0005-0000-0000-000099040000}"/>
    <cellStyle name="Cálculo 2 20" xfId="1250" xr:uid="{00000000-0005-0000-0000-00009A040000}"/>
    <cellStyle name="Cálculo 2 3" xfId="1251" xr:uid="{00000000-0005-0000-0000-00009B040000}"/>
    <cellStyle name="Cálculo 2 4" xfId="1252" xr:uid="{00000000-0005-0000-0000-00009C040000}"/>
    <cellStyle name="Cálculo 2 5" xfId="1253" xr:uid="{00000000-0005-0000-0000-00009D040000}"/>
    <cellStyle name="Cálculo 2 6" xfId="1254" xr:uid="{00000000-0005-0000-0000-00009E040000}"/>
    <cellStyle name="Cálculo 2 7" xfId="1255" xr:uid="{00000000-0005-0000-0000-00009F040000}"/>
    <cellStyle name="Cálculo 2 8" xfId="1256" xr:uid="{00000000-0005-0000-0000-0000A0040000}"/>
    <cellStyle name="Cálculo 2 9" xfId="1257" xr:uid="{00000000-0005-0000-0000-0000A1040000}"/>
    <cellStyle name="Cálculo 3" xfId="1258" xr:uid="{00000000-0005-0000-0000-0000A2040000}"/>
    <cellStyle name="Cálculo 3 10" xfId="1259" xr:uid="{00000000-0005-0000-0000-0000A3040000}"/>
    <cellStyle name="Cálculo 3 11" xfId="1260" xr:uid="{00000000-0005-0000-0000-0000A4040000}"/>
    <cellStyle name="Cálculo 3 12" xfId="1261" xr:uid="{00000000-0005-0000-0000-0000A5040000}"/>
    <cellStyle name="Cálculo 3 13" xfId="1262" xr:uid="{00000000-0005-0000-0000-0000A6040000}"/>
    <cellStyle name="Cálculo 3 14" xfId="1263" xr:uid="{00000000-0005-0000-0000-0000A7040000}"/>
    <cellStyle name="Cálculo 3 15" xfId="1264" xr:uid="{00000000-0005-0000-0000-0000A8040000}"/>
    <cellStyle name="Cálculo 3 16" xfId="1265" xr:uid="{00000000-0005-0000-0000-0000A9040000}"/>
    <cellStyle name="Cálculo 3 17" xfId="1266" xr:uid="{00000000-0005-0000-0000-0000AA040000}"/>
    <cellStyle name="Cálculo 3 18" xfId="1267" xr:uid="{00000000-0005-0000-0000-0000AB040000}"/>
    <cellStyle name="Cálculo 3 19" xfId="1268" xr:uid="{00000000-0005-0000-0000-0000AC040000}"/>
    <cellStyle name="Cálculo 3 2" xfId="1269" xr:uid="{00000000-0005-0000-0000-0000AD040000}"/>
    <cellStyle name="Cálculo 3 20" xfId="1270" xr:uid="{00000000-0005-0000-0000-0000AE040000}"/>
    <cellStyle name="Cálculo 3 3" xfId="1271" xr:uid="{00000000-0005-0000-0000-0000AF040000}"/>
    <cellStyle name="Cálculo 3 4" xfId="1272" xr:uid="{00000000-0005-0000-0000-0000B0040000}"/>
    <cellStyle name="Cálculo 3 5" xfId="1273" xr:uid="{00000000-0005-0000-0000-0000B1040000}"/>
    <cellStyle name="Cálculo 3 6" xfId="1274" xr:uid="{00000000-0005-0000-0000-0000B2040000}"/>
    <cellStyle name="Cálculo 3 7" xfId="1275" xr:uid="{00000000-0005-0000-0000-0000B3040000}"/>
    <cellStyle name="Cálculo 3 8" xfId="1276" xr:uid="{00000000-0005-0000-0000-0000B4040000}"/>
    <cellStyle name="Cálculo 3 9" xfId="1277" xr:uid="{00000000-0005-0000-0000-0000B5040000}"/>
    <cellStyle name="Cálculo 4" xfId="1278" xr:uid="{00000000-0005-0000-0000-0000B6040000}"/>
    <cellStyle name="Cálculo 4 10" xfId="1279" xr:uid="{00000000-0005-0000-0000-0000B7040000}"/>
    <cellStyle name="Cálculo 4 11" xfId="1280" xr:uid="{00000000-0005-0000-0000-0000B8040000}"/>
    <cellStyle name="Cálculo 4 12" xfId="1281" xr:uid="{00000000-0005-0000-0000-0000B9040000}"/>
    <cellStyle name="Cálculo 4 13" xfId="1282" xr:uid="{00000000-0005-0000-0000-0000BA040000}"/>
    <cellStyle name="Cálculo 4 14" xfId="1283" xr:uid="{00000000-0005-0000-0000-0000BB040000}"/>
    <cellStyle name="Cálculo 4 15" xfId="1284" xr:uid="{00000000-0005-0000-0000-0000BC040000}"/>
    <cellStyle name="Cálculo 4 16" xfId="1285" xr:uid="{00000000-0005-0000-0000-0000BD040000}"/>
    <cellStyle name="Cálculo 4 17" xfId="1286" xr:uid="{00000000-0005-0000-0000-0000BE040000}"/>
    <cellStyle name="Cálculo 4 18" xfId="1287" xr:uid="{00000000-0005-0000-0000-0000BF040000}"/>
    <cellStyle name="Cálculo 4 19" xfId="1288" xr:uid="{00000000-0005-0000-0000-0000C0040000}"/>
    <cellStyle name="Cálculo 4 2" xfId="1289" xr:uid="{00000000-0005-0000-0000-0000C1040000}"/>
    <cellStyle name="Cálculo 4 20" xfId="1290" xr:uid="{00000000-0005-0000-0000-0000C2040000}"/>
    <cellStyle name="Cálculo 4 3" xfId="1291" xr:uid="{00000000-0005-0000-0000-0000C3040000}"/>
    <cellStyle name="Cálculo 4 4" xfId="1292" xr:uid="{00000000-0005-0000-0000-0000C4040000}"/>
    <cellStyle name="Cálculo 4 5" xfId="1293" xr:uid="{00000000-0005-0000-0000-0000C5040000}"/>
    <cellStyle name="Cálculo 4 6" xfId="1294" xr:uid="{00000000-0005-0000-0000-0000C6040000}"/>
    <cellStyle name="Cálculo 4 7" xfId="1295" xr:uid="{00000000-0005-0000-0000-0000C7040000}"/>
    <cellStyle name="Cálculo 4 8" xfId="1296" xr:uid="{00000000-0005-0000-0000-0000C8040000}"/>
    <cellStyle name="Cálculo 4 9" xfId="1297" xr:uid="{00000000-0005-0000-0000-0000C9040000}"/>
    <cellStyle name="Cancel" xfId="4" xr:uid="{00000000-0005-0000-0000-0000CA040000}"/>
    <cellStyle name="Cancel 2" xfId="5" xr:uid="{00000000-0005-0000-0000-0000CB040000}"/>
    <cellStyle name="Célula de Verificação 2" xfId="1298" xr:uid="{00000000-0005-0000-0000-0000CC040000}"/>
    <cellStyle name="Célula de Verificação 2 10" xfId="1299" xr:uid="{00000000-0005-0000-0000-0000CD040000}"/>
    <cellStyle name="Célula de Verificação 2 11" xfId="1300" xr:uid="{00000000-0005-0000-0000-0000CE040000}"/>
    <cellStyle name="Célula de Verificação 2 12" xfId="1301" xr:uid="{00000000-0005-0000-0000-0000CF040000}"/>
    <cellStyle name="Célula de Verificação 2 13" xfId="1302" xr:uid="{00000000-0005-0000-0000-0000D0040000}"/>
    <cellStyle name="Célula de Verificação 2 14" xfId="1303" xr:uid="{00000000-0005-0000-0000-0000D1040000}"/>
    <cellStyle name="Célula de Verificação 2 15" xfId="1304" xr:uid="{00000000-0005-0000-0000-0000D2040000}"/>
    <cellStyle name="Célula de Verificação 2 16" xfId="1305" xr:uid="{00000000-0005-0000-0000-0000D3040000}"/>
    <cellStyle name="Célula de Verificação 2 17" xfId="1306" xr:uid="{00000000-0005-0000-0000-0000D4040000}"/>
    <cellStyle name="Célula de Verificação 2 18" xfId="1307" xr:uid="{00000000-0005-0000-0000-0000D5040000}"/>
    <cellStyle name="Célula de Verificação 2 19" xfId="1308" xr:uid="{00000000-0005-0000-0000-0000D6040000}"/>
    <cellStyle name="Célula de Verificação 2 2" xfId="1309" xr:uid="{00000000-0005-0000-0000-0000D7040000}"/>
    <cellStyle name="Célula de Verificação 2 20" xfId="1310" xr:uid="{00000000-0005-0000-0000-0000D8040000}"/>
    <cellStyle name="Célula de Verificação 2 3" xfId="1311" xr:uid="{00000000-0005-0000-0000-0000D9040000}"/>
    <cellStyle name="Célula de Verificação 2 4" xfId="1312" xr:uid="{00000000-0005-0000-0000-0000DA040000}"/>
    <cellStyle name="Célula de Verificação 2 5" xfId="1313" xr:uid="{00000000-0005-0000-0000-0000DB040000}"/>
    <cellStyle name="Célula de Verificação 2 6" xfId="1314" xr:uid="{00000000-0005-0000-0000-0000DC040000}"/>
    <cellStyle name="Célula de Verificação 2 7" xfId="1315" xr:uid="{00000000-0005-0000-0000-0000DD040000}"/>
    <cellStyle name="Célula de Verificação 2 8" xfId="1316" xr:uid="{00000000-0005-0000-0000-0000DE040000}"/>
    <cellStyle name="Célula de Verificação 2 9" xfId="1317" xr:uid="{00000000-0005-0000-0000-0000DF040000}"/>
    <cellStyle name="Célula de Verificação 3" xfId="1318" xr:uid="{00000000-0005-0000-0000-0000E0040000}"/>
    <cellStyle name="Célula de Verificação 3 10" xfId="1319" xr:uid="{00000000-0005-0000-0000-0000E1040000}"/>
    <cellStyle name="Célula de Verificação 3 11" xfId="1320" xr:uid="{00000000-0005-0000-0000-0000E2040000}"/>
    <cellStyle name="Célula de Verificação 3 12" xfId="1321" xr:uid="{00000000-0005-0000-0000-0000E3040000}"/>
    <cellStyle name="Célula de Verificação 3 13" xfId="1322" xr:uid="{00000000-0005-0000-0000-0000E4040000}"/>
    <cellStyle name="Célula de Verificação 3 14" xfId="1323" xr:uid="{00000000-0005-0000-0000-0000E5040000}"/>
    <cellStyle name="Célula de Verificação 3 15" xfId="1324" xr:uid="{00000000-0005-0000-0000-0000E6040000}"/>
    <cellStyle name="Célula de Verificação 3 16" xfId="1325" xr:uid="{00000000-0005-0000-0000-0000E7040000}"/>
    <cellStyle name="Célula de Verificação 3 17" xfId="1326" xr:uid="{00000000-0005-0000-0000-0000E8040000}"/>
    <cellStyle name="Célula de Verificação 3 18" xfId="1327" xr:uid="{00000000-0005-0000-0000-0000E9040000}"/>
    <cellStyle name="Célula de Verificação 3 19" xfId="1328" xr:uid="{00000000-0005-0000-0000-0000EA040000}"/>
    <cellStyle name="Célula de Verificação 3 2" xfId="1329" xr:uid="{00000000-0005-0000-0000-0000EB040000}"/>
    <cellStyle name="Célula de Verificação 3 20" xfId="1330" xr:uid="{00000000-0005-0000-0000-0000EC040000}"/>
    <cellStyle name="Célula de Verificação 3 3" xfId="1331" xr:uid="{00000000-0005-0000-0000-0000ED040000}"/>
    <cellStyle name="Célula de Verificação 3 4" xfId="1332" xr:uid="{00000000-0005-0000-0000-0000EE040000}"/>
    <cellStyle name="Célula de Verificação 3 5" xfId="1333" xr:uid="{00000000-0005-0000-0000-0000EF040000}"/>
    <cellStyle name="Célula de Verificação 3 6" xfId="1334" xr:uid="{00000000-0005-0000-0000-0000F0040000}"/>
    <cellStyle name="Célula de Verificação 3 7" xfId="1335" xr:uid="{00000000-0005-0000-0000-0000F1040000}"/>
    <cellStyle name="Célula de Verificação 3 8" xfId="1336" xr:uid="{00000000-0005-0000-0000-0000F2040000}"/>
    <cellStyle name="Célula de Verificação 3 9" xfId="1337" xr:uid="{00000000-0005-0000-0000-0000F3040000}"/>
    <cellStyle name="Célula de Verificação 4" xfId="1338" xr:uid="{00000000-0005-0000-0000-0000F4040000}"/>
    <cellStyle name="Célula de Verificação 4 10" xfId="1339" xr:uid="{00000000-0005-0000-0000-0000F5040000}"/>
    <cellStyle name="Célula de Verificação 4 11" xfId="1340" xr:uid="{00000000-0005-0000-0000-0000F6040000}"/>
    <cellStyle name="Célula de Verificação 4 12" xfId="1341" xr:uid="{00000000-0005-0000-0000-0000F7040000}"/>
    <cellStyle name="Célula de Verificação 4 13" xfId="1342" xr:uid="{00000000-0005-0000-0000-0000F8040000}"/>
    <cellStyle name="Célula de Verificação 4 14" xfId="1343" xr:uid="{00000000-0005-0000-0000-0000F9040000}"/>
    <cellStyle name="Célula de Verificação 4 15" xfId="1344" xr:uid="{00000000-0005-0000-0000-0000FA040000}"/>
    <cellStyle name="Célula de Verificação 4 16" xfId="1345" xr:uid="{00000000-0005-0000-0000-0000FB040000}"/>
    <cellStyle name="Célula de Verificação 4 17" xfId="1346" xr:uid="{00000000-0005-0000-0000-0000FC040000}"/>
    <cellStyle name="Célula de Verificação 4 18" xfId="1347" xr:uid="{00000000-0005-0000-0000-0000FD040000}"/>
    <cellStyle name="Célula de Verificação 4 19" xfId="1348" xr:uid="{00000000-0005-0000-0000-0000FE040000}"/>
    <cellStyle name="Célula de Verificação 4 2" xfId="1349" xr:uid="{00000000-0005-0000-0000-0000FF040000}"/>
    <cellStyle name="Célula de Verificação 4 20" xfId="1350" xr:uid="{00000000-0005-0000-0000-000000050000}"/>
    <cellStyle name="Célula de Verificação 4 3" xfId="1351" xr:uid="{00000000-0005-0000-0000-000001050000}"/>
    <cellStyle name="Célula de Verificação 4 4" xfId="1352" xr:uid="{00000000-0005-0000-0000-000002050000}"/>
    <cellStyle name="Célula de Verificação 4 5" xfId="1353" xr:uid="{00000000-0005-0000-0000-000003050000}"/>
    <cellStyle name="Célula de Verificação 4 6" xfId="1354" xr:uid="{00000000-0005-0000-0000-000004050000}"/>
    <cellStyle name="Célula de Verificação 4 7" xfId="1355" xr:uid="{00000000-0005-0000-0000-000005050000}"/>
    <cellStyle name="Célula de Verificação 4 8" xfId="1356" xr:uid="{00000000-0005-0000-0000-000006050000}"/>
    <cellStyle name="Célula de Verificação 4 9" xfId="1357" xr:uid="{00000000-0005-0000-0000-000007050000}"/>
    <cellStyle name="Célula Vinculada 2" xfId="1358" xr:uid="{00000000-0005-0000-0000-000008050000}"/>
    <cellStyle name="Célula Vinculada 2 10" xfId="1359" xr:uid="{00000000-0005-0000-0000-000009050000}"/>
    <cellStyle name="Célula Vinculada 2 11" xfId="1360" xr:uid="{00000000-0005-0000-0000-00000A050000}"/>
    <cellStyle name="Célula Vinculada 2 12" xfId="1361" xr:uid="{00000000-0005-0000-0000-00000B050000}"/>
    <cellStyle name="Célula Vinculada 2 13" xfId="1362" xr:uid="{00000000-0005-0000-0000-00000C050000}"/>
    <cellStyle name="Célula Vinculada 2 14" xfId="1363" xr:uid="{00000000-0005-0000-0000-00000D050000}"/>
    <cellStyle name="Célula Vinculada 2 15" xfId="1364" xr:uid="{00000000-0005-0000-0000-00000E050000}"/>
    <cellStyle name="Célula Vinculada 2 16" xfId="1365" xr:uid="{00000000-0005-0000-0000-00000F050000}"/>
    <cellStyle name="Célula Vinculada 2 17" xfId="1366" xr:uid="{00000000-0005-0000-0000-000010050000}"/>
    <cellStyle name="Célula Vinculada 2 18" xfId="1367" xr:uid="{00000000-0005-0000-0000-000011050000}"/>
    <cellStyle name="Célula Vinculada 2 19" xfId="1368" xr:uid="{00000000-0005-0000-0000-000012050000}"/>
    <cellStyle name="Célula Vinculada 2 2" xfId="1369" xr:uid="{00000000-0005-0000-0000-000013050000}"/>
    <cellStyle name="Célula Vinculada 2 20" xfId="1370" xr:uid="{00000000-0005-0000-0000-000014050000}"/>
    <cellStyle name="Célula Vinculada 2 3" xfId="1371" xr:uid="{00000000-0005-0000-0000-000015050000}"/>
    <cellStyle name="Célula Vinculada 2 4" xfId="1372" xr:uid="{00000000-0005-0000-0000-000016050000}"/>
    <cellStyle name="Célula Vinculada 2 5" xfId="1373" xr:uid="{00000000-0005-0000-0000-000017050000}"/>
    <cellStyle name="Célula Vinculada 2 6" xfId="1374" xr:uid="{00000000-0005-0000-0000-000018050000}"/>
    <cellStyle name="Célula Vinculada 2 7" xfId="1375" xr:uid="{00000000-0005-0000-0000-000019050000}"/>
    <cellStyle name="Célula Vinculada 2 8" xfId="1376" xr:uid="{00000000-0005-0000-0000-00001A050000}"/>
    <cellStyle name="Célula Vinculada 2 9" xfId="1377" xr:uid="{00000000-0005-0000-0000-00001B050000}"/>
    <cellStyle name="Célula Vinculada 3" xfId="1378" xr:uid="{00000000-0005-0000-0000-00001C050000}"/>
    <cellStyle name="Célula Vinculada 3 10" xfId="1379" xr:uid="{00000000-0005-0000-0000-00001D050000}"/>
    <cellStyle name="Célula Vinculada 3 11" xfId="1380" xr:uid="{00000000-0005-0000-0000-00001E050000}"/>
    <cellStyle name="Célula Vinculada 3 12" xfId="1381" xr:uid="{00000000-0005-0000-0000-00001F050000}"/>
    <cellStyle name="Célula Vinculada 3 13" xfId="1382" xr:uid="{00000000-0005-0000-0000-000020050000}"/>
    <cellStyle name="Célula Vinculada 3 14" xfId="1383" xr:uid="{00000000-0005-0000-0000-000021050000}"/>
    <cellStyle name="Célula Vinculada 3 15" xfId="1384" xr:uid="{00000000-0005-0000-0000-000022050000}"/>
    <cellStyle name="Célula Vinculada 3 16" xfId="1385" xr:uid="{00000000-0005-0000-0000-000023050000}"/>
    <cellStyle name="Célula Vinculada 3 17" xfId="1386" xr:uid="{00000000-0005-0000-0000-000024050000}"/>
    <cellStyle name="Célula Vinculada 3 18" xfId="1387" xr:uid="{00000000-0005-0000-0000-000025050000}"/>
    <cellStyle name="Célula Vinculada 3 19" xfId="1388" xr:uid="{00000000-0005-0000-0000-000026050000}"/>
    <cellStyle name="Célula Vinculada 3 2" xfId="1389" xr:uid="{00000000-0005-0000-0000-000027050000}"/>
    <cellStyle name="Célula Vinculada 3 20" xfId="1390" xr:uid="{00000000-0005-0000-0000-000028050000}"/>
    <cellStyle name="Célula Vinculada 3 3" xfId="1391" xr:uid="{00000000-0005-0000-0000-000029050000}"/>
    <cellStyle name="Célula Vinculada 3 4" xfId="1392" xr:uid="{00000000-0005-0000-0000-00002A050000}"/>
    <cellStyle name="Célula Vinculada 3 5" xfId="1393" xr:uid="{00000000-0005-0000-0000-00002B050000}"/>
    <cellStyle name="Célula Vinculada 3 6" xfId="1394" xr:uid="{00000000-0005-0000-0000-00002C050000}"/>
    <cellStyle name="Célula Vinculada 3 7" xfId="1395" xr:uid="{00000000-0005-0000-0000-00002D050000}"/>
    <cellStyle name="Célula Vinculada 3 8" xfId="1396" xr:uid="{00000000-0005-0000-0000-00002E050000}"/>
    <cellStyle name="Célula Vinculada 3 9" xfId="1397" xr:uid="{00000000-0005-0000-0000-00002F050000}"/>
    <cellStyle name="Célula Vinculada 4" xfId="1398" xr:uid="{00000000-0005-0000-0000-000030050000}"/>
    <cellStyle name="Célula Vinculada 4 10" xfId="1399" xr:uid="{00000000-0005-0000-0000-000031050000}"/>
    <cellStyle name="Célula Vinculada 4 11" xfId="1400" xr:uid="{00000000-0005-0000-0000-000032050000}"/>
    <cellStyle name="Célula Vinculada 4 12" xfId="1401" xr:uid="{00000000-0005-0000-0000-000033050000}"/>
    <cellStyle name="Célula Vinculada 4 13" xfId="1402" xr:uid="{00000000-0005-0000-0000-000034050000}"/>
    <cellStyle name="Célula Vinculada 4 14" xfId="1403" xr:uid="{00000000-0005-0000-0000-000035050000}"/>
    <cellStyle name="Célula Vinculada 4 15" xfId="1404" xr:uid="{00000000-0005-0000-0000-000036050000}"/>
    <cellStyle name="Célula Vinculada 4 16" xfId="1405" xr:uid="{00000000-0005-0000-0000-000037050000}"/>
    <cellStyle name="Célula Vinculada 4 17" xfId="1406" xr:uid="{00000000-0005-0000-0000-000038050000}"/>
    <cellStyle name="Célula Vinculada 4 18" xfId="1407" xr:uid="{00000000-0005-0000-0000-000039050000}"/>
    <cellStyle name="Célula Vinculada 4 19" xfId="1408" xr:uid="{00000000-0005-0000-0000-00003A050000}"/>
    <cellStyle name="Célula Vinculada 4 2" xfId="1409" xr:uid="{00000000-0005-0000-0000-00003B050000}"/>
    <cellStyle name="Célula Vinculada 4 20" xfId="1410" xr:uid="{00000000-0005-0000-0000-00003C050000}"/>
    <cellStyle name="Célula Vinculada 4 3" xfId="1411" xr:uid="{00000000-0005-0000-0000-00003D050000}"/>
    <cellStyle name="Célula Vinculada 4 4" xfId="1412" xr:uid="{00000000-0005-0000-0000-00003E050000}"/>
    <cellStyle name="Célula Vinculada 4 5" xfId="1413" xr:uid="{00000000-0005-0000-0000-00003F050000}"/>
    <cellStyle name="Célula Vinculada 4 6" xfId="1414" xr:uid="{00000000-0005-0000-0000-000040050000}"/>
    <cellStyle name="Célula Vinculada 4 7" xfId="1415" xr:uid="{00000000-0005-0000-0000-000041050000}"/>
    <cellStyle name="Célula Vinculada 4 8" xfId="1416" xr:uid="{00000000-0005-0000-0000-000042050000}"/>
    <cellStyle name="Célula Vinculada 4 9" xfId="1417" xr:uid="{00000000-0005-0000-0000-000043050000}"/>
    <cellStyle name="Check Cell" xfId="1418" xr:uid="{00000000-0005-0000-0000-000044050000}"/>
    <cellStyle name="Comma 2" xfId="1419" xr:uid="{00000000-0005-0000-0000-000045050000}"/>
    <cellStyle name="Currency 2" xfId="1420" xr:uid="{00000000-0005-0000-0000-000046050000}"/>
    <cellStyle name="Ênfase1 2" xfId="1421" xr:uid="{00000000-0005-0000-0000-000047050000}"/>
    <cellStyle name="Ênfase1 2 10" xfId="1422" xr:uid="{00000000-0005-0000-0000-000048050000}"/>
    <cellStyle name="Ênfase1 2 11" xfId="1423" xr:uid="{00000000-0005-0000-0000-000049050000}"/>
    <cellStyle name="Ênfase1 2 12" xfId="1424" xr:uid="{00000000-0005-0000-0000-00004A050000}"/>
    <cellStyle name="Ênfase1 2 13" xfId="1425" xr:uid="{00000000-0005-0000-0000-00004B050000}"/>
    <cellStyle name="Ênfase1 2 14" xfId="1426" xr:uid="{00000000-0005-0000-0000-00004C050000}"/>
    <cellStyle name="Ênfase1 2 15" xfId="1427" xr:uid="{00000000-0005-0000-0000-00004D050000}"/>
    <cellStyle name="Ênfase1 2 16" xfId="1428" xr:uid="{00000000-0005-0000-0000-00004E050000}"/>
    <cellStyle name="Ênfase1 2 17" xfId="1429" xr:uid="{00000000-0005-0000-0000-00004F050000}"/>
    <cellStyle name="Ênfase1 2 18" xfId="1430" xr:uid="{00000000-0005-0000-0000-000050050000}"/>
    <cellStyle name="Ênfase1 2 19" xfId="1431" xr:uid="{00000000-0005-0000-0000-000051050000}"/>
    <cellStyle name="Ênfase1 2 2" xfId="1432" xr:uid="{00000000-0005-0000-0000-000052050000}"/>
    <cellStyle name="Ênfase1 2 20" xfId="1433" xr:uid="{00000000-0005-0000-0000-000053050000}"/>
    <cellStyle name="Ênfase1 2 3" xfId="1434" xr:uid="{00000000-0005-0000-0000-000054050000}"/>
    <cellStyle name="Ênfase1 2 4" xfId="1435" xr:uid="{00000000-0005-0000-0000-000055050000}"/>
    <cellStyle name="Ênfase1 2 5" xfId="1436" xr:uid="{00000000-0005-0000-0000-000056050000}"/>
    <cellStyle name="Ênfase1 2 6" xfId="1437" xr:uid="{00000000-0005-0000-0000-000057050000}"/>
    <cellStyle name="Ênfase1 2 7" xfId="1438" xr:uid="{00000000-0005-0000-0000-000058050000}"/>
    <cellStyle name="Ênfase1 2 8" xfId="1439" xr:uid="{00000000-0005-0000-0000-000059050000}"/>
    <cellStyle name="Ênfase1 2 9" xfId="1440" xr:uid="{00000000-0005-0000-0000-00005A050000}"/>
    <cellStyle name="Ênfase1 3" xfId="1441" xr:uid="{00000000-0005-0000-0000-00005B050000}"/>
    <cellStyle name="Ênfase1 3 10" xfId="1442" xr:uid="{00000000-0005-0000-0000-00005C050000}"/>
    <cellStyle name="Ênfase1 3 11" xfId="1443" xr:uid="{00000000-0005-0000-0000-00005D050000}"/>
    <cellStyle name="Ênfase1 3 12" xfId="1444" xr:uid="{00000000-0005-0000-0000-00005E050000}"/>
    <cellStyle name="Ênfase1 3 13" xfId="1445" xr:uid="{00000000-0005-0000-0000-00005F050000}"/>
    <cellStyle name="Ênfase1 3 14" xfId="1446" xr:uid="{00000000-0005-0000-0000-000060050000}"/>
    <cellStyle name="Ênfase1 3 15" xfId="1447" xr:uid="{00000000-0005-0000-0000-000061050000}"/>
    <cellStyle name="Ênfase1 3 16" xfId="1448" xr:uid="{00000000-0005-0000-0000-000062050000}"/>
    <cellStyle name="Ênfase1 3 17" xfId="1449" xr:uid="{00000000-0005-0000-0000-000063050000}"/>
    <cellStyle name="Ênfase1 3 18" xfId="1450" xr:uid="{00000000-0005-0000-0000-000064050000}"/>
    <cellStyle name="Ênfase1 3 19" xfId="1451" xr:uid="{00000000-0005-0000-0000-000065050000}"/>
    <cellStyle name="Ênfase1 3 2" xfId="1452" xr:uid="{00000000-0005-0000-0000-000066050000}"/>
    <cellStyle name="Ênfase1 3 20" xfId="1453" xr:uid="{00000000-0005-0000-0000-000067050000}"/>
    <cellStyle name="Ênfase1 3 3" xfId="1454" xr:uid="{00000000-0005-0000-0000-000068050000}"/>
    <cellStyle name="Ênfase1 3 4" xfId="1455" xr:uid="{00000000-0005-0000-0000-000069050000}"/>
    <cellStyle name="Ênfase1 3 5" xfId="1456" xr:uid="{00000000-0005-0000-0000-00006A050000}"/>
    <cellStyle name="Ênfase1 3 6" xfId="1457" xr:uid="{00000000-0005-0000-0000-00006B050000}"/>
    <cellStyle name="Ênfase1 3 7" xfId="1458" xr:uid="{00000000-0005-0000-0000-00006C050000}"/>
    <cellStyle name="Ênfase1 3 8" xfId="1459" xr:uid="{00000000-0005-0000-0000-00006D050000}"/>
    <cellStyle name="Ênfase1 3 9" xfId="1460" xr:uid="{00000000-0005-0000-0000-00006E050000}"/>
    <cellStyle name="Ênfase1 4" xfId="1461" xr:uid="{00000000-0005-0000-0000-00006F050000}"/>
    <cellStyle name="Ênfase1 4 10" xfId="1462" xr:uid="{00000000-0005-0000-0000-000070050000}"/>
    <cellStyle name="Ênfase1 4 11" xfId="1463" xr:uid="{00000000-0005-0000-0000-000071050000}"/>
    <cellStyle name="Ênfase1 4 12" xfId="1464" xr:uid="{00000000-0005-0000-0000-000072050000}"/>
    <cellStyle name="Ênfase1 4 13" xfId="1465" xr:uid="{00000000-0005-0000-0000-000073050000}"/>
    <cellStyle name="Ênfase1 4 14" xfId="1466" xr:uid="{00000000-0005-0000-0000-000074050000}"/>
    <cellStyle name="Ênfase1 4 15" xfId="1467" xr:uid="{00000000-0005-0000-0000-000075050000}"/>
    <cellStyle name="Ênfase1 4 16" xfId="1468" xr:uid="{00000000-0005-0000-0000-000076050000}"/>
    <cellStyle name="Ênfase1 4 17" xfId="1469" xr:uid="{00000000-0005-0000-0000-000077050000}"/>
    <cellStyle name="Ênfase1 4 18" xfId="1470" xr:uid="{00000000-0005-0000-0000-000078050000}"/>
    <cellStyle name="Ênfase1 4 19" xfId="1471" xr:uid="{00000000-0005-0000-0000-000079050000}"/>
    <cellStyle name="Ênfase1 4 2" xfId="1472" xr:uid="{00000000-0005-0000-0000-00007A050000}"/>
    <cellStyle name="Ênfase1 4 20" xfId="1473" xr:uid="{00000000-0005-0000-0000-00007B050000}"/>
    <cellStyle name="Ênfase1 4 3" xfId="1474" xr:uid="{00000000-0005-0000-0000-00007C050000}"/>
    <cellStyle name="Ênfase1 4 4" xfId="1475" xr:uid="{00000000-0005-0000-0000-00007D050000}"/>
    <cellStyle name="Ênfase1 4 5" xfId="1476" xr:uid="{00000000-0005-0000-0000-00007E050000}"/>
    <cellStyle name="Ênfase1 4 6" xfId="1477" xr:uid="{00000000-0005-0000-0000-00007F050000}"/>
    <cellStyle name="Ênfase1 4 7" xfId="1478" xr:uid="{00000000-0005-0000-0000-000080050000}"/>
    <cellStyle name="Ênfase1 4 8" xfId="1479" xr:uid="{00000000-0005-0000-0000-000081050000}"/>
    <cellStyle name="Ênfase1 4 9" xfId="1480" xr:uid="{00000000-0005-0000-0000-000082050000}"/>
    <cellStyle name="Ênfase2 2" xfId="1481" xr:uid="{00000000-0005-0000-0000-000083050000}"/>
    <cellStyle name="Ênfase2 2 10" xfId="1482" xr:uid="{00000000-0005-0000-0000-000084050000}"/>
    <cellStyle name="Ênfase2 2 11" xfId="1483" xr:uid="{00000000-0005-0000-0000-000085050000}"/>
    <cellStyle name="Ênfase2 2 12" xfId="1484" xr:uid="{00000000-0005-0000-0000-000086050000}"/>
    <cellStyle name="Ênfase2 2 13" xfId="1485" xr:uid="{00000000-0005-0000-0000-000087050000}"/>
    <cellStyle name="Ênfase2 2 14" xfId="1486" xr:uid="{00000000-0005-0000-0000-000088050000}"/>
    <cellStyle name="Ênfase2 2 15" xfId="1487" xr:uid="{00000000-0005-0000-0000-000089050000}"/>
    <cellStyle name="Ênfase2 2 16" xfId="1488" xr:uid="{00000000-0005-0000-0000-00008A050000}"/>
    <cellStyle name="Ênfase2 2 17" xfId="1489" xr:uid="{00000000-0005-0000-0000-00008B050000}"/>
    <cellStyle name="Ênfase2 2 18" xfId="1490" xr:uid="{00000000-0005-0000-0000-00008C050000}"/>
    <cellStyle name="Ênfase2 2 19" xfId="1491" xr:uid="{00000000-0005-0000-0000-00008D050000}"/>
    <cellStyle name="Ênfase2 2 2" xfId="1492" xr:uid="{00000000-0005-0000-0000-00008E050000}"/>
    <cellStyle name="Ênfase2 2 20" xfId="1493" xr:uid="{00000000-0005-0000-0000-00008F050000}"/>
    <cellStyle name="Ênfase2 2 3" xfId="1494" xr:uid="{00000000-0005-0000-0000-000090050000}"/>
    <cellStyle name="Ênfase2 2 4" xfId="1495" xr:uid="{00000000-0005-0000-0000-000091050000}"/>
    <cellStyle name="Ênfase2 2 5" xfId="1496" xr:uid="{00000000-0005-0000-0000-000092050000}"/>
    <cellStyle name="Ênfase2 2 6" xfId="1497" xr:uid="{00000000-0005-0000-0000-000093050000}"/>
    <cellStyle name="Ênfase2 2 7" xfId="1498" xr:uid="{00000000-0005-0000-0000-000094050000}"/>
    <cellStyle name="Ênfase2 2 8" xfId="1499" xr:uid="{00000000-0005-0000-0000-000095050000}"/>
    <cellStyle name="Ênfase2 2 9" xfId="1500" xr:uid="{00000000-0005-0000-0000-000096050000}"/>
    <cellStyle name="Ênfase2 3" xfId="1501" xr:uid="{00000000-0005-0000-0000-000097050000}"/>
    <cellStyle name="Ênfase2 3 10" xfId="1502" xr:uid="{00000000-0005-0000-0000-000098050000}"/>
    <cellStyle name="Ênfase2 3 11" xfId="1503" xr:uid="{00000000-0005-0000-0000-000099050000}"/>
    <cellStyle name="Ênfase2 3 12" xfId="1504" xr:uid="{00000000-0005-0000-0000-00009A050000}"/>
    <cellStyle name="Ênfase2 3 13" xfId="1505" xr:uid="{00000000-0005-0000-0000-00009B050000}"/>
    <cellStyle name="Ênfase2 3 14" xfId="1506" xr:uid="{00000000-0005-0000-0000-00009C050000}"/>
    <cellStyle name="Ênfase2 3 15" xfId="1507" xr:uid="{00000000-0005-0000-0000-00009D050000}"/>
    <cellStyle name="Ênfase2 3 16" xfId="1508" xr:uid="{00000000-0005-0000-0000-00009E050000}"/>
    <cellStyle name="Ênfase2 3 17" xfId="1509" xr:uid="{00000000-0005-0000-0000-00009F050000}"/>
    <cellStyle name="Ênfase2 3 18" xfId="1510" xr:uid="{00000000-0005-0000-0000-0000A0050000}"/>
    <cellStyle name="Ênfase2 3 19" xfId="1511" xr:uid="{00000000-0005-0000-0000-0000A1050000}"/>
    <cellStyle name="Ênfase2 3 2" xfId="1512" xr:uid="{00000000-0005-0000-0000-0000A2050000}"/>
    <cellStyle name="Ênfase2 3 20" xfId="1513" xr:uid="{00000000-0005-0000-0000-0000A3050000}"/>
    <cellStyle name="Ênfase2 3 3" xfId="1514" xr:uid="{00000000-0005-0000-0000-0000A4050000}"/>
    <cellStyle name="Ênfase2 3 4" xfId="1515" xr:uid="{00000000-0005-0000-0000-0000A5050000}"/>
    <cellStyle name="Ênfase2 3 5" xfId="1516" xr:uid="{00000000-0005-0000-0000-0000A6050000}"/>
    <cellStyle name="Ênfase2 3 6" xfId="1517" xr:uid="{00000000-0005-0000-0000-0000A7050000}"/>
    <cellStyle name="Ênfase2 3 7" xfId="1518" xr:uid="{00000000-0005-0000-0000-0000A8050000}"/>
    <cellStyle name="Ênfase2 3 8" xfId="1519" xr:uid="{00000000-0005-0000-0000-0000A9050000}"/>
    <cellStyle name="Ênfase2 3 9" xfId="1520" xr:uid="{00000000-0005-0000-0000-0000AA050000}"/>
    <cellStyle name="Ênfase2 4" xfId="1521" xr:uid="{00000000-0005-0000-0000-0000AB050000}"/>
    <cellStyle name="Ênfase2 4 10" xfId="1522" xr:uid="{00000000-0005-0000-0000-0000AC050000}"/>
    <cellStyle name="Ênfase2 4 11" xfId="1523" xr:uid="{00000000-0005-0000-0000-0000AD050000}"/>
    <cellStyle name="Ênfase2 4 12" xfId="1524" xr:uid="{00000000-0005-0000-0000-0000AE050000}"/>
    <cellStyle name="Ênfase2 4 13" xfId="1525" xr:uid="{00000000-0005-0000-0000-0000AF050000}"/>
    <cellStyle name="Ênfase2 4 14" xfId="1526" xr:uid="{00000000-0005-0000-0000-0000B0050000}"/>
    <cellStyle name="Ênfase2 4 15" xfId="1527" xr:uid="{00000000-0005-0000-0000-0000B1050000}"/>
    <cellStyle name="Ênfase2 4 16" xfId="1528" xr:uid="{00000000-0005-0000-0000-0000B2050000}"/>
    <cellStyle name="Ênfase2 4 17" xfId="1529" xr:uid="{00000000-0005-0000-0000-0000B3050000}"/>
    <cellStyle name="Ênfase2 4 18" xfId="1530" xr:uid="{00000000-0005-0000-0000-0000B4050000}"/>
    <cellStyle name="Ênfase2 4 19" xfId="1531" xr:uid="{00000000-0005-0000-0000-0000B5050000}"/>
    <cellStyle name="Ênfase2 4 2" xfId="1532" xr:uid="{00000000-0005-0000-0000-0000B6050000}"/>
    <cellStyle name="Ênfase2 4 20" xfId="1533" xr:uid="{00000000-0005-0000-0000-0000B7050000}"/>
    <cellStyle name="Ênfase2 4 3" xfId="1534" xr:uid="{00000000-0005-0000-0000-0000B8050000}"/>
    <cellStyle name="Ênfase2 4 4" xfId="1535" xr:uid="{00000000-0005-0000-0000-0000B9050000}"/>
    <cellStyle name="Ênfase2 4 5" xfId="1536" xr:uid="{00000000-0005-0000-0000-0000BA050000}"/>
    <cellStyle name="Ênfase2 4 6" xfId="1537" xr:uid="{00000000-0005-0000-0000-0000BB050000}"/>
    <cellStyle name="Ênfase2 4 7" xfId="1538" xr:uid="{00000000-0005-0000-0000-0000BC050000}"/>
    <cellStyle name="Ênfase2 4 8" xfId="1539" xr:uid="{00000000-0005-0000-0000-0000BD050000}"/>
    <cellStyle name="Ênfase2 4 9" xfId="1540" xr:uid="{00000000-0005-0000-0000-0000BE050000}"/>
    <cellStyle name="Ênfase3 2" xfId="1541" xr:uid="{00000000-0005-0000-0000-0000BF050000}"/>
    <cellStyle name="Ênfase3 2 10" xfId="1542" xr:uid="{00000000-0005-0000-0000-0000C0050000}"/>
    <cellStyle name="Ênfase3 2 11" xfId="1543" xr:uid="{00000000-0005-0000-0000-0000C1050000}"/>
    <cellStyle name="Ênfase3 2 12" xfId="1544" xr:uid="{00000000-0005-0000-0000-0000C2050000}"/>
    <cellStyle name="Ênfase3 2 13" xfId="1545" xr:uid="{00000000-0005-0000-0000-0000C3050000}"/>
    <cellStyle name="Ênfase3 2 14" xfId="1546" xr:uid="{00000000-0005-0000-0000-0000C4050000}"/>
    <cellStyle name="Ênfase3 2 15" xfId="1547" xr:uid="{00000000-0005-0000-0000-0000C5050000}"/>
    <cellStyle name="Ênfase3 2 16" xfId="1548" xr:uid="{00000000-0005-0000-0000-0000C6050000}"/>
    <cellStyle name="Ênfase3 2 17" xfId="1549" xr:uid="{00000000-0005-0000-0000-0000C7050000}"/>
    <cellStyle name="Ênfase3 2 18" xfId="1550" xr:uid="{00000000-0005-0000-0000-0000C8050000}"/>
    <cellStyle name="Ênfase3 2 19" xfId="1551" xr:uid="{00000000-0005-0000-0000-0000C9050000}"/>
    <cellStyle name="Ênfase3 2 2" xfId="1552" xr:uid="{00000000-0005-0000-0000-0000CA050000}"/>
    <cellStyle name="Ênfase3 2 20" xfId="1553" xr:uid="{00000000-0005-0000-0000-0000CB050000}"/>
    <cellStyle name="Ênfase3 2 3" xfId="1554" xr:uid="{00000000-0005-0000-0000-0000CC050000}"/>
    <cellStyle name="Ênfase3 2 4" xfId="1555" xr:uid="{00000000-0005-0000-0000-0000CD050000}"/>
    <cellStyle name="Ênfase3 2 5" xfId="1556" xr:uid="{00000000-0005-0000-0000-0000CE050000}"/>
    <cellStyle name="Ênfase3 2 6" xfId="1557" xr:uid="{00000000-0005-0000-0000-0000CF050000}"/>
    <cellStyle name="Ênfase3 2 7" xfId="1558" xr:uid="{00000000-0005-0000-0000-0000D0050000}"/>
    <cellStyle name="Ênfase3 2 8" xfId="1559" xr:uid="{00000000-0005-0000-0000-0000D1050000}"/>
    <cellStyle name="Ênfase3 2 9" xfId="1560" xr:uid="{00000000-0005-0000-0000-0000D2050000}"/>
    <cellStyle name="Ênfase3 3" xfId="1561" xr:uid="{00000000-0005-0000-0000-0000D3050000}"/>
    <cellStyle name="Ênfase3 3 10" xfId="1562" xr:uid="{00000000-0005-0000-0000-0000D4050000}"/>
    <cellStyle name="Ênfase3 3 11" xfId="1563" xr:uid="{00000000-0005-0000-0000-0000D5050000}"/>
    <cellStyle name="Ênfase3 3 12" xfId="1564" xr:uid="{00000000-0005-0000-0000-0000D6050000}"/>
    <cellStyle name="Ênfase3 3 13" xfId="1565" xr:uid="{00000000-0005-0000-0000-0000D7050000}"/>
    <cellStyle name="Ênfase3 3 14" xfId="1566" xr:uid="{00000000-0005-0000-0000-0000D8050000}"/>
    <cellStyle name="Ênfase3 3 15" xfId="1567" xr:uid="{00000000-0005-0000-0000-0000D9050000}"/>
    <cellStyle name="Ênfase3 3 16" xfId="1568" xr:uid="{00000000-0005-0000-0000-0000DA050000}"/>
    <cellStyle name="Ênfase3 3 17" xfId="1569" xr:uid="{00000000-0005-0000-0000-0000DB050000}"/>
    <cellStyle name="Ênfase3 3 18" xfId="1570" xr:uid="{00000000-0005-0000-0000-0000DC050000}"/>
    <cellStyle name="Ênfase3 3 19" xfId="1571" xr:uid="{00000000-0005-0000-0000-0000DD050000}"/>
    <cellStyle name="Ênfase3 3 2" xfId="1572" xr:uid="{00000000-0005-0000-0000-0000DE050000}"/>
    <cellStyle name="Ênfase3 3 20" xfId="1573" xr:uid="{00000000-0005-0000-0000-0000DF050000}"/>
    <cellStyle name="Ênfase3 3 3" xfId="1574" xr:uid="{00000000-0005-0000-0000-0000E0050000}"/>
    <cellStyle name="Ênfase3 3 4" xfId="1575" xr:uid="{00000000-0005-0000-0000-0000E1050000}"/>
    <cellStyle name="Ênfase3 3 5" xfId="1576" xr:uid="{00000000-0005-0000-0000-0000E2050000}"/>
    <cellStyle name="Ênfase3 3 6" xfId="1577" xr:uid="{00000000-0005-0000-0000-0000E3050000}"/>
    <cellStyle name="Ênfase3 3 7" xfId="1578" xr:uid="{00000000-0005-0000-0000-0000E4050000}"/>
    <cellStyle name="Ênfase3 3 8" xfId="1579" xr:uid="{00000000-0005-0000-0000-0000E5050000}"/>
    <cellStyle name="Ênfase3 3 9" xfId="1580" xr:uid="{00000000-0005-0000-0000-0000E6050000}"/>
    <cellStyle name="Ênfase3 4" xfId="1581" xr:uid="{00000000-0005-0000-0000-0000E7050000}"/>
    <cellStyle name="Ênfase3 4 10" xfId="1582" xr:uid="{00000000-0005-0000-0000-0000E8050000}"/>
    <cellStyle name="Ênfase3 4 11" xfId="1583" xr:uid="{00000000-0005-0000-0000-0000E9050000}"/>
    <cellStyle name="Ênfase3 4 12" xfId="1584" xr:uid="{00000000-0005-0000-0000-0000EA050000}"/>
    <cellStyle name="Ênfase3 4 13" xfId="1585" xr:uid="{00000000-0005-0000-0000-0000EB050000}"/>
    <cellStyle name="Ênfase3 4 14" xfId="1586" xr:uid="{00000000-0005-0000-0000-0000EC050000}"/>
    <cellStyle name="Ênfase3 4 15" xfId="1587" xr:uid="{00000000-0005-0000-0000-0000ED050000}"/>
    <cellStyle name="Ênfase3 4 16" xfId="1588" xr:uid="{00000000-0005-0000-0000-0000EE050000}"/>
    <cellStyle name="Ênfase3 4 17" xfId="1589" xr:uid="{00000000-0005-0000-0000-0000EF050000}"/>
    <cellStyle name="Ênfase3 4 18" xfId="1590" xr:uid="{00000000-0005-0000-0000-0000F0050000}"/>
    <cellStyle name="Ênfase3 4 19" xfId="1591" xr:uid="{00000000-0005-0000-0000-0000F1050000}"/>
    <cellStyle name="Ênfase3 4 2" xfId="1592" xr:uid="{00000000-0005-0000-0000-0000F2050000}"/>
    <cellStyle name="Ênfase3 4 20" xfId="1593" xr:uid="{00000000-0005-0000-0000-0000F3050000}"/>
    <cellStyle name="Ênfase3 4 3" xfId="1594" xr:uid="{00000000-0005-0000-0000-0000F4050000}"/>
    <cellStyle name="Ênfase3 4 4" xfId="1595" xr:uid="{00000000-0005-0000-0000-0000F5050000}"/>
    <cellStyle name="Ênfase3 4 5" xfId="1596" xr:uid="{00000000-0005-0000-0000-0000F6050000}"/>
    <cellStyle name="Ênfase3 4 6" xfId="1597" xr:uid="{00000000-0005-0000-0000-0000F7050000}"/>
    <cellStyle name="Ênfase3 4 7" xfId="1598" xr:uid="{00000000-0005-0000-0000-0000F8050000}"/>
    <cellStyle name="Ênfase3 4 8" xfId="1599" xr:uid="{00000000-0005-0000-0000-0000F9050000}"/>
    <cellStyle name="Ênfase3 4 9" xfId="1600" xr:uid="{00000000-0005-0000-0000-0000FA050000}"/>
    <cellStyle name="Ênfase4 2" xfId="1601" xr:uid="{00000000-0005-0000-0000-0000FB050000}"/>
    <cellStyle name="Ênfase4 2 10" xfId="1602" xr:uid="{00000000-0005-0000-0000-0000FC050000}"/>
    <cellStyle name="Ênfase4 2 11" xfId="1603" xr:uid="{00000000-0005-0000-0000-0000FD050000}"/>
    <cellStyle name="Ênfase4 2 12" xfId="1604" xr:uid="{00000000-0005-0000-0000-0000FE050000}"/>
    <cellStyle name="Ênfase4 2 13" xfId="1605" xr:uid="{00000000-0005-0000-0000-0000FF050000}"/>
    <cellStyle name="Ênfase4 2 14" xfId="1606" xr:uid="{00000000-0005-0000-0000-000000060000}"/>
    <cellStyle name="Ênfase4 2 15" xfId="1607" xr:uid="{00000000-0005-0000-0000-000001060000}"/>
    <cellStyle name="Ênfase4 2 16" xfId="1608" xr:uid="{00000000-0005-0000-0000-000002060000}"/>
    <cellStyle name="Ênfase4 2 17" xfId="1609" xr:uid="{00000000-0005-0000-0000-000003060000}"/>
    <cellStyle name="Ênfase4 2 18" xfId="1610" xr:uid="{00000000-0005-0000-0000-000004060000}"/>
    <cellStyle name="Ênfase4 2 19" xfId="1611" xr:uid="{00000000-0005-0000-0000-000005060000}"/>
    <cellStyle name="Ênfase4 2 2" xfId="1612" xr:uid="{00000000-0005-0000-0000-000006060000}"/>
    <cellStyle name="Ênfase4 2 20" xfId="1613" xr:uid="{00000000-0005-0000-0000-000007060000}"/>
    <cellStyle name="Ênfase4 2 3" xfId="1614" xr:uid="{00000000-0005-0000-0000-000008060000}"/>
    <cellStyle name="Ênfase4 2 4" xfId="1615" xr:uid="{00000000-0005-0000-0000-000009060000}"/>
    <cellStyle name="Ênfase4 2 5" xfId="1616" xr:uid="{00000000-0005-0000-0000-00000A060000}"/>
    <cellStyle name="Ênfase4 2 6" xfId="1617" xr:uid="{00000000-0005-0000-0000-00000B060000}"/>
    <cellStyle name="Ênfase4 2 7" xfId="1618" xr:uid="{00000000-0005-0000-0000-00000C060000}"/>
    <cellStyle name="Ênfase4 2 8" xfId="1619" xr:uid="{00000000-0005-0000-0000-00000D060000}"/>
    <cellStyle name="Ênfase4 2 9" xfId="1620" xr:uid="{00000000-0005-0000-0000-00000E060000}"/>
    <cellStyle name="Ênfase4 3" xfId="1621" xr:uid="{00000000-0005-0000-0000-00000F060000}"/>
    <cellStyle name="Ênfase4 3 10" xfId="1622" xr:uid="{00000000-0005-0000-0000-000010060000}"/>
    <cellStyle name="Ênfase4 3 11" xfId="1623" xr:uid="{00000000-0005-0000-0000-000011060000}"/>
    <cellStyle name="Ênfase4 3 12" xfId="1624" xr:uid="{00000000-0005-0000-0000-000012060000}"/>
    <cellStyle name="Ênfase4 3 13" xfId="1625" xr:uid="{00000000-0005-0000-0000-000013060000}"/>
    <cellStyle name="Ênfase4 3 14" xfId="1626" xr:uid="{00000000-0005-0000-0000-000014060000}"/>
    <cellStyle name="Ênfase4 3 15" xfId="1627" xr:uid="{00000000-0005-0000-0000-000015060000}"/>
    <cellStyle name="Ênfase4 3 16" xfId="1628" xr:uid="{00000000-0005-0000-0000-000016060000}"/>
    <cellStyle name="Ênfase4 3 17" xfId="1629" xr:uid="{00000000-0005-0000-0000-000017060000}"/>
    <cellStyle name="Ênfase4 3 18" xfId="1630" xr:uid="{00000000-0005-0000-0000-000018060000}"/>
    <cellStyle name="Ênfase4 3 19" xfId="1631" xr:uid="{00000000-0005-0000-0000-000019060000}"/>
    <cellStyle name="Ênfase4 3 2" xfId="1632" xr:uid="{00000000-0005-0000-0000-00001A060000}"/>
    <cellStyle name="Ênfase4 3 20" xfId="1633" xr:uid="{00000000-0005-0000-0000-00001B060000}"/>
    <cellStyle name="Ênfase4 3 3" xfId="1634" xr:uid="{00000000-0005-0000-0000-00001C060000}"/>
    <cellStyle name="Ênfase4 3 4" xfId="1635" xr:uid="{00000000-0005-0000-0000-00001D060000}"/>
    <cellStyle name="Ênfase4 3 5" xfId="1636" xr:uid="{00000000-0005-0000-0000-00001E060000}"/>
    <cellStyle name="Ênfase4 3 6" xfId="1637" xr:uid="{00000000-0005-0000-0000-00001F060000}"/>
    <cellStyle name="Ênfase4 3 7" xfId="1638" xr:uid="{00000000-0005-0000-0000-000020060000}"/>
    <cellStyle name="Ênfase4 3 8" xfId="1639" xr:uid="{00000000-0005-0000-0000-000021060000}"/>
    <cellStyle name="Ênfase4 3 9" xfId="1640" xr:uid="{00000000-0005-0000-0000-000022060000}"/>
    <cellStyle name="Ênfase4 4" xfId="1641" xr:uid="{00000000-0005-0000-0000-000023060000}"/>
    <cellStyle name="Ênfase4 4 10" xfId="1642" xr:uid="{00000000-0005-0000-0000-000024060000}"/>
    <cellStyle name="Ênfase4 4 11" xfId="1643" xr:uid="{00000000-0005-0000-0000-000025060000}"/>
    <cellStyle name="Ênfase4 4 12" xfId="1644" xr:uid="{00000000-0005-0000-0000-000026060000}"/>
    <cellStyle name="Ênfase4 4 13" xfId="1645" xr:uid="{00000000-0005-0000-0000-000027060000}"/>
    <cellStyle name="Ênfase4 4 14" xfId="1646" xr:uid="{00000000-0005-0000-0000-000028060000}"/>
    <cellStyle name="Ênfase4 4 15" xfId="1647" xr:uid="{00000000-0005-0000-0000-000029060000}"/>
    <cellStyle name="Ênfase4 4 16" xfId="1648" xr:uid="{00000000-0005-0000-0000-00002A060000}"/>
    <cellStyle name="Ênfase4 4 17" xfId="1649" xr:uid="{00000000-0005-0000-0000-00002B060000}"/>
    <cellStyle name="Ênfase4 4 18" xfId="1650" xr:uid="{00000000-0005-0000-0000-00002C060000}"/>
    <cellStyle name="Ênfase4 4 19" xfId="1651" xr:uid="{00000000-0005-0000-0000-00002D060000}"/>
    <cellStyle name="Ênfase4 4 2" xfId="1652" xr:uid="{00000000-0005-0000-0000-00002E060000}"/>
    <cellStyle name="Ênfase4 4 20" xfId="1653" xr:uid="{00000000-0005-0000-0000-00002F060000}"/>
    <cellStyle name="Ênfase4 4 3" xfId="1654" xr:uid="{00000000-0005-0000-0000-000030060000}"/>
    <cellStyle name="Ênfase4 4 4" xfId="1655" xr:uid="{00000000-0005-0000-0000-000031060000}"/>
    <cellStyle name="Ênfase4 4 5" xfId="1656" xr:uid="{00000000-0005-0000-0000-000032060000}"/>
    <cellStyle name="Ênfase4 4 6" xfId="1657" xr:uid="{00000000-0005-0000-0000-000033060000}"/>
    <cellStyle name="Ênfase4 4 7" xfId="1658" xr:uid="{00000000-0005-0000-0000-000034060000}"/>
    <cellStyle name="Ênfase4 4 8" xfId="1659" xr:uid="{00000000-0005-0000-0000-000035060000}"/>
    <cellStyle name="Ênfase4 4 9" xfId="1660" xr:uid="{00000000-0005-0000-0000-000036060000}"/>
    <cellStyle name="Ênfase5 2" xfId="1661" xr:uid="{00000000-0005-0000-0000-000037060000}"/>
    <cellStyle name="Ênfase5 2 10" xfId="1662" xr:uid="{00000000-0005-0000-0000-000038060000}"/>
    <cellStyle name="Ênfase5 2 11" xfId="1663" xr:uid="{00000000-0005-0000-0000-000039060000}"/>
    <cellStyle name="Ênfase5 2 12" xfId="1664" xr:uid="{00000000-0005-0000-0000-00003A060000}"/>
    <cellStyle name="Ênfase5 2 13" xfId="1665" xr:uid="{00000000-0005-0000-0000-00003B060000}"/>
    <cellStyle name="Ênfase5 2 14" xfId="1666" xr:uid="{00000000-0005-0000-0000-00003C060000}"/>
    <cellStyle name="Ênfase5 2 15" xfId="1667" xr:uid="{00000000-0005-0000-0000-00003D060000}"/>
    <cellStyle name="Ênfase5 2 16" xfId="1668" xr:uid="{00000000-0005-0000-0000-00003E060000}"/>
    <cellStyle name="Ênfase5 2 17" xfId="1669" xr:uid="{00000000-0005-0000-0000-00003F060000}"/>
    <cellStyle name="Ênfase5 2 18" xfId="1670" xr:uid="{00000000-0005-0000-0000-000040060000}"/>
    <cellStyle name="Ênfase5 2 19" xfId="1671" xr:uid="{00000000-0005-0000-0000-000041060000}"/>
    <cellStyle name="Ênfase5 2 2" xfId="1672" xr:uid="{00000000-0005-0000-0000-000042060000}"/>
    <cellStyle name="Ênfase5 2 20" xfId="1673" xr:uid="{00000000-0005-0000-0000-000043060000}"/>
    <cellStyle name="Ênfase5 2 3" xfId="1674" xr:uid="{00000000-0005-0000-0000-000044060000}"/>
    <cellStyle name="Ênfase5 2 4" xfId="1675" xr:uid="{00000000-0005-0000-0000-000045060000}"/>
    <cellStyle name="Ênfase5 2 5" xfId="1676" xr:uid="{00000000-0005-0000-0000-000046060000}"/>
    <cellStyle name="Ênfase5 2 6" xfId="1677" xr:uid="{00000000-0005-0000-0000-000047060000}"/>
    <cellStyle name="Ênfase5 2 7" xfId="1678" xr:uid="{00000000-0005-0000-0000-000048060000}"/>
    <cellStyle name="Ênfase5 2 8" xfId="1679" xr:uid="{00000000-0005-0000-0000-000049060000}"/>
    <cellStyle name="Ênfase5 2 9" xfId="1680" xr:uid="{00000000-0005-0000-0000-00004A060000}"/>
    <cellStyle name="Ênfase5 3" xfId="1681" xr:uid="{00000000-0005-0000-0000-00004B060000}"/>
    <cellStyle name="Ênfase5 3 10" xfId="1682" xr:uid="{00000000-0005-0000-0000-00004C060000}"/>
    <cellStyle name="Ênfase5 3 11" xfId="1683" xr:uid="{00000000-0005-0000-0000-00004D060000}"/>
    <cellStyle name="Ênfase5 3 12" xfId="1684" xr:uid="{00000000-0005-0000-0000-00004E060000}"/>
    <cellStyle name="Ênfase5 3 13" xfId="1685" xr:uid="{00000000-0005-0000-0000-00004F060000}"/>
    <cellStyle name="Ênfase5 3 14" xfId="1686" xr:uid="{00000000-0005-0000-0000-000050060000}"/>
    <cellStyle name="Ênfase5 3 15" xfId="1687" xr:uid="{00000000-0005-0000-0000-000051060000}"/>
    <cellStyle name="Ênfase5 3 16" xfId="1688" xr:uid="{00000000-0005-0000-0000-000052060000}"/>
    <cellStyle name="Ênfase5 3 17" xfId="1689" xr:uid="{00000000-0005-0000-0000-000053060000}"/>
    <cellStyle name="Ênfase5 3 18" xfId="1690" xr:uid="{00000000-0005-0000-0000-000054060000}"/>
    <cellStyle name="Ênfase5 3 19" xfId="1691" xr:uid="{00000000-0005-0000-0000-000055060000}"/>
    <cellStyle name="Ênfase5 3 2" xfId="1692" xr:uid="{00000000-0005-0000-0000-000056060000}"/>
    <cellStyle name="Ênfase5 3 20" xfId="1693" xr:uid="{00000000-0005-0000-0000-000057060000}"/>
    <cellStyle name="Ênfase5 3 3" xfId="1694" xr:uid="{00000000-0005-0000-0000-000058060000}"/>
    <cellStyle name="Ênfase5 3 4" xfId="1695" xr:uid="{00000000-0005-0000-0000-000059060000}"/>
    <cellStyle name="Ênfase5 3 5" xfId="1696" xr:uid="{00000000-0005-0000-0000-00005A060000}"/>
    <cellStyle name="Ênfase5 3 6" xfId="1697" xr:uid="{00000000-0005-0000-0000-00005B060000}"/>
    <cellStyle name="Ênfase5 3 7" xfId="1698" xr:uid="{00000000-0005-0000-0000-00005C060000}"/>
    <cellStyle name="Ênfase5 3 8" xfId="1699" xr:uid="{00000000-0005-0000-0000-00005D060000}"/>
    <cellStyle name="Ênfase5 3 9" xfId="1700" xr:uid="{00000000-0005-0000-0000-00005E060000}"/>
    <cellStyle name="Ênfase5 4" xfId="1701" xr:uid="{00000000-0005-0000-0000-00005F060000}"/>
    <cellStyle name="Ênfase5 4 10" xfId="1702" xr:uid="{00000000-0005-0000-0000-000060060000}"/>
    <cellStyle name="Ênfase5 4 11" xfId="1703" xr:uid="{00000000-0005-0000-0000-000061060000}"/>
    <cellStyle name="Ênfase5 4 12" xfId="1704" xr:uid="{00000000-0005-0000-0000-000062060000}"/>
    <cellStyle name="Ênfase5 4 13" xfId="1705" xr:uid="{00000000-0005-0000-0000-000063060000}"/>
    <cellStyle name="Ênfase5 4 14" xfId="1706" xr:uid="{00000000-0005-0000-0000-000064060000}"/>
    <cellStyle name="Ênfase5 4 15" xfId="1707" xr:uid="{00000000-0005-0000-0000-000065060000}"/>
    <cellStyle name="Ênfase5 4 16" xfId="1708" xr:uid="{00000000-0005-0000-0000-000066060000}"/>
    <cellStyle name="Ênfase5 4 17" xfId="1709" xr:uid="{00000000-0005-0000-0000-000067060000}"/>
    <cellStyle name="Ênfase5 4 18" xfId="1710" xr:uid="{00000000-0005-0000-0000-000068060000}"/>
    <cellStyle name="Ênfase5 4 19" xfId="1711" xr:uid="{00000000-0005-0000-0000-000069060000}"/>
    <cellStyle name="Ênfase5 4 2" xfId="1712" xr:uid="{00000000-0005-0000-0000-00006A060000}"/>
    <cellStyle name="Ênfase5 4 20" xfId="1713" xr:uid="{00000000-0005-0000-0000-00006B060000}"/>
    <cellStyle name="Ênfase5 4 3" xfId="1714" xr:uid="{00000000-0005-0000-0000-00006C060000}"/>
    <cellStyle name="Ênfase5 4 4" xfId="1715" xr:uid="{00000000-0005-0000-0000-00006D060000}"/>
    <cellStyle name="Ênfase5 4 5" xfId="1716" xr:uid="{00000000-0005-0000-0000-00006E060000}"/>
    <cellStyle name="Ênfase5 4 6" xfId="1717" xr:uid="{00000000-0005-0000-0000-00006F060000}"/>
    <cellStyle name="Ênfase5 4 7" xfId="1718" xr:uid="{00000000-0005-0000-0000-000070060000}"/>
    <cellStyle name="Ênfase5 4 8" xfId="1719" xr:uid="{00000000-0005-0000-0000-000071060000}"/>
    <cellStyle name="Ênfase5 4 9" xfId="1720" xr:uid="{00000000-0005-0000-0000-000072060000}"/>
    <cellStyle name="Ênfase6 2" xfId="1721" xr:uid="{00000000-0005-0000-0000-000073060000}"/>
    <cellStyle name="Ênfase6 2 10" xfId="1722" xr:uid="{00000000-0005-0000-0000-000074060000}"/>
    <cellStyle name="Ênfase6 2 11" xfId="1723" xr:uid="{00000000-0005-0000-0000-000075060000}"/>
    <cellStyle name="Ênfase6 2 12" xfId="1724" xr:uid="{00000000-0005-0000-0000-000076060000}"/>
    <cellStyle name="Ênfase6 2 13" xfId="1725" xr:uid="{00000000-0005-0000-0000-000077060000}"/>
    <cellStyle name="Ênfase6 2 14" xfId="1726" xr:uid="{00000000-0005-0000-0000-000078060000}"/>
    <cellStyle name="Ênfase6 2 15" xfId="1727" xr:uid="{00000000-0005-0000-0000-000079060000}"/>
    <cellStyle name="Ênfase6 2 16" xfId="1728" xr:uid="{00000000-0005-0000-0000-00007A060000}"/>
    <cellStyle name="Ênfase6 2 17" xfId="1729" xr:uid="{00000000-0005-0000-0000-00007B060000}"/>
    <cellStyle name="Ênfase6 2 18" xfId="1730" xr:uid="{00000000-0005-0000-0000-00007C060000}"/>
    <cellStyle name="Ênfase6 2 19" xfId="1731" xr:uid="{00000000-0005-0000-0000-00007D060000}"/>
    <cellStyle name="Ênfase6 2 2" xfId="1732" xr:uid="{00000000-0005-0000-0000-00007E060000}"/>
    <cellStyle name="Ênfase6 2 20" xfId="1733" xr:uid="{00000000-0005-0000-0000-00007F060000}"/>
    <cellStyle name="Ênfase6 2 3" xfId="1734" xr:uid="{00000000-0005-0000-0000-000080060000}"/>
    <cellStyle name="Ênfase6 2 4" xfId="1735" xr:uid="{00000000-0005-0000-0000-000081060000}"/>
    <cellStyle name="Ênfase6 2 5" xfId="1736" xr:uid="{00000000-0005-0000-0000-000082060000}"/>
    <cellStyle name="Ênfase6 2 6" xfId="1737" xr:uid="{00000000-0005-0000-0000-000083060000}"/>
    <cellStyle name="Ênfase6 2 7" xfId="1738" xr:uid="{00000000-0005-0000-0000-000084060000}"/>
    <cellStyle name="Ênfase6 2 8" xfId="1739" xr:uid="{00000000-0005-0000-0000-000085060000}"/>
    <cellStyle name="Ênfase6 2 9" xfId="1740" xr:uid="{00000000-0005-0000-0000-000086060000}"/>
    <cellStyle name="Ênfase6 3" xfId="1741" xr:uid="{00000000-0005-0000-0000-000087060000}"/>
    <cellStyle name="Ênfase6 3 10" xfId="1742" xr:uid="{00000000-0005-0000-0000-000088060000}"/>
    <cellStyle name="Ênfase6 3 11" xfId="1743" xr:uid="{00000000-0005-0000-0000-000089060000}"/>
    <cellStyle name="Ênfase6 3 12" xfId="1744" xr:uid="{00000000-0005-0000-0000-00008A060000}"/>
    <cellStyle name="Ênfase6 3 13" xfId="1745" xr:uid="{00000000-0005-0000-0000-00008B060000}"/>
    <cellStyle name="Ênfase6 3 14" xfId="1746" xr:uid="{00000000-0005-0000-0000-00008C060000}"/>
    <cellStyle name="Ênfase6 3 15" xfId="1747" xr:uid="{00000000-0005-0000-0000-00008D060000}"/>
    <cellStyle name="Ênfase6 3 16" xfId="1748" xr:uid="{00000000-0005-0000-0000-00008E060000}"/>
    <cellStyle name="Ênfase6 3 17" xfId="1749" xr:uid="{00000000-0005-0000-0000-00008F060000}"/>
    <cellStyle name="Ênfase6 3 18" xfId="1750" xr:uid="{00000000-0005-0000-0000-000090060000}"/>
    <cellStyle name="Ênfase6 3 19" xfId="1751" xr:uid="{00000000-0005-0000-0000-000091060000}"/>
    <cellStyle name="Ênfase6 3 2" xfId="1752" xr:uid="{00000000-0005-0000-0000-000092060000}"/>
    <cellStyle name="Ênfase6 3 20" xfId="1753" xr:uid="{00000000-0005-0000-0000-000093060000}"/>
    <cellStyle name="Ênfase6 3 3" xfId="1754" xr:uid="{00000000-0005-0000-0000-000094060000}"/>
    <cellStyle name="Ênfase6 3 4" xfId="1755" xr:uid="{00000000-0005-0000-0000-000095060000}"/>
    <cellStyle name="Ênfase6 3 5" xfId="1756" xr:uid="{00000000-0005-0000-0000-000096060000}"/>
    <cellStyle name="Ênfase6 3 6" xfId="1757" xr:uid="{00000000-0005-0000-0000-000097060000}"/>
    <cellStyle name="Ênfase6 3 7" xfId="1758" xr:uid="{00000000-0005-0000-0000-000098060000}"/>
    <cellStyle name="Ênfase6 3 8" xfId="1759" xr:uid="{00000000-0005-0000-0000-000099060000}"/>
    <cellStyle name="Ênfase6 3 9" xfId="1760" xr:uid="{00000000-0005-0000-0000-00009A060000}"/>
    <cellStyle name="Ênfase6 4" xfId="1761" xr:uid="{00000000-0005-0000-0000-00009B060000}"/>
    <cellStyle name="Ênfase6 4 10" xfId="1762" xr:uid="{00000000-0005-0000-0000-00009C060000}"/>
    <cellStyle name="Ênfase6 4 11" xfId="1763" xr:uid="{00000000-0005-0000-0000-00009D060000}"/>
    <cellStyle name="Ênfase6 4 12" xfId="1764" xr:uid="{00000000-0005-0000-0000-00009E060000}"/>
    <cellStyle name="Ênfase6 4 13" xfId="1765" xr:uid="{00000000-0005-0000-0000-00009F060000}"/>
    <cellStyle name="Ênfase6 4 14" xfId="1766" xr:uid="{00000000-0005-0000-0000-0000A0060000}"/>
    <cellStyle name="Ênfase6 4 15" xfId="1767" xr:uid="{00000000-0005-0000-0000-0000A1060000}"/>
    <cellStyle name="Ênfase6 4 16" xfId="1768" xr:uid="{00000000-0005-0000-0000-0000A2060000}"/>
    <cellStyle name="Ênfase6 4 17" xfId="1769" xr:uid="{00000000-0005-0000-0000-0000A3060000}"/>
    <cellStyle name="Ênfase6 4 18" xfId="1770" xr:uid="{00000000-0005-0000-0000-0000A4060000}"/>
    <cellStyle name="Ênfase6 4 19" xfId="1771" xr:uid="{00000000-0005-0000-0000-0000A5060000}"/>
    <cellStyle name="Ênfase6 4 2" xfId="1772" xr:uid="{00000000-0005-0000-0000-0000A6060000}"/>
    <cellStyle name="Ênfase6 4 20" xfId="1773" xr:uid="{00000000-0005-0000-0000-0000A7060000}"/>
    <cellStyle name="Ênfase6 4 3" xfId="1774" xr:uid="{00000000-0005-0000-0000-0000A8060000}"/>
    <cellStyle name="Ênfase6 4 4" xfId="1775" xr:uid="{00000000-0005-0000-0000-0000A9060000}"/>
    <cellStyle name="Ênfase6 4 5" xfId="1776" xr:uid="{00000000-0005-0000-0000-0000AA060000}"/>
    <cellStyle name="Ênfase6 4 6" xfId="1777" xr:uid="{00000000-0005-0000-0000-0000AB060000}"/>
    <cellStyle name="Ênfase6 4 7" xfId="1778" xr:uid="{00000000-0005-0000-0000-0000AC060000}"/>
    <cellStyle name="Ênfase6 4 8" xfId="1779" xr:uid="{00000000-0005-0000-0000-0000AD060000}"/>
    <cellStyle name="Ênfase6 4 9" xfId="1780" xr:uid="{00000000-0005-0000-0000-0000AE060000}"/>
    <cellStyle name="Entrada 2" xfId="1781" xr:uid="{00000000-0005-0000-0000-0000AF060000}"/>
    <cellStyle name="Entrada 2 10" xfId="1782" xr:uid="{00000000-0005-0000-0000-0000B0060000}"/>
    <cellStyle name="Entrada 2 11" xfId="1783" xr:uid="{00000000-0005-0000-0000-0000B1060000}"/>
    <cellStyle name="Entrada 2 12" xfId="1784" xr:uid="{00000000-0005-0000-0000-0000B2060000}"/>
    <cellStyle name="Entrada 2 13" xfId="1785" xr:uid="{00000000-0005-0000-0000-0000B3060000}"/>
    <cellStyle name="Entrada 2 14" xfId="1786" xr:uid="{00000000-0005-0000-0000-0000B4060000}"/>
    <cellStyle name="Entrada 2 15" xfId="1787" xr:uid="{00000000-0005-0000-0000-0000B5060000}"/>
    <cellStyle name="Entrada 2 16" xfId="1788" xr:uid="{00000000-0005-0000-0000-0000B6060000}"/>
    <cellStyle name="Entrada 2 17" xfId="1789" xr:uid="{00000000-0005-0000-0000-0000B7060000}"/>
    <cellStyle name="Entrada 2 18" xfId="1790" xr:uid="{00000000-0005-0000-0000-0000B8060000}"/>
    <cellStyle name="Entrada 2 19" xfId="1791" xr:uid="{00000000-0005-0000-0000-0000B9060000}"/>
    <cellStyle name="Entrada 2 2" xfId="1792" xr:uid="{00000000-0005-0000-0000-0000BA060000}"/>
    <cellStyle name="Entrada 2 20" xfId="1793" xr:uid="{00000000-0005-0000-0000-0000BB060000}"/>
    <cellStyle name="Entrada 2 3" xfId="1794" xr:uid="{00000000-0005-0000-0000-0000BC060000}"/>
    <cellStyle name="Entrada 2 4" xfId="1795" xr:uid="{00000000-0005-0000-0000-0000BD060000}"/>
    <cellStyle name="Entrada 2 5" xfId="1796" xr:uid="{00000000-0005-0000-0000-0000BE060000}"/>
    <cellStyle name="Entrada 2 6" xfId="1797" xr:uid="{00000000-0005-0000-0000-0000BF060000}"/>
    <cellStyle name="Entrada 2 7" xfId="1798" xr:uid="{00000000-0005-0000-0000-0000C0060000}"/>
    <cellStyle name="Entrada 2 8" xfId="1799" xr:uid="{00000000-0005-0000-0000-0000C1060000}"/>
    <cellStyle name="Entrada 2 9" xfId="1800" xr:uid="{00000000-0005-0000-0000-0000C2060000}"/>
    <cellStyle name="Entrada 3" xfId="1801" xr:uid="{00000000-0005-0000-0000-0000C3060000}"/>
    <cellStyle name="Entrada 3 10" xfId="1802" xr:uid="{00000000-0005-0000-0000-0000C4060000}"/>
    <cellStyle name="Entrada 3 11" xfId="1803" xr:uid="{00000000-0005-0000-0000-0000C5060000}"/>
    <cellStyle name="Entrada 3 12" xfId="1804" xr:uid="{00000000-0005-0000-0000-0000C6060000}"/>
    <cellStyle name="Entrada 3 13" xfId="1805" xr:uid="{00000000-0005-0000-0000-0000C7060000}"/>
    <cellStyle name="Entrada 3 14" xfId="1806" xr:uid="{00000000-0005-0000-0000-0000C8060000}"/>
    <cellStyle name="Entrada 3 15" xfId="1807" xr:uid="{00000000-0005-0000-0000-0000C9060000}"/>
    <cellStyle name="Entrada 3 16" xfId="1808" xr:uid="{00000000-0005-0000-0000-0000CA060000}"/>
    <cellStyle name="Entrada 3 17" xfId="1809" xr:uid="{00000000-0005-0000-0000-0000CB060000}"/>
    <cellStyle name="Entrada 3 18" xfId="1810" xr:uid="{00000000-0005-0000-0000-0000CC060000}"/>
    <cellStyle name="Entrada 3 19" xfId="1811" xr:uid="{00000000-0005-0000-0000-0000CD060000}"/>
    <cellStyle name="Entrada 3 2" xfId="1812" xr:uid="{00000000-0005-0000-0000-0000CE060000}"/>
    <cellStyle name="Entrada 3 20" xfId="1813" xr:uid="{00000000-0005-0000-0000-0000CF060000}"/>
    <cellStyle name="Entrada 3 3" xfId="1814" xr:uid="{00000000-0005-0000-0000-0000D0060000}"/>
    <cellStyle name="Entrada 3 4" xfId="1815" xr:uid="{00000000-0005-0000-0000-0000D1060000}"/>
    <cellStyle name="Entrada 3 5" xfId="1816" xr:uid="{00000000-0005-0000-0000-0000D2060000}"/>
    <cellStyle name="Entrada 3 6" xfId="1817" xr:uid="{00000000-0005-0000-0000-0000D3060000}"/>
    <cellStyle name="Entrada 3 7" xfId="1818" xr:uid="{00000000-0005-0000-0000-0000D4060000}"/>
    <cellStyle name="Entrada 3 8" xfId="1819" xr:uid="{00000000-0005-0000-0000-0000D5060000}"/>
    <cellStyle name="Entrada 3 9" xfId="1820" xr:uid="{00000000-0005-0000-0000-0000D6060000}"/>
    <cellStyle name="Entrada 4" xfId="1821" xr:uid="{00000000-0005-0000-0000-0000D7060000}"/>
    <cellStyle name="Entrada 4 10" xfId="1822" xr:uid="{00000000-0005-0000-0000-0000D8060000}"/>
    <cellStyle name="Entrada 4 11" xfId="1823" xr:uid="{00000000-0005-0000-0000-0000D9060000}"/>
    <cellStyle name="Entrada 4 12" xfId="1824" xr:uid="{00000000-0005-0000-0000-0000DA060000}"/>
    <cellStyle name="Entrada 4 13" xfId="1825" xr:uid="{00000000-0005-0000-0000-0000DB060000}"/>
    <cellStyle name="Entrada 4 14" xfId="1826" xr:uid="{00000000-0005-0000-0000-0000DC060000}"/>
    <cellStyle name="Entrada 4 15" xfId="1827" xr:uid="{00000000-0005-0000-0000-0000DD060000}"/>
    <cellStyle name="Entrada 4 16" xfId="1828" xr:uid="{00000000-0005-0000-0000-0000DE060000}"/>
    <cellStyle name="Entrada 4 17" xfId="1829" xr:uid="{00000000-0005-0000-0000-0000DF060000}"/>
    <cellStyle name="Entrada 4 18" xfId="1830" xr:uid="{00000000-0005-0000-0000-0000E0060000}"/>
    <cellStyle name="Entrada 4 19" xfId="1831" xr:uid="{00000000-0005-0000-0000-0000E1060000}"/>
    <cellStyle name="Entrada 4 2" xfId="1832" xr:uid="{00000000-0005-0000-0000-0000E2060000}"/>
    <cellStyle name="Entrada 4 20" xfId="1833" xr:uid="{00000000-0005-0000-0000-0000E3060000}"/>
    <cellStyle name="Entrada 4 3" xfId="1834" xr:uid="{00000000-0005-0000-0000-0000E4060000}"/>
    <cellStyle name="Entrada 4 4" xfId="1835" xr:uid="{00000000-0005-0000-0000-0000E5060000}"/>
    <cellStyle name="Entrada 4 5" xfId="1836" xr:uid="{00000000-0005-0000-0000-0000E6060000}"/>
    <cellStyle name="Entrada 4 6" xfId="1837" xr:uid="{00000000-0005-0000-0000-0000E7060000}"/>
    <cellStyle name="Entrada 4 7" xfId="1838" xr:uid="{00000000-0005-0000-0000-0000E8060000}"/>
    <cellStyle name="Entrada 4 8" xfId="1839" xr:uid="{00000000-0005-0000-0000-0000E9060000}"/>
    <cellStyle name="Entrada 4 9" xfId="1840" xr:uid="{00000000-0005-0000-0000-0000EA060000}"/>
    <cellStyle name="Estilo 1" xfId="6" xr:uid="{00000000-0005-0000-0000-0000EB060000}"/>
    <cellStyle name="Euro" xfId="7" xr:uid="{00000000-0005-0000-0000-0000EC060000}"/>
    <cellStyle name="Explanatory Text" xfId="1841" xr:uid="{00000000-0005-0000-0000-0000ED060000}"/>
    <cellStyle name="Good" xfId="1842" xr:uid="{00000000-0005-0000-0000-0000EE060000}"/>
    <cellStyle name="Heading 1" xfId="1843" xr:uid="{00000000-0005-0000-0000-0000EF060000}"/>
    <cellStyle name="Heading 2" xfId="1844" xr:uid="{00000000-0005-0000-0000-0000F0060000}"/>
    <cellStyle name="Heading 3" xfId="1845" xr:uid="{00000000-0005-0000-0000-0000F1060000}"/>
    <cellStyle name="Heading 4" xfId="1846" xr:uid="{00000000-0005-0000-0000-0000F2060000}"/>
    <cellStyle name="Hiperlink 2" xfId="8" xr:uid="{00000000-0005-0000-0000-0000F3060000}"/>
    <cellStyle name="Hiperlink 3" xfId="9" xr:uid="{00000000-0005-0000-0000-0000F4060000}"/>
    <cellStyle name="Hyperlink seguido_Ag Bririgui_planilha de Custo Caixa_PV500" xfId="1847" xr:uid="{00000000-0005-0000-0000-0000F5060000}"/>
    <cellStyle name="Hyperlink_PC_Ag_Mogi Mirim_P500_CAIXA" xfId="1848" xr:uid="{00000000-0005-0000-0000-0000F6060000}"/>
    <cellStyle name="Incorreto 2" xfId="1849" xr:uid="{00000000-0005-0000-0000-0000F7060000}"/>
    <cellStyle name="Incorreto 2 10" xfId="1850" xr:uid="{00000000-0005-0000-0000-0000F8060000}"/>
    <cellStyle name="Incorreto 2 11" xfId="1851" xr:uid="{00000000-0005-0000-0000-0000F9060000}"/>
    <cellStyle name="Incorreto 2 12" xfId="1852" xr:uid="{00000000-0005-0000-0000-0000FA060000}"/>
    <cellStyle name="Incorreto 2 13" xfId="1853" xr:uid="{00000000-0005-0000-0000-0000FB060000}"/>
    <cellStyle name="Incorreto 2 14" xfId="1854" xr:uid="{00000000-0005-0000-0000-0000FC060000}"/>
    <cellStyle name="Incorreto 2 15" xfId="1855" xr:uid="{00000000-0005-0000-0000-0000FD060000}"/>
    <cellStyle name="Incorreto 2 16" xfId="1856" xr:uid="{00000000-0005-0000-0000-0000FE060000}"/>
    <cellStyle name="Incorreto 2 17" xfId="1857" xr:uid="{00000000-0005-0000-0000-0000FF060000}"/>
    <cellStyle name="Incorreto 2 18" xfId="1858" xr:uid="{00000000-0005-0000-0000-000000070000}"/>
    <cellStyle name="Incorreto 2 19" xfId="1859" xr:uid="{00000000-0005-0000-0000-000001070000}"/>
    <cellStyle name="Incorreto 2 2" xfId="1860" xr:uid="{00000000-0005-0000-0000-000002070000}"/>
    <cellStyle name="Incorreto 2 20" xfId="1861" xr:uid="{00000000-0005-0000-0000-000003070000}"/>
    <cellStyle name="Incorreto 2 3" xfId="1862" xr:uid="{00000000-0005-0000-0000-000004070000}"/>
    <cellStyle name="Incorreto 2 4" xfId="1863" xr:uid="{00000000-0005-0000-0000-000005070000}"/>
    <cellStyle name="Incorreto 2 5" xfId="1864" xr:uid="{00000000-0005-0000-0000-000006070000}"/>
    <cellStyle name="Incorreto 2 6" xfId="1865" xr:uid="{00000000-0005-0000-0000-000007070000}"/>
    <cellStyle name="Incorreto 2 7" xfId="1866" xr:uid="{00000000-0005-0000-0000-000008070000}"/>
    <cellStyle name="Incorreto 2 8" xfId="1867" xr:uid="{00000000-0005-0000-0000-000009070000}"/>
    <cellStyle name="Incorreto 2 9" xfId="1868" xr:uid="{00000000-0005-0000-0000-00000A070000}"/>
    <cellStyle name="Incorreto 3" xfId="1869" xr:uid="{00000000-0005-0000-0000-00000B070000}"/>
    <cellStyle name="Incorreto 3 10" xfId="1870" xr:uid="{00000000-0005-0000-0000-00000C070000}"/>
    <cellStyle name="Incorreto 3 11" xfId="1871" xr:uid="{00000000-0005-0000-0000-00000D070000}"/>
    <cellStyle name="Incorreto 3 12" xfId="1872" xr:uid="{00000000-0005-0000-0000-00000E070000}"/>
    <cellStyle name="Incorreto 3 13" xfId="1873" xr:uid="{00000000-0005-0000-0000-00000F070000}"/>
    <cellStyle name="Incorreto 3 14" xfId="1874" xr:uid="{00000000-0005-0000-0000-000010070000}"/>
    <cellStyle name="Incorreto 3 15" xfId="1875" xr:uid="{00000000-0005-0000-0000-000011070000}"/>
    <cellStyle name="Incorreto 3 16" xfId="1876" xr:uid="{00000000-0005-0000-0000-000012070000}"/>
    <cellStyle name="Incorreto 3 17" xfId="1877" xr:uid="{00000000-0005-0000-0000-000013070000}"/>
    <cellStyle name="Incorreto 3 18" xfId="1878" xr:uid="{00000000-0005-0000-0000-000014070000}"/>
    <cellStyle name="Incorreto 3 19" xfId="1879" xr:uid="{00000000-0005-0000-0000-000015070000}"/>
    <cellStyle name="Incorreto 3 2" xfId="1880" xr:uid="{00000000-0005-0000-0000-000016070000}"/>
    <cellStyle name="Incorreto 3 20" xfId="1881" xr:uid="{00000000-0005-0000-0000-000017070000}"/>
    <cellStyle name="Incorreto 3 3" xfId="1882" xr:uid="{00000000-0005-0000-0000-000018070000}"/>
    <cellStyle name="Incorreto 3 4" xfId="1883" xr:uid="{00000000-0005-0000-0000-000019070000}"/>
    <cellStyle name="Incorreto 3 5" xfId="1884" xr:uid="{00000000-0005-0000-0000-00001A070000}"/>
    <cellStyle name="Incorreto 3 6" xfId="1885" xr:uid="{00000000-0005-0000-0000-00001B070000}"/>
    <cellStyle name="Incorreto 3 7" xfId="1886" xr:uid="{00000000-0005-0000-0000-00001C070000}"/>
    <cellStyle name="Incorreto 3 8" xfId="1887" xr:uid="{00000000-0005-0000-0000-00001D070000}"/>
    <cellStyle name="Incorreto 3 9" xfId="1888" xr:uid="{00000000-0005-0000-0000-00001E070000}"/>
    <cellStyle name="Incorreto 4" xfId="1889" xr:uid="{00000000-0005-0000-0000-00001F070000}"/>
    <cellStyle name="Incorreto 4 10" xfId="1890" xr:uid="{00000000-0005-0000-0000-000020070000}"/>
    <cellStyle name="Incorreto 4 11" xfId="1891" xr:uid="{00000000-0005-0000-0000-000021070000}"/>
    <cellStyle name="Incorreto 4 12" xfId="1892" xr:uid="{00000000-0005-0000-0000-000022070000}"/>
    <cellStyle name="Incorreto 4 13" xfId="1893" xr:uid="{00000000-0005-0000-0000-000023070000}"/>
    <cellStyle name="Incorreto 4 14" xfId="1894" xr:uid="{00000000-0005-0000-0000-000024070000}"/>
    <cellStyle name="Incorreto 4 15" xfId="1895" xr:uid="{00000000-0005-0000-0000-000025070000}"/>
    <cellStyle name="Incorreto 4 16" xfId="1896" xr:uid="{00000000-0005-0000-0000-000026070000}"/>
    <cellStyle name="Incorreto 4 17" xfId="1897" xr:uid="{00000000-0005-0000-0000-000027070000}"/>
    <cellStyle name="Incorreto 4 18" xfId="1898" xr:uid="{00000000-0005-0000-0000-000028070000}"/>
    <cellStyle name="Incorreto 4 19" xfId="1899" xr:uid="{00000000-0005-0000-0000-000029070000}"/>
    <cellStyle name="Incorreto 4 2" xfId="1900" xr:uid="{00000000-0005-0000-0000-00002A070000}"/>
    <cellStyle name="Incorreto 4 20" xfId="1901" xr:uid="{00000000-0005-0000-0000-00002B070000}"/>
    <cellStyle name="Incorreto 4 3" xfId="1902" xr:uid="{00000000-0005-0000-0000-00002C070000}"/>
    <cellStyle name="Incorreto 4 4" xfId="1903" xr:uid="{00000000-0005-0000-0000-00002D070000}"/>
    <cellStyle name="Incorreto 4 5" xfId="1904" xr:uid="{00000000-0005-0000-0000-00002E070000}"/>
    <cellStyle name="Incorreto 4 6" xfId="1905" xr:uid="{00000000-0005-0000-0000-00002F070000}"/>
    <cellStyle name="Incorreto 4 7" xfId="1906" xr:uid="{00000000-0005-0000-0000-000030070000}"/>
    <cellStyle name="Incorreto 4 8" xfId="1907" xr:uid="{00000000-0005-0000-0000-000031070000}"/>
    <cellStyle name="Incorreto 4 9" xfId="1908" xr:uid="{00000000-0005-0000-0000-000032070000}"/>
    <cellStyle name="Input" xfId="1909" xr:uid="{00000000-0005-0000-0000-000033070000}"/>
    <cellStyle name="Linked Cell" xfId="1910" xr:uid="{00000000-0005-0000-0000-000034070000}"/>
    <cellStyle name="Moeda" xfId="1" builtinId="4"/>
    <cellStyle name="Moeda 2" xfId="11" xr:uid="{00000000-0005-0000-0000-000036070000}"/>
    <cellStyle name="Moeda 2 2" xfId="12" xr:uid="{00000000-0005-0000-0000-000037070000}"/>
    <cellStyle name="Moeda 2 3" xfId="1911" xr:uid="{00000000-0005-0000-0000-000038070000}"/>
    <cellStyle name="Moeda 3" xfId="13" xr:uid="{00000000-0005-0000-0000-000039070000}"/>
    <cellStyle name="Moeda 3 2" xfId="14" xr:uid="{00000000-0005-0000-0000-00003A070000}"/>
    <cellStyle name="Moeda 4" xfId="15" xr:uid="{00000000-0005-0000-0000-00003B070000}"/>
    <cellStyle name="Moeda 5" xfId="16" xr:uid="{00000000-0005-0000-0000-00003C070000}"/>
    <cellStyle name="Moeda 6" xfId="17" xr:uid="{00000000-0005-0000-0000-00003D070000}"/>
    <cellStyle name="Moeda 7" xfId="18" xr:uid="{00000000-0005-0000-0000-00003E070000}"/>
    <cellStyle name="Moeda 8" xfId="10" xr:uid="{00000000-0005-0000-0000-00003F070000}"/>
    <cellStyle name="Moeda 9" xfId="3220" xr:uid="{00000000-0005-0000-0000-000040070000}"/>
    <cellStyle name="Neutra 2" xfId="1912" xr:uid="{00000000-0005-0000-0000-000041070000}"/>
    <cellStyle name="Neutra 2 10" xfId="1913" xr:uid="{00000000-0005-0000-0000-000042070000}"/>
    <cellStyle name="Neutra 2 11" xfId="1914" xr:uid="{00000000-0005-0000-0000-000043070000}"/>
    <cellStyle name="Neutra 2 12" xfId="1915" xr:uid="{00000000-0005-0000-0000-000044070000}"/>
    <cellStyle name="Neutra 2 13" xfId="1916" xr:uid="{00000000-0005-0000-0000-000045070000}"/>
    <cellStyle name="Neutra 2 14" xfId="1917" xr:uid="{00000000-0005-0000-0000-000046070000}"/>
    <cellStyle name="Neutra 2 15" xfId="1918" xr:uid="{00000000-0005-0000-0000-000047070000}"/>
    <cellStyle name="Neutra 2 16" xfId="1919" xr:uid="{00000000-0005-0000-0000-000048070000}"/>
    <cellStyle name="Neutra 2 17" xfId="1920" xr:uid="{00000000-0005-0000-0000-000049070000}"/>
    <cellStyle name="Neutra 2 18" xfId="1921" xr:uid="{00000000-0005-0000-0000-00004A070000}"/>
    <cellStyle name="Neutra 2 19" xfId="1922" xr:uid="{00000000-0005-0000-0000-00004B070000}"/>
    <cellStyle name="Neutra 2 2" xfId="1923" xr:uid="{00000000-0005-0000-0000-00004C070000}"/>
    <cellStyle name="Neutra 2 20" xfId="1924" xr:uid="{00000000-0005-0000-0000-00004D070000}"/>
    <cellStyle name="Neutra 2 3" xfId="1925" xr:uid="{00000000-0005-0000-0000-00004E070000}"/>
    <cellStyle name="Neutra 2 4" xfId="1926" xr:uid="{00000000-0005-0000-0000-00004F070000}"/>
    <cellStyle name="Neutra 2 5" xfId="1927" xr:uid="{00000000-0005-0000-0000-000050070000}"/>
    <cellStyle name="Neutra 2 6" xfId="1928" xr:uid="{00000000-0005-0000-0000-000051070000}"/>
    <cellStyle name="Neutra 2 7" xfId="1929" xr:uid="{00000000-0005-0000-0000-000052070000}"/>
    <cellStyle name="Neutra 2 8" xfId="1930" xr:uid="{00000000-0005-0000-0000-000053070000}"/>
    <cellStyle name="Neutra 2 9" xfId="1931" xr:uid="{00000000-0005-0000-0000-000054070000}"/>
    <cellStyle name="Neutra 3" xfId="1932" xr:uid="{00000000-0005-0000-0000-000055070000}"/>
    <cellStyle name="Neutra 3 10" xfId="1933" xr:uid="{00000000-0005-0000-0000-000056070000}"/>
    <cellStyle name="Neutra 3 11" xfId="1934" xr:uid="{00000000-0005-0000-0000-000057070000}"/>
    <cellStyle name="Neutra 3 12" xfId="1935" xr:uid="{00000000-0005-0000-0000-000058070000}"/>
    <cellStyle name="Neutra 3 13" xfId="1936" xr:uid="{00000000-0005-0000-0000-000059070000}"/>
    <cellStyle name="Neutra 3 14" xfId="1937" xr:uid="{00000000-0005-0000-0000-00005A070000}"/>
    <cellStyle name="Neutra 3 15" xfId="1938" xr:uid="{00000000-0005-0000-0000-00005B070000}"/>
    <cellStyle name="Neutra 3 16" xfId="1939" xr:uid="{00000000-0005-0000-0000-00005C070000}"/>
    <cellStyle name="Neutra 3 17" xfId="1940" xr:uid="{00000000-0005-0000-0000-00005D070000}"/>
    <cellStyle name="Neutra 3 18" xfId="1941" xr:uid="{00000000-0005-0000-0000-00005E070000}"/>
    <cellStyle name="Neutra 3 19" xfId="1942" xr:uid="{00000000-0005-0000-0000-00005F070000}"/>
    <cellStyle name="Neutra 3 2" xfId="1943" xr:uid="{00000000-0005-0000-0000-000060070000}"/>
    <cellStyle name="Neutra 3 20" xfId="1944" xr:uid="{00000000-0005-0000-0000-000061070000}"/>
    <cellStyle name="Neutra 3 3" xfId="1945" xr:uid="{00000000-0005-0000-0000-000062070000}"/>
    <cellStyle name="Neutra 3 4" xfId="1946" xr:uid="{00000000-0005-0000-0000-000063070000}"/>
    <cellStyle name="Neutra 3 4 2" xfId="1947" xr:uid="{00000000-0005-0000-0000-000064070000}"/>
    <cellStyle name="Neutra 3 5" xfId="1948" xr:uid="{00000000-0005-0000-0000-000065070000}"/>
    <cellStyle name="Neutra 3 6" xfId="1949" xr:uid="{00000000-0005-0000-0000-000066070000}"/>
    <cellStyle name="Neutra 3 7" xfId="1950" xr:uid="{00000000-0005-0000-0000-000067070000}"/>
    <cellStyle name="Neutra 3 8" xfId="1951" xr:uid="{00000000-0005-0000-0000-000068070000}"/>
    <cellStyle name="Neutra 3 9" xfId="1952" xr:uid="{00000000-0005-0000-0000-000069070000}"/>
    <cellStyle name="Neutra 4" xfId="1953" xr:uid="{00000000-0005-0000-0000-00006A070000}"/>
    <cellStyle name="Neutra 4 10" xfId="1954" xr:uid="{00000000-0005-0000-0000-00006B070000}"/>
    <cellStyle name="Neutra 4 11" xfId="1955" xr:uid="{00000000-0005-0000-0000-00006C070000}"/>
    <cellStyle name="Neutra 4 12" xfId="1956" xr:uid="{00000000-0005-0000-0000-00006D070000}"/>
    <cellStyle name="Neutra 4 13" xfId="1957" xr:uid="{00000000-0005-0000-0000-00006E070000}"/>
    <cellStyle name="Neutra 4 14" xfId="1958" xr:uid="{00000000-0005-0000-0000-00006F070000}"/>
    <cellStyle name="Neutra 4 15" xfId="1959" xr:uid="{00000000-0005-0000-0000-000070070000}"/>
    <cellStyle name="Neutra 4 16" xfId="1960" xr:uid="{00000000-0005-0000-0000-000071070000}"/>
    <cellStyle name="Neutra 4 17" xfId="1961" xr:uid="{00000000-0005-0000-0000-000072070000}"/>
    <cellStyle name="Neutra 4 18" xfId="1962" xr:uid="{00000000-0005-0000-0000-000073070000}"/>
    <cellStyle name="Neutra 4 19" xfId="1963" xr:uid="{00000000-0005-0000-0000-000074070000}"/>
    <cellStyle name="Neutra 4 2" xfId="1964" xr:uid="{00000000-0005-0000-0000-000075070000}"/>
    <cellStyle name="Neutra 4 20" xfId="1965" xr:uid="{00000000-0005-0000-0000-000076070000}"/>
    <cellStyle name="Neutra 4 3" xfId="1966" xr:uid="{00000000-0005-0000-0000-000077070000}"/>
    <cellStyle name="Neutra 4 4" xfId="1967" xr:uid="{00000000-0005-0000-0000-000078070000}"/>
    <cellStyle name="Neutra 4 5" xfId="1968" xr:uid="{00000000-0005-0000-0000-000079070000}"/>
    <cellStyle name="Neutra 4 6" xfId="1969" xr:uid="{00000000-0005-0000-0000-00007A070000}"/>
    <cellStyle name="Neutra 4 7" xfId="1970" xr:uid="{00000000-0005-0000-0000-00007B070000}"/>
    <cellStyle name="Neutra 4 8" xfId="1971" xr:uid="{00000000-0005-0000-0000-00007C070000}"/>
    <cellStyle name="Neutra 4 9" xfId="1972" xr:uid="{00000000-0005-0000-0000-00007D070000}"/>
    <cellStyle name="Neutral" xfId="1973" xr:uid="{00000000-0005-0000-0000-00007E070000}"/>
    <cellStyle name="Normal" xfId="0" builtinId="0"/>
    <cellStyle name="Normal 10" xfId="61" xr:uid="{00000000-0005-0000-0000-000080070000}"/>
    <cellStyle name="Normal 10 2" xfId="1974" xr:uid="{00000000-0005-0000-0000-000081070000}"/>
    <cellStyle name="Normal 11" xfId="1975" xr:uid="{00000000-0005-0000-0000-000082070000}"/>
    <cellStyle name="Normal 11 2" xfId="1976" xr:uid="{00000000-0005-0000-0000-000083070000}"/>
    <cellStyle name="Normal 12" xfId="1977" xr:uid="{00000000-0005-0000-0000-000084070000}"/>
    <cellStyle name="Normal 13" xfId="1978" xr:uid="{00000000-0005-0000-0000-000085070000}"/>
    <cellStyle name="Normal 13 10" xfId="1979" xr:uid="{00000000-0005-0000-0000-000086070000}"/>
    <cellStyle name="Normal 13 2" xfId="1980" xr:uid="{00000000-0005-0000-0000-000087070000}"/>
    <cellStyle name="Normal 13 3" xfId="1981" xr:uid="{00000000-0005-0000-0000-000088070000}"/>
    <cellStyle name="Normal 13 4" xfId="1982" xr:uid="{00000000-0005-0000-0000-000089070000}"/>
    <cellStyle name="Normal 13 5" xfId="1983" xr:uid="{00000000-0005-0000-0000-00008A070000}"/>
    <cellStyle name="Normal 13 6" xfId="1984" xr:uid="{00000000-0005-0000-0000-00008B070000}"/>
    <cellStyle name="Normal 13 7" xfId="1985" xr:uid="{00000000-0005-0000-0000-00008C070000}"/>
    <cellStyle name="Normal 13 8" xfId="1986" xr:uid="{00000000-0005-0000-0000-00008D070000}"/>
    <cellStyle name="Normal 13 9" xfId="1987" xr:uid="{00000000-0005-0000-0000-00008E070000}"/>
    <cellStyle name="Normal 14" xfId="19" xr:uid="{00000000-0005-0000-0000-00008F070000}"/>
    <cellStyle name="Normal 14 2" xfId="1989" xr:uid="{00000000-0005-0000-0000-000090070000}"/>
    <cellStyle name="Normal 14 3" xfId="1988" xr:uid="{00000000-0005-0000-0000-000091070000}"/>
    <cellStyle name="Normal 15" xfId="1990" xr:uid="{00000000-0005-0000-0000-000092070000}"/>
    <cellStyle name="Normal 16" xfId="1991" xr:uid="{00000000-0005-0000-0000-000093070000}"/>
    <cellStyle name="Normal 17" xfId="65" xr:uid="{00000000-0005-0000-0000-000094070000}"/>
    <cellStyle name="Normal 17 2" xfId="1992" xr:uid="{00000000-0005-0000-0000-000095070000}"/>
    <cellStyle name="Normal 18" xfId="20" xr:uid="{00000000-0005-0000-0000-000096070000}"/>
    <cellStyle name="Normal 2" xfId="21" xr:uid="{00000000-0005-0000-0000-000097070000}"/>
    <cellStyle name="Normal 2 10" xfId="1994" xr:uid="{00000000-0005-0000-0000-000098070000}"/>
    <cellStyle name="Normal 2 11" xfId="1995" xr:uid="{00000000-0005-0000-0000-000099070000}"/>
    <cellStyle name="Normal 2 12" xfId="1996" xr:uid="{00000000-0005-0000-0000-00009A070000}"/>
    <cellStyle name="Normal 2 13" xfId="1997" xr:uid="{00000000-0005-0000-0000-00009B070000}"/>
    <cellStyle name="Normal 2 14" xfId="1993" xr:uid="{00000000-0005-0000-0000-00009C070000}"/>
    <cellStyle name="Normal 2 2" xfId="22" xr:uid="{00000000-0005-0000-0000-00009D070000}"/>
    <cellStyle name="Normal 2 2 2" xfId="55" xr:uid="{00000000-0005-0000-0000-00009E070000}"/>
    <cellStyle name="Normal 2 3" xfId="23" xr:uid="{00000000-0005-0000-0000-00009F070000}"/>
    <cellStyle name="Normal 2 3 2" xfId="59" xr:uid="{00000000-0005-0000-0000-0000A0070000}"/>
    <cellStyle name="Normal 2 4" xfId="24" xr:uid="{00000000-0005-0000-0000-0000A1070000}"/>
    <cellStyle name="Normal 2 4 2" xfId="1998" xr:uid="{00000000-0005-0000-0000-0000A2070000}"/>
    <cellStyle name="Normal 2 5" xfId="63" xr:uid="{00000000-0005-0000-0000-0000A3070000}"/>
    <cellStyle name="Normal 2 5 2" xfId="1999" xr:uid="{00000000-0005-0000-0000-0000A4070000}"/>
    <cellStyle name="Normal 2 58" xfId="70" xr:uid="{00000000-0005-0000-0000-0000A5070000}"/>
    <cellStyle name="Normal 2 6" xfId="69" xr:uid="{00000000-0005-0000-0000-0000A6070000}"/>
    <cellStyle name="Normal 2 6 2" xfId="2000" xr:uid="{00000000-0005-0000-0000-0000A7070000}"/>
    <cellStyle name="Normal 2 7" xfId="2001" xr:uid="{00000000-0005-0000-0000-0000A8070000}"/>
    <cellStyle name="Normal 2 8" xfId="2002" xr:uid="{00000000-0005-0000-0000-0000A9070000}"/>
    <cellStyle name="Normal 2 9" xfId="2003" xr:uid="{00000000-0005-0000-0000-0000AA070000}"/>
    <cellStyle name="Normal 3" xfId="25" xr:uid="{00000000-0005-0000-0000-0000AB070000}"/>
    <cellStyle name="Normal 3 2" xfId="26" xr:uid="{00000000-0005-0000-0000-0000AC070000}"/>
    <cellStyle name="Normal 3 3" xfId="27" xr:uid="{00000000-0005-0000-0000-0000AD070000}"/>
    <cellStyle name="Normal 4" xfId="28" xr:uid="{00000000-0005-0000-0000-0000AE070000}"/>
    <cellStyle name="Normal 4 2" xfId="29" xr:uid="{00000000-0005-0000-0000-0000AF070000}"/>
    <cellStyle name="Normal 4 2 2" xfId="2005" xr:uid="{00000000-0005-0000-0000-0000B0070000}"/>
    <cellStyle name="Normal 4 3" xfId="50" xr:uid="{00000000-0005-0000-0000-0000B1070000}"/>
    <cellStyle name="Normal 4 4" xfId="57" xr:uid="{00000000-0005-0000-0000-0000B2070000}"/>
    <cellStyle name="Normal 4 5" xfId="66" xr:uid="{00000000-0005-0000-0000-0000B3070000}"/>
    <cellStyle name="Normal 4 6" xfId="2004" xr:uid="{00000000-0005-0000-0000-0000B4070000}"/>
    <cellStyle name="Normal 4 6 2" xfId="3228" xr:uid="{00000000-0005-0000-0000-0000B5070000}"/>
    <cellStyle name="Normal 5" xfId="3" xr:uid="{00000000-0005-0000-0000-0000B6070000}"/>
    <cellStyle name="Normal 6" xfId="51" xr:uid="{00000000-0005-0000-0000-0000B7070000}"/>
    <cellStyle name="Normal 6 2" xfId="2006" xr:uid="{00000000-0005-0000-0000-0000B8070000}"/>
    <cellStyle name="Normal 6 4" xfId="2007" xr:uid="{00000000-0005-0000-0000-0000B9070000}"/>
    <cellStyle name="Normal 7" xfId="30" xr:uid="{00000000-0005-0000-0000-0000BA070000}"/>
    <cellStyle name="Normal 7 10" xfId="2009" xr:uid="{00000000-0005-0000-0000-0000BB070000}"/>
    <cellStyle name="Normal 7 11" xfId="2010" xr:uid="{00000000-0005-0000-0000-0000BC070000}"/>
    <cellStyle name="Normal 7 12" xfId="2011" xr:uid="{00000000-0005-0000-0000-0000BD070000}"/>
    <cellStyle name="Normal 7 13" xfId="2012" xr:uid="{00000000-0005-0000-0000-0000BE070000}"/>
    <cellStyle name="Normal 7 14" xfId="2013" xr:uid="{00000000-0005-0000-0000-0000BF070000}"/>
    <cellStyle name="Normal 7 15" xfId="2014" xr:uid="{00000000-0005-0000-0000-0000C0070000}"/>
    <cellStyle name="Normal 7 16" xfId="2015" xr:uid="{00000000-0005-0000-0000-0000C1070000}"/>
    <cellStyle name="Normal 7 17" xfId="2016" xr:uid="{00000000-0005-0000-0000-0000C2070000}"/>
    <cellStyle name="Normal 7 18" xfId="2017" xr:uid="{00000000-0005-0000-0000-0000C3070000}"/>
    <cellStyle name="Normal 7 19" xfId="2018" xr:uid="{00000000-0005-0000-0000-0000C4070000}"/>
    <cellStyle name="Normal 7 2" xfId="64" xr:uid="{00000000-0005-0000-0000-0000C5070000}"/>
    <cellStyle name="Normal 7 2 2" xfId="2019" xr:uid="{00000000-0005-0000-0000-0000C6070000}"/>
    <cellStyle name="Normal 7 20" xfId="2020" xr:uid="{00000000-0005-0000-0000-0000C7070000}"/>
    <cellStyle name="Normal 7 21" xfId="2008" xr:uid="{00000000-0005-0000-0000-0000C8070000}"/>
    <cellStyle name="Normal 7 3" xfId="2021" xr:uid="{00000000-0005-0000-0000-0000C9070000}"/>
    <cellStyle name="Normal 7 4" xfId="2022" xr:uid="{00000000-0005-0000-0000-0000CA070000}"/>
    <cellStyle name="Normal 7 5" xfId="2023" xr:uid="{00000000-0005-0000-0000-0000CB070000}"/>
    <cellStyle name="Normal 7 6" xfId="2024" xr:uid="{00000000-0005-0000-0000-0000CC070000}"/>
    <cellStyle name="Normal 7 7" xfId="2025" xr:uid="{00000000-0005-0000-0000-0000CD070000}"/>
    <cellStyle name="Normal 7 8" xfId="2026" xr:uid="{00000000-0005-0000-0000-0000CE070000}"/>
    <cellStyle name="Normal 7 9" xfId="2027" xr:uid="{00000000-0005-0000-0000-0000CF070000}"/>
    <cellStyle name="Normal 8" xfId="31" xr:uid="{00000000-0005-0000-0000-0000D0070000}"/>
    <cellStyle name="Normal 8 2" xfId="2028" xr:uid="{00000000-0005-0000-0000-0000D1070000}"/>
    <cellStyle name="Normal 9" xfId="54" xr:uid="{00000000-0005-0000-0000-0000D2070000}"/>
    <cellStyle name="Normal 9 10" xfId="2030" xr:uid="{00000000-0005-0000-0000-0000D3070000}"/>
    <cellStyle name="Normal 9 11" xfId="2031" xr:uid="{00000000-0005-0000-0000-0000D4070000}"/>
    <cellStyle name="Normal 9 12" xfId="2032" xr:uid="{00000000-0005-0000-0000-0000D5070000}"/>
    <cellStyle name="Normal 9 13" xfId="2033" xr:uid="{00000000-0005-0000-0000-0000D6070000}"/>
    <cellStyle name="Normal 9 14" xfId="2034" xr:uid="{00000000-0005-0000-0000-0000D7070000}"/>
    <cellStyle name="Normal 9 15" xfId="2035" xr:uid="{00000000-0005-0000-0000-0000D8070000}"/>
    <cellStyle name="Normal 9 16" xfId="2036" xr:uid="{00000000-0005-0000-0000-0000D9070000}"/>
    <cellStyle name="Normal 9 17" xfId="2037" xr:uid="{00000000-0005-0000-0000-0000DA070000}"/>
    <cellStyle name="Normal 9 18" xfId="2038" xr:uid="{00000000-0005-0000-0000-0000DB070000}"/>
    <cellStyle name="Normal 9 19" xfId="2039" xr:uid="{00000000-0005-0000-0000-0000DC070000}"/>
    <cellStyle name="Normal 9 2" xfId="2040" xr:uid="{00000000-0005-0000-0000-0000DD070000}"/>
    <cellStyle name="Normal 9 20" xfId="2041" xr:uid="{00000000-0005-0000-0000-0000DE070000}"/>
    <cellStyle name="Normal 9 21" xfId="2029" xr:uid="{00000000-0005-0000-0000-0000DF070000}"/>
    <cellStyle name="Normal 9 22" xfId="3222" xr:uid="{00000000-0005-0000-0000-0000E0070000}"/>
    <cellStyle name="Normal 9 3" xfId="2042" xr:uid="{00000000-0005-0000-0000-0000E1070000}"/>
    <cellStyle name="Normal 9 4" xfId="2043" xr:uid="{00000000-0005-0000-0000-0000E2070000}"/>
    <cellStyle name="Normal 9 5" xfId="2044" xr:uid="{00000000-0005-0000-0000-0000E3070000}"/>
    <cellStyle name="Normal 9 6" xfId="2045" xr:uid="{00000000-0005-0000-0000-0000E4070000}"/>
    <cellStyle name="Normal 9 7" xfId="2046" xr:uid="{00000000-0005-0000-0000-0000E5070000}"/>
    <cellStyle name="Normal 9 8" xfId="2047" xr:uid="{00000000-0005-0000-0000-0000E6070000}"/>
    <cellStyle name="Normal 9 9" xfId="2048" xr:uid="{00000000-0005-0000-0000-0000E7070000}"/>
    <cellStyle name="Nota 2" xfId="2049" xr:uid="{00000000-0005-0000-0000-0000E8070000}"/>
    <cellStyle name="Nota 2 10" xfId="2050" xr:uid="{00000000-0005-0000-0000-0000E9070000}"/>
    <cellStyle name="Nota 2 11" xfId="2051" xr:uid="{00000000-0005-0000-0000-0000EA070000}"/>
    <cellStyle name="Nota 2 12" xfId="2052" xr:uid="{00000000-0005-0000-0000-0000EB070000}"/>
    <cellStyle name="Nota 2 13" xfId="2053" xr:uid="{00000000-0005-0000-0000-0000EC070000}"/>
    <cellStyle name="Nota 2 14" xfId="2054" xr:uid="{00000000-0005-0000-0000-0000ED070000}"/>
    <cellStyle name="Nota 2 15" xfId="2055" xr:uid="{00000000-0005-0000-0000-0000EE070000}"/>
    <cellStyle name="Nota 2 16" xfId="2056" xr:uid="{00000000-0005-0000-0000-0000EF070000}"/>
    <cellStyle name="Nota 2 17" xfId="2057" xr:uid="{00000000-0005-0000-0000-0000F0070000}"/>
    <cellStyle name="Nota 2 18" xfId="2058" xr:uid="{00000000-0005-0000-0000-0000F1070000}"/>
    <cellStyle name="Nota 2 19" xfId="2059" xr:uid="{00000000-0005-0000-0000-0000F2070000}"/>
    <cellStyle name="Nota 2 2" xfId="2060" xr:uid="{00000000-0005-0000-0000-0000F3070000}"/>
    <cellStyle name="Nota 2 20" xfId="2061" xr:uid="{00000000-0005-0000-0000-0000F4070000}"/>
    <cellStyle name="Nota 2 3" xfId="2062" xr:uid="{00000000-0005-0000-0000-0000F5070000}"/>
    <cellStyle name="Nota 2 4" xfId="2063" xr:uid="{00000000-0005-0000-0000-0000F6070000}"/>
    <cellStyle name="Nota 2 5" xfId="2064" xr:uid="{00000000-0005-0000-0000-0000F7070000}"/>
    <cellStyle name="Nota 2 6" xfId="2065" xr:uid="{00000000-0005-0000-0000-0000F8070000}"/>
    <cellStyle name="Nota 2 7" xfId="2066" xr:uid="{00000000-0005-0000-0000-0000F9070000}"/>
    <cellStyle name="Nota 2 8" xfId="2067" xr:uid="{00000000-0005-0000-0000-0000FA070000}"/>
    <cellStyle name="Nota 2 9" xfId="2068" xr:uid="{00000000-0005-0000-0000-0000FB070000}"/>
    <cellStyle name="Nota 3" xfId="2069" xr:uid="{00000000-0005-0000-0000-0000FC070000}"/>
    <cellStyle name="Nota 3 10" xfId="2070" xr:uid="{00000000-0005-0000-0000-0000FD070000}"/>
    <cellStyle name="Nota 3 11" xfId="2071" xr:uid="{00000000-0005-0000-0000-0000FE070000}"/>
    <cellStyle name="Nota 3 12" xfId="2072" xr:uid="{00000000-0005-0000-0000-0000FF070000}"/>
    <cellStyle name="Nota 3 13" xfId="2073" xr:uid="{00000000-0005-0000-0000-000000080000}"/>
    <cellStyle name="Nota 3 14" xfId="2074" xr:uid="{00000000-0005-0000-0000-000001080000}"/>
    <cellStyle name="Nota 3 15" xfId="2075" xr:uid="{00000000-0005-0000-0000-000002080000}"/>
    <cellStyle name="Nota 3 16" xfId="2076" xr:uid="{00000000-0005-0000-0000-000003080000}"/>
    <cellStyle name="Nota 3 17" xfId="2077" xr:uid="{00000000-0005-0000-0000-000004080000}"/>
    <cellStyle name="Nota 3 18" xfId="2078" xr:uid="{00000000-0005-0000-0000-000005080000}"/>
    <cellStyle name="Nota 3 19" xfId="2079" xr:uid="{00000000-0005-0000-0000-000006080000}"/>
    <cellStyle name="Nota 3 2" xfId="2080" xr:uid="{00000000-0005-0000-0000-000007080000}"/>
    <cellStyle name="Nota 3 20" xfId="2081" xr:uid="{00000000-0005-0000-0000-000008080000}"/>
    <cellStyle name="Nota 3 3" xfId="2082" xr:uid="{00000000-0005-0000-0000-000009080000}"/>
    <cellStyle name="Nota 3 4" xfId="2083" xr:uid="{00000000-0005-0000-0000-00000A080000}"/>
    <cellStyle name="Nota 3 5" xfId="2084" xr:uid="{00000000-0005-0000-0000-00000B080000}"/>
    <cellStyle name="Nota 3 6" xfId="2085" xr:uid="{00000000-0005-0000-0000-00000C080000}"/>
    <cellStyle name="Nota 3 7" xfId="2086" xr:uid="{00000000-0005-0000-0000-00000D080000}"/>
    <cellStyle name="Nota 3 8" xfId="2087" xr:uid="{00000000-0005-0000-0000-00000E080000}"/>
    <cellStyle name="Nota 3 9" xfId="2088" xr:uid="{00000000-0005-0000-0000-00000F080000}"/>
    <cellStyle name="Nota 4" xfId="2089" xr:uid="{00000000-0005-0000-0000-000010080000}"/>
    <cellStyle name="Nota 4 10" xfId="2090" xr:uid="{00000000-0005-0000-0000-000011080000}"/>
    <cellStyle name="Nota 4 11" xfId="2091" xr:uid="{00000000-0005-0000-0000-000012080000}"/>
    <cellStyle name="Nota 4 12" xfId="2092" xr:uid="{00000000-0005-0000-0000-000013080000}"/>
    <cellStyle name="Nota 4 13" xfId="2093" xr:uid="{00000000-0005-0000-0000-000014080000}"/>
    <cellStyle name="Nota 4 14" xfId="2094" xr:uid="{00000000-0005-0000-0000-000015080000}"/>
    <cellStyle name="Nota 4 15" xfId="2095" xr:uid="{00000000-0005-0000-0000-000016080000}"/>
    <cellStyle name="Nota 4 16" xfId="2096" xr:uid="{00000000-0005-0000-0000-000017080000}"/>
    <cellStyle name="Nota 4 17" xfId="2097" xr:uid="{00000000-0005-0000-0000-000018080000}"/>
    <cellStyle name="Nota 4 18" xfId="2098" xr:uid="{00000000-0005-0000-0000-000019080000}"/>
    <cellStyle name="Nota 4 19" xfId="2099" xr:uid="{00000000-0005-0000-0000-00001A080000}"/>
    <cellStyle name="Nota 4 2" xfId="2100" xr:uid="{00000000-0005-0000-0000-00001B080000}"/>
    <cellStyle name="Nota 4 20" xfId="2101" xr:uid="{00000000-0005-0000-0000-00001C080000}"/>
    <cellStyle name="Nota 4 3" xfId="2102" xr:uid="{00000000-0005-0000-0000-00001D080000}"/>
    <cellStyle name="Nota 4 4" xfId="2103" xr:uid="{00000000-0005-0000-0000-00001E080000}"/>
    <cellStyle name="Nota 4 5" xfId="2104" xr:uid="{00000000-0005-0000-0000-00001F080000}"/>
    <cellStyle name="Nota 4 6" xfId="2105" xr:uid="{00000000-0005-0000-0000-000020080000}"/>
    <cellStyle name="Nota 4 7" xfId="2106" xr:uid="{00000000-0005-0000-0000-000021080000}"/>
    <cellStyle name="Nota 4 8" xfId="2107" xr:uid="{00000000-0005-0000-0000-000022080000}"/>
    <cellStyle name="Nota 4 9" xfId="2108" xr:uid="{00000000-0005-0000-0000-000023080000}"/>
    <cellStyle name="Note" xfId="2109" xr:uid="{00000000-0005-0000-0000-000024080000}"/>
    <cellStyle name="Output" xfId="2110" xr:uid="{00000000-0005-0000-0000-000025080000}"/>
    <cellStyle name="Percentagem 2" xfId="32" xr:uid="{00000000-0005-0000-0000-000026080000}"/>
    <cellStyle name="Percentagem 3" xfId="56" xr:uid="{00000000-0005-0000-0000-000027080000}"/>
    <cellStyle name="Porcentagem" xfId="2" builtinId="5"/>
    <cellStyle name="Porcentagem 10" xfId="2111" xr:uid="{00000000-0005-0000-0000-000029080000}"/>
    <cellStyle name="Porcentagem 11" xfId="2112" xr:uid="{00000000-0005-0000-0000-00002A080000}"/>
    <cellStyle name="Porcentagem 12" xfId="2113" xr:uid="{00000000-0005-0000-0000-00002B080000}"/>
    <cellStyle name="Porcentagem 13" xfId="2114" xr:uid="{00000000-0005-0000-0000-00002C080000}"/>
    <cellStyle name="Porcentagem 14" xfId="2115" xr:uid="{00000000-0005-0000-0000-00002D080000}"/>
    <cellStyle name="Porcentagem 15" xfId="2116" xr:uid="{00000000-0005-0000-0000-00002E080000}"/>
    <cellStyle name="Porcentagem 16" xfId="2117" xr:uid="{00000000-0005-0000-0000-00002F080000}"/>
    <cellStyle name="Porcentagem 17" xfId="2118" xr:uid="{00000000-0005-0000-0000-000030080000}"/>
    <cellStyle name="Porcentagem 18" xfId="2119" xr:uid="{00000000-0005-0000-0000-000031080000}"/>
    <cellStyle name="Porcentagem 19" xfId="2120" xr:uid="{00000000-0005-0000-0000-000032080000}"/>
    <cellStyle name="Porcentagem 2" xfId="33" xr:uid="{00000000-0005-0000-0000-000033080000}"/>
    <cellStyle name="Porcentagem 2 10" xfId="2121" xr:uid="{00000000-0005-0000-0000-000034080000}"/>
    <cellStyle name="Porcentagem 2 11" xfId="2122" xr:uid="{00000000-0005-0000-0000-000035080000}"/>
    <cellStyle name="Porcentagem 2 12" xfId="2123" xr:uid="{00000000-0005-0000-0000-000036080000}"/>
    <cellStyle name="Porcentagem 2 13" xfId="2124" xr:uid="{00000000-0005-0000-0000-000037080000}"/>
    <cellStyle name="Porcentagem 2 14" xfId="2125" xr:uid="{00000000-0005-0000-0000-000038080000}"/>
    <cellStyle name="Porcentagem 2 15" xfId="2126" xr:uid="{00000000-0005-0000-0000-000039080000}"/>
    <cellStyle name="Porcentagem 2 16" xfId="2127" xr:uid="{00000000-0005-0000-0000-00003A080000}"/>
    <cellStyle name="Porcentagem 2 2" xfId="34" xr:uid="{00000000-0005-0000-0000-00003B080000}"/>
    <cellStyle name="Porcentagem 2 2 2" xfId="2128" xr:uid="{00000000-0005-0000-0000-00003C080000}"/>
    <cellStyle name="Porcentagem 2 3" xfId="49" xr:uid="{00000000-0005-0000-0000-00003D080000}"/>
    <cellStyle name="Porcentagem 2 3 2" xfId="2129" xr:uid="{00000000-0005-0000-0000-00003E080000}"/>
    <cellStyle name="Porcentagem 2 4" xfId="2130" xr:uid="{00000000-0005-0000-0000-00003F080000}"/>
    <cellStyle name="Porcentagem 2 5" xfId="2131" xr:uid="{00000000-0005-0000-0000-000040080000}"/>
    <cellStyle name="Porcentagem 2 6" xfId="2132" xr:uid="{00000000-0005-0000-0000-000041080000}"/>
    <cellStyle name="Porcentagem 2 7" xfId="2133" xr:uid="{00000000-0005-0000-0000-000042080000}"/>
    <cellStyle name="Porcentagem 2 8" xfId="2134" xr:uid="{00000000-0005-0000-0000-000043080000}"/>
    <cellStyle name="Porcentagem 2 9" xfId="2135" xr:uid="{00000000-0005-0000-0000-000044080000}"/>
    <cellStyle name="Porcentagem 20" xfId="2136" xr:uid="{00000000-0005-0000-0000-000045080000}"/>
    <cellStyle name="Porcentagem 21" xfId="2137" xr:uid="{00000000-0005-0000-0000-000046080000}"/>
    <cellStyle name="Porcentagem 22" xfId="2138" xr:uid="{00000000-0005-0000-0000-000047080000}"/>
    <cellStyle name="Porcentagem 23" xfId="2139" xr:uid="{00000000-0005-0000-0000-000048080000}"/>
    <cellStyle name="Porcentagem 24" xfId="2140" xr:uid="{00000000-0005-0000-0000-000049080000}"/>
    <cellStyle name="Porcentagem 25" xfId="2141" xr:uid="{00000000-0005-0000-0000-00004A080000}"/>
    <cellStyle name="Porcentagem 26" xfId="2142" xr:uid="{00000000-0005-0000-0000-00004B080000}"/>
    <cellStyle name="Porcentagem 3" xfId="35" xr:uid="{00000000-0005-0000-0000-00004C080000}"/>
    <cellStyle name="Porcentagem 3 2" xfId="36" xr:uid="{00000000-0005-0000-0000-00004D080000}"/>
    <cellStyle name="Porcentagem 3 3" xfId="37" xr:uid="{00000000-0005-0000-0000-00004E080000}"/>
    <cellStyle name="Porcentagem 3 4" xfId="58" xr:uid="{00000000-0005-0000-0000-00004F080000}"/>
    <cellStyle name="Porcentagem 3 5" xfId="2143" xr:uid="{00000000-0005-0000-0000-000050080000}"/>
    <cellStyle name="Porcentagem 4" xfId="2144" xr:uid="{00000000-0005-0000-0000-000051080000}"/>
    <cellStyle name="Porcentagem 5" xfId="2145" xr:uid="{00000000-0005-0000-0000-000052080000}"/>
    <cellStyle name="Porcentagem 6" xfId="2146" xr:uid="{00000000-0005-0000-0000-000053080000}"/>
    <cellStyle name="Porcentagem 7" xfId="2147" xr:uid="{00000000-0005-0000-0000-000054080000}"/>
    <cellStyle name="Porcentagem 8" xfId="2148" xr:uid="{00000000-0005-0000-0000-000055080000}"/>
    <cellStyle name="Porcentagem 9" xfId="2149" xr:uid="{00000000-0005-0000-0000-000056080000}"/>
    <cellStyle name="Saída 2" xfId="2150" xr:uid="{00000000-0005-0000-0000-000057080000}"/>
    <cellStyle name="Saída 2 10" xfId="2151" xr:uid="{00000000-0005-0000-0000-000058080000}"/>
    <cellStyle name="Saída 2 11" xfId="2152" xr:uid="{00000000-0005-0000-0000-000059080000}"/>
    <cellStyle name="Saída 2 12" xfId="2153" xr:uid="{00000000-0005-0000-0000-00005A080000}"/>
    <cellStyle name="Saída 2 13" xfId="2154" xr:uid="{00000000-0005-0000-0000-00005B080000}"/>
    <cellStyle name="Saída 2 14" xfId="2155" xr:uid="{00000000-0005-0000-0000-00005C080000}"/>
    <cellStyle name="Saída 2 15" xfId="2156" xr:uid="{00000000-0005-0000-0000-00005D080000}"/>
    <cellStyle name="Saída 2 16" xfId="2157" xr:uid="{00000000-0005-0000-0000-00005E080000}"/>
    <cellStyle name="Saída 2 17" xfId="2158" xr:uid="{00000000-0005-0000-0000-00005F080000}"/>
    <cellStyle name="Saída 2 18" xfId="2159" xr:uid="{00000000-0005-0000-0000-000060080000}"/>
    <cellStyle name="Saída 2 19" xfId="2160" xr:uid="{00000000-0005-0000-0000-000061080000}"/>
    <cellStyle name="Saída 2 2" xfId="2161" xr:uid="{00000000-0005-0000-0000-000062080000}"/>
    <cellStyle name="Saída 2 20" xfId="2162" xr:uid="{00000000-0005-0000-0000-000063080000}"/>
    <cellStyle name="Saída 2 3" xfId="2163" xr:uid="{00000000-0005-0000-0000-000064080000}"/>
    <cellStyle name="Saída 2 4" xfId="2164" xr:uid="{00000000-0005-0000-0000-000065080000}"/>
    <cellStyle name="Saída 2 5" xfId="2165" xr:uid="{00000000-0005-0000-0000-000066080000}"/>
    <cellStyle name="Saída 2 6" xfId="2166" xr:uid="{00000000-0005-0000-0000-000067080000}"/>
    <cellStyle name="Saída 2 7" xfId="2167" xr:uid="{00000000-0005-0000-0000-000068080000}"/>
    <cellStyle name="Saída 2 8" xfId="2168" xr:uid="{00000000-0005-0000-0000-000069080000}"/>
    <cellStyle name="Saída 2 9" xfId="2169" xr:uid="{00000000-0005-0000-0000-00006A080000}"/>
    <cellStyle name="Saída 3" xfId="2170" xr:uid="{00000000-0005-0000-0000-00006B080000}"/>
    <cellStyle name="Saída 3 10" xfId="2171" xr:uid="{00000000-0005-0000-0000-00006C080000}"/>
    <cellStyle name="Saída 3 11" xfId="2172" xr:uid="{00000000-0005-0000-0000-00006D080000}"/>
    <cellStyle name="Saída 3 12" xfId="2173" xr:uid="{00000000-0005-0000-0000-00006E080000}"/>
    <cellStyle name="Saída 3 13" xfId="2174" xr:uid="{00000000-0005-0000-0000-00006F080000}"/>
    <cellStyle name="Saída 3 14" xfId="2175" xr:uid="{00000000-0005-0000-0000-000070080000}"/>
    <cellStyle name="Saída 3 15" xfId="2176" xr:uid="{00000000-0005-0000-0000-000071080000}"/>
    <cellStyle name="Saída 3 16" xfId="2177" xr:uid="{00000000-0005-0000-0000-000072080000}"/>
    <cellStyle name="Saída 3 17" xfId="2178" xr:uid="{00000000-0005-0000-0000-000073080000}"/>
    <cellStyle name="Saída 3 18" xfId="2179" xr:uid="{00000000-0005-0000-0000-000074080000}"/>
    <cellStyle name="Saída 3 19" xfId="2180" xr:uid="{00000000-0005-0000-0000-000075080000}"/>
    <cellStyle name="Saída 3 2" xfId="2181" xr:uid="{00000000-0005-0000-0000-000076080000}"/>
    <cellStyle name="Saída 3 20" xfId="2182" xr:uid="{00000000-0005-0000-0000-000077080000}"/>
    <cellStyle name="Saída 3 3" xfId="2183" xr:uid="{00000000-0005-0000-0000-000078080000}"/>
    <cellStyle name="Saída 3 4" xfId="2184" xr:uid="{00000000-0005-0000-0000-000079080000}"/>
    <cellStyle name="Saída 3 5" xfId="2185" xr:uid="{00000000-0005-0000-0000-00007A080000}"/>
    <cellStyle name="Saída 3 6" xfId="2186" xr:uid="{00000000-0005-0000-0000-00007B080000}"/>
    <cellStyle name="Saída 3 7" xfId="2187" xr:uid="{00000000-0005-0000-0000-00007C080000}"/>
    <cellStyle name="Saída 3 8" xfId="2188" xr:uid="{00000000-0005-0000-0000-00007D080000}"/>
    <cellStyle name="Saída 3 9" xfId="2189" xr:uid="{00000000-0005-0000-0000-00007E080000}"/>
    <cellStyle name="Saída 4" xfId="2190" xr:uid="{00000000-0005-0000-0000-00007F080000}"/>
    <cellStyle name="Saída 4 10" xfId="2191" xr:uid="{00000000-0005-0000-0000-000080080000}"/>
    <cellStyle name="Saída 4 11" xfId="2192" xr:uid="{00000000-0005-0000-0000-000081080000}"/>
    <cellStyle name="Saída 4 12" xfId="2193" xr:uid="{00000000-0005-0000-0000-000082080000}"/>
    <cellStyle name="Saída 4 13" xfId="2194" xr:uid="{00000000-0005-0000-0000-000083080000}"/>
    <cellStyle name="Saída 4 14" xfId="2195" xr:uid="{00000000-0005-0000-0000-000084080000}"/>
    <cellStyle name="Saída 4 15" xfId="2196" xr:uid="{00000000-0005-0000-0000-000085080000}"/>
    <cellStyle name="Saída 4 16" xfId="2197" xr:uid="{00000000-0005-0000-0000-000086080000}"/>
    <cellStyle name="Saída 4 17" xfId="2198" xr:uid="{00000000-0005-0000-0000-000087080000}"/>
    <cellStyle name="Saída 4 18" xfId="2199" xr:uid="{00000000-0005-0000-0000-000088080000}"/>
    <cellStyle name="Saída 4 19" xfId="2200" xr:uid="{00000000-0005-0000-0000-000089080000}"/>
    <cellStyle name="Saída 4 2" xfId="2201" xr:uid="{00000000-0005-0000-0000-00008A080000}"/>
    <cellStyle name="Saída 4 20" xfId="2202" xr:uid="{00000000-0005-0000-0000-00008B080000}"/>
    <cellStyle name="Saída 4 3" xfId="2203" xr:uid="{00000000-0005-0000-0000-00008C080000}"/>
    <cellStyle name="Saída 4 4" xfId="2204" xr:uid="{00000000-0005-0000-0000-00008D080000}"/>
    <cellStyle name="Saída 4 5" xfId="2205" xr:uid="{00000000-0005-0000-0000-00008E080000}"/>
    <cellStyle name="Saída 4 6" xfId="2206" xr:uid="{00000000-0005-0000-0000-00008F080000}"/>
    <cellStyle name="Saída 4 7" xfId="2207" xr:uid="{00000000-0005-0000-0000-000090080000}"/>
    <cellStyle name="Saída 4 8" xfId="2208" xr:uid="{00000000-0005-0000-0000-000091080000}"/>
    <cellStyle name="Saída 4 9" xfId="2209" xr:uid="{00000000-0005-0000-0000-000092080000}"/>
    <cellStyle name="Separador de milhares 10" xfId="2210" xr:uid="{00000000-0005-0000-0000-000093080000}"/>
    <cellStyle name="Separador de milhares 10 10" xfId="2211" xr:uid="{00000000-0005-0000-0000-000094080000}"/>
    <cellStyle name="Separador de milhares 10 11" xfId="2212" xr:uid="{00000000-0005-0000-0000-000095080000}"/>
    <cellStyle name="Separador de milhares 10 12" xfId="2213" xr:uid="{00000000-0005-0000-0000-000096080000}"/>
    <cellStyle name="Separador de milhares 10 13" xfId="2214" xr:uid="{00000000-0005-0000-0000-000097080000}"/>
    <cellStyle name="Separador de milhares 10 14" xfId="2215" xr:uid="{00000000-0005-0000-0000-000098080000}"/>
    <cellStyle name="Separador de milhares 10 15" xfId="2216" xr:uid="{00000000-0005-0000-0000-000099080000}"/>
    <cellStyle name="Separador de milhares 10 16" xfId="2217" xr:uid="{00000000-0005-0000-0000-00009A080000}"/>
    <cellStyle name="Separador de milhares 10 17" xfId="2218" xr:uid="{00000000-0005-0000-0000-00009B080000}"/>
    <cellStyle name="Separador de milhares 10 18" xfId="2219" xr:uid="{00000000-0005-0000-0000-00009C080000}"/>
    <cellStyle name="Separador de milhares 10 19" xfId="2220" xr:uid="{00000000-0005-0000-0000-00009D080000}"/>
    <cellStyle name="Separador de milhares 10 2" xfId="2221" xr:uid="{00000000-0005-0000-0000-00009E080000}"/>
    <cellStyle name="Separador de milhares 10 2 2" xfId="2222" xr:uid="{00000000-0005-0000-0000-00009F080000}"/>
    <cellStyle name="Separador de milhares 10 2 2 2" xfId="3229" xr:uid="{00000000-0005-0000-0000-0000A0080000}"/>
    <cellStyle name="Separador de milhares 10 20" xfId="2223" xr:uid="{00000000-0005-0000-0000-0000A1080000}"/>
    <cellStyle name="Separador de milhares 10 21" xfId="2224" xr:uid="{00000000-0005-0000-0000-0000A2080000}"/>
    <cellStyle name="Separador de milhares 10 21 2" xfId="3230" xr:uid="{00000000-0005-0000-0000-0000A3080000}"/>
    <cellStyle name="Separador de milhares 10 3" xfId="2225" xr:uid="{00000000-0005-0000-0000-0000A4080000}"/>
    <cellStyle name="Separador de milhares 10 4" xfId="2226" xr:uid="{00000000-0005-0000-0000-0000A5080000}"/>
    <cellStyle name="Separador de milhares 10 5" xfId="2227" xr:uid="{00000000-0005-0000-0000-0000A6080000}"/>
    <cellStyle name="Separador de milhares 10 6" xfId="2228" xr:uid="{00000000-0005-0000-0000-0000A7080000}"/>
    <cellStyle name="Separador de milhares 10 7" xfId="2229" xr:uid="{00000000-0005-0000-0000-0000A8080000}"/>
    <cellStyle name="Separador de milhares 10 8" xfId="2230" xr:uid="{00000000-0005-0000-0000-0000A9080000}"/>
    <cellStyle name="Separador de milhares 10 9" xfId="2231" xr:uid="{00000000-0005-0000-0000-0000AA080000}"/>
    <cellStyle name="Separador de milhares 11" xfId="2232" xr:uid="{00000000-0005-0000-0000-0000AB080000}"/>
    <cellStyle name="Separador de milhares 11 10" xfId="2233" xr:uid="{00000000-0005-0000-0000-0000AC080000}"/>
    <cellStyle name="Separador de milhares 11 11" xfId="2234" xr:uid="{00000000-0005-0000-0000-0000AD080000}"/>
    <cellStyle name="Separador de milhares 11 12" xfId="2235" xr:uid="{00000000-0005-0000-0000-0000AE080000}"/>
    <cellStyle name="Separador de milhares 11 13" xfId="2236" xr:uid="{00000000-0005-0000-0000-0000AF080000}"/>
    <cellStyle name="Separador de milhares 11 14" xfId="2237" xr:uid="{00000000-0005-0000-0000-0000B0080000}"/>
    <cellStyle name="Separador de milhares 11 15" xfId="2238" xr:uid="{00000000-0005-0000-0000-0000B1080000}"/>
    <cellStyle name="Separador de milhares 11 16" xfId="2239" xr:uid="{00000000-0005-0000-0000-0000B2080000}"/>
    <cellStyle name="Separador de milhares 11 17" xfId="2240" xr:uid="{00000000-0005-0000-0000-0000B3080000}"/>
    <cellStyle name="Separador de milhares 11 18" xfId="2241" xr:uid="{00000000-0005-0000-0000-0000B4080000}"/>
    <cellStyle name="Separador de milhares 11 19" xfId="2242" xr:uid="{00000000-0005-0000-0000-0000B5080000}"/>
    <cellStyle name="Separador de milhares 11 2" xfId="2243" xr:uid="{00000000-0005-0000-0000-0000B6080000}"/>
    <cellStyle name="Separador de milhares 11 20" xfId="2244" xr:uid="{00000000-0005-0000-0000-0000B7080000}"/>
    <cellStyle name="Separador de milhares 11 3" xfId="2245" xr:uid="{00000000-0005-0000-0000-0000B8080000}"/>
    <cellStyle name="Separador de milhares 11 4" xfId="2246" xr:uid="{00000000-0005-0000-0000-0000B9080000}"/>
    <cellStyle name="Separador de milhares 11 5" xfId="2247" xr:uid="{00000000-0005-0000-0000-0000BA080000}"/>
    <cellStyle name="Separador de milhares 11 6" xfId="2248" xr:uid="{00000000-0005-0000-0000-0000BB080000}"/>
    <cellStyle name="Separador de milhares 11 7" xfId="2249" xr:uid="{00000000-0005-0000-0000-0000BC080000}"/>
    <cellStyle name="Separador de milhares 11 8" xfId="2250" xr:uid="{00000000-0005-0000-0000-0000BD080000}"/>
    <cellStyle name="Separador de milhares 11 9" xfId="2251" xr:uid="{00000000-0005-0000-0000-0000BE080000}"/>
    <cellStyle name="Separador de milhares 12" xfId="2252" xr:uid="{00000000-0005-0000-0000-0000BF080000}"/>
    <cellStyle name="Separador de milhares 12 10" xfId="2253" xr:uid="{00000000-0005-0000-0000-0000C0080000}"/>
    <cellStyle name="Separador de milhares 12 11" xfId="2254" xr:uid="{00000000-0005-0000-0000-0000C1080000}"/>
    <cellStyle name="Separador de milhares 12 12" xfId="2255" xr:uid="{00000000-0005-0000-0000-0000C2080000}"/>
    <cellStyle name="Separador de milhares 12 13" xfId="2256" xr:uid="{00000000-0005-0000-0000-0000C3080000}"/>
    <cellStyle name="Separador de milhares 12 14" xfId="2257" xr:uid="{00000000-0005-0000-0000-0000C4080000}"/>
    <cellStyle name="Separador de milhares 12 15" xfId="2258" xr:uid="{00000000-0005-0000-0000-0000C5080000}"/>
    <cellStyle name="Separador de milhares 12 16" xfId="2259" xr:uid="{00000000-0005-0000-0000-0000C6080000}"/>
    <cellStyle name="Separador de milhares 12 17" xfId="2260" xr:uid="{00000000-0005-0000-0000-0000C7080000}"/>
    <cellStyle name="Separador de milhares 12 18" xfId="2261" xr:uid="{00000000-0005-0000-0000-0000C8080000}"/>
    <cellStyle name="Separador de milhares 12 19" xfId="2262" xr:uid="{00000000-0005-0000-0000-0000C9080000}"/>
    <cellStyle name="Separador de milhares 12 2" xfId="2263" xr:uid="{00000000-0005-0000-0000-0000CA080000}"/>
    <cellStyle name="Separador de milhares 12 20" xfId="2264" xr:uid="{00000000-0005-0000-0000-0000CB080000}"/>
    <cellStyle name="Separador de milhares 12 3" xfId="2265" xr:uid="{00000000-0005-0000-0000-0000CC080000}"/>
    <cellStyle name="Separador de milhares 12 4" xfId="2266" xr:uid="{00000000-0005-0000-0000-0000CD080000}"/>
    <cellStyle name="Separador de milhares 12 5" xfId="2267" xr:uid="{00000000-0005-0000-0000-0000CE080000}"/>
    <cellStyle name="Separador de milhares 12 6" xfId="2268" xr:uid="{00000000-0005-0000-0000-0000CF080000}"/>
    <cellStyle name="Separador de milhares 12 7" xfId="2269" xr:uid="{00000000-0005-0000-0000-0000D0080000}"/>
    <cellStyle name="Separador de milhares 12 8" xfId="2270" xr:uid="{00000000-0005-0000-0000-0000D1080000}"/>
    <cellStyle name="Separador de milhares 12 9" xfId="2271" xr:uid="{00000000-0005-0000-0000-0000D2080000}"/>
    <cellStyle name="Separador de milhares 13" xfId="2272" xr:uid="{00000000-0005-0000-0000-0000D3080000}"/>
    <cellStyle name="Separador de milhares 13 10" xfId="2273" xr:uid="{00000000-0005-0000-0000-0000D4080000}"/>
    <cellStyle name="Separador de milhares 13 11" xfId="2274" xr:uid="{00000000-0005-0000-0000-0000D5080000}"/>
    <cellStyle name="Separador de milhares 13 12" xfId="2275" xr:uid="{00000000-0005-0000-0000-0000D6080000}"/>
    <cellStyle name="Separador de milhares 13 13" xfId="2276" xr:uid="{00000000-0005-0000-0000-0000D7080000}"/>
    <cellStyle name="Separador de milhares 13 14" xfId="2277" xr:uid="{00000000-0005-0000-0000-0000D8080000}"/>
    <cellStyle name="Separador de milhares 13 2" xfId="2278" xr:uid="{00000000-0005-0000-0000-0000D9080000}"/>
    <cellStyle name="Separador de milhares 13 2 2" xfId="2279" xr:uid="{00000000-0005-0000-0000-0000DA080000}"/>
    <cellStyle name="Separador de milhares 13 2 3" xfId="2280" xr:uid="{00000000-0005-0000-0000-0000DB080000}"/>
    <cellStyle name="Separador de milhares 13 2 4" xfId="2281" xr:uid="{00000000-0005-0000-0000-0000DC080000}"/>
    <cellStyle name="Separador de milhares 13 2 5" xfId="2282" xr:uid="{00000000-0005-0000-0000-0000DD080000}"/>
    <cellStyle name="Separador de milhares 13 2 6" xfId="2283" xr:uid="{00000000-0005-0000-0000-0000DE080000}"/>
    <cellStyle name="Separador de milhares 13 2 7" xfId="2284" xr:uid="{00000000-0005-0000-0000-0000DF080000}"/>
    <cellStyle name="Separador de milhares 13 3" xfId="2285" xr:uid="{00000000-0005-0000-0000-0000E0080000}"/>
    <cellStyle name="Separador de milhares 13 3 10" xfId="2286" xr:uid="{00000000-0005-0000-0000-0000E1080000}"/>
    <cellStyle name="Separador de milhares 13 3 2" xfId="2287" xr:uid="{00000000-0005-0000-0000-0000E2080000}"/>
    <cellStyle name="Separador de milhares 13 3 3" xfId="2288" xr:uid="{00000000-0005-0000-0000-0000E3080000}"/>
    <cellStyle name="Separador de milhares 13 3 4" xfId="2289" xr:uid="{00000000-0005-0000-0000-0000E4080000}"/>
    <cellStyle name="Separador de milhares 13 3 5" xfId="2290" xr:uid="{00000000-0005-0000-0000-0000E5080000}"/>
    <cellStyle name="Separador de milhares 13 3 6" xfId="2291" xr:uid="{00000000-0005-0000-0000-0000E6080000}"/>
    <cellStyle name="Separador de milhares 13 3 7" xfId="2292" xr:uid="{00000000-0005-0000-0000-0000E7080000}"/>
    <cellStyle name="Separador de milhares 13 3 8" xfId="2293" xr:uid="{00000000-0005-0000-0000-0000E8080000}"/>
    <cellStyle name="Separador de milhares 13 3 9" xfId="2294" xr:uid="{00000000-0005-0000-0000-0000E9080000}"/>
    <cellStyle name="Separador de milhares 13 4" xfId="2295" xr:uid="{00000000-0005-0000-0000-0000EA080000}"/>
    <cellStyle name="Separador de milhares 13 4 10" xfId="2296" xr:uid="{00000000-0005-0000-0000-0000EB080000}"/>
    <cellStyle name="Separador de milhares 13 4 2" xfId="2297" xr:uid="{00000000-0005-0000-0000-0000EC080000}"/>
    <cellStyle name="Separador de milhares 13 4 3" xfId="2298" xr:uid="{00000000-0005-0000-0000-0000ED080000}"/>
    <cellStyle name="Separador de milhares 13 4 4" xfId="2299" xr:uid="{00000000-0005-0000-0000-0000EE080000}"/>
    <cellStyle name="Separador de milhares 13 4 5" xfId="2300" xr:uid="{00000000-0005-0000-0000-0000EF080000}"/>
    <cellStyle name="Separador de milhares 13 4 6" xfId="2301" xr:uid="{00000000-0005-0000-0000-0000F0080000}"/>
    <cellStyle name="Separador de milhares 13 4 7" xfId="2302" xr:uid="{00000000-0005-0000-0000-0000F1080000}"/>
    <cellStyle name="Separador de milhares 13 4 8" xfId="2303" xr:uid="{00000000-0005-0000-0000-0000F2080000}"/>
    <cellStyle name="Separador de milhares 13 4 9" xfId="2304" xr:uid="{00000000-0005-0000-0000-0000F3080000}"/>
    <cellStyle name="Separador de milhares 13 5" xfId="2305" xr:uid="{00000000-0005-0000-0000-0000F4080000}"/>
    <cellStyle name="Separador de milhares 13 5 10" xfId="2306" xr:uid="{00000000-0005-0000-0000-0000F5080000}"/>
    <cellStyle name="Separador de milhares 13 5 2" xfId="2307" xr:uid="{00000000-0005-0000-0000-0000F6080000}"/>
    <cellStyle name="Separador de milhares 13 5 3" xfId="2308" xr:uid="{00000000-0005-0000-0000-0000F7080000}"/>
    <cellStyle name="Separador de milhares 13 5 4" xfId="2309" xr:uid="{00000000-0005-0000-0000-0000F8080000}"/>
    <cellStyle name="Separador de milhares 13 5 5" xfId="2310" xr:uid="{00000000-0005-0000-0000-0000F9080000}"/>
    <cellStyle name="Separador de milhares 13 5 6" xfId="2311" xr:uid="{00000000-0005-0000-0000-0000FA080000}"/>
    <cellStyle name="Separador de milhares 13 5 7" xfId="2312" xr:uid="{00000000-0005-0000-0000-0000FB080000}"/>
    <cellStyle name="Separador de milhares 13 5 8" xfId="2313" xr:uid="{00000000-0005-0000-0000-0000FC080000}"/>
    <cellStyle name="Separador de milhares 13 5 9" xfId="2314" xr:uid="{00000000-0005-0000-0000-0000FD080000}"/>
    <cellStyle name="Separador de milhares 13 6" xfId="2315" xr:uid="{00000000-0005-0000-0000-0000FE080000}"/>
    <cellStyle name="Separador de milhares 13 6 2" xfId="2316" xr:uid="{00000000-0005-0000-0000-0000FF080000}"/>
    <cellStyle name="Separador de milhares 13 6 3" xfId="2317" xr:uid="{00000000-0005-0000-0000-000000090000}"/>
    <cellStyle name="Separador de milhares 13 6 4" xfId="2318" xr:uid="{00000000-0005-0000-0000-000001090000}"/>
    <cellStyle name="Separador de milhares 13 6 5" xfId="2319" xr:uid="{00000000-0005-0000-0000-000002090000}"/>
    <cellStyle name="Separador de milhares 13 7" xfId="2320" xr:uid="{00000000-0005-0000-0000-000003090000}"/>
    <cellStyle name="Separador de milhares 13 8" xfId="2321" xr:uid="{00000000-0005-0000-0000-000004090000}"/>
    <cellStyle name="Separador de milhares 13 9" xfId="2322" xr:uid="{00000000-0005-0000-0000-000005090000}"/>
    <cellStyle name="Separador de milhares 14" xfId="2323" xr:uid="{00000000-0005-0000-0000-000006090000}"/>
    <cellStyle name="Separador de milhares 14 2" xfId="2324" xr:uid="{00000000-0005-0000-0000-000007090000}"/>
    <cellStyle name="Separador de milhares 14 3" xfId="2325" xr:uid="{00000000-0005-0000-0000-000008090000}"/>
    <cellStyle name="Separador de milhares 14 4" xfId="2326" xr:uid="{00000000-0005-0000-0000-000009090000}"/>
    <cellStyle name="Separador de milhares 14 5" xfId="2327" xr:uid="{00000000-0005-0000-0000-00000A090000}"/>
    <cellStyle name="Separador de milhares 15" xfId="2328" xr:uid="{00000000-0005-0000-0000-00000B090000}"/>
    <cellStyle name="Separador de milhares 15 10" xfId="2329" xr:uid="{00000000-0005-0000-0000-00000C090000}"/>
    <cellStyle name="Separador de milhares 15 11" xfId="2330" xr:uid="{00000000-0005-0000-0000-00000D090000}"/>
    <cellStyle name="Separador de milhares 15 12" xfId="2331" xr:uid="{00000000-0005-0000-0000-00000E090000}"/>
    <cellStyle name="Separador de milhares 15 13" xfId="2332" xr:uid="{00000000-0005-0000-0000-00000F090000}"/>
    <cellStyle name="Separador de milhares 15 14" xfId="2333" xr:uid="{00000000-0005-0000-0000-000010090000}"/>
    <cellStyle name="Separador de milhares 15 15" xfId="2334" xr:uid="{00000000-0005-0000-0000-000011090000}"/>
    <cellStyle name="Separador de milhares 15 15 2" xfId="3231" xr:uid="{00000000-0005-0000-0000-000012090000}"/>
    <cellStyle name="Separador de milhares 15 2" xfId="2335" xr:uid="{00000000-0005-0000-0000-000013090000}"/>
    <cellStyle name="Separador de milhares 15 2 2" xfId="2336" xr:uid="{00000000-0005-0000-0000-000014090000}"/>
    <cellStyle name="Separador de milhares 15 2 3" xfId="2337" xr:uid="{00000000-0005-0000-0000-000015090000}"/>
    <cellStyle name="Separador de milhares 15 2 4" xfId="2338" xr:uid="{00000000-0005-0000-0000-000016090000}"/>
    <cellStyle name="Separador de milhares 15 2 5" xfId="2339" xr:uid="{00000000-0005-0000-0000-000017090000}"/>
    <cellStyle name="Separador de milhares 15 2 6" xfId="2340" xr:uid="{00000000-0005-0000-0000-000018090000}"/>
    <cellStyle name="Separador de milhares 15 2 7" xfId="2341" xr:uid="{00000000-0005-0000-0000-000019090000}"/>
    <cellStyle name="Separador de milhares 15 2 8" xfId="2342" xr:uid="{00000000-0005-0000-0000-00001A090000}"/>
    <cellStyle name="Separador de milhares 15 2 8 2" xfId="3233" xr:uid="{00000000-0005-0000-0000-00001B090000}"/>
    <cellStyle name="Separador de milhares 15 2 9" xfId="3232" xr:uid="{00000000-0005-0000-0000-00001C090000}"/>
    <cellStyle name="Separador de milhares 15 3" xfId="2343" xr:uid="{00000000-0005-0000-0000-00001D090000}"/>
    <cellStyle name="Separador de milhares 15 3 10" xfId="2344" xr:uid="{00000000-0005-0000-0000-00001E090000}"/>
    <cellStyle name="Separador de milhares 15 3 2" xfId="2345" xr:uid="{00000000-0005-0000-0000-00001F090000}"/>
    <cellStyle name="Separador de milhares 15 3 3" xfId="2346" xr:uid="{00000000-0005-0000-0000-000020090000}"/>
    <cellStyle name="Separador de milhares 15 3 4" xfId="2347" xr:uid="{00000000-0005-0000-0000-000021090000}"/>
    <cellStyle name="Separador de milhares 15 3 5" xfId="2348" xr:uid="{00000000-0005-0000-0000-000022090000}"/>
    <cellStyle name="Separador de milhares 15 3 6" xfId="2349" xr:uid="{00000000-0005-0000-0000-000023090000}"/>
    <cellStyle name="Separador de milhares 15 3 7" xfId="2350" xr:uid="{00000000-0005-0000-0000-000024090000}"/>
    <cellStyle name="Separador de milhares 15 3 8" xfId="2351" xr:uid="{00000000-0005-0000-0000-000025090000}"/>
    <cellStyle name="Separador de milhares 15 3 9" xfId="2352" xr:uid="{00000000-0005-0000-0000-000026090000}"/>
    <cellStyle name="Separador de milhares 15 4" xfId="2353" xr:uid="{00000000-0005-0000-0000-000027090000}"/>
    <cellStyle name="Separador de milhares 15 4 10" xfId="2354" xr:uid="{00000000-0005-0000-0000-000028090000}"/>
    <cellStyle name="Separador de milhares 15 4 2" xfId="2355" xr:uid="{00000000-0005-0000-0000-000029090000}"/>
    <cellStyle name="Separador de milhares 15 4 3" xfId="2356" xr:uid="{00000000-0005-0000-0000-00002A090000}"/>
    <cellStyle name="Separador de milhares 15 4 4" xfId="2357" xr:uid="{00000000-0005-0000-0000-00002B090000}"/>
    <cellStyle name="Separador de milhares 15 4 5" xfId="2358" xr:uid="{00000000-0005-0000-0000-00002C090000}"/>
    <cellStyle name="Separador de milhares 15 4 6" xfId="2359" xr:uid="{00000000-0005-0000-0000-00002D090000}"/>
    <cellStyle name="Separador de milhares 15 4 7" xfId="2360" xr:uid="{00000000-0005-0000-0000-00002E090000}"/>
    <cellStyle name="Separador de milhares 15 4 8" xfId="2361" xr:uid="{00000000-0005-0000-0000-00002F090000}"/>
    <cellStyle name="Separador de milhares 15 4 9" xfId="2362" xr:uid="{00000000-0005-0000-0000-000030090000}"/>
    <cellStyle name="Separador de milhares 15 5" xfId="2363" xr:uid="{00000000-0005-0000-0000-000031090000}"/>
    <cellStyle name="Separador de milhares 15 5 10" xfId="2364" xr:uid="{00000000-0005-0000-0000-000032090000}"/>
    <cellStyle name="Separador de milhares 15 5 2" xfId="2365" xr:uid="{00000000-0005-0000-0000-000033090000}"/>
    <cellStyle name="Separador de milhares 15 5 3" xfId="2366" xr:uid="{00000000-0005-0000-0000-000034090000}"/>
    <cellStyle name="Separador de milhares 15 5 4" xfId="2367" xr:uid="{00000000-0005-0000-0000-000035090000}"/>
    <cellStyle name="Separador de milhares 15 5 5" xfId="2368" xr:uid="{00000000-0005-0000-0000-000036090000}"/>
    <cellStyle name="Separador de milhares 15 5 6" xfId="2369" xr:uid="{00000000-0005-0000-0000-000037090000}"/>
    <cellStyle name="Separador de milhares 15 5 7" xfId="2370" xr:uid="{00000000-0005-0000-0000-000038090000}"/>
    <cellStyle name="Separador de milhares 15 5 8" xfId="2371" xr:uid="{00000000-0005-0000-0000-000039090000}"/>
    <cellStyle name="Separador de milhares 15 5 9" xfId="2372" xr:uid="{00000000-0005-0000-0000-00003A090000}"/>
    <cellStyle name="Separador de milhares 15 6" xfId="2373" xr:uid="{00000000-0005-0000-0000-00003B090000}"/>
    <cellStyle name="Separador de milhares 15 6 2" xfId="2374" xr:uid="{00000000-0005-0000-0000-00003C090000}"/>
    <cellStyle name="Separador de milhares 15 6 3" xfId="2375" xr:uid="{00000000-0005-0000-0000-00003D090000}"/>
    <cellStyle name="Separador de milhares 15 6 4" xfId="2376" xr:uid="{00000000-0005-0000-0000-00003E090000}"/>
    <cellStyle name="Separador de milhares 15 6 5" xfId="2377" xr:uid="{00000000-0005-0000-0000-00003F090000}"/>
    <cellStyle name="Separador de milhares 15 7" xfId="2378" xr:uid="{00000000-0005-0000-0000-000040090000}"/>
    <cellStyle name="Separador de milhares 15 8" xfId="2379" xr:uid="{00000000-0005-0000-0000-000041090000}"/>
    <cellStyle name="Separador de milhares 15 9" xfId="2380" xr:uid="{00000000-0005-0000-0000-000042090000}"/>
    <cellStyle name="Separador de milhares 16" xfId="2381" xr:uid="{00000000-0005-0000-0000-000043090000}"/>
    <cellStyle name="Separador de milhares 16 2" xfId="2382" xr:uid="{00000000-0005-0000-0000-000044090000}"/>
    <cellStyle name="Separador de milhares 16 2 2" xfId="2383" xr:uid="{00000000-0005-0000-0000-000045090000}"/>
    <cellStyle name="Separador de milhares 16 2 2 2" xfId="3235" xr:uid="{00000000-0005-0000-0000-000046090000}"/>
    <cellStyle name="Separador de milhares 16 2 3" xfId="3234" xr:uid="{00000000-0005-0000-0000-000047090000}"/>
    <cellStyle name="Separador de milhares 16 3" xfId="2384" xr:uid="{00000000-0005-0000-0000-000048090000}"/>
    <cellStyle name="Separador de milhares 16 4" xfId="2385" xr:uid="{00000000-0005-0000-0000-000049090000}"/>
    <cellStyle name="Separador de milhares 16 5" xfId="2386" xr:uid="{00000000-0005-0000-0000-00004A090000}"/>
    <cellStyle name="Separador de milhares 16 6" xfId="2387" xr:uid="{00000000-0005-0000-0000-00004B090000}"/>
    <cellStyle name="Separador de milhares 16 6 2" xfId="3236" xr:uid="{00000000-0005-0000-0000-00004C090000}"/>
    <cellStyle name="Separador de milhares 17" xfId="2388" xr:uid="{00000000-0005-0000-0000-00004D090000}"/>
    <cellStyle name="Separador de milhares 17 2" xfId="2389" xr:uid="{00000000-0005-0000-0000-00004E090000}"/>
    <cellStyle name="Separador de milhares 17 3" xfId="2390" xr:uid="{00000000-0005-0000-0000-00004F090000}"/>
    <cellStyle name="Separador de milhares 17 4" xfId="2391" xr:uid="{00000000-0005-0000-0000-000050090000}"/>
    <cellStyle name="Separador de milhares 17 5" xfId="2392" xr:uid="{00000000-0005-0000-0000-000051090000}"/>
    <cellStyle name="Separador de milhares 18" xfId="2393" xr:uid="{00000000-0005-0000-0000-000052090000}"/>
    <cellStyle name="Separador de milhares 19" xfId="2394" xr:uid="{00000000-0005-0000-0000-000053090000}"/>
    <cellStyle name="Separador de milhares 19 2" xfId="2395" xr:uid="{00000000-0005-0000-0000-000054090000}"/>
    <cellStyle name="Separador de milhares 19 3" xfId="2396" xr:uid="{00000000-0005-0000-0000-000055090000}"/>
    <cellStyle name="Separador de milhares 19 4" xfId="2397" xr:uid="{00000000-0005-0000-0000-000056090000}"/>
    <cellStyle name="Separador de milhares 19 5" xfId="2398" xr:uid="{00000000-0005-0000-0000-000057090000}"/>
    <cellStyle name="Separador de milhares 2" xfId="39" xr:uid="{00000000-0005-0000-0000-000058090000}"/>
    <cellStyle name="Separador de milhares 2 2" xfId="40" xr:uid="{00000000-0005-0000-0000-000059090000}"/>
    <cellStyle name="Separador de milhares 2 2 10" xfId="2401" xr:uid="{00000000-0005-0000-0000-00005A090000}"/>
    <cellStyle name="Separador de milhares 2 2 11" xfId="2402" xr:uid="{00000000-0005-0000-0000-00005B090000}"/>
    <cellStyle name="Separador de milhares 2 2 11 2" xfId="2403" xr:uid="{00000000-0005-0000-0000-00005C090000}"/>
    <cellStyle name="Separador de milhares 2 2 11 3" xfId="2404" xr:uid="{00000000-0005-0000-0000-00005D090000}"/>
    <cellStyle name="Separador de milhares 2 2 11 4" xfId="2405" xr:uid="{00000000-0005-0000-0000-00005E090000}"/>
    <cellStyle name="Separador de milhares 2 2 11 5" xfId="2406" xr:uid="{00000000-0005-0000-0000-00005F090000}"/>
    <cellStyle name="Separador de milhares 2 2 11 6" xfId="2407" xr:uid="{00000000-0005-0000-0000-000060090000}"/>
    <cellStyle name="Separador de milhares 2 2 12" xfId="2408" xr:uid="{00000000-0005-0000-0000-000061090000}"/>
    <cellStyle name="Separador de milhares 2 2 12 2" xfId="2409" xr:uid="{00000000-0005-0000-0000-000062090000}"/>
    <cellStyle name="Separador de milhares 2 2 12 3" xfId="2410" xr:uid="{00000000-0005-0000-0000-000063090000}"/>
    <cellStyle name="Separador de milhares 2 2 12 4" xfId="2411" xr:uid="{00000000-0005-0000-0000-000064090000}"/>
    <cellStyle name="Separador de milhares 2 2 12 5" xfId="2412" xr:uid="{00000000-0005-0000-0000-000065090000}"/>
    <cellStyle name="Separador de milhares 2 2 12 6" xfId="2413" xr:uid="{00000000-0005-0000-0000-000066090000}"/>
    <cellStyle name="Separador de milhares 2 2 13" xfId="2400" xr:uid="{00000000-0005-0000-0000-000067090000}"/>
    <cellStyle name="Separador de milhares 2 2 2" xfId="2414" xr:uid="{00000000-0005-0000-0000-000068090000}"/>
    <cellStyle name="Separador de milhares 2 2 2 10" xfId="2415" xr:uid="{00000000-0005-0000-0000-000069090000}"/>
    <cellStyle name="Separador de milhares 2 2 2 11" xfId="2416" xr:uid="{00000000-0005-0000-0000-00006A090000}"/>
    <cellStyle name="Separador de milhares 2 2 2 12" xfId="2417" xr:uid="{00000000-0005-0000-0000-00006B090000}"/>
    <cellStyle name="Separador de milhares 2 2 2 13" xfId="2418" xr:uid="{00000000-0005-0000-0000-00006C090000}"/>
    <cellStyle name="Separador de milhares 2 2 2 14" xfId="2419" xr:uid="{00000000-0005-0000-0000-00006D090000}"/>
    <cellStyle name="Separador de milhares 2 2 2 15" xfId="2420" xr:uid="{00000000-0005-0000-0000-00006E090000}"/>
    <cellStyle name="Separador de milhares 2 2 2 16" xfId="2421" xr:uid="{00000000-0005-0000-0000-00006F090000}"/>
    <cellStyle name="Separador de milhares 2 2 2 17" xfId="2422" xr:uid="{00000000-0005-0000-0000-000070090000}"/>
    <cellStyle name="Separador de milhares 2 2 2 18" xfId="2423" xr:uid="{00000000-0005-0000-0000-000071090000}"/>
    <cellStyle name="Separador de milhares 2 2 2 19" xfId="2424" xr:uid="{00000000-0005-0000-0000-000072090000}"/>
    <cellStyle name="Separador de milhares 2 2 2 2" xfId="2425" xr:uid="{00000000-0005-0000-0000-000073090000}"/>
    <cellStyle name="Separador de milhares 2 2 2 2 2" xfId="2426" xr:uid="{00000000-0005-0000-0000-000074090000}"/>
    <cellStyle name="Separador de milhares 2 2 2 2 2 10" xfId="2427" xr:uid="{00000000-0005-0000-0000-000075090000}"/>
    <cellStyle name="Separador de milhares 2 2 2 2 2 2" xfId="2428" xr:uid="{00000000-0005-0000-0000-000076090000}"/>
    <cellStyle name="Separador de milhares 2 2 2 2 2 3" xfId="2429" xr:uid="{00000000-0005-0000-0000-000077090000}"/>
    <cellStyle name="Separador de milhares 2 2 2 2 2 4" xfId="2430" xr:uid="{00000000-0005-0000-0000-000078090000}"/>
    <cellStyle name="Separador de milhares 2 2 2 2 2 5" xfId="2431" xr:uid="{00000000-0005-0000-0000-000079090000}"/>
    <cellStyle name="Separador de milhares 2 2 2 2 2 6" xfId="2432" xr:uid="{00000000-0005-0000-0000-00007A090000}"/>
    <cellStyle name="Separador de milhares 2 2 2 2 2 7" xfId="2433" xr:uid="{00000000-0005-0000-0000-00007B090000}"/>
    <cellStyle name="Separador de milhares 2 2 2 2 2 8" xfId="2434" xr:uid="{00000000-0005-0000-0000-00007C090000}"/>
    <cellStyle name="Separador de milhares 2 2 2 2 2 9" xfId="2435" xr:uid="{00000000-0005-0000-0000-00007D090000}"/>
    <cellStyle name="Separador de milhares 2 2 2 2 3" xfId="2436" xr:uid="{00000000-0005-0000-0000-00007E090000}"/>
    <cellStyle name="Separador de milhares 2 2 2 2 4" xfId="2437" xr:uid="{00000000-0005-0000-0000-00007F090000}"/>
    <cellStyle name="Separador de milhares 2 2 2 2 5" xfId="2438" xr:uid="{00000000-0005-0000-0000-000080090000}"/>
    <cellStyle name="Separador de milhares 2 2 2 2 5 2" xfId="2439" xr:uid="{00000000-0005-0000-0000-000081090000}"/>
    <cellStyle name="Separador de milhares 2 2 2 2 5 3" xfId="2440" xr:uid="{00000000-0005-0000-0000-000082090000}"/>
    <cellStyle name="Separador de milhares 2 2 2 2 5 4" xfId="2441" xr:uid="{00000000-0005-0000-0000-000083090000}"/>
    <cellStyle name="Separador de milhares 2 2 2 2 5 5" xfId="2442" xr:uid="{00000000-0005-0000-0000-000084090000}"/>
    <cellStyle name="Separador de milhares 2 2 2 2 5 6" xfId="2443" xr:uid="{00000000-0005-0000-0000-000085090000}"/>
    <cellStyle name="Separador de milhares 2 2 2 2 6" xfId="2444" xr:uid="{00000000-0005-0000-0000-000086090000}"/>
    <cellStyle name="Separador de milhares 2 2 2 2 6 2" xfId="2445" xr:uid="{00000000-0005-0000-0000-000087090000}"/>
    <cellStyle name="Separador de milhares 2 2 2 2 6 3" xfId="2446" xr:uid="{00000000-0005-0000-0000-000088090000}"/>
    <cellStyle name="Separador de milhares 2 2 2 2 6 4" xfId="2447" xr:uid="{00000000-0005-0000-0000-000089090000}"/>
    <cellStyle name="Separador de milhares 2 2 2 2 6 5" xfId="2448" xr:uid="{00000000-0005-0000-0000-00008A090000}"/>
    <cellStyle name="Separador de milhares 2 2 2 2 6 6" xfId="2449" xr:uid="{00000000-0005-0000-0000-00008B090000}"/>
    <cellStyle name="Separador de milhares 2 2 2 20" xfId="2450" xr:uid="{00000000-0005-0000-0000-00008C090000}"/>
    <cellStyle name="Separador de milhares 2 2 2 3" xfId="2451" xr:uid="{00000000-0005-0000-0000-00008D090000}"/>
    <cellStyle name="Separador de milhares 2 2 2 4" xfId="2452" xr:uid="{00000000-0005-0000-0000-00008E090000}"/>
    <cellStyle name="Separador de milhares 2 2 2 5" xfId="2453" xr:uid="{00000000-0005-0000-0000-00008F090000}"/>
    <cellStyle name="Separador de milhares 2 2 2 6" xfId="2454" xr:uid="{00000000-0005-0000-0000-000090090000}"/>
    <cellStyle name="Separador de milhares 2 2 2 7" xfId="2455" xr:uid="{00000000-0005-0000-0000-000091090000}"/>
    <cellStyle name="Separador de milhares 2 2 2 8" xfId="2456" xr:uid="{00000000-0005-0000-0000-000092090000}"/>
    <cellStyle name="Separador de milhares 2 2 2 8 2" xfId="2457" xr:uid="{00000000-0005-0000-0000-000093090000}"/>
    <cellStyle name="Separador de milhares 2 2 2 8 2 2" xfId="2458" xr:uid="{00000000-0005-0000-0000-000094090000}"/>
    <cellStyle name="Separador de milhares 2 2 2 8 2 3" xfId="2459" xr:uid="{00000000-0005-0000-0000-000095090000}"/>
    <cellStyle name="Separador de milhares 2 2 2 8 2 4" xfId="2460" xr:uid="{00000000-0005-0000-0000-000096090000}"/>
    <cellStyle name="Separador de milhares 2 2 2 8 2 5" xfId="2461" xr:uid="{00000000-0005-0000-0000-000097090000}"/>
    <cellStyle name="Separador de milhares 2 2 2 8 2 6" xfId="2462" xr:uid="{00000000-0005-0000-0000-000098090000}"/>
    <cellStyle name="Separador de milhares 2 2 2 8 3" xfId="2463" xr:uid="{00000000-0005-0000-0000-000099090000}"/>
    <cellStyle name="Separador de milhares 2 2 2 8 3 2" xfId="2464" xr:uid="{00000000-0005-0000-0000-00009A090000}"/>
    <cellStyle name="Separador de milhares 2 2 2 8 3 3" xfId="2465" xr:uid="{00000000-0005-0000-0000-00009B090000}"/>
    <cellStyle name="Separador de milhares 2 2 2 8 3 4" xfId="2466" xr:uid="{00000000-0005-0000-0000-00009C090000}"/>
    <cellStyle name="Separador de milhares 2 2 2 8 3 5" xfId="2467" xr:uid="{00000000-0005-0000-0000-00009D090000}"/>
    <cellStyle name="Separador de milhares 2 2 2 8 3 6" xfId="2468" xr:uid="{00000000-0005-0000-0000-00009E090000}"/>
    <cellStyle name="Separador de milhares 2 2 2 8 4" xfId="2469" xr:uid="{00000000-0005-0000-0000-00009F090000}"/>
    <cellStyle name="Separador de milhares 2 2 2 8 4 2" xfId="2470" xr:uid="{00000000-0005-0000-0000-0000A0090000}"/>
    <cellStyle name="Separador de milhares 2 2 2 8 4 3" xfId="2471" xr:uid="{00000000-0005-0000-0000-0000A1090000}"/>
    <cellStyle name="Separador de milhares 2 2 2 8 4 4" xfId="2472" xr:uid="{00000000-0005-0000-0000-0000A2090000}"/>
    <cellStyle name="Separador de milhares 2 2 2 8 4 5" xfId="2473" xr:uid="{00000000-0005-0000-0000-0000A3090000}"/>
    <cellStyle name="Separador de milhares 2 2 2 8 4 6" xfId="2474" xr:uid="{00000000-0005-0000-0000-0000A4090000}"/>
    <cellStyle name="Separador de milhares 2 2 2 9" xfId="2475" xr:uid="{00000000-0005-0000-0000-0000A5090000}"/>
    <cellStyle name="Separador de milhares 2 2 2 9 2" xfId="2476" xr:uid="{00000000-0005-0000-0000-0000A6090000}"/>
    <cellStyle name="Separador de milhares 2 2 2 9 3" xfId="2477" xr:uid="{00000000-0005-0000-0000-0000A7090000}"/>
    <cellStyle name="Separador de milhares 2 2 2 9 4" xfId="2478" xr:uid="{00000000-0005-0000-0000-0000A8090000}"/>
    <cellStyle name="Separador de milhares 2 2 2 9 5" xfId="2479" xr:uid="{00000000-0005-0000-0000-0000A9090000}"/>
    <cellStyle name="Separador de milhares 2 2 2 9 6" xfId="2480" xr:uid="{00000000-0005-0000-0000-0000AA090000}"/>
    <cellStyle name="Separador de milhares 2 2 2 9 7" xfId="2481" xr:uid="{00000000-0005-0000-0000-0000AB090000}"/>
    <cellStyle name="Separador de milhares 2 2 3" xfId="2482" xr:uid="{00000000-0005-0000-0000-0000AC090000}"/>
    <cellStyle name="Separador de milhares 2 2 4" xfId="2483" xr:uid="{00000000-0005-0000-0000-0000AD090000}"/>
    <cellStyle name="Separador de milhares 2 2 4 10" xfId="2484" xr:uid="{00000000-0005-0000-0000-0000AE090000}"/>
    <cellStyle name="Separador de milhares 2 2 4 11" xfId="2485" xr:uid="{00000000-0005-0000-0000-0000AF090000}"/>
    <cellStyle name="Separador de milhares 2 2 4 12" xfId="2486" xr:uid="{00000000-0005-0000-0000-0000B0090000}"/>
    <cellStyle name="Separador de milhares 2 2 4 13" xfId="2487" xr:uid="{00000000-0005-0000-0000-0000B1090000}"/>
    <cellStyle name="Separador de milhares 2 2 4 14" xfId="2488" xr:uid="{00000000-0005-0000-0000-0000B2090000}"/>
    <cellStyle name="Separador de milhares 2 2 4 15" xfId="2489" xr:uid="{00000000-0005-0000-0000-0000B3090000}"/>
    <cellStyle name="Separador de milhares 2 2 4 2" xfId="2490" xr:uid="{00000000-0005-0000-0000-0000B4090000}"/>
    <cellStyle name="Separador de milhares 2 2 4 2 2" xfId="2491" xr:uid="{00000000-0005-0000-0000-0000B5090000}"/>
    <cellStyle name="Separador de milhares 2 2 4 2 2 2" xfId="2492" xr:uid="{00000000-0005-0000-0000-0000B6090000}"/>
    <cellStyle name="Separador de milhares 2 2 4 2 2 3" xfId="2493" xr:uid="{00000000-0005-0000-0000-0000B7090000}"/>
    <cellStyle name="Separador de milhares 2 2 4 2 2 4" xfId="2494" xr:uid="{00000000-0005-0000-0000-0000B8090000}"/>
    <cellStyle name="Separador de milhares 2 2 4 2 2 5" xfId="2495" xr:uid="{00000000-0005-0000-0000-0000B9090000}"/>
    <cellStyle name="Separador de milhares 2 2 4 2 2 6" xfId="2496" xr:uid="{00000000-0005-0000-0000-0000BA090000}"/>
    <cellStyle name="Separador de milhares 2 2 4 2 3" xfId="2497" xr:uid="{00000000-0005-0000-0000-0000BB090000}"/>
    <cellStyle name="Separador de milhares 2 2 4 2 3 2" xfId="2498" xr:uid="{00000000-0005-0000-0000-0000BC090000}"/>
    <cellStyle name="Separador de milhares 2 2 4 2 3 3" xfId="2499" xr:uid="{00000000-0005-0000-0000-0000BD090000}"/>
    <cellStyle name="Separador de milhares 2 2 4 2 3 4" xfId="2500" xr:uid="{00000000-0005-0000-0000-0000BE090000}"/>
    <cellStyle name="Separador de milhares 2 2 4 2 3 5" xfId="2501" xr:uid="{00000000-0005-0000-0000-0000BF090000}"/>
    <cellStyle name="Separador de milhares 2 2 4 2 3 6" xfId="2502" xr:uid="{00000000-0005-0000-0000-0000C0090000}"/>
    <cellStyle name="Separador de milhares 2 2 4 2 4" xfId="2503" xr:uid="{00000000-0005-0000-0000-0000C1090000}"/>
    <cellStyle name="Separador de milhares 2 2 4 2 4 2" xfId="2504" xr:uid="{00000000-0005-0000-0000-0000C2090000}"/>
    <cellStyle name="Separador de milhares 2 2 4 2 4 3" xfId="2505" xr:uid="{00000000-0005-0000-0000-0000C3090000}"/>
    <cellStyle name="Separador de milhares 2 2 4 2 4 4" xfId="2506" xr:uid="{00000000-0005-0000-0000-0000C4090000}"/>
    <cellStyle name="Separador de milhares 2 2 4 2 4 5" xfId="2507" xr:uid="{00000000-0005-0000-0000-0000C5090000}"/>
    <cellStyle name="Separador de milhares 2 2 4 2 4 6" xfId="2508" xr:uid="{00000000-0005-0000-0000-0000C6090000}"/>
    <cellStyle name="Separador de milhares 2 2 4 3" xfId="2509" xr:uid="{00000000-0005-0000-0000-0000C7090000}"/>
    <cellStyle name="Separador de milhares 2 2 4 3 2" xfId="2510" xr:uid="{00000000-0005-0000-0000-0000C8090000}"/>
    <cellStyle name="Separador de milhares 2 2 4 3 3" xfId="2511" xr:uid="{00000000-0005-0000-0000-0000C9090000}"/>
    <cellStyle name="Separador de milhares 2 2 4 3 4" xfId="2512" xr:uid="{00000000-0005-0000-0000-0000CA090000}"/>
    <cellStyle name="Separador de milhares 2 2 4 3 5" xfId="2513" xr:uid="{00000000-0005-0000-0000-0000CB090000}"/>
    <cellStyle name="Separador de milhares 2 2 4 3 6" xfId="2514" xr:uid="{00000000-0005-0000-0000-0000CC090000}"/>
    <cellStyle name="Separador de milhares 2 2 4 3 7" xfId="2515" xr:uid="{00000000-0005-0000-0000-0000CD090000}"/>
    <cellStyle name="Separador de milhares 2 2 4 4" xfId="2516" xr:uid="{00000000-0005-0000-0000-0000CE090000}"/>
    <cellStyle name="Separador de milhares 2 2 4 4 2" xfId="2517" xr:uid="{00000000-0005-0000-0000-0000CF090000}"/>
    <cellStyle name="Separador de milhares 2 2 4 4 3" xfId="2518" xr:uid="{00000000-0005-0000-0000-0000D0090000}"/>
    <cellStyle name="Separador de milhares 2 2 4 4 4" xfId="2519" xr:uid="{00000000-0005-0000-0000-0000D1090000}"/>
    <cellStyle name="Separador de milhares 2 2 4 4 5" xfId="2520" xr:uid="{00000000-0005-0000-0000-0000D2090000}"/>
    <cellStyle name="Separador de milhares 2 2 4 4 6" xfId="2521" xr:uid="{00000000-0005-0000-0000-0000D3090000}"/>
    <cellStyle name="Separador de milhares 2 2 4 4 7" xfId="2522" xr:uid="{00000000-0005-0000-0000-0000D4090000}"/>
    <cellStyle name="Separador de milhares 2 2 4 5" xfId="2523" xr:uid="{00000000-0005-0000-0000-0000D5090000}"/>
    <cellStyle name="Separador de milhares 2 2 4 6" xfId="2524" xr:uid="{00000000-0005-0000-0000-0000D6090000}"/>
    <cellStyle name="Separador de milhares 2 2 4 7" xfId="2525" xr:uid="{00000000-0005-0000-0000-0000D7090000}"/>
    <cellStyle name="Separador de milhares 2 2 4 8" xfId="2526" xr:uid="{00000000-0005-0000-0000-0000D8090000}"/>
    <cellStyle name="Separador de milhares 2 2 4 9" xfId="2527" xr:uid="{00000000-0005-0000-0000-0000D9090000}"/>
    <cellStyle name="Separador de milhares 2 2 5" xfId="2528" xr:uid="{00000000-0005-0000-0000-0000DA090000}"/>
    <cellStyle name="Separador de milhares 2 2 5 10" xfId="2529" xr:uid="{00000000-0005-0000-0000-0000DB090000}"/>
    <cellStyle name="Separador de milhares 2 2 5 11" xfId="2530" xr:uid="{00000000-0005-0000-0000-0000DC090000}"/>
    <cellStyle name="Separador de milhares 2 2 5 2" xfId="2531" xr:uid="{00000000-0005-0000-0000-0000DD090000}"/>
    <cellStyle name="Separador de milhares 2 2 5 3" xfId="2532" xr:uid="{00000000-0005-0000-0000-0000DE090000}"/>
    <cellStyle name="Separador de milhares 2 2 5 4" xfId="2533" xr:uid="{00000000-0005-0000-0000-0000DF090000}"/>
    <cellStyle name="Separador de milhares 2 2 5 5" xfId="2534" xr:uid="{00000000-0005-0000-0000-0000E0090000}"/>
    <cellStyle name="Separador de milhares 2 2 5 6" xfId="2535" xr:uid="{00000000-0005-0000-0000-0000E1090000}"/>
    <cellStyle name="Separador de milhares 2 2 5 7" xfId="2536" xr:uid="{00000000-0005-0000-0000-0000E2090000}"/>
    <cellStyle name="Separador de milhares 2 2 5 8" xfId="2537" xr:uid="{00000000-0005-0000-0000-0000E3090000}"/>
    <cellStyle name="Separador de milhares 2 2 5 9" xfId="2538" xr:uid="{00000000-0005-0000-0000-0000E4090000}"/>
    <cellStyle name="Separador de milhares 2 2 6" xfId="2539" xr:uid="{00000000-0005-0000-0000-0000E5090000}"/>
    <cellStyle name="Separador de milhares 2 2 6 10" xfId="2540" xr:uid="{00000000-0005-0000-0000-0000E6090000}"/>
    <cellStyle name="Separador de milhares 2 2 6 11" xfId="2541" xr:uid="{00000000-0005-0000-0000-0000E7090000}"/>
    <cellStyle name="Separador de milhares 2 2 6 2" xfId="2542" xr:uid="{00000000-0005-0000-0000-0000E8090000}"/>
    <cellStyle name="Separador de milhares 2 2 6 3" xfId="2543" xr:uid="{00000000-0005-0000-0000-0000E9090000}"/>
    <cellStyle name="Separador de milhares 2 2 6 4" xfId="2544" xr:uid="{00000000-0005-0000-0000-0000EA090000}"/>
    <cellStyle name="Separador de milhares 2 2 6 5" xfId="2545" xr:uid="{00000000-0005-0000-0000-0000EB090000}"/>
    <cellStyle name="Separador de milhares 2 2 6 6" xfId="2546" xr:uid="{00000000-0005-0000-0000-0000EC090000}"/>
    <cellStyle name="Separador de milhares 2 2 6 7" xfId="2547" xr:uid="{00000000-0005-0000-0000-0000ED090000}"/>
    <cellStyle name="Separador de milhares 2 2 6 8" xfId="2548" xr:uid="{00000000-0005-0000-0000-0000EE090000}"/>
    <cellStyle name="Separador de milhares 2 2 6 9" xfId="2549" xr:uid="{00000000-0005-0000-0000-0000EF090000}"/>
    <cellStyle name="Separador de milhares 2 2 7" xfId="2550" xr:uid="{00000000-0005-0000-0000-0000F0090000}"/>
    <cellStyle name="Separador de milhares 2 2 7 10" xfId="2551" xr:uid="{00000000-0005-0000-0000-0000F1090000}"/>
    <cellStyle name="Separador de milhares 2 2 7 11" xfId="2552" xr:uid="{00000000-0005-0000-0000-0000F2090000}"/>
    <cellStyle name="Separador de milhares 2 2 7 2" xfId="2553" xr:uid="{00000000-0005-0000-0000-0000F3090000}"/>
    <cellStyle name="Separador de milhares 2 2 7 3" xfId="2554" xr:uid="{00000000-0005-0000-0000-0000F4090000}"/>
    <cellStyle name="Separador de milhares 2 2 7 4" xfId="2555" xr:uid="{00000000-0005-0000-0000-0000F5090000}"/>
    <cellStyle name="Separador de milhares 2 2 7 5" xfId="2556" xr:uid="{00000000-0005-0000-0000-0000F6090000}"/>
    <cellStyle name="Separador de milhares 2 2 7 6" xfId="2557" xr:uid="{00000000-0005-0000-0000-0000F7090000}"/>
    <cellStyle name="Separador de milhares 2 2 7 7" xfId="2558" xr:uid="{00000000-0005-0000-0000-0000F8090000}"/>
    <cellStyle name="Separador de milhares 2 2 7 8" xfId="2559" xr:uid="{00000000-0005-0000-0000-0000F9090000}"/>
    <cellStyle name="Separador de milhares 2 2 7 9" xfId="2560" xr:uid="{00000000-0005-0000-0000-0000FA090000}"/>
    <cellStyle name="Separador de milhares 2 2 8" xfId="2561" xr:uid="{00000000-0005-0000-0000-0000FB090000}"/>
    <cellStyle name="Separador de milhares 2 2 8 10" xfId="2562" xr:uid="{00000000-0005-0000-0000-0000FC090000}"/>
    <cellStyle name="Separador de milhares 2 2 8 11" xfId="2563" xr:uid="{00000000-0005-0000-0000-0000FD090000}"/>
    <cellStyle name="Separador de milhares 2 2 8 2" xfId="2564" xr:uid="{00000000-0005-0000-0000-0000FE090000}"/>
    <cellStyle name="Separador de milhares 2 2 8 3" xfId="2565" xr:uid="{00000000-0005-0000-0000-0000FF090000}"/>
    <cellStyle name="Separador de milhares 2 2 8 4" xfId="2566" xr:uid="{00000000-0005-0000-0000-0000000A0000}"/>
    <cellStyle name="Separador de milhares 2 2 8 5" xfId="2567" xr:uid="{00000000-0005-0000-0000-0000010A0000}"/>
    <cellStyle name="Separador de milhares 2 2 8 6" xfId="2568" xr:uid="{00000000-0005-0000-0000-0000020A0000}"/>
    <cellStyle name="Separador de milhares 2 2 8 7" xfId="2569" xr:uid="{00000000-0005-0000-0000-0000030A0000}"/>
    <cellStyle name="Separador de milhares 2 2 8 8" xfId="2570" xr:uid="{00000000-0005-0000-0000-0000040A0000}"/>
    <cellStyle name="Separador de milhares 2 2 8 9" xfId="2571" xr:uid="{00000000-0005-0000-0000-0000050A0000}"/>
    <cellStyle name="Separador de milhares 2 2 9" xfId="2572" xr:uid="{00000000-0005-0000-0000-0000060A0000}"/>
    <cellStyle name="Separador de milhares 2 2 9 10" xfId="2573" xr:uid="{00000000-0005-0000-0000-0000070A0000}"/>
    <cellStyle name="Separador de milhares 2 2 9 2" xfId="2574" xr:uid="{00000000-0005-0000-0000-0000080A0000}"/>
    <cellStyle name="Separador de milhares 2 2 9 3" xfId="2575" xr:uid="{00000000-0005-0000-0000-0000090A0000}"/>
    <cellStyle name="Separador de milhares 2 2 9 4" xfId="2576" xr:uid="{00000000-0005-0000-0000-00000A0A0000}"/>
    <cellStyle name="Separador de milhares 2 2 9 5" xfId="2577" xr:uid="{00000000-0005-0000-0000-00000B0A0000}"/>
    <cellStyle name="Separador de milhares 2 2 9 6" xfId="2578" xr:uid="{00000000-0005-0000-0000-00000C0A0000}"/>
    <cellStyle name="Separador de milhares 2 2 9 7" xfId="2579" xr:uid="{00000000-0005-0000-0000-00000D0A0000}"/>
    <cellStyle name="Separador de milhares 2 2 9 8" xfId="2580" xr:uid="{00000000-0005-0000-0000-00000E0A0000}"/>
    <cellStyle name="Separador de milhares 2 2 9 9" xfId="2581" xr:uid="{00000000-0005-0000-0000-00000F0A0000}"/>
    <cellStyle name="Separador de milhares 2 3" xfId="41" xr:uid="{00000000-0005-0000-0000-0000100A0000}"/>
    <cellStyle name="Separador de milhares 2 3 2" xfId="2582" xr:uid="{00000000-0005-0000-0000-0000110A0000}"/>
    <cellStyle name="Separador de milhares 2 4" xfId="2583" xr:uid="{00000000-0005-0000-0000-0000120A0000}"/>
    <cellStyle name="Separador de milhares 2 5" xfId="2584" xr:uid="{00000000-0005-0000-0000-0000130A0000}"/>
    <cellStyle name="Separador de milhares 2 6" xfId="2399" xr:uid="{00000000-0005-0000-0000-0000140A0000}"/>
    <cellStyle name="Separador de milhares 20" xfId="2585" xr:uid="{00000000-0005-0000-0000-0000150A0000}"/>
    <cellStyle name="Separador de milhares 21" xfId="2586" xr:uid="{00000000-0005-0000-0000-0000160A0000}"/>
    <cellStyle name="Separador de milhares 22" xfId="2587" xr:uid="{00000000-0005-0000-0000-0000170A0000}"/>
    <cellStyle name="Separador de milhares 23" xfId="2588" xr:uid="{00000000-0005-0000-0000-0000180A0000}"/>
    <cellStyle name="Separador de milhares 24" xfId="2589" xr:uid="{00000000-0005-0000-0000-0000190A0000}"/>
    <cellStyle name="Separador de milhares 25" xfId="2590" xr:uid="{00000000-0005-0000-0000-00001A0A0000}"/>
    <cellStyle name="Separador de milhares 26" xfId="2591" xr:uid="{00000000-0005-0000-0000-00001B0A0000}"/>
    <cellStyle name="Separador de milhares 27" xfId="2592" xr:uid="{00000000-0005-0000-0000-00001C0A0000}"/>
    <cellStyle name="Separador de milhares 28" xfId="2593" xr:uid="{00000000-0005-0000-0000-00001D0A0000}"/>
    <cellStyle name="Separador de milhares 3" xfId="42" xr:uid="{00000000-0005-0000-0000-00001E0A0000}"/>
    <cellStyle name="Separador de milhares 3 2" xfId="2595" xr:uid="{00000000-0005-0000-0000-00001F0A0000}"/>
    <cellStyle name="Separador de milhares 3 3" xfId="2596" xr:uid="{00000000-0005-0000-0000-0000200A0000}"/>
    <cellStyle name="Separador de milhares 3 4" xfId="2597" xr:uid="{00000000-0005-0000-0000-0000210A0000}"/>
    <cellStyle name="Separador de milhares 3 5" xfId="2598" xr:uid="{00000000-0005-0000-0000-0000220A0000}"/>
    <cellStyle name="Separador de milhares 3 6" xfId="2599" xr:uid="{00000000-0005-0000-0000-0000230A0000}"/>
    <cellStyle name="Separador de milhares 3 7" xfId="2600" xr:uid="{00000000-0005-0000-0000-0000240A0000}"/>
    <cellStyle name="Separador de milhares 3 8" xfId="2594" xr:uid="{00000000-0005-0000-0000-0000250A0000}"/>
    <cellStyle name="Separador de milhares 4" xfId="2601" xr:uid="{00000000-0005-0000-0000-0000260A0000}"/>
    <cellStyle name="Separador de milhares 4 10" xfId="2602" xr:uid="{00000000-0005-0000-0000-0000270A0000}"/>
    <cellStyle name="Separador de milhares 4 10 10" xfId="2603" xr:uid="{00000000-0005-0000-0000-0000280A0000}"/>
    <cellStyle name="Separador de milhares 4 10 2" xfId="2604" xr:uid="{00000000-0005-0000-0000-0000290A0000}"/>
    <cellStyle name="Separador de milhares 4 10 3" xfId="2605" xr:uid="{00000000-0005-0000-0000-00002A0A0000}"/>
    <cellStyle name="Separador de milhares 4 10 4" xfId="2606" xr:uid="{00000000-0005-0000-0000-00002B0A0000}"/>
    <cellStyle name="Separador de milhares 4 10 5" xfId="2607" xr:uid="{00000000-0005-0000-0000-00002C0A0000}"/>
    <cellStyle name="Separador de milhares 4 10 6" xfId="2608" xr:uid="{00000000-0005-0000-0000-00002D0A0000}"/>
    <cellStyle name="Separador de milhares 4 10 7" xfId="2609" xr:uid="{00000000-0005-0000-0000-00002E0A0000}"/>
    <cellStyle name="Separador de milhares 4 10 8" xfId="2610" xr:uid="{00000000-0005-0000-0000-00002F0A0000}"/>
    <cellStyle name="Separador de milhares 4 10 9" xfId="2611" xr:uid="{00000000-0005-0000-0000-0000300A0000}"/>
    <cellStyle name="Separador de milhares 4 11" xfId="2612" xr:uid="{00000000-0005-0000-0000-0000310A0000}"/>
    <cellStyle name="Separador de milhares 4 12" xfId="2613" xr:uid="{00000000-0005-0000-0000-0000320A0000}"/>
    <cellStyle name="Separador de milhares 4 13" xfId="2614" xr:uid="{00000000-0005-0000-0000-0000330A0000}"/>
    <cellStyle name="Separador de milhares 4 2" xfId="2615" xr:uid="{00000000-0005-0000-0000-0000340A0000}"/>
    <cellStyle name="Separador de milhares 4 2 10" xfId="2616" xr:uid="{00000000-0005-0000-0000-0000350A0000}"/>
    <cellStyle name="Separador de milhares 4 2 11" xfId="2617" xr:uid="{00000000-0005-0000-0000-0000360A0000}"/>
    <cellStyle name="Separador de milhares 4 2 2" xfId="2618" xr:uid="{00000000-0005-0000-0000-0000370A0000}"/>
    <cellStyle name="Separador de milhares 4 2 3" xfId="2619" xr:uid="{00000000-0005-0000-0000-0000380A0000}"/>
    <cellStyle name="Separador de milhares 4 2 4" xfId="2620" xr:uid="{00000000-0005-0000-0000-0000390A0000}"/>
    <cellStyle name="Separador de milhares 4 2 5" xfId="2621" xr:uid="{00000000-0005-0000-0000-00003A0A0000}"/>
    <cellStyle name="Separador de milhares 4 2 6" xfId="2622" xr:uid="{00000000-0005-0000-0000-00003B0A0000}"/>
    <cellStyle name="Separador de milhares 4 2 7" xfId="2623" xr:uid="{00000000-0005-0000-0000-00003C0A0000}"/>
    <cellStyle name="Separador de milhares 4 2 8" xfId="2624" xr:uid="{00000000-0005-0000-0000-00003D0A0000}"/>
    <cellStyle name="Separador de milhares 4 2 9" xfId="2625" xr:uid="{00000000-0005-0000-0000-00003E0A0000}"/>
    <cellStyle name="Separador de milhares 4 3" xfId="2626" xr:uid="{00000000-0005-0000-0000-00003F0A0000}"/>
    <cellStyle name="Separador de milhares 4 3 10" xfId="2627" xr:uid="{00000000-0005-0000-0000-0000400A0000}"/>
    <cellStyle name="Separador de milhares 4 3 11" xfId="2628" xr:uid="{00000000-0005-0000-0000-0000410A0000}"/>
    <cellStyle name="Separador de milhares 4 3 2" xfId="2629" xr:uid="{00000000-0005-0000-0000-0000420A0000}"/>
    <cellStyle name="Separador de milhares 4 3 3" xfId="2630" xr:uid="{00000000-0005-0000-0000-0000430A0000}"/>
    <cellStyle name="Separador de milhares 4 3 4" xfId="2631" xr:uid="{00000000-0005-0000-0000-0000440A0000}"/>
    <cellStyle name="Separador de milhares 4 3 5" xfId="2632" xr:uid="{00000000-0005-0000-0000-0000450A0000}"/>
    <cellStyle name="Separador de milhares 4 3 6" xfId="2633" xr:uid="{00000000-0005-0000-0000-0000460A0000}"/>
    <cellStyle name="Separador de milhares 4 3 7" xfId="2634" xr:uid="{00000000-0005-0000-0000-0000470A0000}"/>
    <cellStyle name="Separador de milhares 4 3 8" xfId="2635" xr:uid="{00000000-0005-0000-0000-0000480A0000}"/>
    <cellStyle name="Separador de milhares 4 3 9" xfId="2636" xr:uid="{00000000-0005-0000-0000-0000490A0000}"/>
    <cellStyle name="Separador de milhares 4 4" xfId="2637" xr:uid="{00000000-0005-0000-0000-00004A0A0000}"/>
    <cellStyle name="Separador de milhares 4 4 10" xfId="2638" xr:uid="{00000000-0005-0000-0000-00004B0A0000}"/>
    <cellStyle name="Separador de milhares 4 4 11" xfId="2639" xr:uid="{00000000-0005-0000-0000-00004C0A0000}"/>
    <cellStyle name="Separador de milhares 4 4 2" xfId="2640" xr:uid="{00000000-0005-0000-0000-00004D0A0000}"/>
    <cellStyle name="Separador de milhares 4 4 3" xfId="2641" xr:uid="{00000000-0005-0000-0000-00004E0A0000}"/>
    <cellStyle name="Separador de milhares 4 4 4" xfId="2642" xr:uid="{00000000-0005-0000-0000-00004F0A0000}"/>
    <cellStyle name="Separador de milhares 4 4 5" xfId="2643" xr:uid="{00000000-0005-0000-0000-0000500A0000}"/>
    <cellStyle name="Separador de milhares 4 4 6" xfId="2644" xr:uid="{00000000-0005-0000-0000-0000510A0000}"/>
    <cellStyle name="Separador de milhares 4 4 7" xfId="2645" xr:uid="{00000000-0005-0000-0000-0000520A0000}"/>
    <cellStyle name="Separador de milhares 4 4 8" xfId="2646" xr:uid="{00000000-0005-0000-0000-0000530A0000}"/>
    <cellStyle name="Separador de milhares 4 4 9" xfId="2647" xr:uid="{00000000-0005-0000-0000-0000540A0000}"/>
    <cellStyle name="Separador de milhares 4 5" xfId="2648" xr:uid="{00000000-0005-0000-0000-0000550A0000}"/>
    <cellStyle name="Separador de milhares 4 5 10" xfId="2649" xr:uid="{00000000-0005-0000-0000-0000560A0000}"/>
    <cellStyle name="Separador de milhares 4 5 11" xfId="2650" xr:uid="{00000000-0005-0000-0000-0000570A0000}"/>
    <cellStyle name="Separador de milhares 4 5 2" xfId="2651" xr:uid="{00000000-0005-0000-0000-0000580A0000}"/>
    <cellStyle name="Separador de milhares 4 5 3" xfId="2652" xr:uid="{00000000-0005-0000-0000-0000590A0000}"/>
    <cellStyle name="Separador de milhares 4 5 4" xfId="2653" xr:uid="{00000000-0005-0000-0000-00005A0A0000}"/>
    <cellStyle name="Separador de milhares 4 5 5" xfId="2654" xr:uid="{00000000-0005-0000-0000-00005B0A0000}"/>
    <cellStyle name="Separador de milhares 4 5 6" xfId="2655" xr:uid="{00000000-0005-0000-0000-00005C0A0000}"/>
    <cellStyle name="Separador de milhares 4 5 7" xfId="2656" xr:uid="{00000000-0005-0000-0000-00005D0A0000}"/>
    <cellStyle name="Separador de milhares 4 5 8" xfId="2657" xr:uid="{00000000-0005-0000-0000-00005E0A0000}"/>
    <cellStyle name="Separador de milhares 4 5 9" xfId="2658" xr:uid="{00000000-0005-0000-0000-00005F0A0000}"/>
    <cellStyle name="Separador de milhares 4 6" xfId="2659" xr:uid="{00000000-0005-0000-0000-0000600A0000}"/>
    <cellStyle name="Separador de milhares 4 6 10" xfId="2660" xr:uid="{00000000-0005-0000-0000-0000610A0000}"/>
    <cellStyle name="Separador de milhares 4 6 11" xfId="2661" xr:uid="{00000000-0005-0000-0000-0000620A0000}"/>
    <cellStyle name="Separador de milhares 4 6 2" xfId="2662" xr:uid="{00000000-0005-0000-0000-0000630A0000}"/>
    <cellStyle name="Separador de milhares 4 6 3" xfId="2663" xr:uid="{00000000-0005-0000-0000-0000640A0000}"/>
    <cellStyle name="Separador de milhares 4 6 4" xfId="2664" xr:uid="{00000000-0005-0000-0000-0000650A0000}"/>
    <cellStyle name="Separador de milhares 4 6 5" xfId="2665" xr:uid="{00000000-0005-0000-0000-0000660A0000}"/>
    <cellStyle name="Separador de milhares 4 6 6" xfId="2666" xr:uid="{00000000-0005-0000-0000-0000670A0000}"/>
    <cellStyle name="Separador de milhares 4 6 7" xfId="2667" xr:uid="{00000000-0005-0000-0000-0000680A0000}"/>
    <cellStyle name="Separador de milhares 4 6 8" xfId="2668" xr:uid="{00000000-0005-0000-0000-0000690A0000}"/>
    <cellStyle name="Separador de milhares 4 6 9" xfId="2669" xr:uid="{00000000-0005-0000-0000-00006A0A0000}"/>
    <cellStyle name="Separador de milhares 4 7" xfId="2670" xr:uid="{00000000-0005-0000-0000-00006B0A0000}"/>
    <cellStyle name="Separador de milhares 4 7 10" xfId="2671" xr:uid="{00000000-0005-0000-0000-00006C0A0000}"/>
    <cellStyle name="Separador de milhares 4 7 11" xfId="2672" xr:uid="{00000000-0005-0000-0000-00006D0A0000}"/>
    <cellStyle name="Separador de milhares 4 7 2" xfId="2673" xr:uid="{00000000-0005-0000-0000-00006E0A0000}"/>
    <cellStyle name="Separador de milhares 4 7 3" xfId="2674" xr:uid="{00000000-0005-0000-0000-00006F0A0000}"/>
    <cellStyle name="Separador de milhares 4 7 4" xfId="2675" xr:uid="{00000000-0005-0000-0000-0000700A0000}"/>
    <cellStyle name="Separador de milhares 4 7 5" xfId="2676" xr:uid="{00000000-0005-0000-0000-0000710A0000}"/>
    <cellStyle name="Separador de milhares 4 7 6" xfId="2677" xr:uid="{00000000-0005-0000-0000-0000720A0000}"/>
    <cellStyle name="Separador de milhares 4 7 7" xfId="2678" xr:uid="{00000000-0005-0000-0000-0000730A0000}"/>
    <cellStyle name="Separador de milhares 4 7 8" xfId="2679" xr:uid="{00000000-0005-0000-0000-0000740A0000}"/>
    <cellStyle name="Separador de milhares 4 7 9" xfId="2680" xr:uid="{00000000-0005-0000-0000-0000750A0000}"/>
    <cellStyle name="Separador de milhares 4 8" xfId="2681" xr:uid="{00000000-0005-0000-0000-0000760A0000}"/>
    <cellStyle name="Separador de milhares 4 8 2" xfId="2682" xr:uid="{00000000-0005-0000-0000-0000770A0000}"/>
    <cellStyle name="Separador de milhares 4 8 3" xfId="2683" xr:uid="{00000000-0005-0000-0000-0000780A0000}"/>
    <cellStyle name="Separador de milhares 4 8 4" xfId="2684" xr:uid="{00000000-0005-0000-0000-0000790A0000}"/>
    <cellStyle name="Separador de milhares 4 8 5" xfId="2685" xr:uid="{00000000-0005-0000-0000-00007A0A0000}"/>
    <cellStyle name="Separador de milhares 4 8 6" xfId="2686" xr:uid="{00000000-0005-0000-0000-00007B0A0000}"/>
    <cellStyle name="Separador de milhares 4 8 7" xfId="2687" xr:uid="{00000000-0005-0000-0000-00007C0A0000}"/>
    <cellStyle name="Separador de milhares 4 9" xfId="2688" xr:uid="{00000000-0005-0000-0000-00007D0A0000}"/>
    <cellStyle name="Separador de milhares 4 9 10" xfId="2689" xr:uid="{00000000-0005-0000-0000-00007E0A0000}"/>
    <cellStyle name="Separador de milhares 4 9 2" xfId="2690" xr:uid="{00000000-0005-0000-0000-00007F0A0000}"/>
    <cellStyle name="Separador de milhares 4 9 3" xfId="2691" xr:uid="{00000000-0005-0000-0000-0000800A0000}"/>
    <cellStyle name="Separador de milhares 4 9 4" xfId="2692" xr:uid="{00000000-0005-0000-0000-0000810A0000}"/>
    <cellStyle name="Separador de milhares 4 9 5" xfId="2693" xr:uid="{00000000-0005-0000-0000-0000820A0000}"/>
    <cellStyle name="Separador de milhares 4 9 6" xfId="2694" xr:uid="{00000000-0005-0000-0000-0000830A0000}"/>
    <cellStyle name="Separador de milhares 4 9 7" xfId="2695" xr:uid="{00000000-0005-0000-0000-0000840A0000}"/>
    <cellStyle name="Separador de milhares 4 9 8" xfId="2696" xr:uid="{00000000-0005-0000-0000-0000850A0000}"/>
    <cellStyle name="Separador de milhares 4 9 9" xfId="2697" xr:uid="{00000000-0005-0000-0000-0000860A0000}"/>
    <cellStyle name="Separador de milhares 5" xfId="2698" xr:uid="{00000000-0005-0000-0000-0000870A0000}"/>
    <cellStyle name="Separador de milhares 6" xfId="2699" xr:uid="{00000000-0005-0000-0000-0000880A0000}"/>
    <cellStyle name="Separador de milhares 7" xfId="2700" xr:uid="{00000000-0005-0000-0000-0000890A0000}"/>
    <cellStyle name="Separador de milhares 7 2" xfId="2701" xr:uid="{00000000-0005-0000-0000-00008A0A0000}"/>
    <cellStyle name="Separador de milhares 7 2 2" xfId="2702" xr:uid="{00000000-0005-0000-0000-00008B0A0000}"/>
    <cellStyle name="Separador de milhares 7 2 3" xfId="2703" xr:uid="{00000000-0005-0000-0000-00008C0A0000}"/>
    <cellStyle name="Separador de milhares 7 2 4" xfId="2704" xr:uid="{00000000-0005-0000-0000-00008D0A0000}"/>
    <cellStyle name="Separador de milhares 7 2 5" xfId="2705" xr:uid="{00000000-0005-0000-0000-00008E0A0000}"/>
    <cellStyle name="Separador de milhares 7 2 6" xfId="2706" xr:uid="{00000000-0005-0000-0000-00008F0A0000}"/>
    <cellStyle name="Separador de milhares 7 2 7" xfId="2707" xr:uid="{00000000-0005-0000-0000-0000900A0000}"/>
    <cellStyle name="Separador de milhares 7 3" xfId="2708" xr:uid="{00000000-0005-0000-0000-0000910A0000}"/>
    <cellStyle name="Separador de milhares 7 3 2" xfId="2709" xr:uid="{00000000-0005-0000-0000-0000920A0000}"/>
    <cellStyle name="Separador de milhares 7 3 3" xfId="2710" xr:uid="{00000000-0005-0000-0000-0000930A0000}"/>
    <cellStyle name="Separador de milhares 7 3 4" xfId="2711" xr:uid="{00000000-0005-0000-0000-0000940A0000}"/>
    <cellStyle name="Separador de milhares 7 3 5" xfId="2712" xr:uid="{00000000-0005-0000-0000-0000950A0000}"/>
    <cellStyle name="Separador de milhares 7 3 6" xfId="2713" xr:uid="{00000000-0005-0000-0000-0000960A0000}"/>
    <cellStyle name="Separador de milhares 7 4" xfId="2714" xr:uid="{00000000-0005-0000-0000-0000970A0000}"/>
    <cellStyle name="Separador de milhares 7 4 2" xfId="2715" xr:uid="{00000000-0005-0000-0000-0000980A0000}"/>
    <cellStyle name="Separador de milhares 7 4 3" xfId="2716" xr:uid="{00000000-0005-0000-0000-0000990A0000}"/>
    <cellStyle name="Separador de milhares 7 4 4" xfId="2717" xr:uid="{00000000-0005-0000-0000-00009A0A0000}"/>
    <cellStyle name="Separador de milhares 7 4 5" xfId="2718" xr:uid="{00000000-0005-0000-0000-00009B0A0000}"/>
    <cellStyle name="Separador de milhares 7 4 6" xfId="2719" xr:uid="{00000000-0005-0000-0000-00009C0A0000}"/>
    <cellStyle name="Separador de milhares 8" xfId="2720" xr:uid="{00000000-0005-0000-0000-00009D0A0000}"/>
    <cellStyle name="Separador de milhares 9" xfId="2721" xr:uid="{00000000-0005-0000-0000-00009E0A0000}"/>
    <cellStyle name="SUBTIT" xfId="2722" xr:uid="{00000000-0005-0000-0000-00009F0A0000}"/>
    <cellStyle name="SUBTIT 2" xfId="2723" xr:uid="{00000000-0005-0000-0000-0000A00A0000}"/>
    <cellStyle name="TableStyleLight1" xfId="2724" xr:uid="{00000000-0005-0000-0000-0000A10A0000}"/>
    <cellStyle name="Texto de Aviso 2" xfId="2725" xr:uid="{00000000-0005-0000-0000-0000A20A0000}"/>
    <cellStyle name="Texto de Aviso 2 10" xfId="2726" xr:uid="{00000000-0005-0000-0000-0000A30A0000}"/>
    <cellStyle name="Texto de Aviso 2 11" xfId="2727" xr:uid="{00000000-0005-0000-0000-0000A40A0000}"/>
    <cellStyle name="Texto de Aviso 2 12" xfId="2728" xr:uid="{00000000-0005-0000-0000-0000A50A0000}"/>
    <cellStyle name="Texto de Aviso 2 13" xfId="2729" xr:uid="{00000000-0005-0000-0000-0000A60A0000}"/>
    <cellStyle name="Texto de Aviso 2 14" xfId="2730" xr:uid="{00000000-0005-0000-0000-0000A70A0000}"/>
    <cellStyle name="Texto de Aviso 2 15" xfId="2731" xr:uid="{00000000-0005-0000-0000-0000A80A0000}"/>
    <cellStyle name="Texto de Aviso 2 16" xfId="2732" xr:uid="{00000000-0005-0000-0000-0000A90A0000}"/>
    <cellStyle name="Texto de Aviso 2 17" xfId="2733" xr:uid="{00000000-0005-0000-0000-0000AA0A0000}"/>
    <cellStyle name="Texto de Aviso 2 18" xfId="2734" xr:uid="{00000000-0005-0000-0000-0000AB0A0000}"/>
    <cellStyle name="Texto de Aviso 2 19" xfId="2735" xr:uid="{00000000-0005-0000-0000-0000AC0A0000}"/>
    <cellStyle name="Texto de Aviso 2 2" xfId="2736" xr:uid="{00000000-0005-0000-0000-0000AD0A0000}"/>
    <cellStyle name="Texto de Aviso 2 20" xfId="2737" xr:uid="{00000000-0005-0000-0000-0000AE0A0000}"/>
    <cellStyle name="Texto de Aviso 2 3" xfId="2738" xr:uid="{00000000-0005-0000-0000-0000AF0A0000}"/>
    <cellStyle name="Texto de Aviso 2 4" xfId="2739" xr:uid="{00000000-0005-0000-0000-0000B00A0000}"/>
    <cellStyle name="Texto de Aviso 2 5" xfId="2740" xr:uid="{00000000-0005-0000-0000-0000B10A0000}"/>
    <cellStyle name="Texto de Aviso 2 6" xfId="2741" xr:uid="{00000000-0005-0000-0000-0000B20A0000}"/>
    <cellStyle name="Texto de Aviso 2 7" xfId="2742" xr:uid="{00000000-0005-0000-0000-0000B30A0000}"/>
    <cellStyle name="Texto de Aviso 2 8" xfId="2743" xr:uid="{00000000-0005-0000-0000-0000B40A0000}"/>
    <cellStyle name="Texto de Aviso 2 9" xfId="2744" xr:uid="{00000000-0005-0000-0000-0000B50A0000}"/>
    <cellStyle name="Texto de Aviso 3" xfId="2745" xr:uid="{00000000-0005-0000-0000-0000B60A0000}"/>
    <cellStyle name="Texto de Aviso 3 10" xfId="2746" xr:uid="{00000000-0005-0000-0000-0000B70A0000}"/>
    <cellStyle name="Texto de Aviso 3 11" xfId="2747" xr:uid="{00000000-0005-0000-0000-0000B80A0000}"/>
    <cellStyle name="Texto de Aviso 3 12" xfId="2748" xr:uid="{00000000-0005-0000-0000-0000B90A0000}"/>
    <cellStyle name="Texto de Aviso 3 13" xfId="2749" xr:uid="{00000000-0005-0000-0000-0000BA0A0000}"/>
    <cellStyle name="Texto de Aviso 3 14" xfId="2750" xr:uid="{00000000-0005-0000-0000-0000BB0A0000}"/>
    <cellStyle name="Texto de Aviso 3 15" xfId="2751" xr:uid="{00000000-0005-0000-0000-0000BC0A0000}"/>
    <cellStyle name="Texto de Aviso 3 16" xfId="2752" xr:uid="{00000000-0005-0000-0000-0000BD0A0000}"/>
    <cellStyle name="Texto de Aviso 3 17" xfId="2753" xr:uid="{00000000-0005-0000-0000-0000BE0A0000}"/>
    <cellStyle name="Texto de Aviso 3 18" xfId="2754" xr:uid="{00000000-0005-0000-0000-0000BF0A0000}"/>
    <cellStyle name="Texto de Aviso 3 19" xfId="2755" xr:uid="{00000000-0005-0000-0000-0000C00A0000}"/>
    <cellStyle name="Texto de Aviso 3 2" xfId="2756" xr:uid="{00000000-0005-0000-0000-0000C10A0000}"/>
    <cellStyle name="Texto de Aviso 3 20" xfId="2757" xr:uid="{00000000-0005-0000-0000-0000C20A0000}"/>
    <cellStyle name="Texto de Aviso 3 3" xfId="2758" xr:uid="{00000000-0005-0000-0000-0000C30A0000}"/>
    <cellStyle name="Texto de Aviso 3 4" xfId="2759" xr:uid="{00000000-0005-0000-0000-0000C40A0000}"/>
    <cellStyle name="Texto de Aviso 3 5" xfId="2760" xr:uid="{00000000-0005-0000-0000-0000C50A0000}"/>
    <cellStyle name="Texto de Aviso 3 6" xfId="2761" xr:uid="{00000000-0005-0000-0000-0000C60A0000}"/>
    <cellStyle name="Texto de Aviso 3 7" xfId="2762" xr:uid="{00000000-0005-0000-0000-0000C70A0000}"/>
    <cellStyle name="Texto de Aviso 3 8" xfId="2763" xr:uid="{00000000-0005-0000-0000-0000C80A0000}"/>
    <cellStyle name="Texto de Aviso 3 9" xfId="2764" xr:uid="{00000000-0005-0000-0000-0000C90A0000}"/>
    <cellStyle name="Texto de Aviso 4" xfId="2765" xr:uid="{00000000-0005-0000-0000-0000CA0A0000}"/>
    <cellStyle name="Texto de Aviso 4 10" xfId="2766" xr:uid="{00000000-0005-0000-0000-0000CB0A0000}"/>
    <cellStyle name="Texto de Aviso 4 11" xfId="2767" xr:uid="{00000000-0005-0000-0000-0000CC0A0000}"/>
    <cellStyle name="Texto de Aviso 4 12" xfId="2768" xr:uid="{00000000-0005-0000-0000-0000CD0A0000}"/>
    <cellStyle name="Texto de Aviso 4 13" xfId="2769" xr:uid="{00000000-0005-0000-0000-0000CE0A0000}"/>
    <cellStyle name="Texto de Aviso 4 14" xfId="2770" xr:uid="{00000000-0005-0000-0000-0000CF0A0000}"/>
    <cellStyle name="Texto de Aviso 4 15" xfId="2771" xr:uid="{00000000-0005-0000-0000-0000D00A0000}"/>
    <cellStyle name="Texto de Aviso 4 16" xfId="2772" xr:uid="{00000000-0005-0000-0000-0000D10A0000}"/>
    <cellStyle name="Texto de Aviso 4 17" xfId="2773" xr:uid="{00000000-0005-0000-0000-0000D20A0000}"/>
    <cellStyle name="Texto de Aviso 4 18" xfId="2774" xr:uid="{00000000-0005-0000-0000-0000D30A0000}"/>
    <cellStyle name="Texto de Aviso 4 19" xfId="2775" xr:uid="{00000000-0005-0000-0000-0000D40A0000}"/>
    <cellStyle name="Texto de Aviso 4 2" xfId="2776" xr:uid="{00000000-0005-0000-0000-0000D50A0000}"/>
    <cellStyle name="Texto de Aviso 4 20" xfId="2777" xr:uid="{00000000-0005-0000-0000-0000D60A0000}"/>
    <cellStyle name="Texto de Aviso 4 3" xfId="2778" xr:uid="{00000000-0005-0000-0000-0000D70A0000}"/>
    <cellStyle name="Texto de Aviso 4 4" xfId="2779" xr:uid="{00000000-0005-0000-0000-0000D80A0000}"/>
    <cellStyle name="Texto de Aviso 4 5" xfId="2780" xr:uid="{00000000-0005-0000-0000-0000D90A0000}"/>
    <cellStyle name="Texto de Aviso 4 6" xfId="2781" xr:uid="{00000000-0005-0000-0000-0000DA0A0000}"/>
    <cellStyle name="Texto de Aviso 4 7" xfId="2782" xr:uid="{00000000-0005-0000-0000-0000DB0A0000}"/>
    <cellStyle name="Texto de Aviso 4 8" xfId="2783" xr:uid="{00000000-0005-0000-0000-0000DC0A0000}"/>
    <cellStyle name="Texto de Aviso 4 9" xfId="2784" xr:uid="{00000000-0005-0000-0000-0000DD0A0000}"/>
    <cellStyle name="Texto Explicativo 2" xfId="2785" xr:uid="{00000000-0005-0000-0000-0000DE0A0000}"/>
    <cellStyle name="Texto Explicativo 2 10" xfId="2786" xr:uid="{00000000-0005-0000-0000-0000DF0A0000}"/>
    <cellStyle name="Texto Explicativo 2 11" xfId="2787" xr:uid="{00000000-0005-0000-0000-0000E00A0000}"/>
    <cellStyle name="Texto Explicativo 2 12" xfId="2788" xr:uid="{00000000-0005-0000-0000-0000E10A0000}"/>
    <cellStyle name="Texto Explicativo 2 13" xfId="2789" xr:uid="{00000000-0005-0000-0000-0000E20A0000}"/>
    <cellStyle name="Texto Explicativo 2 14" xfId="2790" xr:uid="{00000000-0005-0000-0000-0000E30A0000}"/>
    <cellStyle name="Texto Explicativo 2 15" xfId="2791" xr:uid="{00000000-0005-0000-0000-0000E40A0000}"/>
    <cellStyle name="Texto Explicativo 2 16" xfId="2792" xr:uid="{00000000-0005-0000-0000-0000E50A0000}"/>
    <cellStyle name="Texto Explicativo 2 17" xfId="2793" xr:uid="{00000000-0005-0000-0000-0000E60A0000}"/>
    <cellStyle name="Texto Explicativo 2 18" xfId="2794" xr:uid="{00000000-0005-0000-0000-0000E70A0000}"/>
    <cellStyle name="Texto Explicativo 2 19" xfId="2795" xr:uid="{00000000-0005-0000-0000-0000E80A0000}"/>
    <cellStyle name="Texto Explicativo 2 2" xfId="2796" xr:uid="{00000000-0005-0000-0000-0000E90A0000}"/>
    <cellStyle name="Texto Explicativo 2 20" xfId="2797" xr:uid="{00000000-0005-0000-0000-0000EA0A0000}"/>
    <cellStyle name="Texto Explicativo 2 3" xfId="2798" xr:uid="{00000000-0005-0000-0000-0000EB0A0000}"/>
    <cellStyle name="Texto Explicativo 2 4" xfId="2799" xr:uid="{00000000-0005-0000-0000-0000EC0A0000}"/>
    <cellStyle name="Texto Explicativo 2 5" xfId="2800" xr:uid="{00000000-0005-0000-0000-0000ED0A0000}"/>
    <cellStyle name="Texto Explicativo 2 6" xfId="2801" xr:uid="{00000000-0005-0000-0000-0000EE0A0000}"/>
    <cellStyle name="Texto Explicativo 2 7" xfId="2802" xr:uid="{00000000-0005-0000-0000-0000EF0A0000}"/>
    <cellStyle name="Texto Explicativo 2 8" xfId="2803" xr:uid="{00000000-0005-0000-0000-0000F00A0000}"/>
    <cellStyle name="Texto Explicativo 2 9" xfId="2804" xr:uid="{00000000-0005-0000-0000-0000F10A0000}"/>
    <cellStyle name="Texto Explicativo 3" xfId="2805" xr:uid="{00000000-0005-0000-0000-0000F20A0000}"/>
    <cellStyle name="Texto Explicativo 3 10" xfId="2806" xr:uid="{00000000-0005-0000-0000-0000F30A0000}"/>
    <cellStyle name="Texto Explicativo 3 11" xfId="2807" xr:uid="{00000000-0005-0000-0000-0000F40A0000}"/>
    <cellStyle name="Texto Explicativo 3 12" xfId="2808" xr:uid="{00000000-0005-0000-0000-0000F50A0000}"/>
    <cellStyle name="Texto Explicativo 3 13" xfId="2809" xr:uid="{00000000-0005-0000-0000-0000F60A0000}"/>
    <cellStyle name="Texto Explicativo 3 14" xfId="2810" xr:uid="{00000000-0005-0000-0000-0000F70A0000}"/>
    <cellStyle name="Texto Explicativo 3 15" xfId="2811" xr:uid="{00000000-0005-0000-0000-0000F80A0000}"/>
    <cellStyle name="Texto Explicativo 3 16" xfId="2812" xr:uid="{00000000-0005-0000-0000-0000F90A0000}"/>
    <cellStyle name="Texto Explicativo 3 17" xfId="2813" xr:uid="{00000000-0005-0000-0000-0000FA0A0000}"/>
    <cellStyle name="Texto Explicativo 3 18" xfId="2814" xr:uid="{00000000-0005-0000-0000-0000FB0A0000}"/>
    <cellStyle name="Texto Explicativo 3 19" xfId="2815" xr:uid="{00000000-0005-0000-0000-0000FC0A0000}"/>
    <cellStyle name="Texto Explicativo 3 2" xfId="2816" xr:uid="{00000000-0005-0000-0000-0000FD0A0000}"/>
    <cellStyle name="Texto Explicativo 3 20" xfId="2817" xr:uid="{00000000-0005-0000-0000-0000FE0A0000}"/>
    <cellStyle name="Texto Explicativo 3 3" xfId="2818" xr:uid="{00000000-0005-0000-0000-0000FF0A0000}"/>
    <cellStyle name="Texto Explicativo 3 4" xfId="2819" xr:uid="{00000000-0005-0000-0000-0000000B0000}"/>
    <cellStyle name="Texto Explicativo 3 5" xfId="2820" xr:uid="{00000000-0005-0000-0000-0000010B0000}"/>
    <cellStyle name="Texto Explicativo 3 6" xfId="2821" xr:uid="{00000000-0005-0000-0000-0000020B0000}"/>
    <cellStyle name="Texto Explicativo 3 7" xfId="2822" xr:uid="{00000000-0005-0000-0000-0000030B0000}"/>
    <cellStyle name="Texto Explicativo 3 8" xfId="2823" xr:uid="{00000000-0005-0000-0000-0000040B0000}"/>
    <cellStyle name="Texto Explicativo 3 9" xfId="2824" xr:uid="{00000000-0005-0000-0000-0000050B0000}"/>
    <cellStyle name="Texto Explicativo 4" xfId="2825" xr:uid="{00000000-0005-0000-0000-0000060B0000}"/>
    <cellStyle name="Texto Explicativo 4 10" xfId="2826" xr:uid="{00000000-0005-0000-0000-0000070B0000}"/>
    <cellStyle name="Texto Explicativo 4 11" xfId="2827" xr:uid="{00000000-0005-0000-0000-0000080B0000}"/>
    <cellStyle name="Texto Explicativo 4 12" xfId="2828" xr:uid="{00000000-0005-0000-0000-0000090B0000}"/>
    <cellStyle name="Texto Explicativo 4 13" xfId="2829" xr:uid="{00000000-0005-0000-0000-00000A0B0000}"/>
    <cellStyle name="Texto Explicativo 4 14" xfId="2830" xr:uid="{00000000-0005-0000-0000-00000B0B0000}"/>
    <cellStyle name="Texto Explicativo 4 15" xfId="2831" xr:uid="{00000000-0005-0000-0000-00000C0B0000}"/>
    <cellStyle name="Texto Explicativo 4 16" xfId="2832" xr:uid="{00000000-0005-0000-0000-00000D0B0000}"/>
    <cellStyle name="Texto Explicativo 4 17" xfId="2833" xr:uid="{00000000-0005-0000-0000-00000E0B0000}"/>
    <cellStyle name="Texto Explicativo 4 18" xfId="2834" xr:uid="{00000000-0005-0000-0000-00000F0B0000}"/>
    <cellStyle name="Texto Explicativo 4 19" xfId="2835" xr:uid="{00000000-0005-0000-0000-0000100B0000}"/>
    <cellStyle name="Texto Explicativo 4 2" xfId="2836" xr:uid="{00000000-0005-0000-0000-0000110B0000}"/>
    <cellStyle name="Texto Explicativo 4 20" xfId="2837" xr:uid="{00000000-0005-0000-0000-0000120B0000}"/>
    <cellStyle name="Texto Explicativo 4 3" xfId="2838" xr:uid="{00000000-0005-0000-0000-0000130B0000}"/>
    <cellStyle name="Texto Explicativo 4 4" xfId="2839" xr:uid="{00000000-0005-0000-0000-0000140B0000}"/>
    <cellStyle name="Texto Explicativo 4 5" xfId="2840" xr:uid="{00000000-0005-0000-0000-0000150B0000}"/>
    <cellStyle name="Texto Explicativo 4 6" xfId="2841" xr:uid="{00000000-0005-0000-0000-0000160B0000}"/>
    <cellStyle name="Texto Explicativo 4 7" xfId="2842" xr:uid="{00000000-0005-0000-0000-0000170B0000}"/>
    <cellStyle name="Texto Explicativo 4 8" xfId="2843" xr:uid="{00000000-0005-0000-0000-0000180B0000}"/>
    <cellStyle name="Texto Explicativo 4 9" xfId="2844" xr:uid="{00000000-0005-0000-0000-0000190B0000}"/>
    <cellStyle name="Title" xfId="2845" xr:uid="{00000000-0005-0000-0000-00001A0B0000}"/>
    <cellStyle name="Título 1 2" xfId="2846" xr:uid="{00000000-0005-0000-0000-00001B0B0000}"/>
    <cellStyle name="Título 1 2 10" xfId="2847" xr:uid="{00000000-0005-0000-0000-00001C0B0000}"/>
    <cellStyle name="Título 1 2 11" xfId="2848" xr:uid="{00000000-0005-0000-0000-00001D0B0000}"/>
    <cellStyle name="Título 1 2 12" xfId="2849" xr:uid="{00000000-0005-0000-0000-00001E0B0000}"/>
    <cellStyle name="Título 1 2 13" xfId="2850" xr:uid="{00000000-0005-0000-0000-00001F0B0000}"/>
    <cellStyle name="Título 1 2 14" xfId="2851" xr:uid="{00000000-0005-0000-0000-0000200B0000}"/>
    <cellStyle name="Título 1 2 15" xfId="2852" xr:uid="{00000000-0005-0000-0000-0000210B0000}"/>
    <cellStyle name="Título 1 2 16" xfId="2853" xr:uid="{00000000-0005-0000-0000-0000220B0000}"/>
    <cellStyle name="Título 1 2 17" xfId="2854" xr:uid="{00000000-0005-0000-0000-0000230B0000}"/>
    <cellStyle name="Título 1 2 18" xfId="2855" xr:uid="{00000000-0005-0000-0000-0000240B0000}"/>
    <cellStyle name="Título 1 2 19" xfId="2856" xr:uid="{00000000-0005-0000-0000-0000250B0000}"/>
    <cellStyle name="Título 1 2 2" xfId="2857" xr:uid="{00000000-0005-0000-0000-0000260B0000}"/>
    <cellStyle name="Título 1 2 20" xfId="2858" xr:uid="{00000000-0005-0000-0000-0000270B0000}"/>
    <cellStyle name="Título 1 2 3" xfId="2859" xr:uid="{00000000-0005-0000-0000-0000280B0000}"/>
    <cellStyle name="Título 1 2 4" xfId="2860" xr:uid="{00000000-0005-0000-0000-0000290B0000}"/>
    <cellStyle name="Título 1 2 5" xfId="2861" xr:uid="{00000000-0005-0000-0000-00002A0B0000}"/>
    <cellStyle name="Título 1 2 6" xfId="2862" xr:uid="{00000000-0005-0000-0000-00002B0B0000}"/>
    <cellStyle name="Título 1 2 7" xfId="2863" xr:uid="{00000000-0005-0000-0000-00002C0B0000}"/>
    <cellStyle name="Título 1 2 8" xfId="2864" xr:uid="{00000000-0005-0000-0000-00002D0B0000}"/>
    <cellStyle name="Título 1 2 9" xfId="2865" xr:uid="{00000000-0005-0000-0000-00002E0B0000}"/>
    <cellStyle name="Título 1 3" xfId="2866" xr:uid="{00000000-0005-0000-0000-00002F0B0000}"/>
    <cellStyle name="Título 1 3 10" xfId="2867" xr:uid="{00000000-0005-0000-0000-0000300B0000}"/>
    <cellStyle name="Título 1 3 11" xfId="2868" xr:uid="{00000000-0005-0000-0000-0000310B0000}"/>
    <cellStyle name="Título 1 3 12" xfId="2869" xr:uid="{00000000-0005-0000-0000-0000320B0000}"/>
    <cellStyle name="Título 1 3 13" xfId="2870" xr:uid="{00000000-0005-0000-0000-0000330B0000}"/>
    <cellStyle name="Título 1 3 14" xfId="2871" xr:uid="{00000000-0005-0000-0000-0000340B0000}"/>
    <cellStyle name="Título 1 3 15" xfId="2872" xr:uid="{00000000-0005-0000-0000-0000350B0000}"/>
    <cellStyle name="Título 1 3 16" xfId="2873" xr:uid="{00000000-0005-0000-0000-0000360B0000}"/>
    <cellStyle name="Título 1 3 17" xfId="2874" xr:uid="{00000000-0005-0000-0000-0000370B0000}"/>
    <cellStyle name="Título 1 3 18" xfId="2875" xr:uid="{00000000-0005-0000-0000-0000380B0000}"/>
    <cellStyle name="Título 1 3 19" xfId="2876" xr:uid="{00000000-0005-0000-0000-0000390B0000}"/>
    <cellStyle name="Título 1 3 2" xfId="2877" xr:uid="{00000000-0005-0000-0000-00003A0B0000}"/>
    <cellStyle name="Título 1 3 20" xfId="2878" xr:uid="{00000000-0005-0000-0000-00003B0B0000}"/>
    <cellStyle name="Título 1 3 3" xfId="2879" xr:uid="{00000000-0005-0000-0000-00003C0B0000}"/>
    <cellStyle name="Título 1 3 4" xfId="2880" xr:uid="{00000000-0005-0000-0000-00003D0B0000}"/>
    <cellStyle name="Título 1 3 5" xfId="2881" xr:uid="{00000000-0005-0000-0000-00003E0B0000}"/>
    <cellStyle name="Título 1 3 6" xfId="2882" xr:uid="{00000000-0005-0000-0000-00003F0B0000}"/>
    <cellStyle name="Título 1 3 7" xfId="2883" xr:uid="{00000000-0005-0000-0000-0000400B0000}"/>
    <cellStyle name="Título 1 3 8" xfId="2884" xr:uid="{00000000-0005-0000-0000-0000410B0000}"/>
    <cellStyle name="Título 1 3 9" xfId="2885" xr:uid="{00000000-0005-0000-0000-0000420B0000}"/>
    <cellStyle name="Título 1 4" xfId="2886" xr:uid="{00000000-0005-0000-0000-0000430B0000}"/>
    <cellStyle name="Título 1 4 10" xfId="2887" xr:uid="{00000000-0005-0000-0000-0000440B0000}"/>
    <cellStyle name="Título 1 4 11" xfId="2888" xr:uid="{00000000-0005-0000-0000-0000450B0000}"/>
    <cellStyle name="Título 1 4 12" xfId="2889" xr:uid="{00000000-0005-0000-0000-0000460B0000}"/>
    <cellStyle name="Título 1 4 13" xfId="2890" xr:uid="{00000000-0005-0000-0000-0000470B0000}"/>
    <cellStyle name="Título 1 4 14" xfId="2891" xr:uid="{00000000-0005-0000-0000-0000480B0000}"/>
    <cellStyle name="Título 1 4 15" xfId="2892" xr:uid="{00000000-0005-0000-0000-0000490B0000}"/>
    <cellStyle name="Título 1 4 16" xfId="2893" xr:uid="{00000000-0005-0000-0000-00004A0B0000}"/>
    <cellStyle name="Título 1 4 17" xfId="2894" xr:uid="{00000000-0005-0000-0000-00004B0B0000}"/>
    <cellStyle name="Título 1 4 18" xfId="2895" xr:uid="{00000000-0005-0000-0000-00004C0B0000}"/>
    <cellStyle name="Título 1 4 19" xfId="2896" xr:uid="{00000000-0005-0000-0000-00004D0B0000}"/>
    <cellStyle name="Título 1 4 2" xfId="2897" xr:uid="{00000000-0005-0000-0000-00004E0B0000}"/>
    <cellStyle name="Título 1 4 20" xfId="2898" xr:uid="{00000000-0005-0000-0000-00004F0B0000}"/>
    <cellStyle name="Título 1 4 3" xfId="2899" xr:uid="{00000000-0005-0000-0000-0000500B0000}"/>
    <cellStyle name="Título 1 4 4" xfId="2900" xr:uid="{00000000-0005-0000-0000-0000510B0000}"/>
    <cellStyle name="Título 1 4 4 1" xfId="2901" xr:uid="{00000000-0005-0000-0000-0000520B0000}"/>
    <cellStyle name="Título 1 4 5" xfId="2902" xr:uid="{00000000-0005-0000-0000-0000530B0000}"/>
    <cellStyle name="Título 1 4 6" xfId="2903" xr:uid="{00000000-0005-0000-0000-0000540B0000}"/>
    <cellStyle name="Título 1 4 7" xfId="2904" xr:uid="{00000000-0005-0000-0000-0000550B0000}"/>
    <cellStyle name="Título 1 4 8" xfId="2905" xr:uid="{00000000-0005-0000-0000-0000560B0000}"/>
    <cellStyle name="Título 1 4 9" xfId="2906" xr:uid="{00000000-0005-0000-0000-0000570B0000}"/>
    <cellStyle name="Título 2 2" xfId="2907" xr:uid="{00000000-0005-0000-0000-0000580B0000}"/>
    <cellStyle name="Título 2 2 10" xfId="2908" xr:uid="{00000000-0005-0000-0000-0000590B0000}"/>
    <cellStyle name="Título 2 2 11" xfId="2909" xr:uid="{00000000-0005-0000-0000-00005A0B0000}"/>
    <cellStyle name="Título 2 2 12" xfId="2910" xr:uid="{00000000-0005-0000-0000-00005B0B0000}"/>
    <cellStyle name="Título 2 2 13" xfId="2911" xr:uid="{00000000-0005-0000-0000-00005C0B0000}"/>
    <cellStyle name="Título 2 2 14" xfId="2912" xr:uid="{00000000-0005-0000-0000-00005D0B0000}"/>
    <cellStyle name="Título 2 2 15" xfId="2913" xr:uid="{00000000-0005-0000-0000-00005E0B0000}"/>
    <cellStyle name="Título 2 2 16" xfId="2914" xr:uid="{00000000-0005-0000-0000-00005F0B0000}"/>
    <cellStyle name="Título 2 2 17" xfId="2915" xr:uid="{00000000-0005-0000-0000-0000600B0000}"/>
    <cellStyle name="Título 2 2 18" xfId="2916" xr:uid="{00000000-0005-0000-0000-0000610B0000}"/>
    <cellStyle name="Título 2 2 19" xfId="2917" xr:uid="{00000000-0005-0000-0000-0000620B0000}"/>
    <cellStyle name="Título 2 2 2" xfId="2918" xr:uid="{00000000-0005-0000-0000-0000630B0000}"/>
    <cellStyle name="Título 2 2 20" xfId="2919" xr:uid="{00000000-0005-0000-0000-0000640B0000}"/>
    <cellStyle name="Título 2 2 3" xfId="2920" xr:uid="{00000000-0005-0000-0000-0000650B0000}"/>
    <cellStyle name="Título 2 2 4" xfId="2921" xr:uid="{00000000-0005-0000-0000-0000660B0000}"/>
    <cellStyle name="Título 2 2 5" xfId="2922" xr:uid="{00000000-0005-0000-0000-0000670B0000}"/>
    <cellStyle name="Título 2 2 6" xfId="2923" xr:uid="{00000000-0005-0000-0000-0000680B0000}"/>
    <cellStyle name="Título 2 2 7" xfId="2924" xr:uid="{00000000-0005-0000-0000-0000690B0000}"/>
    <cellStyle name="Título 2 2 8" xfId="2925" xr:uid="{00000000-0005-0000-0000-00006A0B0000}"/>
    <cellStyle name="Título 2 2 9" xfId="2926" xr:uid="{00000000-0005-0000-0000-00006B0B0000}"/>
    <cellStyle name="Título 2 3" xfId="2927" xr:uid="{00000000-0005-0000-0000-00006C0B0000}"/>
    <cellStyle name="Título 2 3 10" xfId="2928" xr:uid="{00000000-0005-0000-0000-00006D0B0000}"/>
    <cellStyle name="Título 2 3 11" xfId="2929" xr:uid="{00000000-0005-0000-0000-00006E0B0000}"/>
    <cellStyle name="Título 2 3 12" xfId="2930" xr:uid="{00000000-0005-0000-0000-00006F0B0000}"/>
    <cellStyle name="Título 2 3 13" xfId="2931" xr:uid="{00000000-0005-0000-0000-0000700B0000}"/>
    <cellStyle name="Título 2 3 14" xfId="2932" xr:uid="{00000000-0005-0000-0000-0000710B0000}"/>
    <cellStyle name="Título 2 3 15" xfId="2933" xr:uid="{00000000-0005-0000-0000-0000720B0000}"/>
    <cellStyle name="Título 2 3 16" xfId="2934" xr:uid="{00000000-0005-0000-0000-0000730B0000}"/>
    <cellStyle name="Título 2 3 17" xfId="2935" xr:uid="{00000000-0005-0000-0000-0000740B0000}"/>
    <cellStyle name="Título 2 3 18" xfId="2936" xr:uid="{00000000-0005-0000-0000-0000750B0000}"/>
    <cellStyle name="Título 2 3 19" xfId="2937" xr:uid="{00000000-0005-0000-0000-0000760B0000}"/>
    <cellStyle name="Título 2 3 2" xfId="2938" xr:uid="{00000000-0005-0000-0000-0000770B0000}"/>
    <cellStyle name="Título 2 3 20" xfId="2939" xr:uid="{00000000-0005-0000-0000-0000780B0000}"/>
    <cellStyle name="Título 2 3 3" xfId="2940" xr:uid="{00000000-0005-0000-0000-0000790B0000}"/>
    <cellStyle name="Título 2 3 4" xfId="2941" xr:uid="{00000000-0005-0000-0000-00007A0B0000}"/>
    <cellStyle name="Título 2 3 5" xfId="2942" xr:uid="{00000000-0005-0000-0000-00007B0B0000}"/>
    <cellStyle name="Título 2 3 6" xfId="2943" xr:uid="{00000000-0005-0000-0000-00007C0B0000}"/>
    <cellStyle name="Título 2 3 7" xfId="2944" xr:uid="{00000000-0005-0000-0000-00007D0B0000}"/>
    <cellStyle name="Título 2 3 8" xfId="2945" xr:uid="{00000000-0005-0000-0000-00007E0B0000}"/>
    <cellStyle name="Título 2 3 9" xfId="2946" xr:uid="{00000000-0005-0000-0000-00007F0B0000}"/>
    <cellStyle name="Título 2 4" xfId="2947" xr:uid="{00000000-0005-0000-0000-0000800B0000}"/>
    <cellStyle name="Título 2 4 10" xfId="2948" xr:uid="{00000000-0005-0000-0000-0000810B0000}"/>
    <cellStyle name="Título 2 4 11" xfId="2949" xr:uid="{00000000-0005-0000-0000-0000820B0000}"/>
    <cellStyle name="Título 2 4 12" xfId="2950" xr:uid="{00000000-0005-0000-0000-0000830B0000}"/>
    <cellStyle name="Título 2 4 13" xfId="2951" xr:uid="{00000000-0005-0000-0000-0000840B0000}"/>
    <cellStyle name="Título 2 4 14" xfId="2952" xr:uid="{00000000-0005-0000-0000-0000850B0000}"/>
    <cellStyle name="Título 2 4 15" xfId="2953" xr:uid="{00000000-0005-0000-0000-0000860B0000}"/>
    <cellStyle name="Título 2 4 16" xfId="2954" xr:uid="{00000000-0005-0000-0000-0000870B0000}"/>
    <cellStyle name="Título 2 4 17" xfId="2955" xr:uid="{00000000-0005-0000-0000-0000880B0000}"/>
    <cellStyle name="Título 2 4 18" xfId="2956" xr:uid="{00000000-0005-0000-0000-0000890B0000}"/>
    <cellStyle name="Título 2 4 19" xfId="2957" xr:uid="{00000000-0005-0000-0000-00008A0B0000}"/>
    <cellStyle name="Título 2 4 2" xfId="2958" xr:uid="{00000000-0005-0000-0000-00008B0B0000}"/>
    <cellStyle name="Título 2 4 20" xfId="2959" xr:uid="{00000000-0005-0000-0000-00008C0B0000}"/>
    <cellStyle name="Título 2 4 3" xfId="2960" xr:uid="{00000000-0005-0000-0000-00008D0B0000}"/>
    <cellStyle name="Título 2 4 4" xfId="2961" xr:uid="{00000000-0005-0000-0000-00008E0B0000}"/>
    <cellStyle name="Título 2 4 5" xfId="2962" xr:uid="{00000000-0005-0000-0000-00008F0B0000}"/>
    <cellStyle name="Título 2 4 6" xfId="2963" xr:uid="{00000000-0005-0000-0000-0000900B0000}"/>
    <cellStyle name="Título 2 4 7" xfId="2964" xr:uid="{00000000-0005-0000-0000-0000910B0000}"/>
    <cellStyle name="Título 2 4 8" xfId="2965" xr:uid="{00000000-0005-0000-0000-0000920B0000}"/>
    <cellStyle name="Título 2 4 9" xfId="2966" xr:uid="{00000000-0005-0000-0000-0000930B0000}"/>
    <cellStyle name="Título 3 2" xfId="2967" xr:uid="{00000000-0005-0000-0000-0000940B0000}"/>
    <cellStyle name="Título 3 2 10" xfId="2968" xr:uid="{00000000-0005-0000-0000-0000950B0000}"/>
    <cellStyle name="Título 3 2 11" xfId="2969" xr:uid="{00000000-0005-0000-0000-0000960B0000}"/>
    <cellStyle name="Título 3 2 12" xfId="2970" xr:uid="{00000000-0005-0000-0000-0000970B0000}"/>
    <cellStyle name="Título 3 2 13" xfId="2971" xr:uid="{00000000-0005-0000-0000-0000980B0000}"/>
    <cellStyle name="Título 3 2 14" xfId="2972" xr:uid="{00000000-0005-0000-0000-0000990B0000}"/>
    <cellStyle name="Título 3 2 15" xfId="2973" xr:uid="{00000000-0005-0000-0000-00009A0B0000}"/>
    <cellStyle name="Título 3 2 16" xfId="2974" xr:uid="{00000000-0005-0000-0000-00009B0B0000}"/>
    <cellStyle name="Título 3 2 17" xfId="2975" xr:uid="{00000000-0005-0000-0000-00009C0B0000}"/>
    <cellStyle name="Título 3 2 18" xfId="2976" xr:uid="{00000000-0005-0000-0000-00009D0B0000}"/>
    <cellStyle name="Título 3 2 19" xfId="2977" xr:uid="{00000000-0005-0000-0000-00009E0B0000}"/>
    <cellStyle name="Título 3 2 2" xfId="2978" xr:uid="{00000000-0005-0000-0000-00009F0B0000}"/>
    <cellStyle name="Título 3 2 20" xfId="2979" xr:uid="{00000000-0005-0000-0000-0000A00B0000}"/>
    <cellStyle name="Título 3 2 3" xfId="2980" xr:uid="{00000000-0005-0000-0000-0000A10B0000}"/>
    <cellStyle name="Título 3 2 4" xfId="2981" xr:uid="{00000000-0005-0000-0000-0000A20B0000}"/>
    <cellStyle name="Título 3 2 5" xfId="2982" xr:uid="{00000000-0005-0000-0000-0000A30B0000}"/>
    <cellStyle name="Título 3 2 6" xfId="2983" xr:uid="{00000000-0005-0000-0000-0000A40B0000}"/>
    <cellStyle name="Título 3 2 7" xfId="2984" xr:uid="{00000000-0005-0000-0000-0000A50B0000}"/>
    <cellStyle name="Título 3 2 8" xfId="2985" xr:uid="{00000000-0005-0000-0000-0000A60B0000}"/>
    <cellStyle name="Título 3 2 9" xfId="2986" xr:uid="{00000000-0005-0000-0000-0000A70B0000}"/>
    <cellStyle name="Título 3 3" xfId="2987" xr:uid="{00000000-0005-0000-0000-0000A80B0000}"/>
    <cellStyle name="Título 3 3 10" xfId="2988" xr:uid="{00000000-0005-0000-0000-0000A90B0000}"/>
    <cellStyle name="Título 3 3 11" xfId="2989" xr:uid="{00000000-0005-0000-0000-0000AA0B0000}"/>
    <cellStyle name="Título 3 3 12" xfId="2990" xr:uid="{00000000-0005-0000-0000-0000AB0B0000}"/>
    <cellStyle name="Título 3 3 13" xfId="2991" xr:uid="{00000000-0005-0000-0000-0000AC0B0000}"/>
    <cellStyle name="Título 3 3 14" xfId="2992" xr:uid="{00000000-0005-0000-0000-0000AD0B0000}"/>
    <cellStyle name="Título 3 3 15" xfId="2993" xr:uid="{00000000-0005-0000-0000-0000AE0B0000}"/>
    <cellStyle name="Título 3 3 16" xfId="2994" xr:uid="{00000000-0005-0000-0000-0000AF0B0000}"/>
    <cellStyle name="Título 3 3 17" xfId="2995" xr:uid="{00000000-0005-0000-0000-0000B00B0000}"/>
    <cellStyle name="Título 3 3 18" xfId="2996" xr:uid="{00000000-0005-0000-0000-0000B10B0000}"/>
    <cellStyle name="Título 3 3 19" xfId="2997" xr:uid="{00000000-0005-0000-0000-0000B20B0000}"/>
    <cellStyle name="Título 3 3 2" xfId="2998" xr:uid="{00000000-0005-0000-0000-0000B30B0000}"/>
    <cellStyle name="Título 3 3 20" xfId="2999" xr:uid="{00000000-0005-0000-0000-0000B40B0000}"/>
    <cellStyle name="Título 3 3 3" xfId="3000" xr:uid="{00000000-0005-0000-0000-0000B50B0000}"/>
    <cellStyle name="Título 3 3 4" xfId="3001" xr:uid="{00000000-0005-0000-0000-0000B60B0000}"/>
    <cellStyle name="Título 3 3 5" xfId="3002" xr:uid="{00000000-0005-0000-0000-0000B70B0000}"/>
    <cellStyle name="Título 3 3 6" xfId="3003" xr:uid="{00000000-0005-0000-0000-0000B80B0000}"/>
    <cellStyle name="Título 3 3 7" xfId="3004" xr:uid="{00000000-0005-0000-0000-0000B90B0000}"/>
    <cellStyle name="Título 3 3 8" xfId="3005" xr:uid="{00000000-0005-0000-0000-0000BA0B0000}"/>
    <cellStyle name="Título 3 3 9" xfId="3006" xr:uid="{00000000-0005-0000-0000-0000BB0B0000}"/>
    <cellStyle name="Título 3 4" xfId="3007" xr:uid="{00000000-0005-0000-0000-0000BC0B0000}"/>
    <cellStyle name="Título 3 4 10" xfId="3008" xr:uid="{00000000-0005-0000-0000-0000BD0B0000}"/>
    <cellStyle name="Título 3 4 11" xfId="3009" xr:uid="{00000000-0005-0000-0000-0000BE0B0000}"/>
    <cellStyle name="Título 3 4 12" xfId="3010" xr:uid="{00000000-0005-0000-0000-0000BF0B0000}"/>
    <cellStyle name="Título 3 4 13" xfId="3011" xr:uid="{00000000-0005-0000-0000-0000C00B0000}"/>
    <cellStyle name="Título 3 4 14" xfId="3012" xr:uid="{00000000-0005-0000-0000-0000C10B0000}"/>
    <cellStyle name="Título 3 4 15" xfId="3013" xr:uid="{00000000-0005-0000-0000-0000C20B0000}"/>
    <cellStyle name="Título 3 4 16" xfId="3014" xr:uid="{00000000-0005-0000-0000-0000C30B0000}"/>
    <cellStyle name="Título 3 4 17" xfId="3015" xr:uid="{00000000-0005-0000-0000-0000C40B0000}"/>
    <cellStyle name="Título 3 4 18" xfId="3016" xr:uid="{00000000-0005-0000-0000-0000C50B0000}"/>
    <cellStyle name="Título 3 4 19" xfId="3017" xr:uid="{00000000-0005-0000-0000-0000C60B0000}"/>
    <cellStyle name="Título 3 4 2" xfId="3018" xr:uid="{00000000-0005-0000-0000-0000C70B0000}"/>
    <cellStyle name="Título 3 4 20" xfId="3019" xr:uid="{00000000-0005-0000-0000-0000C80B0000}"/>
    <cellStyle name="Título 3 4 3" xfId="3020" xr:uid="{00000000-0005-0000-0000-0000C90B0000}"/>
    <cellStyle name="Título 3 4 4" xfId="3021" xr:uid="{00000000-0005-0000-0000-0000CA0B0000}"/>
    <cellStyle name="Título 3 4 5" xfId="3022" xr:uid="{00000000-0005-0000-0000-0000CB0B0000}"/>
    <cellStyle name="Título 3 4 6" xfId="3023" xr:uid="{00000000-0005-0000-0000-0000CC0B0000}"/>
    <cellStyle name="Título 3 4 7" xfId="3024" xr:uid="{00000000-0005-0000-0000-0000CD0B0000}"/>
    <cellStyle name="Título 3 4 8" xfId="3025" xr:uid="{00000000-0005-0000-0000-0000CE0B0000}"/>
    <cellStyle name="Título 3 4 9" xfId="3026" xr:uid="{00000000-0005-0000-0000-0000CF0B0000}"/>
    <cellStyle name="Título 4 2" xfId="3027" xr:uid="{00000000-0005-0000-0000-0000D00B0000}"/>
    <cellStyle name="Título 4 2 10" xfId="3028" xr:uid="{00000000-0005-0000-0000-0000D10B0000}"/>
    <cellStyle name="Título 4 2 11" xfId="3029" xr:uid="{00000000-0005-0000-0000-0000D20B0000}"/>
    <cellStyle name="Título 4 2 12" xfId="3030" xr:uid="{00000000-0005-0000-0000-0000D30B0000}"/>
    <cellStyle name="Título 4 2 13" xfId="3031" xr:uid="{00000000-0005-0000-0000-0000D40B0000}"/>
    <cellStyle name="Título 4 2 14" xfId="3032" xr:uid="{00000000-0005-0000-0000-0000D50B0000}"/>
    <cellStyle name="Título 4 2 15" xfId="3033" xr:uid="{00000000-0005-0000-0000-0000D60B0000}"/>
    <cellStyle name="Título 4 2 16" xfId="3034" xr:uid="{00000000-0005-0000-0000-0000D70B0000}"/>
    <cellStyle name="Título 4 2 17" xfId="3035" xr:uid="{00000000-0005-0000-0000-0000D80B0000}"/>
    <cellStyle name="Título 4 2 18" xfId="3036" xr:uid="{00000000-0005-0000-0000-0000D90B0000}"/>
    <cellStyle name="Título 4 2 19" xfId="3037" xr:uid="{00000000-0005-0000-0000-0000DA0B0000}"/>
    <cellStyle name="Título 4 2 2" xfId="3038" xr:uid="{00000000-0005-0000-0000-0000DB0B0000}"/>
    <cellStyle name="Título 4 2 20" xfId="3039" xr:uid="{00000000-0005-0000-0000-0000DC0B0000}"/>
    <cellStyle name="Título 4 2 3" xfId="3040" xr:uid="{00000000-0005-0000-0000-0000DD0B0000}"/>
    <cellStyle name="Título 4 2 4" xfId="3041" xr:uid="{00000000-0005-0000-0000-0000DE0B0000}"/>
    <cellStyle name="Título 4 2 5" xfId="3042" xr:uid="{00000000-0005-0000-0000-0000DF0B0000}"/>
    <cellStyle name="Título 4 2 6" xfId="3043" xr:uid="{00000000-0005-0000-0000-0000E00B0000}"/>
    <cellStyle name="Título 4 2 7" xfId="3044" xr:uid="{00000000-0005-0000-0000-0000E10B0000}"/>
    <cellStyle name="Título 4 2 8" xfId="3045" xr:uid="{00000000-0005-0000-0000-0000E20B0000}"/>
    <cellStyle name="Título 4 2 9" xfId="3046" xr:uid="{00000000-0005-0000-0000-0000E30B0000}"/>
    <cellStyle name="Título 4 3" xfId="3047" xr:uid="{00000000-0005-0000-0000-0000E40B0000}"/>
    <cellStyle name="Título 4 3 10" xfId="3048" xr:uid="{00000000-0005-0000-0000-0000E50B0000}"/>
    <cellStyle name="Título 4 3 11" xfId="3049" xr:uid="{00000000-0005-0000-0000-0000E60B0000}"/>
    <cellStyle name="Título 4 3 12" xfId="3050" xr:uid="{00000000-0005-0000-0000-0000E70B0000}"/>
    <cellStyle name="Título 4 3 13" xfId="3051" xr:uid="{00000000-0005-0000-0000-0000E80B0000}"/>
    <cellStyle name="Título 4 3 14" xfId="3052" xr:uid="{00000000-0005-0000-0000-0000E90B0000}"/>
    <cellStyle name="Título 4 3 15" xfId="3053" xr:uid="{00000000-0005-0000-0000-0000EA0B0000}"/>
    <cellStyle name="Título 4 3 16" xfId="3054" xr:uid="{00000000-0005-0000-0000-0000EB0B0000}"/>
    <cellStyle name="Título 4 3 17" xfId="3055" xr:uid="{00000000-0005-0000-0000-0000EC0B0000}"/>
    <cellStyle name="Título 4 3 18" xfId="3056" xr:uid="{00000000-0005-0000-0000-0000ED0B0000}"/>
    <cellStyle name="Título 4 3 19" xfId="3057" xr:uid="{00000000-0005-0000-0000-0000EE0B0000}"/>
    <cellStyle name="Título 4 3 2" xfId="3058" xr:uid="{00000000-0005-0000-0000-0000EF0B0000}"/>
    <cellStyle name="Título 4 3 20" xfId="3059" xr:uid="{00000000-0005-0000-0000-0000F00B0000}"/>
    <cellStyle name="Título 4 3 3" xfId="3060" xr:uid="{00000000-0005-0000-0000-0000F10B0000}"/>
    <cellStyle name="Título 4 3 4" xfId="3061" xr:uid="{00000000-0005-0000-0000-0000F20B0000}"/>
    <cellStyle name="Título 4 3 5" xfId="3062" xr:uid="{00000000-0005-0000-0000-0000F30B0000}"/>
    <cellStyle name="Título 4 3 6" xfId="3063" xr:uid="{00000000-0005-0000-0000-0000F40B0000}"/>
    <cellStyle name="Título 4 3 7" xfId="3064" xr:uid="{00000000-0005-0000-0000-0000F50B0000}"/>
    <cellStyle name="Título 4 3 8" xfId="3065" xr:uid="{00000000-0005-0000-0000-0000F60B0000}"/>
    <cellStyle name="Título 4 3 9" xfId="3066" xr:uid="{00000000-0005-0000-0000-0000F70B0000}"/>
    <cellStyle name="Título 4 4" xfId="3067" xr:uid="{00000000-0005-0000-0000-0000F80B0000}"/>
    <cellStyle name="Título 4 4 10" xfId="3068" xr:uid="{00000000-0005-0000-0000-0000F90B0000}"/>
    <cellStyle name="Título 4 4 11" xfId="3069" xr:uid="{00000000-0005-0000-0000-0000FA0B0000}"/>
    <cellStyle name="Título 4 4 12" xfId="3070" xr:uid="{00000000-0005-0000-0000-0000FB0B0000}"/>
    <cellStyle name="Título 4 4 13" xfId="3071" xr:uid="{00000000-0005-0000-0000-0000FC0B0000}"/>
    <cellStyle name="Título 4 4 14" xfId="3072" xr:uid="{00000000-0005-0000-0000-0000FD0B0000}"/>
    <cellStyle name="Título 4 4 15" xfId="3073" xr:uid="{00000000-0005-0000-0000-0000FE0B0000}"/>
    <cellStyle name="Título 4 4 16" xfId="3074" xr:uid="{00000000-0005-0000-0000-0000FF0B0000}"/>
    <cellStyle name="Título 4 4 17" xfId="3075" xr:uid="{00000000-0005-0000-0000-0000000C0000}"/>
    <cellStyle name="Título 4 4 18" xfId="3076" xr:uid="{00000000-0005-0000-0000-0000010C0000}"/>
    <cellStyle name="Título 4 4 19" xfId="3077" xr:uid="{00000000-0005-0000-0000-0000020C0000}"/>
    <cellStyle name="Título 4 4 2" xfId="3078" xr:uid="{00000000-0005-0000-0000-0000030C0000}"/>
    <cellStyle name="Título 4 4 20" xfId="3079" xr:uid="{00000000-0005-0000-0000-0000040C0000}"/>
    <cellStyle name="Título 4 4 3" xfId="3080" xr:uid="{00000000-0005-0000-0000-0000050C0000}"/>
    <cellStyle name="Título 4 4 4" xfId="3081" xr:uid="{00000000-0005-0000-0000-0000060C0000}"/>
    <cellStyle name="Título 4 4 5" xfId="3082" xr:uid="{00000000-0005-0000-0000-0000070C0000}"/>
    <cellStyle name="Título 4 4 6" xfId="3083" xr:uid="{00000000-0005-0000-0000-0000080C0000}"/>
    <cellStyle name="Título 4 4 7" xfId="3084" xr:uid="{00000000-0005-0000-0000-0000090C0000}"/>
    <cellStyle name="Título 4 4 8" xfId="3085" xr:uid="{00000000-0005-0000-0000-00000A0C0000}"/>
    <cellStyle name="Título 4 4 9" xfId="3086" xr:uid="{00000000-0005-0000-0000-00000B0C0000}"/>
    <cellStyle name="Título 5" xfId="3087" xr:uid="{00000000-0005-0000-0000-00000C0C0000}"/>
    <cellStyle name="Título 5 10" xfId="3088" xr:uid="{00000000-0005-0000-0000-00000D0C0000}"/>
    <cellStyle name="Título 5 11" xfId="3089" xr:uid="{00000000-0005-0000-0000-00000E0C0000}"/>
    <cellStyle name="Título 5 12" xfId="3090" xr:uid="{00000000-0005-0000-0000-00000F0C0000}"/>
    <cellStyle name="Título 5 13" xfId="3091" xr:uid="{00000000-0005-0000-0000-0000100C0000}"/>
    <cellStyle name="Título 5 14" xfId="3092" xr:uid="{00000000-0005-0000-0000-0000110C0000}"/>
    <cellStyle name="Título 5 15" xfId="3093" xr:uid="{00000000-0005-0000-0000-0000120C0000}"/>
    <cellStyle name="Título 5 16" xfId="3094" xr:uid="{00000000-0005-0000-0000-0000130C0000}"/>
    <cellStyle name="Título 5 17" xfId="3095" xr:uid="{00000000-0005-0000-0000-0000140C0000}"/>
    <cellStyle name="Título 5 18" xfId="3096" xr:uid="{00000000-0005-0000-0000-0000150C0000}"/>
    <cellStyle name="Título 5 19" xfId="3097" xr:uid="{00000000-0005-0000-0000-0000160C0000}"/>
    <cellStyle name="Título 5 2" xfId="3098" xr:uid="{00000000-0005-0000-0000-0000170C0000}"/>
    <cellStyle name="Título 5 20" xfId="3099" xr:uid="{00000000-0005-0000-0000-0000180C0000}"/>
    <cellStyle name="Título 5 3" xfId="3100" xr:uid="{00000000-0005-0000-0000-0000190C0000}"/>
    <cellStyle name="Título 5 4" xfId="3101" xr:uid="{00000000-0005-0000-0000-00001A0C0000}"/>
    <cellStyle name="Título 5 5" xfId="3102" xr:uid="{00000000-0005-0000-0000-00001B0C0000}"/>
    <cellStyle name="Título 5 6" xfId="3103" xr:uid="{00000000-0005-0000-0000-00001C0C0000}"/>
    <cellStyle name="Título 5 7" xfId="3104" xr:uid="{00000000-0005-0000-0000-00001D0C0000}"/>
    <cellStyle name="Título 5 8" xfId="3105" xr:uid="{00000000-0005-0000-0000-00001E0C0000}"/>
    <cellStyle name="Título 5 9" xfId="3106" xr:uid="{00000000-0005-0000-0000-00001F0C0000}"/>
    <cellStyle name="Título 6" xfId="3107" xr:uid="{00000000-0005-0000-0000-0000200C0000}"/>
    <cellStyle name="Título 6 10" xfId="3108" xr:uid="{00000000-0005-0000-0000-0000210C0000}"/>
    <cellStyle name="Título 6 11" xfId="3109" xr:uid="{00000000-0005-0000-0000-0000220C0000}"/>
    <cellStyle name="Título 6 12" xfId="3110" xr:uid="{00000000-0005-0000-0000-0000230C0000}"/>
    <cellStyle name="Título 6 13" xfId="3111" xr:uid="{00000000-0005-0000-0000-0000240C0000}"/>
    <cellStyle name="Título 6 14" xfId="3112" xr:uid="{00000000-0005-0000-0000-0000250C0000}"/>
    <cellStyle name="Título 6 15" xfId="3113" xr:uid="{00000000-0005-0000-0000-0000260C0000}"/>
    <cellStyle name="Título 6 16" xfId="3114" xr:uid="{00000000-0005-0000-0000-0000270C0000}"/>
    <cellStyle name="Título 6 17" xfId="3115" xr:uid="{00000000-0005-0000-0000-0000280C0000}"/>
    <cellStyle name="Título 6 18" xfId="3116" xr:uid="{00000000-0005-0000-0000-0000290C0000}"/>
    <cellStyle name="Título 6 19" xfId="3117" xr:uid="{00000000-0005-0000-0000-00002A0C0000}"/>
    <cellStyle name="Título 6 2" xfId="3118" xr:uid="{00000000-0005-0000-0000-00002B0C0000}"/>
    <cellStyle name="Título 6 20" xfId="3119" xr:uid="{00000000-0005-0000-0000-00002C0C0000}"/>
    <cellStyle name="Título 6 3" xfId="3120" xr:uid="{00000000-0005-0000-0000-00002D0C0000}"/>
    <cellStyle name="Título 6 4" xfId="3121" xr:uid="{00000000-0005-0000-0000-00002E0C0000}"/>
    <cellStyle name="Título 6 5" xfId="3122" xr:uid="{00000000-0005-0000-0000-00002F0C0000}"/>
    <cellStyle name="Título 6 6" xfId="3123" xr:uid="{00000000-0005-0000-0000-0000300C0000}"/>
    <cellStyle name="Título 6 7" xfId="3124" xr:uid="{00000000-0005-0000-0000-0000310C0000}"/>
    <cellStyle name="Título 6 8" xfId="3125" xr:uid="{00000000-0005-0000-0000-0000320C0000}"/>
    <cellStyle name="Título 6 9" xfId="3126" xr:uid="{00000000-0005-0000-0000-0000330C0000}"/>
    <cellStyle name="Título 7" xfId="3127" xr:uid="{00000000-0005-0000-0000-0000340C0000}"/>
    <cellStyle name="Título 7 10" xfId="3128" xr:uid="{00000000-0005-0000-0000-0000350C0000}"/>
    <cellStyle name="Título 7 11" xfId="3129" xr:uid="{00000000-0005-0000-0000-0000360C0000}"/>
    <cellStyle name="Título 7 12" xfId="3130" xr:uid="{00000000-0005-0000-0000-0000370C0000}"/>
    <cellStyle name="Título 7 13" xfId="3131" xr:uid="{00000000-0005-0000-0000-0000380C0000}"/>
    <cellStyle name="Título 7 14" xfId="3132" xr:uid="{00000000-0005-0000-0000-0000390C0000}"/>
    <cellStyle name="Título 7 15" xfId="3133" xr:uid="{00000000-0005-0000-0000-00003A0C0000}"/>
    <cellStyle name="Título 7 16" xfId="3134" xr:uid="{00000000-0005-0000-0000-00003B0C0000}"/>
    <cellStyle name="Título 7 17" xfId="3135" xr:uid="{00000000-0005-0000-0000-00003C0C0000}"/>
    <cellStyle name="Título 7 18" xfId="3136" xr:uid="{00000000-0005-0000-0000-00003D0C0000}"/>
    <cellStyle name="Título 7 19" xfId="3137" xr:uid="{00000000-0005-0000-0000-00003E0C0000}"/>
    <cellStyle name="Título 7 2" xfId="3138" xr:uid="{00000000-0005-0000-0000-00003F0C0000}"/>
    <cellStyle name="Título 7 20" xfId="3139" xr:uid="{00000000-0005-0000-0000-0000400C0000}"/>
    <cellStyle name="Título 7 3" xfId="3140" xr:uid="{00000000-0005-0000-0000-0000410C0000}"/>
    <cellStyle name="Título 7 4" xfId="3141" xr:uid="{00000000-0005-0000-0000-0000420C0000}"/>
    <cellStyle name="Título 7 5" xfId="3142" xr:uid="{00000000-0005-0000-0000-0000430C0000}"/>
    <cellStyle name="Título 7 6" xfId="3143" xr:uid="{00000000-0005-0000-0000-0000440C0000}"/>
    <cellStyle name="Título 7 7" xfId="3144" xr:uid="{00000000-0005-0000-0000-0000450C0000}"/>
    <cellStyle name="Título 7 8" xfId="3145" xr:uid="{00000000-0005-0000-0000-0000460C0000}"/>
    <cellStyle name="Título 7 9" xfId="3146" xr:uid="{00000000-0005-0000-0000-0000470C0000}"/>
    <cellStyle name="Título 8" xfId="3147" xr:uid="{00000000-0005-0000-0000-0000480C0000}"/>
    <cellStyle name="Total 2" xfId="3148" xr:uid="{00000000-0005-0000-0000-0000490C0000}"/>
    <cellStyle name="Total 2 10" xfId="3149" xr:uid="{00000000-0005-0000-0000-00004A0C0000}"/>
    <cellStyle name="Total 2 11" xfId="3150" xr:uid="{00000000-0005-0000-0000-00004B0C0000}"/>
    <cellStyle name="Total 2 12" xfId="3151" xr:uid="{00000000-0005-0000-0000-00004C0C0000}"/>
    <cellStyle name="Total 2 13" xfId="3152" xr:uid="{00000000-0005-0000-0000-00004D0C0000}"/>
    <cellStyle name="Total 2 14" xfId="3153" xr:uid="{00000000-0005-0000-0000-00004E0C0000}"/>
    <cellStyle name="Total 2 15" xfId="3154" xr:uid="{00000000-0005-0000-0000-00004F0C0000}"/>
    <cellStyle name="Total 2 16" xfId="3155" xr:uid="{00000000-0005-0000-0000-0000500C0000}"/>
    <cellStyle name="Total 2 17" xfId="3156" xr:uid="{00000000-0005-0000-0000-0000510C0000}"/>
    <cellStyle name="Total 2 18" xfId="3157" xr:uid="{00000000-0005-0000-0000-0000520C0000}"/>
    <cellStyle name="Total 2 19" xfId="3158" xr:uid="{00000000-0005-0000-0000-0000530C0000}"/>
    <cellStyle name="Total 2 2" xfId="3159" xr:uid="{00000000-0005-0000-0000-0000540C0000}"/>
    <cellStyle name="Total 2 20" xfId="3160" xr:uid="{00000000-0005-0000-0000-0000550C0000}"/>
    <cellStyle name="Total 2 3" xfId="3161" xr:uid="{00000000-0005-0000-0000-0000560C0000}"/>
    <cellStyle name="Total 2 4" xfId="3162" xr:uid="{00000000-0005-0000-0000-0000570C0000}"/>
    <cellStyle name="Total 2 5" xfId="3163" xr:uid="{00000000-0005-0000-0000-0000580C0000}"/>
    <cellStyle name="Total 2 6" xfId="3164" xr:uid="{00000000-0005-0000-0000-0000590C0000}"/>
    <cellStyle name="Total 2 7" xfId="3165" xr:uid="{00000000-0005-0000-0000-00005A0C0000}"/>
    <cellStyle name="Total 2 8" xfId="3166" xr:uid="{00000000-0005-0000-0000-00005B0C0000}"/>
    <cellStyle name="Total 2 9" xfId="3167" xr:uid="{00000000-0005-0000-0000-00005C0C0000}"/>
    <cellStyle name="Total 3" xfId="3168" xr:uid="{00000000-0005-0000-0000-00005D0C0000}"/>
    <cellStyle name="Total 3 10" xfId="3169" xr:uid="{00000000-0005-0000-0000-00005E0C0000}"/>
    <cellStyle name="Total 3 11" xfId="3170" xr:uid="{00000000-0005-0000-0000-00005F0C0000}"/>
    <cellStyle name="Total 3 12" xfId="3171" xr:uid="{00000000-0005-0000-0000-0000600C0000}"/>
    <cellStyle name="Total 3 13" xfId="3172" xr:uid="{00000000-0005-0000-0000-0000610C0000}"/>
    <cellStyle name="Total 3 14" xfId="3173" xr:uid="{00000000-0005-0000-0000-0000620C0000}"/>
    <cellStyle name="Total 3 15" xfId="3174" xr:uid="{00000000-0005-0000-0000-0000630C0000}"/>
    <cellStyle name="Total 3 16" xfId="3175" xr:uid="{00000000-0005-0000-0000-0000640C0000}"/>
    <cellStyle name="Total 3 17" xfId="3176" xr:uid="{00000000-0005-0000-0000-0000650C0000}"/>
    <cellStyle name="Total 3 18" xfId="3177" xr:uid="{00000000-0005-0000-0000-0000660C0000}"/>
    <cellStyle name="Total 3 19" xfId="3178" xr:uid="{00000000-0005-0000-0000-0000670C0000}"/>
    <cellStyle name="Total 3 2" xfId="3179" xr:uid="{00000000-0005-0000-0000-0000680C0000}"/>
    <cellStyle name="Total 3 20" xfId="3180" xr:uid="{00000000-0005-0000-0000-0000690C0000}"/>
    <cellStyle name="Total 3 3" xfId="3181" xr:uid="{00000000-0005-0000-0000-00006A0C0000}"/>
    <cellStyle name="Total 3 4" xfId="3182" xr:uid="{00000000-0005-0000-0000-00006B0C0000}"/>
    <cellStyle name="Total 3 5" xfId="3183" xr:uid="{00000000-0005-0000-0000-00006C0C0000}"/>
    <cellStyle name="Total 3 6" xfId="3184" xr:uid="{00000000-0005-0000-0000-00006D0C0000}"/>
    <cellStyle name="Total 3 7" xfId="3185" xr:uid="{00000000-0005-0000-0000-00006E0C0000}"/>
    <cellStyle name="Total 3 8" xfId="3186" xr:uid="{00000000-0005-0000-0000-00006F0C0000}"/>
    <cellStyle name="Total 3 9" xfId="3187" xr:uid="{00000000-0005-0000-0000-0000700C0000}"/>
    <cellStyle name="Total 4" xfId="3188" xr:uid="{00000000-0005-0000-0000-0000710C0000}"/>
    <cellStyle name="Total 4 10" xfId="3189" xr:uid="{00000000-0005-0000-0000-0000720C0000}"/>
    <cellStyle name="Total 4 11" xfId="3190" xr:uid="{00000000-0005-0000-0000-0000730C0000}"/>
    <cellStyle name="Total 4 12" xfId="3191" xr:uid="{00000000-0005-0000-0000-0000740C0000}"/>
    <cellStyle name="Total 4 13" xfId="3192" xr:uid="{00000000-0005-0000-0000-0000750C0000}"/>
    <cellStyle name="Total 4 14" xfId="3193" xr:uid="{00000000-0005-0000-0000-0000760C0000}"/>
    <cellStyle name="Total 4 15" xfId="3194" xr:uid="{00000000-0005-0000-0000-0000770C0000}"/>
    <cellStyle name="Total 4 16" xfId="3195" xr:uid="{00000000-0005-0000-0000-0000780C0000}"/>
    <cellStyle name="Total 4 17" xfId="3196" xr:uid="{00000000-0005-0000-0000-0000790C0000}"/>
    <cellStyle name="Total 4 18" xfId="3197" xr:uid="{00000000-0005-0000-0000-00007A0C0000}"/>
    <cellStyle name="Total 4 19" xfId="3198" xr:uid="{00000000-0005-0000-0000-00007B0C0000}"/>
    <cellStyle name="Total 4 2" xfId="3199" xr:uid="{00000000-0005-0000-0000-00007C0C0000}"/>
    <cellStyle name="Total 4 20" xfId="3200" xr:uid="{00000000-0005-0000-0000-00007D0C0000}"/>
    <cellStyle name="Total 4 3" xfId="3201" xr:uid="{00000000-0005-0000-0000-00007E0C0000}"/>
    <cellStyle name="Total 4 4" xfId="3202" xr:uid="{00000000-0005-0000-0000-00007F0C0000}"/>
    <cellStyle name="Total 4 5" xfId="3203" xr:uid="{00000000-0005-0000-0000-0000800C0000}"/>
    <cellStyle name="Total 4 6" xfId="3204" xr:uid="{00000000-0005-0000-0000-0000810C0000}"/>
    <cellStyle name="Total 4 7" xfId="3205" xr:uid="{00000000-0005-0000-0000-0000820C0000}"/>
    <cellStyle name="Total 4 8" xfId="3206" xr:uid="{00000000-0005-0000-0000-0000830C0000}"/>
    <cellStyle name="Total 4 9" xfId="3207" xr:uid="{00000000-0005-0000-0000-0000840C0000}"/>
    <cellStyle name="Vírgula" xfId="60" builtinId="3"/>
    <cellStyle name="Vírgula 10" xfId="3208" xr:uid="{00000000-0005-0000-0000-0000860C0000}"/>
    <cellStyle name="Vírgula 11" xfId="3223" xr:uid="{00000000-0005-0000-0000-0000870C0000}"/>
    <cellStyle name="Vírgula 2" xfId="43" xr:uid="{00000000-0005-0000-0000-0000880C0000}"/>
    <cellStyle name="Vírgula 2 2" xfId="44" xr:uid="{00000000-0005-0000-0000-0000890C0000}"/>
    <cellStyle name="Vírgula 2 2 2" xfId="3211" xr:uid="{00000000-0005-0000-0000-00008A0C0000}"/>
    <cellStyle name="Vírgula 2 2 2 2" xfId="3239" xr:uid="{00000000-0005-0000-0000-00008B0C0000}"/>
    <cellStyle name="Vírgula 2 2 3" xfId="3210" xr:uid="{00000000-0005-0000-0000-00008C0C0000}"/>
    <cellStyle name="Vírgula 2 2 3 2" xfId="3238" xr:uid="{00000000-0005-0000-0000-00008D0C0000}"/>
    <cellStyle name="Vírgula 2 3" xfId="52" xr:uid="{00000000-0005-0000-0000-00008E0C0000}"/>
    <cellStyle name="Vírgula 2 3 2" xfId="3212" xr:uid="{00000000-0005-0000-0000-00008F0C0000}"/>
    <cellStyle name="Vírgula 2 3 2 2" xfId="3213" xr:uid="{00000000-0005-0000-0000-0000900C0000}"/>
    <cellStyle name="Vírgula 2 3 2 2 2" xfId="3241" xr:uid="{00000000-0005-0000-0000-0000910C0000}"/>
    <cellStyle name="Vírgula 2 3 2 3" xfId="3240" xr:uid="{00000000-0005-0000-0000-0000920C0000}"/>
    <cellStyle name="Vírgula 2 3 3" xfId="3221" xr:uid="{00000000-0005-0000-0000-0000930C0000}"/>
    <cellStyle name="Vírgula 2 4" xfId="3209" xr:uid="{00000000-0005-0000-0000-0000940C0000}"/>
    <cellStyle name="Vírgula 2 4 2" xfId="3237" xr:uid="{00000000-0005-0000-0000-0000950C0000}"/>
    <cellStyle name="Vírgula 3" xfId="45" xr:uid="{00000000-0005-0000-0000-0000960C0000}"/>
    <cellStyle name="Vírgula 3 2" xfId="46" xr:uid="{00000000-0005-0000-0000-0000970C0000}"/>
    <cellStyle name="Vírgula 3 2 2 2" xfId="3215" xr:uid="{00000000-0005-0000-0000-0000980C0000}"/>
    <cellStyle name="Vírgula 3 2 2 2 2" xfId="3242" xr:uid="{00000000-0005-0000-0000-0000990C0000}"/>
    <cellStyle name="Vírgula 3 3" xfId="3214" xr:uid="{00000000-0005-0000-0000-00009A0C0000}"/>
    <cellStyle name="Vírgula 4" xfId="47" xr:uid="{00000000-0005-0000-0000-00009B0C0000}"/>
    <cellStyle name="Vírgula 4 2" xfId="3216" xr:uid="{00000000-0005-0000-0000-00009C0C0000}"/>
    <cellStyle name="Vírgula 4 2 2" xfId="3243" xr:uid="{00000000-0005-0000-0000-00009D0C0000}"/>
    <cellStyle name="Vírgula 5" xfId="48" xr:uid="{00000000-0005-0000-0000-00009E0C0000}"/>
    <cellStyle name="Vírgula 5 2" xfId="68" xr:uid="{00000000-0005-0000-0000-00009F0C0000}"/>
    <cellStyle name="Vírgula 5 2 2" xfId="3226" xr:uid="{00000000-0005-0000-0000-0000A00C0000}"/>
    <cellStyle name="Vírgula 5 3" xfId="3217" xr:uid="{00000000-0005-0000-0000-0000A10C0000}"/>
    <cellStyle name="Vírgula 5 3 2" xfId="3244" xr:uid="{00000000-0005-0000-0000-0000A20C0000}"/>
    <cellStyle name="Vírgula 6" xfId="38" xr:uid="{00000000-0005-0000-0000-0000A30C0000}"/>
    <cellStyle name="Vírgula 7" xfId="53" xr:uid="{00000000-0005-0000-0000-0000A40C0000}"/>
    <cellStyle name="Vírgula 7 2" xfId="67" xr:uid="{00000000-0005-0000-0000-0000A50C0000}"/>
    <cellStyle name="Vírgula 7 2 2" xfId="3225" xr:uid="{00000000-0005-0000-0000-0000A60C0000}"/>
    <cellStyle name="Vírgula 7 4" xfId="3218" xr:uid="{00000000-0005-0000-0000-0000A70C0000}"/>
    <cellStyle name="Vírgula 7 4 2" xfId="3245" xr:uid="{00000000-0005-0000-0000-0000A80C0000}"/>
    <cellStyle name="Vírgula 8" xfId="62" xr:uid="{00000000-0005-0000-0000-0000A90C0000}"/>
    <cellStyle name="Vírgula 8 2" xfId="3224" xr:uid="{00000000-0005-0000-0000-0000AA0C0000}"/>
    <cellStyle name="Vírgula 9" xfId="71" xr:uid="{00000000-0005-0000-0000-0000AB0C0000}"/>
    <cellStyle name="Vírgula 9 2" xfId="3227" xr:uid="{00000000-0005-0000-0000-0000AC0C0000}"/>
    <cellStyle name="Warning Text" xfId="3219" xr:uid="{00000000-0005-0000-0000-0000AD0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295119</xdr:colOff>
      <xdr:row>0</xdr:row>
      <xdr:rowOff>97008</xdr:rowOff>
    </xdr:from>
    <xdr:to>
      <xdr:col>3</xdr:col>
      <xdr:colOff>580733</xdr:colOff>
      <xdr:row>1</xdr:row>
      <xdr:rowOff>325316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6254" y="97008"/>
          <a:ext cx="1597133" cy="4920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718414</xdr:colOff>
      <xdr:row>0</xdr:row>
      <xdr:rowOff>70122</xdr:rowOff>
    </xdr:from>
    <xdr:to>
      <xdr:col>28</xdr:col>
      <xdr:colOff>764625</xdr:colOff>
      <xdr:row>1</xdr:row>
      <xdr:rowOff>331702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B505153-732A-49D5-B3C8-D80DA1C80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10826" y="70122"/>
          <a:ext cx="1794328" cy="5305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2039</xdr:colOff>
      <xdr:row>0</xdr:row>
      <xdr:rowOff>78926</xdr:rowOff>
    </xdr:from>
    <xdr:to>
      <xdr:col>40</xdr:col>
      <xdr:colOff>843867</xdr:colOff>
      <xdr:row>1</xdr:row>
      <xdr:rowOff>340506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21892" y="78926"/>
          <a:ext cx="1794328" cy="5305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56031</xdr:colOff>
      <xdr:row>1</xdr:row>
      <xdr:rowOff>156881</xdr:rowOff>
    </xdr:from>
    <xdr:to>
      <xdr:col>1</xdr:col>
      <xdr:colOff>825500</xdr:colOff>
      <xdr:row>4</xdr:row>
      <xdr:rowOff>33866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1" y="527298"/>
          <a:ext cx="1436219" cy="4802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24316</xdr:colOff>
      <xdr:row>12</xdr:row>
      <xdr:rowOff>119903</xdr:rowOff>
    </xdr:from>
    <xdr:to>
      <xdr:col>7</xdr:col>
      <xdr:colOff>376090</xdr:colOff>
      <xdr:row>24</xdr:row>
      <xdr:rowOff>138954</xdr:rowOff>
    </xdr:to>
    <xdr:pic>
      <xdr:nvPicPr>
        <xdr:cNvPr id="3" name="Picture 70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4551" y="4254874"/>
          <a:ext cx="4229010" cy="2349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169207</xdr:colOff>
      <xdr:row>0</xdr:row>
      <xdr:rowOff>96034</xdr:rowOff>
    </xdr:from>
    <xdr:to>
      <xdr:col>2</xdr:col>
      <xdr:colOff>533959</xdr:colOff>
      <xdr:row>2</xdr:row>
      <xdr:rowOff>375922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07" y="96034"/>
          <a:ext cx="2830046" cy="873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104775</xdr:rowOff>
    </xdr:from>
    <xdr:to>
      <xdr:col>1</xdr:col>
      <xdr:colOff>1213485</xdr:colOff>
      <xdr:row>2</xdr:row>
      <xdr:rowOff>142874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104775"/>
          <a:ext cx="1857374" cy="571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BHZ-DIEDRO\Engenharia$\Or&#231;amento\Formul&#225;rios\14%20-%20Impressos%20Levantamentos\RESIDENCIAL%20JD.%20PRIMAVERA\LEV-JD.PRIMAV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ESPECIF."/>
      <sheetName val="LEV-QTD"/>
      <sheetName val="LEV-ALV-BC"/>
      <sheetName val="LEV-ALV-TM"/>
      <sheetName val="LEV-ACAB-Nivel Inf."/>
      <sheetName val="LEV-ACAB-Nivel Sup."/>
      <sheetName val="LEV-ACAB-Mezzanino"/>
      <sheetName val="LEV-ACAB-Área Técnica"/>
      <sheetName val="LEV-ACAB-Escada de Seg."/>
      <sheetName val="LEV-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showGridLines="0" view="pageBreakPreview" zoomScaleNormal="100" zoomScaleSheetLayoutView="100" workbookViewId="0">
      <selection activeCell="B31" sqref="B31"/>
    </sheetView>
  </sheetViews>
  <sheetFormatPr defaultRowHeight="14.4"/>
  <cols>
    <col min="1" max="1" width="9.109375" style="1"/>
    <col min="2" max="2" width="74.33203125" customWidth="1"/>
    <col min="3" max="3" width="19.6640625" bestFit="1" customWidth="1"/>
    <col min="4" max="4" width="10.109375" bestFit="1" customWidth="1"/>
  </cols>
  <sheetData>
    <row r="1" spans="1:4" ht="21" customHeight="1">
      <c r="A1" s="377" t="s">
        <v>0</v>
      </c>
      <c r="B1" s="378"/>
      <c r="C1" s="378"/>
      <c r="D1" s="379"/>
    </row>
    <row r="2" spans="1:4" ht="29.25" customHeight="1">
      <c r="A2" s="380"/>
      <c r="B2" s="381"/>
      <c r="C2" s="381"/>
      <c r="D2" s="382"/>
    </row>
    <row r="3" spans="1:4" ht="35.25" customHeight="1">
      <c r="A3" s="25" t="s">
        <v>2</v>
      </c>
      <c r="B3" s="386" t="s">
        <v>373</v>
      </c>
      <c r="C3" s="386"/>
      <c r="D3" s="387"/>
    </row>
    <row r="4" spans="1:4" ht="24" customHeight="1" thickBot="1">
      <c r="A4" s="25" t="s">
        <v>3</v>
      </c>
      <c r="B4" s="386" t="s">
        <v>374</v>
      </c>
      <c r="C4" s="386"/>
      <c r="D4" s="387"/>
    </row>
    <row r="5" spans="1:4" ht="25.5" customHeight="1" thickBot="1">
      <c r="A5" s="388" t="s">
        <v>4</v>
      </c>
      <c r="B5" s="388"/>
      <c r="C5" s="388"/>
      <c r="D5" s="388"/>
    </row>
    <row r="6" spans="1:4" s="2" customFormat="1">
      <c r="A6" s="96" t="s">
        <v>5</v>
      </c>
      <c r="B6" s="227" t="s">
        <v>6</v>
      </c>
      <c r="C6" s="227" t="s">
        <v>7</v>
      </c>
      <c r="D6" s="228" t="s">
        <v>8</v>
      </c>
    </row>
    <row r="7" spans="1:4" s="2" customFormat="1">
      <c r="A7" s="261"/>
      <c r="B7" s="262"/>
      <c r="C7" s="262"/>
      <c r="D7" s="263"/>
    </row>
    <row r="8" spans="1:4" s="2" customFormat="1">
      <c r="A8" s="264"/>
      <c r="B8" s="265" t="s">
        <v>574</v>
      </c>
      <c r="C8" s="266">
        <f>C9+C13+C17+C21</f>
        <v>0</v>
      </c>
      <c r="D8" s="269" t="str">
        <f>IFERROR(ROUND(C8/$C$33,5),"")</f>
        <v/>
      </c>
    </row>
    <row r="9" spans="1:4" s="3" customFormat="1">
      <c r="A9" s="229">
        <v>1</v>
      </c>
      <c r="B9" s="230" t="str">
        <f>VLOOKUP(A9,Orçamento!A:D,4,FALSE)</f>
        <v>MOBILIZAÇÃO, DESMOBILIZAÇÃO E ADMINISTRAÇÃO LOCAL</v>
      </c>
      <c r="C9" s="231">
        <f>VLOOKUP(A9,Orçamento!A:K,11,)</f>
        <v>0</v>
      </c>
      <c r="D9" s="232" t="str">
        <f t="shared" ref="D9:D31" si="0">IFERROR(ROUND(C9/$C$33,5),"")</f>
        <v/>
      </c>
    </row>
    <row r="10" spans="1:4" s="5" customFormat="1">
      <c r="A10" s="233" t="s">
        <v>25</v>
      </c>
      <c r="B10" s="234" t="s">
        <v>386</v>
      </c>
      <c r="C10" s="235">
        <f>VLOOKUP(A10,Orçamento!A:K,11,)</f>
        <v>0</v>
      </c>
      <c r="D10" s="236" t="str">
        <f t="shared" si="0"/>
        <v/>
      </c>
    </row>
    <row r="11" spans="1:4" s="5" customFormat="1">
      <c r="A11" s="233" t="s">
        <v>28</v>
      </c>
      <c r="B11" s="234" t="s">
        <v>32</v>
      </c>
      <c r="C11" s="235">
        <f>VLOOKUP(A11,Orçamento!A:K,11,)</f>
        <v>0</v>
      </c>
      <c r="D11" s="236" t="str">
        <f t="shared" si="0"/>
        <v/>
      </c>
    </row>
    <row r="12" spans="1:4" s="5" customFormat="1">
      <c r="A12" s="233"/>
      <c r="B12" s="234"/>
      <c r="C12" s="235"/>
      <c r="D12" s="236" t="str">
        <f t="shared" si="0"/>
        <v/>
      </c>
    </row>
    <row r="13" spans="1:4" s="3" customFormat="1">
      <c r="A13" s="229">
        <v>2</v>
      </c>
      <c r="B13" s="230" t="str">
        <f>VLOOKUP(A13,Orçamento!A:D,4,FALSE)</f>
        <v>EDIFICIO SEDE I - EDIFÍCIO ANTONIO FERNANDO PINHEIRO</v>
      </c>
      <c r="C13" s="231">
        <f>VLOOKUP(A13,Orçamento!A:K,11,)</f>
        <v>0</v>
      </c>
      <c r="D13" s="232" t="str">
        <f t="shared" si="0"/>
        <v/>
      </c>
    </row>
    <row r="14" spans="1:4" s="5" customFormat="1">
      <c r="A14" s="233" t="s">
        <v>29</v>
      </c>
      <c r="B14" s="234" t="str">
        <f>VLOOKUP(A14,Orçamento!A:D,4,FALSE)</f>
        <v>SERVIÇOS COMPLEMENTARES</v>
      </c>
      <c r="C14" s="235">
        <f>VLOOKUP(A14,Orçamento!A:K,11,)</f>
        <v>0</v>
      </c>
      <c r="D14" s="236" t="str">
        <f t="shared" si="0"/>
        <v/>
      </c>
    </row>
    <row r="15" spans="1:4" s="5" customFormat="1">
      <c r="A15" s="233" t="s">
        <v>31</v>
      </c>
      <c r="B15" s="234" t="str">
        <f>VLOOKUP(A15,Orçamento!A:D,4,FALSE)</f>
        <v>SUBSTITUIÇÃO DE ELEVADORES</v>
      </c>
      <c r="C15" s="362">
        <f>VLOOKUP(A15,Orçamento!A:K,11,)</f>
        <v>0</v>
      </c>
      <c r="D15" s="236" t="str">
        <f t="shared" si="0"/>
        <v/>
      </c>
    </row>
    <row r="16" spans="1:4" s="5" customFormat="1">
      <c r="A16" s="233"/>
      <c r="B16" s="234"/>
      <c r="C16" s="235"/>
      <c r="D16" s="236" t="str">
        <f t="shared" si="0"/>
        <v/>
      </c>
    </row>
    <row r="17" spans="1:4" s="3" customFormat="1">
      <c r="A17" s="229">
        <v>3</v>
      </c>
      <c r="B17" s="230" t="str">
        <f>VLOOKUP(A17,Orçamento!A:D,4,FALSE)</f>
        <v>EDIFÍCIO SEDE II - EDIFÍCIO EUCLYDES REIS AGUIAR</v>
      </c>
      <c r="C17" s="231">
        <f>VLOOKUP(A17,Orçamento!A:K,11,)</f>
        <v>0</v>
      </c>
      <c r="D17" s="232" t="str">
        <f t="shared" si="0"/>
        <v/>
      </c>
    </row>
    <row r="18" spans="1:4" s="5" customFormat="1">
      <c r="A18" s="233" t="s">
        <v>33</v>
      </c>
      <c r="B18" s="234" t="str">
        <f>VLOOKUP(A18,Orçamento!A:D,4,FALSE)</f>
        <v>SERVIÇOS COMPLEMENTARES</v>
      </c>
      <c r="C18" s="235">
        <f>VLOOKUP(A18,Orçamento!A:K,11,)</f>
        <v>0</v>
      </c>
      <c r="D18" s="236" t="str">
        <f t="shared" si="0"/>
        <v/>
      </c>
    </row>
    <row r="19" spans="1:4" s="5" customFormat="1">
      <c r="A19" s="233" t="s">
        <v>273</v>
      </c>
      <c r="B19" s="234" t="str">
        <f>VLOOKUP(A19,Orçamento!A:D,4,FALSE)</f>
        <v>SUBSTITUIÇÃO DE ELEVADORES</v>
      </c>
      <c r="C19" s="362">
        <f>VLOOKUP(A19,Orçamento!A:K,11,)</f>
        <v>0</v>
      </c>
      <c r="D19" s="236" t="str">
        <f t="shared" si="0"/>
        <v/>
      </c>
    </row>
    <row r="20" spans="1:4" s="5" customFormat="1">
      <c r="A20" s="233"/>
      <c r="B20" s="234"/>
      <c r="C20" s="235"/>
      <c r="D20" s="236" t="str">
        <f t="shared" si="0"/>
        <v/>
      </c>
    </row>
    <row r="21" spans="1:4" s="3" customFormat="1">
      <c r="A21" s="229">
        <v>4</v>
      </c>
      <c r="B21" s="230" t="str">
        <f>VLOOKUP(A21,Orçamento!A:D,4,FALSE)</f>
        <v xml:space="preserve">EDIFICIO SEDE III - EDIFÍCIO OSCAR DIAS CORRÊA </v>
      </c>
      <c r="C21" s="231">
        <f>VLOOKUP(A21,Orçamento!A:K,11,)</f>
        <v>0</v>
      </c>
      <c r="D21" s="232" t="str">
        <f t="shared" si="0"/>
        <v/>
      </c>
    </row>
    <row r="22" spans="1:4" s="5" customFormat="1">
      <c r="A22" s="233" t="s">
        <v>34</v>
      </c>
      <c r="B22" s="234" t="str">
        <f>VLOOKUP(A22,Orçamento!A:D,4,FALSE)</f>
        <v>SERVIÇOS COMPLEMENTARES</v>
      </c>
      <c r="C22" s="235">
        <f>VLOOKUP(A22,Orçamento!A:K,11,)</f>
        <v>0</v>
      </c>
      <c r="D22" s="236" t="str">
        <f t="shared" si="0"/>
        <v/>
      </c>
    </row>
    <row r="23" spans="1:4" s="5" customFormat="1">
      <c r="A23" s="233" t="s">
        <v>36</v>
      </c>
      <c r="B23" s="234" t="str">
        <f>VLOOKUP(A23,Orçamento!A:D,4,FALSE)</f>
        <v>SUBSTITUIÇÃO DE ELEVADORES</v>
      </c>
      <c r="C23" s="362">
        <f>VLOOKUP(A23,Orçamento!A:K,11,)</f>
        <v>0</v>
      </c>
      <c r="D23" s="236" t="str">
        <f t="shared" si="0"/>
        <v/>
      </c>
    </row>
    <row r="24" spans="1:4" s="5" customFormat="1">
      <c r="A24" s="233"/>
      <c r="B24" s="234"/>
      <c r="C24" s="235"/>
      <c r="D24" s="236" t="str">
        <f t="shared" si="0"/>
        <v/>
      </c>
    </row>
    <row r="25" spans="1:4" s="2" customFormat="1">
      <c r="A25" s="264"/>
      <c r="B25" s="267" t="s">
        <v>575</v>
      </c>
      <c r="C25" s="266">
        <f>C26+C28+C30</f>
        <v>0</v>
      </c>
      <c r="D25" s="269" t="str">
        <f t="shared" si="0"/>
        <v/>
      </c>
    </row>
    <row r="26" spans="1:4" s="3" customFormat="1">
      <c r="A26" s="229">
        <v>1</v>
      </c>
      <c r="B26" s="230" t="s">
        <v>282</v>
      </c>
      <c r="C26" s="361">
        <f>C27</f>
        <v>0</v>
      </c>
      <c r="D26" s="232" t="str">
        <f t="shared" si="0"/>
        <v/>
      </c>
    </row>
    <row r="27" spans="1:4" s="5" customFormat="1" ht="86.4">
      <c r="A27" s="233"/>
      <c r="B27" s="268" t="s">
        <v>588</v>
      </c>
      <c r="C27" s="362">
        <f>'Cronograma Manutenção'!E11</f>
        <v>0</v>
      </c>
      <c r="D27" s="236" t="str">
        <f t="shared" si="0"/>
        <v/>
      </c>
    </row>
    <row r="28" spans="1:4" s="3" customFormat="1">
      <c r="A28" s="229">
        <v>2</v>
      </c>
      <c r="B28" s="230" t="s">
        <v>1</v>
      </c>
      <c r="C28" s="361">
        <f>C29</f>
        <v>0</v>
      </c>
      <c r="D28" s="232" t="str">
        <f t="shared" si="0"/>
        <v/>
      </c>
    </row>
    <row r="29" spans="1:4" s="5" customFormat="1" ht="86.4">
      <c r="A29" s="233"/>
      <c r="B29" s="268" t="s">
        <v>588</v>
      </c>
      <c r="C29" s="362">
        <f>'Cronograma Manutenção'!E14</f>
        <v>0</v>
      </c>
      <c r="D29" s="236" t="str">
        <f t="shared" si="0"/>
        <v/>
      </c>
    </row>
    <row r="30" spans="1:4" s="3" customFormat="1">
      <c r="A30" s="229">
        <v>3</v>
      </c>
      <c r="B30" s="230" t="s">
        <v>284</v>
      </c>
      <c r="C30" s="361">
        <f>C31</f>
        <v>0</v>
      </c>
      <c r="D30" s="232" t="str">
        <f t="shared" si="0"/>
        <v/>
      </c>
    </row>
    <row r="31" spans="1:4" s="5" customFormat="1" ht="86.4">
      <c r="A31" s="233"/>
      <c r="B31" s="268" t="s">
        <v>588</v>
      </c>
      <c r="C31" s="362">
        <f>'Cronograma Manutenção'!E17</f>
        <v>0</v>
      </c>
      <c r="D31" s="236" t="str">
        <f t="shared" si="0"/>
        <v/>
      </c>
    </row>
    <row r="32" spans="1:4" s="5" customFormat="1">
      <c r="A32" s="233"/>
      <c r="B32" s="234"/>
      <c r="C32" s="237"/>
      <c r="D32" s="236"/>
    </row>
    <row r="33" spans="1:4" s="7" customFormat="1" ht="16.2" thickBot="1">
      <c r="A33" s="384" t="s">
        <v>9</v>
      </c>
      <c r="B33" s="385"/>
      <c r="C33" s="238">
        <f>C25+C8</f>
        <v>0</v>
      </c>
      <c r="D33" s="239" t="str">
        <f>IFERROR(D25+D8,"")</f>
        <v/>
      </c>
    </row>
    <row r="35" spans="1:4">
      <c r="A35" s="383"/>
      <c r="B35" s="383"/>
      <c r="C35" s="383"/>
      <c r="D35" s="383"/>
    </row>
    <row r="36" spans="1:4">
      <c r="A36" s="383"/>
      <c r="B36" s="383"/>
      <c r="C36" s="383"/>
      <c r="D36" s="383"/>
    </row>
  </sheetData>
  <mergeCells count="7">
    <mergeCell ref="A1:D2"/>
    <mergeCell ref="A35:D35"/>
    <mergeCell ref="A36:D36"/>
    <mergeCell ref="A33:B33"/>
    <mergeCell ref="B3:D3"/>
    <mergeCell ref="B4:D4"/>
    <mergeCell ref="A5:D5"/>
  </mergeCells>
  <phoneticPr fontId="31" type="noConversion"/>
  <printOptions horizontalCentered="1"/>
  <pageMargins left="0.78740157480314965" right="0.59055118110236227" top="0.98425196850393704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59"/>
  <sheetViews>
    <sheetView showGridLines="0" view="pageBreakPreview" zoomScale="85" zoomScaleNormal="55" zoomScaleSheetLayoutView="85" workbookViewId="0">
      <pane xSplit="5" ySplit="8" topLeftCell="F30" activePane="bottomRight" state="frozen"/>
      <selection pane="topRight" activeCell="F1" sqref="F1"/>
      <selection pane="bottomLeft" activeCell="A9" sqref="A9"/>
      <selection pane="bottomRight" activeCell="A5" sqref="A5:AA5"/>
    </sheetView>
  </sheetViews>
  <sheetFormatPr defaultColWidth="11.44140625" defaultRowHeight="13.2"/>
  <cols>
    <col min="1" max="1" width="11.88671875" style="183" bestFit="1" customWidth="1"/>
    <col min="2" max="2" width="32.33203125" style="183" customWidth="1"/>
    <col min="3" max="3" width="54.33203125" style="183" customWidth="1"/>
    <col min="4" max="4" width="6.109375" style="183" bestFit="1" customWidth="1"/>
    <col min="5" max="5" width="14.5546875" style="183" bestFit="1" customWidth="1"/>
    <col min="6" max="6" width="10.5546875" style="183" bestFit="1" customWidth="1"/>
    <col min="7" max="7" width="16.6640625" style="183" bestFit="1" customWidth="1"/>
    <col min="8" max="13" width="13.109375" style="183" customWidth="1"/>
    <col min="14" max="17" width="13.109375" style="183" bestFit="1" customWidth="1"/>
    <col min="18" max="18" width="13.109375" style="183" customWidth="1"/>
    <col min="19" max="20" width="13.109375" style="183" bestFit="1" customWidth="1"/>
    <col min="21" max="21" width="13.109375" style="183" customWidth="1"/>
    <col min="22" max="23" width="14.33203125" style="183" bestFit="1" customWidth="1"/>
    <col min="24" max="24" width="14.33203125" style="183" customWidth="1"/>
    <col min="25" max="25" width="14.33203125" style="183" bestFit="1" customWidth="1"/>
    <col min="26" max="26" width="13.109375" style="183" bestFit="1" customWidth="1"/>
    <col min="27" max="28" width="13.109375" style="183" customWidth="1"/>
    <col min="29" max="29" width="13.109375" style="183" bestFit="1" customWidth="1"/>
    <col min="30" max="250" width="11.44140625" style="183"/>
    <col min="251" max="251" width="18.109375" style="183" customWidth="1"/>
    <col min="252" max="252" width="5.88671875" style="183" customWidth="1"/>
    <col min="253" max="253" width="32.33203125" style="183" customWidth="1"/>
    <col min="254" max="254" width="17.109375" style="183" customWidth="1"/>
    <col min="255" max="255" width="8.5546875" style="183" customWidth="1"/>
    <col min="256" max="256" width="12.33203125" style="183" customWidth="1"/>
    <col min="257" max="283" width="6.6640625" style="183" customWidth="1"/>
    <col min="284" max="506" width="11.44140625" style="183"/>
    <col min="507" max="507" width="18.109375" style="183" customWidth="1"/>
    <col min="508" max="508" width="5.88671875" style="183" customWidth="1"/>
    <col min="509" max="509" width="32.33203125" style="183" customWidth="1"/>
    <col min="510" max="510" width="17.109375" style="183" customWidth="1"/>
    <col min="511" max="511" width="8.5546875" style="183" customWidth="1"/>
    <col min="512" max="512" width="12.33203125" style="183" customWidth="1"/>
    <col min="513" max="539" width="6.6640625" style="183" customWidth="1"/>
    <col min="540" max="762" width="11.44140625" style="183"/>
    <col min="763" max="763" width="18.109375" style="183" customWidth="1"/>
    <col min="764" max="764" width="5.88671875" style="183" customWidth="1"/>
    <col min="765" max="765" width="32.33203125" style="183" customWidth="1"/>
    <col min="766" max="766" width="17.109375" style="183" customWidth="1"/>
    <col min="767" max="767" width="8.5546875" style="183" customWidth="1"/>
    <col min="768" max="768" width="12.33203125" style="183" customWidth="1"/>
    <col min="769" max="795" width="6.6640625" style="183" customWidth="1"/>
    <col min="796" max="1018" width="11.44140625" style="183"/>
    <col min="1019" max="1019" width="18.109375" style="183" customWidth="1"/>
    <col min="1020" max="1020" width="5.88671875" style="183" customWidth="1"/>
    <col min="1021" max="1021" width="32.33203125" style="183" customWidth="1"/>
    <col min="1022" max="1022" width="17.109375" style="183" customWidth="1"/>
    <col min="1023" max="1023" width="8.5546875" style="183" customWidth="1"/>
    <col min="1024" max="1024" width="12.33203125" style="183" customWidth="1"/>
    <col min="1025" max="1051" width="6.6640625" style="183" customWidth="1"/>
    <col min="1052" max="1274" width="11.44140625" style="183"/>
    <col min="1275" max="1275" width="18.109375" style="183" customWidth="1"/>
    <col min="1276" max="1276" width="5.88671875" style="183" customWidth="1"/>
    <col min="1277" max="1277" width="32.33203125" style="183" customWidth="1"/>
    <col min="1278" max="1278" width="17.109375" style="183" customWidth="1"/>
    <col min="1279" max="1279" width="8.5546875" style="183" customWidth="1"/>
    <col min="1280" max="1280" width="12.33203125" style="183" customWidth="1"/>
    <col min="1281" max="1307" width="6.6640625" style="183" customWidth="1"/>
    <col min="1308" max="1530" width="11.44140625" style="183"/>
    <col min="1531" max="1531" width="18.109375" style="183" customWidth="1"/>
    <col min="1532" max="1532" width="5.88671875" style="183" customWidth="1"/>
    <col min="1533" max="1533" width="32.33203125" style="183" customWidth="1"/>
    <col min="1534" max="1534" width="17.109375" style="183" customWidth="1"/>
    <col min="1535" max="1535" width="8.5546875" style="183" customWidth="1"/>
    <col min="1536" max="1536" width="12.33203125" style="183" customWidth="1"/>
    <col min="1537" max="1563" width="6.6640625" style="183" customWidth="1"/>
    <col min="1564" max="1786" width="11.44140625" style="183"/>
    <col min="1787" max="1787" width="18.109375" style="183" customWidth="1"/>
    <col min="1788" max="1788" width="5.88671875" style="183" customWidth="1"/>
    <col min="1789" max="1789" width="32.33203125" style="183" customWidth="1"/>
    <col min="1790" max="1790" width="17.109375" style="183" customWidth="1"/>
    <col min="1791" max="1791" width="8.5546875" style="183" customWidth="1"/>
    <col min="1792" max="1792" width="12.33203125" style="183" customWidth="1"/>
    <col min="1793" max="1819" width="6.6640625" style="183" customWidth="1"/>
    <col min="1820" max="2042" width="11.44140625" style="183"/>
    <col min="2043" max="2043" width="18.109375" style="183" customWidth="1"/>
    <col min="2044" max="2044" width="5.88671875" style="183" customWidth="1"/>
    <col min="2045" max="2045" width="32.33203125" style="183" customWidth="1"/>
    <col min="2046" max="2046" width="17.109375" style="183" customWidth="1"/>
    <col min="2047" max="2047" width="8.5546875" style="183" customWidth="1"/>
    <col min="2048" max="2048" width="12.33203125" style="183" customWidth="1"/>
    <col min="2049" max="2075" width="6.6640625" style="183" customWidth="1"/>
    <col min="2076" max="2298" width="11.44140625" style="183"/>
    <col min="2299" max="2299" width="18.109375" style="183" customWidth="1"/>
    <col min="2300" max="2300" width="5.88671875" style="183" customWidth="1"/>
    <col min="2301" max="2301" width="32.33203125" style="183" customWidth="1"/>
    <col min="2302" max="2302" width="17.109375" style="183" customWidth="1"/>
    <col min="2303" max="2303" width="8.5546875" style="183" customWidth="1"/>
    <col min="2304" max="2304" width="12.33203125" style="183" customWidth="1"/>
    <col min="2305" max="2331" width="6.6640625" style="183" customWidth="1"/>
    <col min="2332" max="2554" width="11.44140625" style="183"/>
    <col min="2555" max="2555" width="18.109375" style="183" customWidth="1"/>
    <col min="2556" max="2556" width="5.88671875" style="183" customWidth="1"/>
    <col min="2557" max="2557" width="32.33203125" style="183" customWidth="1"/>
    <col min="2558" max="2558" width="17.109375" style="183" customWidth="1"/>
    <col min="2559" max="2559" width="8.5546875" style="183" customWidth="1"/>
    <col min="2560" max="2560" width="12.33203125" style="183" customWidth="1"/>
    <col min="2561" max="2587" width="6.6640625" style="183" customWidth="1"/>
    <col min="2588" max="2810" width="11.44140625" style="183"/>
    <col min="2811" max="2811" width="18.109375" style="183" customWidth="1"/>
    <col min="2812" max="2812" width="5.88671875" style="183" customWidth="1"/>
    <col min="2813" max="2813" width="32.33203125" style="183" customWidth="1"/>
    <col min="2814" max="2814" width="17.109375" style="183" customWidth="1"/>
    <col min="2815" max="2815" width="8.5546875" style="183" customWidth="1"/>
    <col min="2816" max="2816" width="12.33203125" style="183" customWidth="1"/>
    <col min="2817" max="2843" width="6.6640625" style="183" customWidth="1"/>
    <col min="2844" max="3066" width="11.44140625" style="183"/>
    <col min="3067" max="3067" width="18.109375" style="183" customWidth="1"/>
    <col min="3068" max="3068" width="5.88671875" style="183" customWidth="1"/>
    <col min="3069" max="3069" width="32.33203125" style="183" customWidth="1"/>
    <col min="3070" max="3070" width="17.109375" style="183" customWidth="1"/>
    <col min="3071" max="3071" width="8.5546875" style="183" customWidth="1"/>
    <col min="3072" max="3072" width="12.33203125" style="183" customWidth="1"/>
    <col min="3073" max="3099" width="6.6640625" style="183" customWidth="1"/>
    <col min="3100" max="3322" width="11.44140625" style="183"/>
    <col min="3323" max="3323" width="18.109375" style="183" customWidth="1"/>
    <col min="3324" max="3324" width="5.88671875" style="183" customWidth="1"/>
    <col min="3325" max="3325" width="32.33203125" style="183" customWidth="1"/>
    <col min="3326" max="3326" width="17.109375" style="183" customWidth="1"/>
    <col min="3327" max="3327" width="8.5546875" style="183" customWidth="1"/>
    <col min="3328" max="3328" width="12.33203125" style="183" customWidth="1"/>
    <col min="3329" max="3355" width="6.6640625" style="183" customWidth="1"/>
    <col min="3356" max="3578" width="11.44140625" style="183"/>
    <col min="3579" max="3579" width="18.109375" style="183" customWidth="1"/>
    <col min="3580" max="3580" width="5.88671875" style="183" customWidth="1"/>
    <col min="3581" max="3581" width="32.33203125" style="183" customWidth="1"/>
    <col min="3582" max="3582" width="17.109375" style="183" customWidth="1"/>
    <col min="3583" max="3583" width="8.5546875" style="183" customWidth="1"/>
    <col min="3584" max="3584" width="12.33203125" style="183" customWidth="1"/>
    <col min="3585" max="3611" width="6.6640625" style="183" customWidth="1"/>
    <col min="3612" max="3834" width="11.44140625" style="183"/>
    <col min="3835" max="3835" width="18.109375" style="183" customWidth="1"/>
    <col min="3836" max="3836" width="5.88671875" style="183" customWidth="1"/>
    <col min="3837" max="3837" width="32.33203125" style="183" customWidth="1"/>
    <col min="3838" max="3838" width="17.109375" style="183" customWidth="1"/>
    <col min="3839" max="3839" width="8.5546875" style="183" customWidth="1"/>
    <col min="3840" max="3840" width="12.33203125" style="183" customWidth="1"/>
    <col min="3841" max="3867" width="6.6640625" style="183" customWidth="1"/>
    <col min="3868" max="4090" width="11.44140625" style="183"/>
    <col min="4091" max="4091" width="18.109375" style="183" customWidth="1"/>
    <col min="4092" max="4092" width="5.88671875" style="183" customWidth="1"/>
    <col min="4093" max="4093" width="32.33203125" style="183" customWidth="1"/>
    <col min="4094" max="4094" width="17.109375" style="183" customWidth="1"/>
    <col min="4095" max="4095" width="8.5546875" style="183" customWidth="1"/>
    <col min="4096" max="4096" width="12.33203125" style="183" customWidth="1"/>
    <col min="4097" max="4123" width="6.6640625" style="183" customWidth="1"/>
    <col min="4124" max="4346" width="11.44140625" style="183"/>
    <col min="4347" max="4347" width="18.109375" style="183" customWidth="1"/>
    <col min="4348" max="4348" width="5.88671875" style="183" customWidth="1"/>
    <col min="4349" max="4349" width="32.33203125" style="183" customWidth="1"/>
    <col min="4350" max="4350" width="17.109375" style="183" customWidth="1"/>
    <col min="4351" max="4351" width="8.5546875" style="183" customWidth="1"/>
    <col min="4352" max="4352" width="12.33203125" style="183" customWidth="1"/>
    <col min="4353" max="4379" width="6.6640625" style="183" customWidth="1"/>
    <col min="4380" max="4602" width="11.44140625" style="183"/>
    <col min="4603" max="4603" width="18.109375" style="183" customWidth="1"/>
    <col min="4604" max="4604" width="5.88671875" style="183" customWidth="1"/>
    <col min="4605" max="4605" width="32.33203125" style="183" customWidth="1"/>
    <col min="4606" max="4606" width="17.109375" style="183" customWidth="1"/>
    <col min="4607" max="4607" width="8.5546875" style="183" customWidth="1"/>
    <col min="4608" max="4608" width="12.33203125" style="183" customWidth="1"/>
    <col min="4609" max="4635" width="6.6640625" style="183" customWidth="1"/>
    <col min="4636" max="4858" width="11.44140625" style="183"/>
    <col min="4859" max="4859" width="18.109375" style="183" customWidth="1"/>
    <col min="4860" max="4860" width="5.88671875" style="183" customWidth="1"/>
    <col min="4861" max="4861" width="32.33203125" style="183" customWidth="1"/>
    <col min="4862" max="4862" width="17.109375" style="183" customWidth="1"/>
    <col min="4863" max="4863" width="8.5546875" style="183" customWidth="1"/>
    <col min="4864" max="4864" width="12.33203125" style="183" customWidth="1"/>
    <col min="4865" max="4891" width="6.6640625" style="183" customWidth="1"/>
    <col min="4892" max="5114" width="11.44140625" style="183"/>
    <col min="5115" max="5115" width="18.109375" style="183" customWidth="1"/>
    <col min="5116" max="5116" width="5.88671875" style="183" customWidth="1"/>
    <col min="5117" max="5117" width="32.33203125" style="183" customWidth="1"/>
    <col min="5118" max="5118" width="17.109375" style="183" customWidth="1"/>
    <col min="5119" max="5119" width="8.5546875" style="183" customWidth="1"/>
    <col min="5120" max="5120" width="12.33203125" style="183" customWidth="1"/>
    <col min="5121" max="5147" width="6.6640625" style="183" customWidth="1"/>
    <col min="5148" max="5370" width="11.44140625" style="183"/>
    <col min="5371" max="5371" width="18.109375" style="183" customWidth="1"/>
    <col min="5372" max="5372" width="5.88671875" style="183" customWidth="1"/>
    <col min="5373" max="5373" width="32.33203125" style="183" customWidth="1"/>
    <col min="5374" max="5374" width="17.109375" style="183" customWidth="1"/>
    <col min="5375" max="5375" width="8.5546875" style="183" customWidth="1"/>
    <col min="5376" max="5376" width="12.33203125" style="183" customWidth="1"/>
    <col min="5377" max="5403" width="6.6640625" style="183" customWidth="1"/>
    <col min="5404" max="5626" width="11.44140625" style="183"/>
    <col min="5627" max="5627" width="18.109375" style="183" customWidth="1"/>
    <col min="5628" max="5628" width="5.88671875" style="183" customWidth="1"/>
    <col min="5629" max="5629" width="32.33203125" style="183" customWidth="1"/>
    <col min="5630" max="5630" width="17.109375" style="183" customWidth="1"/>
    <col min="5631" max="5631" width="8.5546875" style="183" customWidth="1"/>
    <col min="5632" max="5632" width="12.33203125" style="183" customWidth="1"/>
    <col min="5633" max="5659" width="6.6640625" style="183" customWidth="1"/>
    <col min="5660" max="5882" width="11.44140625" style="183"/>
    <col min="5883" max="5883" width="18.109375" style="183" customWidth="1"/>
    <col min="5884" max="5884" width="5.88671875" style="183" customWidth="1"/>
    <col min="5885" max="5885" width="32.33203125" style="183" customWidth="1"/>
    <col min="5886" max="5886" width="17.109375" style="183" customWidth="1"/>
    <col min="5887" max="5887" width="8.5546875" style="183" customWidth="1"/>
    <col min="5888" max="5888" width="12.33203125" style="183" customWidth="1"/>
    <col min="5889" max="5915" width="6.6640625" style="183" customWidth="1"/>
    <col min="5916" max="6138" width="11.44140625" style="183"/>
    <col min="6139" max="6139" width="18.109375" style="183" customWidth="1"/>
    <col min="6140" max="6140" width="5.88671875" style="183" customWidth="1"/>
    <col min="6141" max="6141" width="32.33203125" style="183" customWidth="1"/>
    <col min="6142" max="6142" width="17.109375" style="183" customWidth="1"/>
    <col min="6143" max="6143" width="8.5546875" style="183" customWidth="1"/>
    <col min="6144" max="6144" width="12.33203125" style="183" customWidth="1"/>
    <col min="6145" max="6171" width="6.6640625" style="183" customWidth="1"/>
    <col min="6172" max="6394" width="11.44140625" style="183"/>
    <col min="6395" max="6395" width="18.109375" style="183" customWidth="1"/>
    <col min="6396" max="6396" width="5.88671875" style="183" customWidth="1"/>
    <col min="6397" max="6397" width="32.33203125" style="183" customWidth="1"/>
    <col min="6398" max="6398" width="17.109375" style="183" customWidth="1"/>
    <col min="6399" max="6399" width="8.5546875" style="183" customWidth="1"/>
    <col min="6400" max="6400" width="12.33203125" style="183" customWidth="1"/>
    <col min="6401" max="6427" width="6.6640625" style="183" customWidth="1"/>
    <col min="6428" max="6650" width="11.44140625" style="183"/>
    <col min="6651" max="6651" width="18.109375" style="183" customWidth="1"/>
    <col min="6652" max="6652" width="5.88671875" style="183" customWidth="1"/>
    <col min="6653" max="6653" width="32.33203125" style="183" customWidth="1"/>
    <col min="6654" max="6654" width="17.109375" style="183" customWidth="1"/>
    <col min="6655" max="6655" width="8.5546875" style="183" customWidth="1"/>
    <col min="6656" max="6656" width="12.33203125" style="183" customWidth="1"/>
    <col min="6657" max="6683" width="6.6640625" style="183" customWidth="1"/>
    <col min="6684" max="6906" width="11.44140625" style="183"/>
    <col min="6907" max="6907" width="18.109375" style="183" customWidth="1"/>
    <col min="6908" max="6908" width="5.88671875" style="183" customWidth="1"/>
    <col min="6909" max="6909" width="32.33203125" style="183" customWidth="1"/>
    <col min="6910" max="6910" width="17.109375" style="183" customWidth="1"/>
    <col min="6911" max="6911" width="8.5546875" style="183" customWidth="1"/>
    <col min="6912" max="6912" width="12.33203125" style="183" customWidth="1"/>
    <col min="6913" max="6939" width="6.6640625" style="183" customWidth="1"/>
    <col min="6940" max="7162" width="11.44140625" style="183"/>
    <col min="7163" max="7163" width="18.109375" style="183" customWidth="1"/>
    <col min="7164" max="7164" width="5.88671875" style="183" customWidth="1"/>
    <col min="7165" max="7165" width="32.33203125" style="183" customWidth="1"/>
    <col min="7166" max="7166" width="17.109375" style="183" customWidth="1"/>
    <col min="7167" max="7167" width="8.5546875" style="183" customWidth="1"/>
    <col min="7168" max="7168" width="12.33203125" style="183" customWidth="1"/>
    <col min="7169" max="7195" width="6.6640625" style="183" customWidth="1"/>
    <col min="7196" max="7418" width="11.44140625" style="183"/>
    <col min="7419" max="7419" width="18.109375" style="183" customWidth="1"/>
    <col min="7420" max="7420" width="5.88671875" style="183" customWidth="1"/>
    <col min="7421" max="7421" width="32.33203125" style="183" customWidth="1"/>
    <col min="7422" max="7422" width="17.109375" style="183" customWidth="1"/>
    <col min="7423" max="7423" width="8.5546875" style="183" customWidth="1"/>
    <col min="7424" max="7424" width="12.33203125" style="183" customWidth="1"/>
    <col min="7425" max="7451" width="6.6640625" style="183" customWidth="1"/>
    <col min="7452" max="7674" width="11.44140625" style="183"/>
    <col min="7675" max="7675" width="18.109375" style="183" customWidth="1"/>
    <col min="7676" max="7676" width="5.88671875" style="183" customWidth="1"/>
    <col min="7677" max="7677" width="32.33203125" style="183" customWidth="1"/>
    <col min="7678" max="7678" width="17.109375" style="183" customWidth="1"/>
    <col min="7679" max="7679" width="8.5546875" style="183" customWidth="1"/>
    <col min="7680" max="7680" width="12.33203125" style="183" customWidth="1"/>
    <col min="7681" max="7707" width="6.6640625" style="183" customWidth="1"/>
    <col min="7708" max="7930" width="11.44140625" style="183"/>
    <col min="7931" max="7931" width="18.109375" style="183" customWidth="1"/>
    <col min="7932" max="7932" width="5.88671875" style="183" customWidth="1"/>
    <col min="7933" max="7933" width="32.33203125" style="183" customWidth="1"/>
    <col min="7934" max="7934" width="17.109375" style="183" customWidth="1"/>
    <col min="7935" max="7935" width="8.5546875" style="183" customWidth="1"/>
    <col min="7936" max="7936" width="12.33203125" style="183" customWidth="1"/>
    <col min="7937" max="7963" width="6.6640625" style="183" customWidth="1"/>
    <col min="7964" max="8186" width="11.44140625" style="183"/>
    <col min="8187" max="8187" width="18.109375" style="183" customWidth="1"/>
    <col min="8188" max="8188" width="5.88671875" style="183" customWidth="1"/>
    <col min="8189" max="8189" width="32.33203125" style="183" customWidth="1"/>
    <col min="8190" max="8190" width="17.109375" style="183" customWidth="1"/>
    <col min="8191" max="8191" width="8.5546875" style="183" customWidth="1"/>
    <col min="8192" max="8192" width="12.33203125" style="183" customWidth="1"/>
    <col min="8193" max="8219" width="6.6640625" style="183" customWidth="1"/>
    <col min="8220" max="8442" width="11.44140625" style="183"/>
    <col min="8443" max="8443" width="18.109375" style="183" customWidth="1"/>
    <col min="8444" max="8444" width="5.88671875" style="183" customWidth="1"/>
    <col min="8445" max="8445" width="32.33203125" style="183" customWidth="1"/>
    <col min="8446" max="8446" width="17.109375" style="183" customWidth="1"/>
    <col min="8447" max="8447" width="8.5546875" style="183" customWidth="1"/>
    <col min="8448" max="8448" width="12.33203125" style="183" customWidth="1"/>
    <col min="8449" max="8475" width="6.6640625" style="183" customWidth="1"/>
    <col min="8476" max="8698" width="11.44140625" style="183"/>
    <col min="8699" max="8699" width="18.109375" style="183" customWidth="1"/>
    <col min="8700" max="8700" width="5.88671875" style="183" customWidth="1"/>
    <col min="8701" max="8701" width="32.33203125" style="183" customWidth="1"/>
    <col min="8702" max="8702" width="17.109375" style="183" customWidth="1"/>
    <col min="8703" max="8703" width="8.5546875" style="183" customWidth="1"/>
    <col min="8704" max="8704" width="12.33203125" style="183" customWidth="1"/>
    <col min="8705" max="8731" width="6.6640625" style="183" customWidth="1"/>
    <col min="8732" max="8954" width="11.44140625" style="183"/>
    <col min="8955" max="8955" width="18.109375" style="183" customWidth="1"/>
    <col min="8956" max="8956" width="5.88671875" style="183" customWidth="1"/>
    <col min="8957" max="8957" width="32.33203125" style="183" customWidth="1"/>
    <col min="8958" max="8958" width="17.109375" style="183" customWidth="1"/>
    <col min="8959" max="8959" width="8.5546875" style="183" customWidth="1"/>
    <col min="8960" max="8960" width="12.33203125" style="183" customWidth="1"/>
    <col min="8961" max="8987" width="6.6640625" style="183" customWidth="1"/>
    <col min="8988" max="9210" width="11.44140625" style="183"/>
    <col min="9211" max="9211" width="18.109375" style="183" customWidth="1"/>
    <col min="9212" max="9212" width="5.88671875" style="183" customWidth="1"/>
    <col min="9213" max="9213" width="32.33203125" style="183" customWidth="1"/>
    <col min="9214" max="9214" width="17.109375" style="183" customWidth="1"/>
    <col min="9215" max="9215" width="8.5546875" style="183" customWidth="1"/>
    <col min="9216" max="9216" width="12.33203125" style="183" customWidth="1"/>
    <col min="9217" max="9243" width="6.6640625" style="183" customWidth="1"/>
    <col min="9244" max="9466" width="11.44140625" style="183"/>
    <col min="9467" max="9467" width="18.109375" style="183" customWidth="1"/>
    <col min="9468" max="9468" width="5.88671875" style="183" customWidth="1"/>
    <col min="9469" max="9469" width="32.33203125" style="183" customWidth="1"/>
    <col min="9470" max="9470" width="17.109375" style="183" customWidth="1"/>
    <col min="9471" max="9471" width="8.5546875" style="183" customWidth="1"/>
    <col min="9472" max="9472" width="12.33203125" style="183" customWidth="1"/>
    <col min="9473" max="9499" width="6.6640625" style="183" customWidth="1"/>
    <col min="9500" max="9722" width="11.44140625" style="183"/>
    <col min="9723" max="9723" width="18.109375" style="183" customWidth="1"/>
    <col min="9724" max="9724" width="5.88671875" style="183" customWidth="1"/>
    <col min="9725" max="9725" width="32.33203125" style="183" customWidth="1"/>
    <col min="9726" max="9726" width="17.109375" style="183" customWidth="1"/>
    <col min="9727" max="9727" width="8.5546875" style="183" customWidth="1"/>
    <col min="9728" max="9728" width="12.33203125" style="183" customWidth="1"/>
    <col min="9729" max="9755" width="6.6640625" style="183" customWidth="1"/>
    <col min="9756" max="9978" width="11.44140625" style="183"/>
    <col min="9979" max="9979" width="18.109375" style="183" customWidth="1"/>
    <col min="9980" max="9980" width="5.88671875" style="183" customWidth="1"/>
    <col min="9981" max="9981" width="32.33203125" style="183" customWidth="1"/>
    <col min="9982" max="9982" width="17.109375" style="183" customWidth="1"/>
    <col min="9983" max="9983" width="8.5546875" style="183" customWidth="1"/>
    <col min="9984" max="9984" width="12.33203125" style="183" customWidth="1"/>
    <col min="9985" max="10011" width="6.6640625" style="183" customWidth="1"/>
    <col min="10012" max="10234" width="11.44140625" style="183"/>
    <col min="10235" max="10235" width="18.109375" style="183" customWidth="1"/>
    <col min="10236" max="10236" width="5.88671875" style="183" customWidth="1"/>
    <col min="10237" max="10237" width="32.33203125" style="183" customWidth="1"/>
    <col min="10238" max="10238" width="17.109375" style="183" customWidth="1"/>
    <col min="10239" max="10239" width="8.5546875" style="183" customWidth="1"/>
    <col min="10240" max="10240" width="12.33203125" style="183" customWidth="1"/>
    <col min="10241" max="10267" width="6.6640625" style="183" customWidth="1"/>
    <col min="10268" max="10490" width="11.44140625" style="183"/>
    <col min="10491" max="10491" width="18.109375" style="183" customWidth="1"/>
    <col min="10492" max="10492" width="5.88671875" style="183" customWidth="1"/>
    <col min="10493" max="10493" width="32.33203125" style="183" customWidth="1"/>
    <col min="10494" max="10494" width="17.109375" style="183" customWidth="1"/>
    <col min="10495" max="10495" width="8.5546875" style="183" customWidth="1"/>
    <col min="10496" max="10496" width="12.33203125" style="183" customWidth="1"/>
    <col min="10497" max="10523" width="6.6640625" style="183" customWidth="1"/>
    <col min="10524" max="10746" width="11.44140625" style="183"/>
    <col min="10747" max="10747" width="18.109375" style="183" customWidth="1"/>
    <col min="10748" max="10748" width="5.88671875" style="183" customWidth="1"/>
    <col min="10749" max="10749" width="32.33203125" style="183" customWidth="1"/>
    <col min="10750" max="10750" width="17.109375" style="183" customWidth="1"/>
    <col min="10751" max="10751" width="8.5546875" style="183" customWidth="1"/>
    <col min="10752" max="10752" width="12.33203125" style="183" customWidth="1"/>
    <col min="10753" max="10779" width="6.6640625" style="183" customWidth="1"/>
    <col min="10780" max="11002" width="11.44140625" style="183"/>
    <col min="11003" max="11003" width="18.109375" style="183" customWidth="1"/>
    <col min="11004" max="11004" width="5.88671875" style="183" customWidth="1"/>
    <col min="11005" max="11005" width="32.33203125" style="183" customWidth="1"/>
    <col min="11006" max="11006" width="17.109375" style="183" customWidth="1"/>
    <col min="11007" max="11007" width="8.5546875" style="183" customWidth="1"/>
    <col min="11008" max="11008" width="12.33203125" style="183" customWidth="1"/>
    <col min="11009" max="11035" width="6.6640625" style="183" customWidth="1"/>
    <col min="11036" max="11258" width="11.44140625" style="183"/>
    <col min="11259" max="11259" width="18.109375" style="183" customWidth="1"/>
    <col min="11260" max="11260" width="5.88671875" style="183" customWidth="1"/>
    <col min="11261" max="11261" width="32.33203125" style="183" customWidth="1"/>
    <col min="11262" max="11262" width="17.109375" style="183" customWidth="1"/>
    <col min="11263" max="11263" width="8.5546875" style="183" customWidth="1"/>
    <col min="11264" max="11264" width="12.33203125" style="183" customWidth="1"/>
    <col min="11265" max="11291" width="6.6640625" style="183" customWidth="1"/>
    <col min="11292" max="11514" width="11.44140625" style="183"/>
    <col min="11515" max="11515" width="18.109375" style="183" customWidth="1"/>
    <col min="11516" max="11516" width="5.88671875" style="183" customWidth="1"/>
    <col min="11517" max="11517" width="32.33203125" style="183" customWidth="1"/>
    <col min="11518" max="11518" width="17.109375" style="183" customWidth="1"/>
    <col min="11519" max="11519" width="8.5546875" style="183" customWidth="1"/>
    <col min="11520" max="11520" width="12.33203125" style="183" customWidth="1"/>
    <col min="11521" max="11547" width="6.6640625" style="183" customWidth="1"/>
    <col min="11548" max="11770" width="11.44140625" style="183"/>
    <col min="11771" max="11771" width="18.109375" style="183" customWidth="1"/>
    <col min="11772" max="11772" width="5.88671875" style="183" customWidth="1"/>
    <col min="11773" max="11773" width="32.33203125" style="183" customWidth="1"/>
    <col min="11774" max="11774" width="17.109375" style="183" customWidth="1"/>
    <col min="11775" max="11775" width="8.5546875" style="183" customWidth="1"/>
    <col min="11776" max="11776" width="12.33203125" style="183" customWidth="1"/>
    <col min="11777" max="11803" width="6.6640625" style="183" customWidth="1"/>
    <col min="11804" max="12026" width="11.44140625" style="183"/>
    <col min="12027" max="12027" width="18.109375" style="183" customWidth="1"/>
    <col min="12028" max="12028" width="5.88671875" style="183" customWidth="1"/>
    <col min="12029" max="12029" width="32.33203125" style="183" customWidth="1"/>
    <col min="12030" max="12030" width="17.109375" style="183" customWidth="1"/>
    <col min="12031" max="12031" width="8.5546875" style="183" customWidth="1"/>
    <col min="12032" max="12032" width="12.33203125" style="183" customWidth="1"/>
    <col min="12033" max="12059" width="6.6640625" style="183" customWidth="1"/>
    <col min="12060" max="12282" width="11.44140625" style="183"/>
    <col min="12283" max="12283" width="18.109375" style="183" customWidth="1"/>
    <col min="12284" max="12284" width="5.88671875" style="183" customWidth="1"/>
    <col min="12285" max="12285" width="32.33203125" style="183" customWidth="1"/>
    <col min="12286" max="12286" width="17.109375" style="183" customWidth="1"/>
    <col min="12287" max="12287" width="8.5546875" style="183" customWidth="1"/>
    <col min="12288" max="12288" width="12.33203125" style="183" customWidth="1"/>
    <col min="12289" max="12315" width="6.6640625" style="183" customWidth="1"/>
    <col min="12316" max="12538" width="11.44140625" style="183"/>
    <col min="12539" max="12539" width="18.109375" style="183" customWidth="1"/>
    <col min="12540" max="12540" width="5.88671875" style="183" customWidth="1"/>
    <col min="12541" max="12541" width="32.33203125" style="183" customWidth="1"/>
    <col min="12542" max="12542" width="17.109375" style="183" customWidth="1"/>
    <col min="12543" max="12543" width="8.5546875" style="183" customWidth="1"/>
    <col min="12544" max="12544" width="12.33203125" style="183" customWidth="1"/>
    <col min="12545" max="12571" width="6.6640625" style="183" customWidth="1"/>
    <col min="12572" max="12794" width="11.44140625" style="183"/>
    <col min="12795" max="12795" width="18.109375" style="183" customWidth="1"/>
    <col min="12796" max="12796" width="5.88671875" style="183" customWidth="1"/>
    <col min="12797" max="12797" width="32.33203125" style="183" customWidth="1"/>
    <col min="12798" max="12798" width="17.109375" style="183" customWidth="1"/>
    <col min="12799" max="12799" width="8.5546875" style="183" customWidth="1"/>
    <col min="12800" max="12800" width="12.33203125" style="183" customWidth="1"/>
    <col min="12801" max="12827" width="6.6640625" style="183" customWidth="1"/>
    <col min="12828" max="13050" width="11.44140625" style="183"/>
    <col min="13051" max="13051" width="18.109375" style="183" customWidth="1"/>
    <col min="13052" max="13052" width="5.88671875" style="183" customWidth="1"/>
    <col min="13053" max="13053" width="32.33203125" style="183" customWidth="1"/>
    <col min="13054" max="13054" width="17.109375" style="183" customWidth="1"/>
    <col min="13055" max="13055" width="8.5546875" style="183" customWidth="1"/>
    <col min="13056" max="13056" width="12.33203125" style="183" customWidth="1"/>
    <col min="13057" max="13083" width="6.6640625" style="183" customWidth="1"/>
    <col min="13084" max="13306" width="11.44140625" style="183"/>
    <col min="13307" max="13307" width="18.109375" style="183" customWidth="1"/>
    <col min="13308" max="13308" width="5.88671875" style="183" customWidth="1"/>
    <col min="13309" max="13309" width="32.33203125" style="183" customWidth="1"/>
    <col min="13310" max="13310" width="17.109375" style="183" customWidth="1"/>
    <col min="13311" max="13311" width="8.5546875" style="183" customWidth="1"/>
    <col min="13312" max="13312" width="12.33203125" style="183" customWidth="1"/>
    <col min="13313" max="13339" width="6.6640625" style="183" customWidth="1"/>
    <col min="13340" max="13562" width="11.44140625" style="183"/>
    <col min="13563" max="13563" width="18.109375" style="183" customWidth="1"/>
    <col min="13564" max="13564" width="5.88671875" style="183" customWidth="1"/>
    <col min="13565" max="13565" width="32.33203125" style="183" customWidth="1"/>
    <col min="13566" max="13566" width="17.109375" style="183" customWidth="1"/>
    <col min="13567" max="13567" width="8.5546875" style="183" customWidth="1"/>
    <col min="13568" max="13568" width="12.33203125" style="183" customWidth="1"/>
    <col min="13569" max="13595" width="6.6640625" style="183" customWidth="1"/>
    <col min="13596" max="13818" width="11.44140625" style="183"/>
    <col min="13819" max="13819" width="18.109375" style="183" customWidth="1"/>
    <col min="13820" max="13820" width="5.88671875" style="183" customWidth="1"/>
    <col min="13821" max="13821" width="32.33203125" style="183" customWidth="1"/>
    <col min="13822" max="13822" width="17.109375" style="183" customWidth="1"/>
    <col min="13823" max="13823" width="8.5546875" style="183" customWidth="1"/>
    <col min="13824" max="13824" width="12.33203125" style="183" customWidth="1"/>
    <col min="13825" max="13851" width="6.6640625" style="183" customWidth="1"/>
    <col min="13852" max="14074" width="11.44140625" style="183"/>
    <col min="14075" max="14075" width="18.109375" style="183" customWidth="1"/>
    <col min="14076" max="14076" width="5.88671875" style="183" customWidth="1"/>
    <col min="14077" max="14077" width="32.33203125" style="183" customWidth="1"/>
    <col min="14078" max="14078" width="17.109375" style="183" customWidth="1"/>
    <col min="14079" max="14079" width="8.5546875" style="183" customWidth="1"/>
    <col min="14080" max="14080" width="12.33203125" style="183" customWidth="1"/>
    <col min="14081" max="14107" width="6.6640625" style="183" customWidth="1"/>
    <col min="14108" max="14330" width="11.44140625" style="183"/>
    <col min="14331" max="14331" width="18.109375" style="183" customWidth="1"/>
    <col min="14332" max="14332" width="5.88671875" style="183" customWidth="1"/>
    <col min="14333" max="14333" width="32.33203125" style="183" customWidth="1"/>
    <col min="14334" max="14334" width="17.109375" style="183" customWidth="1"/>
    <col min="14335" max="14335" width="8.5546875" style="183" customWidth="1"/>
    <col min="14336" max="14336" width="12.33203125" style="183" customWidth="1"/>
    <col min="14337" max="14363" width="6.6640625" style="183" customWidth="1"/>
    <col min="14364" max="14586" width="11.44140625" style="183"/>
    <col min="14587" max="14587" width="18.109375" style="183" customWidth="1"/>
    <col min="14588" max="14588" width="5.88671875" style="183" customWidth="1"/>
    <col min="14589" max="14589" width="32.33203125" style="183" customWidth="1"/>
    <col min="14590" max="14590" width="17.109375" style="183" customWidth="1"/>
    <col min="14591" max="14591" width="8.5546875" style="183" customWidth="1"/>
    <col min="14592" max="14592" width="12.33203125" style="183" customWidth="1"/>
    <col min="14593" max="14619" width="6.6640625" style="183" customWidth="1"/>
    <col min="14620" max="14842" width="11.44140625" style="183"/>
    <col min="14843" max="14843" width="18.109375" style="183" customWidth="1"/>
    <col min="14844" max="14844" width="5.88671875" style="183" customWidth="1"/>
    <col min="14845" max="14845" width="32.33203125" style="183" customWidth="1"/>
    <col min="14846" max="14846" width="17.109375" style="183" customWidth="1"/>
    <col min="14847" max="14847" width="8.5546875" style="183" customWidth="1"/>
    <col min="14848" max="14848" width="12.33203125" style="183" customWidth="1"/>
    <col min="14849" max="14875" width="6.6640625" style="183" customWidth="1"/>
    <col min="14876" max="15098" width="11.44140625" style="183"/>
    <col min="15099" max="15099" width="18.109375" style="183" customWidth="1"/>
    <col min="15100" max="15100" width="5.88671875" style="183" customWidth="1"/>
    <col min="15101" max="15101" width="32.33203125" style="183" customWidth="1"/>
    <col min="15102" max="15102" width="17.109375" style="183" customWidth="1"/>
    <col min="15103" max="15103" width="8.5546875" style="183" customWidth="1"/>
    <col min="15104" max="15104" width="12.33203125" style="183" customWidth="1"/>
    <col min="15105" max="15131" width="6.6640625" style="183" customWidth="1"/>
    <col min="15132" max="15354" width="11.44140625" style="183"/>
    <col min="15355" max="15355" width="18.109375" style="183" customWidth="1"/>
    <col min="15356" max="15356" width="5.88671875" style="183" customWidth="1"/>
    <col min="15357" max="15357" width="32.33203125" style="183" customWidth="1"/>
    <col min="15358" max="15358" width="17.109375" style="183" customWidth="1"/>
    <col min="15359" max="15359" width="8.5546875" style="183" customWidth="1"/>
    <col min="15360" max="15360" width="12.33203125" style="183" customWidth="1"/>
    <col min="15361" max="15387" width="6.6640625" style="183" customWidth="1"/>
    <col min="15388" max="15610" width="11.44140625" style="183"/>
    <col min="15611" max="15611" width="18.109375" style="183" customWidth="1"/>
    <col min="15612" max="15612" width="5.88671875" style="183" customWidth="1"/>
    <col min="15613" max="15613" width="32.33203125" style="183" customWidth="1"/>
    <col min="15614" max="15614" width="17.109375" style="183" customWidth="1"/>
    <col min="15615" max="15615" width="8.5546875" style="183" customWidth="1"/>
    <col min="15616" max="15616" width="12.33203125" style="183" customWidth="1"/>
    <col min="15617" max="15643" width="6.6640625" style="183" customWidth="1"/>
    <col min="15644" max="15866" width="11.44140625" style="183"/>
    <col min="15867" max="15867" width="18.109375" style="183" customWidth="1"/>
    <col min="15868" max="15868" width="5.88671875" style="183" customWidth="1"/>
    <col min="15869" max="15869" width="32.33203125" style="183" customWidth="1"/>
    <col min="15870" max="15870" width="17.109375" style="183" customWidth="1"/>
    <col min="15871" max="15871" width="8.5546875" style="183" customWidth="1"/>
    <col min="15872" max="15872" width="12.33203125" style="183" customWidth="1"/>
    <col min="15873" max="15899" width="6.6640625" style="183" customWidth="1"/>
    <col min="15900" max="16122" width="11.44140625" style="183"/>
    <col min="16123" max="16123" width="18.109375" style="183" customWidth="1"/>
    <col min="16124" max="16124" width="5.88671875" style="183" customWidth="1"/>
    <col min="16125" max="16125" width="32.33203125" style="183" customWidth="1"/>
    <col min="16126" max="16126" width="17.109375" style="183" customWidth="1"/>
    <col min="16127" max="16127" width="8.5546875" style="183" customWidth="1"/>
    <col min="16128" max="16128" width="12.33203125" style="183" customWidth="1"/>
    <col min="16129" max="16155" width="6.6640625" style="183" customWidth="1"/>
    <col min="16156" max="16384" width="11.44140625" style="183"/>
  </cols>
  <sheetData>
    <row r="1" spans="1:30" s="6" customFormat="1" ht="21" customHeight="1">
      <c r="A1" s="391" t="s">
        <v>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57"/>
      <c r="AC1" s="164"/>
    </row>
    <row r="2" spans="1:30" s="6" customFormat="1" ht="29.25" customHeight="1" thickBot="1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58"/>
      <c r="AC2" s="366"/>
    </row>
    <row r="3" spans="1:30" s="203" customFormat="1" ht="30" customHeight="1">
      <c r="A3" s="202" t="s">
        <v>2</v>
      </c>
      <c r="B3" s="395" t="s">
        <v>392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67"/>
      <c r="AC3" s="368"/>
    </row>
    <row r="4" spans="1:30" s="203" customFormat="1" ht="30" customHeight="1" thickBot="1">
      <c r="A4" s="202" t="s">
        <v>3</v>
      </c>
      <c r="B4" s="396" t="s">
        <v>374</v>
      </c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70"/>
    </row>
    <row r="5" spans="1:30" s="6" customFormat="1" ht="37.200000000000003" thickBot="1">
      <c r="A5" s="397" t="s">
        <v>590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59"/>
      <c r="AC5" s="360"/>
    </row>
    <row r="6" spans="1:30" ht="13.8" thickBot="1"/>
    <row r="7" spans="1:30" ht="20.25" customHeight="1" thickBot="1">
      <c r="A7" s="399" t="s">
        <v>5</v>
      </c>
      <c r="B7" s="399" t="s">
        <v>375</v>
      </c>
      <c r="C7" s="399"/>
      <c r="D7" s="399" t="s">
        <v>8</v>
      </c>
      <c r="E7" s="399" t="s">
        <v>387</v>
      </c>
      <c r="F7" s="402" t="s">
        <v>60</v>
      </c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/>
      <c r="V7" s="403"/>
      <c r="W7" s="403"/>
      <c r="X7" s="403"/>
      <c r="Y7" s="403"/>
      <c r="Z7" s="403"/>
      <c r="AA7" s="403"/>
      <c r="AB7" s="403"/>
      <c r="AC7" s="404"/>
    </row>
    <row r="8" spans="1:30" s="184" customFormat="1" ht="21" customHeight="1" thickBot="1">
      <c r="A8" s="400"/>
      <c r="B8" s="401"/>
      <c r="C8" s="401"/>
      <c r="D8" s="401"/>
      <c r="E8" s="401"/>
      <c r="F8" s="313" t="s">
        <v>184</v>
      </c>
      <c r="G8" s="314">
        <f>+F8+1</f>
        <v>2</v>
      </c>
      <c r="H8" s="314">
        <f t="shared" ref="H8:Y8" si="0">+G8+1</f>
        <v>3</v>
      </c>
      <c r="I8" s="314">
        <f t="shared" si="0"/>
        <v>4</v>
      </c>
      <c r="J8" s="314">
        <f t="shared" si="0"/>
        <v>5</v>
      </c>
      <c r="K8" s="314">
        <f t="shared" si="0"/>
        <v>6</v>
      </c>
      <c r="L8" s="314">
        <f t="shared" si="0"/>
        <v>7</v>
      </c>
      <c r="M8" s="314">
        <f t="shared" si="0"/>
        <v>8</v>
      </c>
      <c r="N8" s="314">
        <f t="shared" si="0"/>
        <v>9</v>
      </c>
      <c r="O8" s="314">
        <f t="shared" si="0"/>
        <v>10</v>
      </c>
      <c r="P8" s="314">
        <f t="shared" si="0"/>
        <v>11</v>
      </c>
      <c r="Q8" s="314">
        <f t="shared" si="0"/>
        <v>12</v>
      </c>
      <c r="R8" s="314">
        <f t="shared" si="0"/>
        <v>13</v>
      </c>
      <c r="S8" s="314">
        <f t="shared" si="0"/>
        <v>14</v>
      </c>
      <c r="T8" s="314">
        <f t="shared" si="0"/>
        <v>15</v>
      </c>
      <c r="U8" s="314">
        <f t="shared" si="0"/>
        <v>16</v>
      </c>
      <c r="V8" s="314">
        <f t="shared" si="0"/>
        <v>17</v>
      </c>
      <c r="W8" s="314">
        <f t="shared" si="0"/>
        <v>18</v>
      </c>
      <c r="X8" s="314">
        <f t="shared" si="0"/>
        <v>19</v>
      </c>
      <c r="Y8" s="314">
        <f t="shared" si="0"/>
        <v>20</v>
      </c>
      <c r="Z8" s="314">
        <f t="shared" ref="Z8" si="1">+Y8+1</f>
        <v>21</v>
      </c>
      <c r="AA8" s="314">
        <f t="shared" ref="AA8" si="2">+Z8+1</f>
        <v>22</v>
      </c>
      <c r="AB8" s="342">
        <f>+AA8+1</f>
        <v>23</v>
      </c>
      <c r="AC8" s="315">
        <f>+AB8+1</f>
        <v>24</v>
      </c>
    </row>
    <row r="9" spans="1:30" s="184" customFormat="1" ht="19.5" customHeight="1">
      <c r="A9" s="270"/>
      <c r="B9" s="270"/>
      <c r="C9" s="217"/>
      <c r="D9" s="207"/>
      <c r="E9" s="274"/>
      <c r="F9" s="297"/>
      <c r="G9" s="298"/>
      <c r="H9" s="298"/>
      <c r="I9" s="298"/>
      <c r="J9" s="298"/>
      <c r="K9" s="298"/>
      <c r="L9" s="298"/>
      <c r="M9" s="343"/>
      <c r="N9" s="350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71"/>
      <c r="AB9" s="271"/>
      <c r="AC9" s="316"/>
    </row>
    <row r="10" spans="1:30" s="224" customFormat="1" ht="19.5" customHeight="1">
      <c r="A10" s="249">
        <v>1</v>
      </c>
      <c r="B10" s="405" t="s">
        <v>580</v>
      </c>
      <c r="C10" s="406"/>
      <c r="D10" s="219"/>
      <c r="E10" s="272">
        <f>E11+E12</f>
        <v>0</v>
      </c>
      <c r="F10" s="299"/>
      <c r="G10" s="289"/>
      <c r="H10" s="289"/>
      <c r="I10" s="289"/>
      <c r="J10" s="289"/>
      <c r="K10" s="289"/>
      <c r="L10" s="289"/>
      <c r="M10" s="344"/>
      <c r="N10" s="351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44"/>
      <c r="AB10" s="244"/>
      <c r="AC10" s="317"/>
    </row>
    <row r="11" spans="1:30" s="285" customFormat="1" ht="19.5" customHeight="1">
      <c r="A11" s="282" t="s">
        <v>25</v>
      </c>
      <c r="B11" s="407" t="s">
        <v>388</v>
      </c>
      <c r="C11" s="408"/>
      <c r="D11" s="283"/>
      <c r="E11" s="284">
        <f>Resumo!C10</f>
        <v>0</v>
      </c>
      <c r="F11" s="290"/>
      <c r="G11" s="291"/>
      <c r="H11" s="291"/>
      <c r="I11" s="291"/>
      <c r="J11" s="291"/>
      <c r="K11" s="291"/>
      <c r="L11" s="291"/>
      <c r="M11" s="345"/>
      <c r="N11" s="352">
        <f>$E$11/6</f>
        <v>0</v>
      </c>
      <c r="O11" s="291"/>
      <c r="P11" s="292">
        <f>$E$11/6</f>
        <v>0</v>
      </c>
      <c r="Q11" s="291"/>
      <c r="R11" s="291"/>
      <c r="S11" s="292">
        <f>$E$11/6</f>
        <v>0</v>
      </c>
      <c r="T11" s="291"/>
      <c r="U11" s="291"/>
      <c r="V11" s="292">
        <f>$E$11/6</f>
        <v>0</v>
      </c>
      <c r="W11" s="291"/>
      <c r="X11" s="291"/>
      <c r="Y11" s="292">
        <f>$E$11/6</f>
        <v>0</v>
      </c>
      <c r="Z11" s="291"/>
      <c r="AA11" s="310">
        <f>$E$11/6</f>
        <v>0</v>
      </c>
      <c r="AB11" s="243"/>
      <c r="AC11" s="318"/>
      <c r="AD11" s="363"/>
    </row>
    <row r="12" spans="1:30" s="285" customFormat="1" ht="19.5" customHeight="1">
      <c r="A12" s="282" t="s">
        <v>28</v>
      </c>
      <c r="B12" s="407" t="s">
        <v>389</v>
      </c>
      <c r="C12" s="408"/>
      <c r="D12" s="283"/>
      <c r="E12" s="284">
        <f>Resumo!C11</f>
        <v>0</v>
      </c>
      <c r="F12" s="290"/>
      <c r="G12" s="291"/>
      <c r="H12" s="291"/>
      <c r="I12" s="291"/>
      <c r="J12" s="291"/>
      <c r="K12" s="291"/>
      <c r="L12" s="291"/>
      <c r="M12" s="345"/>
      <c r="N12" s="352">
        <f>$E$12/6</f>
        <v>0</v>
      </c>
      <c r="O12" s="291"/>
      <c r="P12" s="292">
        <f>$E$12/6</f>
        <v>0</v>
      </c>
      <c r="Q12" s="291"/>
      <c r="R12" s="291"/>
      <c r="S12" s="292">
        <f>$E$12/6</f>
        <v>0</v>
      </c>
      <c r="T12" s="291"/>
      <c r="U12" s="291"/>
      <c r="V12" s="292">
        <f>$E$12/6</f>
        <v>0</v>
      </c>
      <c r="W12" s="291"/>
      <c r="X12" s="291"/>
      <c r="Y12" s="292">
        <f>$E$12/6</f>
        <v>0</v>
      </c>
      <c r="Z12" s="291"/>
      <c r="AA12" s="310">
        <f>$E$12/6</f>
        <v>0</v>
      </c>
      <c r="AB12" s="243"/>
      <c r="AC12" s="318"/>
      <c r="AD12" s="363"/>
    </row>
    <row r="13" spans="1:30" s="184" customFormat="1" ht="19.5" customHeight="1">
      <c r="A13" s="250"/>
      <c r="B13" s="287"/>
      <c r="C13" s="288"/>
      <c r="D13" s="209"/>
      <c r="E13" s="273"/>
      <c r="F13" s="300"/>
      <c r="G13" s="301"/>
      <c r="H13" s="301"/>
      <c r="I13" s="301"/>
      <c r="J13" s="301"/>
      <c r="K13" s="301"/>
      <c r="L13" s="301"/>
      <c r="M13" s="346"/>
      <c r="N13" s="353"/>
      <c r="O13" s="301"/>
      <c r="P13" s="301"/>
      <c r="Q13" s="301"/>
      <c r="R13" s="301"/>
      <c r="S13" s="301"/>
      <c r="T13" s="301"/>
      <c r="U13" s="301"/>
      <c r="V13" s="301"/>
      <c r="W13" s="301"/>
      <c r="X13" s="301"/>
      <c r="Y13" s="301"/>
      <c r="Z13" s="301"/>
      <c r="AA13" s="243"/>
      <c r="AB13" s="243"/>
      <c r="AC13" s="319"/>
    </row>
    <row r="14" spans="1:30" s="224" customFormat="1" ht="19.5" customHeight="1">
      <c r="A14" s="249">
        <v>2</v>
      </c>
      <c r="B14" s="405" t="str">
        <f>Resumo!B13</f>
        <v>EDIFICIO SEDE I - EDIFÍCIO ANTONIO FERNANDO PINHEIRO</v>
      </c>
      <c r="C14" s="406"/>
      <c r="D14" s="219"/>
      <c r="E14" s="286">
        <f>E15+E26</f>
        <v>0</v>
      </c>
      <c r="F14" s="299"/>
      <c r="G14" s="289"/>
      <c r="H14" s="289"/>
      <c r="I14" s="289"/>
      <c r="J14" s="289"/>
      <c r="K14" s="289"/>
      <c r="L14" s="289"/>
      <c r="M14" s="344"/>
      <c r="N14" s="351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44"/>
      <c r="AB14" s="244"/>
      <c r="AC14" s="317"/>
    </row>
    <row r="15" spans="1:30" s="277" customFormat="1" ht="19.5" customHeight="1">
      <c r="A15" s="276" t="s">
        <v>29</v>
      </c>
      <c r="B15" s="409" t="s">
        <v>576</v>
      </c>
      <c r="C15" s="410"/>
      <c r="D15" s="209"/>
      <c r="E15" s="278">
        <f>Resumo!C15</f>
        <v>0</v>
      </c>
      <c r="F15" s="300"/>
      <c r="G15" s="302"/>
      <c r="H15" s="302"/>
      <c r="I15" s="302"/>
      <c r="J15" s="302"/>
      <c r="K15" s="302"/>
      <c r="L15" s="302"/>
      <c r="M15" s="347"/>
      <c r="N15" s="354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243"/>
      <c r="AB15" s="243"/>
      <c r="AC15" s="319"/>
    </row>
    <row r="16" spans="1:30" ht="19.5" customHeight="1">
      <c r="A16" s="251" t="s">
        <v>192</v>
      </c>
      <c r="B16" s="389" t="s">
        <v>376</v>
      </c>
      <c r="C16" s="390"/>
      <c r="D16" s="210">
        <v>0.15</v>
      </c>
      <c r="E16" s="364">
        <f t="shared" ref="E16:E25" si="3">D16*$E$15</f>
        <v>0</v>
      </c>
      <c r="F16" s="290"/>
      <c r="G16" s="292">
        <f>E16</f>
        <v>0</v>
      </c>
      <c r="H16" s="293"/>
      <c r="I16" s="293"/>
      <c r="J16" s="293"/>
      <c r="K16" s="293"/>
      <c r="L16" s="293"/>
      <c r="M16" s="311"/>
      <c r="N16" s="290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245"/>
      <c r="AB16" s="245"/>
      <c r="AC16" s="320"/>
    </row>
    <row r="17" spans="1:29" ht="19.5" customHeight="1">
      <c r="A17" s="251" t="s">
        <v>197</v>
      </c>
      <c r="B17" s="389" t="s">
        <v>377</v>
      </c>
      <c r="C17" s="390"/>
      <c r="D17" s="210">
        <v>0.1</v>
      </c>
      <c r="E17" s="364">
        <f t="shared" si="3"/>
        <v>0</v>
      </c>
      <c r="F17" s="290"/>
      <c r="G17" s="293"/>
      <c r="H17" s="293"/>
      <c r="I17" s="293"/>
      <c r="J17" s="293"/>
      <c r="K17" s="293"/>
      <c r="L17" s="293"/>
      <c r="M17" s="311"/>
      <c r="N17" s="355"/>
      <c r="O17" s="292">
        <f>E17</f>
        <v>0</v>
      </c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45"/>
      <c r="AB17" s="245"/>
      <c r="AC17" s="320"/>
    </row>
    <row r="18" spans="1:29" ht="19.5" customHeight="1">
      <c r="A18" s="251" t="s">
        <v>198</v>
      </c>
      <c r="B18" s="389" t="s">
        <v>378</v>
      </c>
      <c r="C18" s="390"/>
      <c r="D18" s="210">
        <v>0.1</v>
      </c>
      <c r="E18" s="364">
        <f t="shared" si="3"/>
        <v>0</v>
      </c>
      <c r="F18" s="290"/>
      <c r="G18" s="293"/>
      <c r="H18" s="293"/>
      <c r="I18" s="293"/>
      <c r="J18" s="293"/>
      <c r="K18" s="293"/>
      <c r="L18" s="293"/>
      <c r="M18" s="311"/>
      <c r="N18" s="290"/>
      <c r="O18" s="293"/>
      <c r="P18" s="293"/>
      <c r="Q18" s="292">
        <f>E18</f>
        <v>0</v>
      </c>
      <c r="R18" s="293"/>
      <c r="S18" s="293"/>
      <c r="T18" s="293"/>
      <c r="U18" s="293"/>
      <c r="V18" s="293"/>
      <c r="W18" s="293"/>
      <c r="X18" s="293"/>
      <c r="Y18" s="293"/>
      <c r="Z18" s="293"/>
      <c r="AA18" s="245"/>
      <c r="AB18" s="245"/>
      <c r="AC18" s="320"/>
    </row>
    <row r="19" spans="1:29" ht="19.5" customHeight="1">
      <c r="A19" s="251" t="s">
        <v>199</v>
      </c>
      <c r="B19" s="389" t="s">
        <v>379</v>
      </c>
      <c r="C19" s="390"/>
      <c r="D19" s="210">
        <v>0.1</v>
      </c>
      <c r="E19" s="364">
        <f t="shared" si="3"/>
        <v>0</v>
      </c>
      <c r="F19" s="290"/>
      <c r="G19" s="293"/>
      <c r="H19" s="293"/>
      <c r="I19" s="293"/>
      <c r="J19" s="293"/>
      <c r="K19" s="293"/>
      <c r="L19" s="293"/>
      <c r="M19" s="311"/>
      <c r="N19" s="290"/>
      <c r="O19" s="293"/>
      <c r="P19" s="293"/>
      <c r="Q19" s="292">
        <f>E19</f>
        <v>0</v>
      </c>
      <c r="R19" s="293"/>
      <c r="S19" s="293"/>
      <c r="T19" s="293"/>
      <c r="U19" s="293"/>
      <c r="V19" s="293"/>
      <c r="W19" s="293"/>
      <c r="X19" s="293"/>
      <c r="Y19" s="293"/>
      <c r="Z19" s="293"/>
      <c r="AA19" s="245"/>
      <c r="AB19" s="245"/>
      <c r="AC19" s="320"/>
    </row>
    <row r="20" spans="1:29" ht="19.5" customHeight="1">
      <c r="A20" s="251" t="s">
        <v>200</v>
      </c>
      <c r="B20" s="389" t="s">
        <v>380</v>
      </c>
      <c r="C20" s="390"/>
      <c r="D20" s="210">
        <v>0.1</v>
      </c>
      <c r="E20" s="364">
        <f t="shared" si="3"/>
        <v>0</v>
      </c>
      <c r="F20" s="290"/>
      <c r="G20" s="293"/>
      <c r="H20" s="293"/>
      <c r="I20" s="293"/>
      <c r="J20" s="293"/>
      <c r="K20" s="293"/>
      <c r="L20" s="293"/>
      <c r="M20" s="311"/>
      <c r="N20" s="290"/>
      <c r="O20" s="293"/>
      <c r="P20" s="293"/>
      <c r="Q20" s="293"/>
      <c r="R20" s="293"/>
      <c r="S20" s="293"/>
      <c r="T20" s="292">
        <f>E20</f>
        <v>0</v>
      </c>
      <c r="U20" s="293"/>
      <c r="V20" s="293"/>
      <c r="W20" s="293"/>
      <c r="X20" s="293"/>
      <c r="Y20" s="293"/>
      <c r="Z20" s="293"/>
      <c r="AA20" s="245"/>
      <c r="AB20" s="245"/>
      <c r="AC20" s="320"/>
    </row>
    <row r="21" spans="1:29" ht="19.5" customHeight="1">
      <c r="A21" s="251" t="s">
        <v>264</v>
      </c>
      <c r="B21" s="389" t="s">
        <v>381</v>
      </c>
      <c r="C21" s="390"/>
      <c r="D21" s="210">
        <v>0.1</v>
      </c>
      <c r="E21" s="364">
        <f t="shared" si="3"/>
        <v>0</v>
      </c>
      <c r="F21" s="290"/>
      <c r="G21" s="293"/>
      <c r="H21" s="293"/>
      <c r="I21" s="293"/>
      <c r="J21" s="293"/>
      <c r="K21" s="293"/>
      <c r="L21" s="293"/>
      <c r="M21" s="311"/>
      <c r="N21" s="290"/>
      <c r="O21" s="293"/>
      <c r="P21" s="293"/>
      <c r="Q21" s="293"/>
      <c r="R21" s="293"/>
      <c r="S21" s="293"/>
      <c r="T21" s="292">
        <f>E21</f>
        <v>0</v>
      </c>
      <c r="U21" s="293"/>
      <c r="V21" s="293"/>
      <c r="W21" s="293"/>
      <c r="X21" s="293"/>
      <c r="Y21" s="293"/>
      <c r="Z21" s="293"/>
      <c r="AA21" s="245"/>
      <c r="AB21" s="245"/>
      <c r="AC21" s="320"/>
    </row>
    <row r="22" spans="1:29" ht="19.5" customHeight="1">
      <c r="A22" s="251" t="s">
        <v>265</v>
      </c>
      <c r="B22" s="389" t="s">
        <v>382</v>
      </c>
      <c r="C22" s="390"/>
      <c r="D22" s="210">
        <v>0.1</v>
      </c>
      <c r="E22" s="364">
        <f t="shared" si="3"/>
        <v>0</v>
      </c>
      <c r="F22" s="290"/>
      <c r="G22" s="293"/>
      <c r="H22" s="293"/>
      <c r="I22" s="293"/>
      <c r="J22" s="293"/>
      <c r="K22" s="293"/>
      <c r="L22" s="293"/>
      <c r="M22" s="311"/>
      <c r="N22" s="290"/>
      <c r="O22" s="293"/>
      <c r="P22" s="293"/>
      <c r="Q22" s="293"/>
      <c r="R22" s="293"/>
      <c r="S22" s="293"/>
      <c r="T22" s="293"/>
      <c r="U22" s="293"/>
      <c r="V22" s="293"/>
      <c r="W22" s="292">
        <f>E22</f>
        <v>0</v>
      </c>
      <c r="X22" s="293"/>
      <c r="Y22" s="293"/>
      <c r="Z22" s="293"/>
      <c r="AA22" s="245"/>
      <c r="AB22" s="245"/>
      <c r="AC22" s="320"/>
    </row>
    <row r="23" spans="1:29" ht="19.5" customHeight="1">
      <c r="A23" s="251" t="s">
        <v>368</v>
      </c>
      <c r="B23" s="389" t="s">
        <v>383</v>
      </c>
      <c r="C23" s="390"/>
      <c r="D23" s="210">
        <v>0.1</v>
      </c>
      <c r="E23" s="364">
        <f t="shared" si="3"/>
        <v>0</v>
      </c>
      <c r="F23" s="290"/>
      <c r="G23" s="293"/>
      <c r="H23" s="293"/>
      <c r="I23" s="293"/>
      <c r="J23" s="293"/>
      <c r="K23" s="293"/>
      <c r="L23" s="293"/>
      <c r="M23" s="311"/>
      <c r="N23" s="290"/>
      <c r="O23" s="293"/>
      <c r="P23" s="293"/>
      <c r="Q23" s="293"/>
      <c r="R23" s="293"/>
      <c r="S23" s="293"/>
      <c r="T23" s="293"/>
      <c r="U23" s="293"/>
      <c r="V23" s="293"/>
      <c r="W23" s="292">
        <f>E23</f>
        <v>0</v>
      </c>
      <c r="X23" s="293"/>
      <c r="Y23" s="293"/>
      <c r="Z23" s="293"/>
      <c r="AA23" s="245"/>
      <c r="AB23" s="245"/>
      <c r="AC23" s="320"/>
    </row>
    <row r="24" spans="1:29" ht="19.5" customHeight="1">
      <c r="A24" s="251" t="s">
        <v>570</v>
      </c>
      <c r="B24" s="389" t="s">
        <v>384</v>
      </c>
      <c r="C24" s="390"/>
      <c r="D24" s="210">
        <v>0.05</v>
      </c>
      <c r="E24" s="364">
        <f t="shared" si="3"/>
        <v>0</v>
      </c>
      <c r="F24" s="290"/>
      <c r="G24" s="293"/>
      <c r="H24" s="293"/>
      <c r="I24" s="293"/>
      <c r="J24" s="293"/>
      <c r="K24" s="293"/>
      <c r="L24" s="293"/>
      <c r="M24" s="311"/>
      <c r="N24" s="290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2">
        <f>E24</f>
        <v>0</v>
      </c>
      <c r="AB24" s="311"/>
      <c r="AC24" s="321"/>
    </row>
    <row r="25" spans="1:29" ht="19.5" customHeight="1">
      <c r="A25" s="251" t="s">
        <v>581</v>
      </c>
      <c r="B25" s="389" t="s">
        <v>385</v>
      </c>
      <c r="C25" s="390"/>
      <c r="D25" s="210">
        <v>0.1</v>
      </c>
      <c r="E25" s="364">
        <f t="shared" si="3"/>
        <v>0</v>
      </c>
      <c r="F25" s="290"/>
      <c r="G25" s="293"/>
      <c r="H25" s="293"/>
      <c r="I25" s="293"/>
      <c r="J25" s="293"/>
      <c r="K25" s="293"/>
      <c r="L25" s="293"/>
      <c r="M25" s="311"/>
      <c r="N25" s="290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C25" s="323">
        <f>E25</f>
        <v>0</v>
      </c>
    </row>
    <row r="26" spans="1:29" s="277" customFormat="1" ht="19.5" customHeight="1">
      <c r="A26" s="276" t="s">
        <v>31</v>
      </c>
      <c r="B26" s="411" t="s">
        <v>395</v>
      </c>
      <c r="C26" s="412"/>
      <c r="D26" s="209"/>
      <c r="E26" s="278">
        <f>Resumo!C14</f>
        <v>0</v>
      </c>
      <c r="F26" s="300"/>
      <c r="G26" s="301"/>
      <c r="H26" s="301"/>
      <c r="I26" s="301"/>
      <c r="J26" s="301"/>
      <c r="K26" s="301"/>
      <c r="L26" s="301"/>
      <c r="M26" s="346"/>
      <c r="N26" s="352">
        <f>E26*0.2</f>
        <v>0</v>
      </c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293"/>
      <c r="AA26" s="292">
        <f>E26*0.8</f>
        <v>0</v>
      </c>
      <c r="AB26" s="311"/>
      <c r="AC26" s="321"/>
    </row>
    <row r="27" spans="1:29" ht="19.5" customHeight="1">
      <c r="A27" s="252"/>
      <c r="B27" s="252"/>
      <c r="C27" s="187"/>
      <c r="D27" s="186"/>
      <c r="E27" s="275"/>
      <c r="F27" s="294"/>
      <c r="G27" s="295"/>
      <c r="H27" s="295"/>
      <c r="I27" s="295"/>
      <c r="J27" s="295"/>
      <c r="K27" s="295"/>
      <c r="L27" s="295"/>
      <c r="M27" s="295"/>
      <c r="N27" s="294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C27" s="213"/>
    </row>
    <row r="28" spans="1:29" s="224" customFormat="1" ht="19.5" customHeight="1">
      <c r="A28" s="249">
        <v>3</v>
      </c>
      <c r="B28" s="405" t="str">
        <f>Resumo!B17</f>
        <v>EDIFÍCIO SEDE II - EDIFÍCIO EUCLYDES REIS AGUIAR</v>
      </c>
      <c r="C28" s="406"/>
      <c r="D28" s="219"/>
      <c r="E28" s="286">
        <f>E29+E40</f>
        <v>0</v>
      </c>
      <c r="F28" s="299"/>
      <c r="G28" s="296"/>
      <c r="H28" s="296"/>
      <c r="I28" s="296"/>
      <c r="J28" s="296"/>
      <c r="K28" s="296"/>
      <c r="L28" s="296"/>
      <c r="M28" s="348"/>
      <c r="N28" s="299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44"/>
      <c r="AB28" s="244"/>
      <c r="AC28" s="317"/>
    </row>
    <row r="29" spans="1:29" s="277" customFormat="1" ht="19.5" customHeight="1">
      <c r="A29" s="276" t="s">
        <v>33</v>
      </c>
      <c r="B29" s="409" t="s">
        <v>576</v>
      </c>
      <c r="C29" s="410"/>
      <c r="D29" s="209"/>
      <c r="E29" s="279">
        <f>Resumo!C19</f>
        <v>0</v>
      </c>
      <c r="F29" s="300"/>
      <c r="G29" s="302"/>
      <c r="H29" s="302"/>
      <c r="I29" s="302"/>
      <c r="J29" s="302"/>
      <c r="K29" s="302"/>
      <c r="L29" s="302"/>
      <c r="M29" s="347"/>
      <c r="N29" s="354"/>
      <c r="O29" s="302"/>
      <c r="P29" s="302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243"/>
      <c r="AB29" s="243"/>
      <c r="AC29" s="319"/>
    </row>
    <row r="30" spans="1:29" ht="19.5" customHeight="1">
      <c r="A30" s="251" t="s">
        <v>179</v>
      </c>
      <c r="B30" s="389" t="s">
        <v>376</v>
      </c>
      <c r="C30" s="390"/>
      <c r="D30" s="210">
        <v>0.15</v>
      </c>
      <c r="E30" s="364">
        <f t="shared" ref="E30:E39" si="4">D30*$E$29</f>
        <v>0</v>
      </c>
      <c r="F30" s="290"/>
      <c r="G30" s="292">
        <f>E30</f>
        <v>0</v>
      </c>
      <c r="H30" s="293"/>
      <c r="I30" s="293"/>
      <c r="J30" s="293"/>
      <c r="K30" s="293"/>
      <c r="L30" s="293"/>
      <c r="M30" s="311"/>
      <c r="N30" s="290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45"/>
      <c r="AB30" s="245"/>
      <c r="AC30" s="320"/>
    </row>
    <row r="31" spans="1:29" ht="19.5" customHeight="1">
      <c r="A31" s="251" t="s">
        <v>267</v>
      </c>
      <c r="B31" s="389" t="s">
        <v>377</v>
      </c>
      <c r="C31" s="390"/>
      <c r="D31" s="210">
        <v>0.1</v>
      </c>
      <c r="E31" s="364">
        <f t="shared" si="4"/>
        <v>0</v>
      </c>
      <c r="F31" s="290"/>
      <c r="G31" s="293"/>
      <c r="H31" s="293"/>
      <c r="I31" s="293"/>
      <c r="J31" s="293"/>
      <c r="K31" s="293"/>
      <c r="L31" s="293"/>
      <c r="M31" s="311"/>
      <c r="N31" s="352">
        <f>E31</f>
        <v>0</v>
      </c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45"/>
      <c r="AB31" s="245"/>
      <c r="AC31" s="320"/>
    </row>
    <row r="32" spans="1:29" ht="19.5" customHeight="1">
      <c r="A32" s="251" t="s">
        <v>268</v>
      </c>
      <c r="B32" s="389" t="s">
        <v>378</v>
      </c>
      <c r="C32" s="390"/>
      <c r="D32" s="210">
        <v>0.1</v>
      </c>
      <c r="E32" s="364">
        <f t="shared" si="4"/>
        <v>0</v>
      </c>
      <c r="F32" s="290"/>
      <c r="G32" s="293"/>
      <c r="H32" s="293"/>
      <c r="I32" s="293"/>
      <c r="J32" s="293"/>
      <c r="K32" s="293"/>
      <c r="L32" s="293"/>
      <c r="M32" s="311"/>
      <c r="N32" s="290"/>
      <c r="O32" s="293"/>
      <c r="P32" s="292">
        <f>E32</f>
        <v>0</v>
      </c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45"/>
      <c r="AB32" s="245"/>
      <c r="AC32" s="320"/>
    </row>
    <row r="33" spans="1:29" ht="19.5" customHeight="1">
      <c r="A33" s="251" t="s">
        <v>269</v>
      </c>
      <c r="B33" s="389" t="s">
        <v>379</v>
      </c>
      <c r="C33" s="390"/>
      <c r="D33" s="210">
        <v>0.1</v>
      </c>
      <c r="E33" s="364">
        <f t="shared" si="4"/>
        <v>0</v>
      </c>
      <c r="F33" s="290"/>
      <c r="G33" s="293"/>
      <c r="H33" s="293"/>
      <c r="I33" s="293"/>
      <c r="J33" s="293"/>
      <c r="K33" s="293"/>
      <c r="L33" s="293"/>
      <c r="M33" s="311"/>
      <c r="N33" s="290"/>
      <c r="O33" s="293"/>
      <c r="P33" s="292">
        <f>E33</f>
        <v>0</v>
      </c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45"/>
      <c r="AB33" s="245"/>
      <c r="AC33" s="320"/>
    </row>
    <row r="34" spans="1:29" ht="19.5" customHeight="1">
      <c r="A34" s="251" t="s">
        <v>270</v>
      </c>
      <c r="B34" s="389" t="s">
        <v>380</v>
      </c>
      <c r="C34" s="390"/>
      <c r="D34" s="210">
        <v>0.1</v>
      </c>
      <c r="E34" s="364">
        <f t="shared" si="4"/>
        <v>0</v>
      </c>
      <c r="F34" s="290"/>
      <c r="G34" s="293"/>
      <c r="H34" s="293"/>
      <c r="I34" s="293"/>
      <c r="J34" s="293"/>
      <c r="K34" s="293"/>
      <c r="L34" s="293"/>
      <c r="M34" s="311"/>
      <c r="N34" s="290"/>
      <c r="O34" s="293"/>
      <c r="P34" s="293"/>
      <c r="Q34" s="293"/>
      <c r="R34" s="293"/>
      <c r="S34" s="292">
        <f>E34</f>
        <v>0</v>
      </c>
      <c r="T34" s="293"/>
      <c r="U34" s="293"/>
      <c r="V34" s="293"/>
      <c r="W34" s="293"/>
      <c r="X34" s="293"/>
      <c r="Y34" s="293"/>
      <c r="Z34" s="293"/>
      <c r="AA34" s="245"/>
      <c r="AB34" s="245"/>
      <c r="AC34" s="320"/>
    </row>
    <row r="35" spans="1:29" ht="19.5" customHeight="1">
      <c r="A35" s="251" t="s">
        <v>271</v>
      </c>
      <c r="B35" s="389" t="s">
        <v>381</v>
      </c>
      <c r="C35" s="390"/>
      <c r="D35" s="210">
        <v>0.1</v>
      </c>
      <c r="E35" s="364">
        <f t="shared" si="4"/>
        <v>0</v>
      </c>
      <c r="F35" s="290"/>
      <c r="G35" s="293"/>
      <c r="H35" s="293"/>
      <c r="I35" s="293"/>
      <c r="J35" s="293"/>
      <c r="K35" s="293"/>
      <c r="L35" s="293"/>
      <c r="M35" s="311"/>
      <c r="N35" s="290"/>
      <c r="O35" s="293"/>
      <c r="P35" s="293"/>
      <c r="Q35" s="293"/>
      <c r="R35" s="293"/>
      <c r="S35" s="292">
        <f>E35</f>
        <v>0</v>
      </c>
      <c r="T35" s="293"/>
      <c r="U35" s="293"/>
      <c r="V35" s="293"/>
      <c r="W35" s="293"/>
      <c r="X35" s="293"/>
      <c r="Y35" s="293"/>
      <c r="Z35" s="293"/>
      <c r="AA35" s="245"/>
      <c r="AB35" s="245"/>
      <c r="AC35" s="320"/>
    </row>
    <row r="36" spans="1:29" ht="19.5" customHeight="1">
      <c r="A36" s="251" t="s">
        <v>272</v>
      </c>
      <c r="B36" s="389" t="s">
        <v>382</v>
      </c>
      <c r="C36" s="390"/>
      <c r="D36" s="210">
        <v>0.1</v>
      </c>
      <c r="E36" s="364">
        <f t="shared" si="4"/>
        <v>0</v>
      </c>
      <c r="F36" s="290"/>
      <c r="G36" s="293"/>
      <c r="H36" s="293"/>
      <c r="I36" s="293"/>
      <c r="J36" s="293"/>
      <c r="K36" s="293"/>
      <c r="L36" s="293"/>
      <c r="M36" s="311"/>
      <c r="N36" s="290"/>
      <c r="O36" s="293"/>
      <c r="P36" s="293"/>
      <c r="Q36" s="293"/>
      <c r="R36" s="293"/>
      <c r="S36" s="293"/>
      <c r="T36" s="293"/>
      <c r="U36" s="293"/>
      <c r="V36" s="292">
        <f>E36</f>
        <v>0</v>
      </c>
      <c r="W36" s="293"/>
      <c r="X36" s="293"/>
      <c r="Y36" s="293"/>
      <c r="Z36" s="293"/>
      <c r="AA36" s="245"/>
      <c r="AB36" s="245"/>
      <c r="AC36" s="320"/>
    </row>
    <row r="37" spans="1:29" ht="19.5" customHeight="1">
      <c r="A37" s="251" t="s">
        <v>369</v>
      </c>
      <c r="B37" s="389" t="s">
        <v>383</v>
      </c>
      <c r="C37" s="390"/>
      <c r="D37" s="210">
        <v>0.1</v>
      </c>
      <c r="E37" s="364">
        <f t="shared" si="4"/>
        <v>0</v>
      </c>
      <c r="F37" s="290"/>
      <c r="G37" s="293"/>
      <c r="H37" s="293"/>
      <c r="I37" s="293"/>
      <c r="J37" s="293"/>
      <c r="K37" s="293"/>
      <c r="L37" s="293"/>
      <c r="M37" s="311"/>
      <c r="N37" s="290"/>
      <c r="O37" s="293"/>
      <c r="P37" s="293"/>
      <c r="Q37" s="293"/>
      <c r="R37" s="293"/>
      <c r="S37" s="293"/>
      <c r="T37" s="293"/>
      <c r="U37" s="293"/>
      <c r="V37" s="292">
        <f>E37</f>
        <v>0</v>
      </c>
      <c r="W37" s="293"/>
      <c r="X37" s="293"/>
      <c r="Y37" s="293"/>
      <c r="Z37" s="293"/>
      <c r="AA37" s="245"/>
      <c r="AB37" s="245"/>
      <c r="AC37" s="320"/>
    </row>
    <row r="38" spans="1:29" ht="19.5" customHeight="1">
      <c r="A38" s="251" t="s">
        <v>577</v>
      </c>
      <c r="B38" s="389" t="s">
        <v>384</v>
      </c>
      <c r="C38" s="390"/>
      <c r="D38" s="210">
        <v>0.05</v>
      </c>
      <c r="E38" s="364">
        <f t="shared" si="4"/>
        <v>0</v>
      </c>
      <c r="F38" s="290"/>
      <c r="G38" s="293"/>
      <c r="H38" s="293"/>
      <c r="I38" s="293"/>
      <c r="J38" s="293"/>
      <c r="K38" s="293"/>
      <c r="L38" s="293"/>
      <c r="M38" s="311"/>
      <c r="N38" s="290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2">
        <f>E38</f>
        <v>0</v>
      </c>
      <c r="Z38" s="293"/>
      <c r="AA38" s="245"/>
      <c r="AB38" s="245"/>
      <c r="AC38" s="320"/>
    </row>
    <row r="39" spans="1:29" ht="19.5" customHeight="1">
      <c r="A39" s="251" t="s">
        <v>578</v>
      </c>
      <c r="B39" s="389" t="s">
        <v>385</v>
      </c>
      <c r="C39" s="390"/>
      <c r="D39" s="210">
        <v>0.1</v>
      </c>
      <c r="E39" s="364">
        <f t="shared" si="4"/>
        <v>0</v>
      </c>
      <c r="F39" s="290"/>
      <c r="G39" s="293"/>
      <c r="H39" s="293"/>
      <c r="I39" s="293"/>
      <c r="J39" s="293"/>
      <c r="K39" s="293"/>
      <c r="L39" s="293"/>
      <c r="M39" s="311"/>
      <c r="N39" s="290"/>
      <c r="O39" s="293"/>
      <c r="P39" s="293"/>
      <c r="Q39" s="293"/>
      <c r="R39" s="293"/>
      <c r="S39" s="293"/>
      <c r="T39" s="293"/>
      <c r="U39" s="293"/>
      <c r="V39" s="293"/>
      <c r="W39" s="293"/>
      <c r="X39" s="293"/>
      <c r="Y39" s="293"/>
      <c r="Z39" s="292">
        <f>E39</f>
        <v>0</v>
      </c>
      <c r="AA39" s="245"/>
      <c r="AB39" s="245"/>
      <c r="AC39" s="320"/>
    </row>
    <row r="40" spans="1:29" s="192" customFormat="1" ht="19.5" customHeight="1">
      <c r="A40" s="276" t="s">
        <v>273</v>
      </c>
      <c r="B40" s="411" t="s">
        <v>395</v>
      </c>
      <c r="C40" s="412"/>
      <c r="D40" s="280"/>
      <c r="E40" s="365">
        <f>Resumo!C18</f>
        <v>0</v>
      </c>
      <c r="F40" s="290"/>
      <c r="G40" s="293"/>
      <c r="H40" s="293"/>
      <c r="I40" s="293"/>
      <c r="J40" s="293"/>
      <c r="K40" s="293"/>
      <c r="L40" s="293"/>
      <c r="M40" s="311"/>
      <c r="N40" s="352">
        <f>E40*0.2</f>
        <v>0</v>
      </c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2">
        <f>E40*0.8</f>
        <v>0</v>
      </c>
      <c r="Z40" s="293"/>
      <c r="AA40" s="281"/>
      <c r="AB40" s="281"/>
      <c r="AC40" s="322"/>
    </row>
    <row r="41" spans="1:29" ht="19.5" customHeight="1">
      <c r="A41" s="252"/>
      <c r="B41" s="252"/>
      <c r="C41" s="187"/>
      <c r="D41" s="186"/>
      <c r="E41" s="275"/>
      <c r="F41" s="294"/>
      <c r="G41" s="295"/>
      <c r="H41" s="295"/>
      <c r="I41" s="295"/>
      <c r="J41" s="295"/>
      <c r="K41" s="295"/>
      <c r="L41" s="295"/>
      <c r="M41" s="295"/>
      <c r="N41" s="294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C41" s="213"/>
    </row>
    <row r="42" spans="1:29" s="224" customFormat="1" ht="19.5" customHeight="1">
      <c r="A42" s="249">
        <v>4</v>
      </c>
      <c r="B42" s="405" t="s">
        <v>284</v>
      </c>
      <c r="C42" s="406"/>
      <c r="D42" s="219"/>
      <c r="E42" s="286">
        <f>E43+E54</f>
        <v>0</v>
      </c>
      <c r="F42" s="299"/>
      <c r="G42" s="296"/>
      <c r="H42" s="296"/>
      <c r="I42" s="296"/>
      <c r="J42" s="296"/>
      <c r="K42" s="296"/>
      <c r="L42" s="296"/>
      <c r="M42" s="348"/>
      <c r="N42" s="299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44"/>
      <c r="AB42" s="244"/>
      <c r="AC42" s="317"/>
    </row>
    <row r="43" spans="1:29" s="277" customFormat="1" ht="19.5" customHeight="1">
      <c r="A43" s="276" t="s">
        <v>34</v>
      </c>
      <c r="B43" s="409" t="s">
        <v>576</v>
      </c>
      <c r="C43" s="410"/>
      <c r="D43" s="209"/>
      <c r="E43" s="279">
        <f>Resumo!C23</f>
        <v>0</v>
      </c>
      <c r="F43" s="300"/>
      <c r="G43" s="302"/>
      <c r="H43" s="302"/>
      <c r="I43" s="302"/>
      <c r="J43" s="302"/>
      <c r="K43" s="302"/>
      <c r="L43" s="302"/>
      <c r="M43" s="347"/>
      <c r="N43" s="354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243"/>
      <c r="AB43" s="243"/>
      <c r="AC43" s="319"/>
    </row>
    <row r="44" spans="1:29" ht="19.5" customHeight="1">
      <c r="A44" s="251" t="s">
        <v>274</v>
      </c>
      <c r="B44" s="389" t="s">
        <v>376</v>
      </c>
      <c r="C44" s="390"/>
      <c r="D44" s="210">
        <v>0.15</v>
      </c>
      <c r="E44" s="364">
        <f t="shared" ref="E44:E53" si="5">D44*$E$43</f>
        <v>0</v>
      </c>
      <c r="F44" s="290"/>
      <c r="G44" s="292">
        <f>E44</f>
        <v>0</v>
      </c>
      <c r="H44" s="293"/>
      <c r="I44" s="293"/>
      <c r="J44" s="293"/>
      <c r="K44" s="293"/>
      <c r="L44" s="293"/>
      <c r="M44" s="311"/>
      <c r="N44" s="290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45"/>
      <c r="AB44" s="245"/>
      <c r="AC44" s="320"/>
    </row>
    <row r="45" spans="1:29" ht="19.5" customHeight="1">
      <c r="A45" s="251" t="s">
        <v>275</v>
      </c>
      <c r="B45" s="389" t="s">
        <v>377</v>
      </c>
      <c r="C45" s="390"/>
      <c r="D45" s="210">
        <v>0.1</v>
      </c>
      <c r="E45" s="364">
        <f t="shared" si="5"/>
        <v>0</v>
      </c>
      <c r="F45" s="290"/>
      <c r="G45" s="293"/>
      <c r="H45" s="293"/>
      <c r="I45" s="293"/>
      <c r="J45" s="293"/>
      <c r="K45" s="293"/>
      <c r="L45" s="293"/>
      <c r="M45" s="311"/>
      <c r="N45" s="352">
        <f>E45</f>
        <v>0</v>
      </c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45"/>
      <c r="AB45" s="245"/>
      <c r="AC45" s="320"/>
    </row>
    <row r="46" spans="1:29" ht="19.5" customHeight="1">
      <c r="A46" s="251" t="s">
        <v>276</v>
      </c>
      <c r="B46" s="389" t="s">
        <v>378</v>
      </c>
      <c r="C46" s="390"/>
      <c r="D46" s="210">
        <v>0.1</v>
      </c>
      <c r="E46" s="364">
        <f t="shared" si="5"/>
        <v>0</v>
      </c>
      <c r="F46" s="290"/>
      <c r="G46" s="293"/>
      <c r="H46" s="293"/>
      <c r="I46" s="293"/>
      <c r="J46" s="293"/>
      <c r="K46" s="293"/>
      <c r="L46" s="293"/>
      <c r="M46" s="311"/>
      <c r="N46" s="290"/>
      <c r="O46" s="293"/>
      <c r="P46" s="292">
        <f>E46</f>
        <v>0</v>
      </c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45"/>
      <c r="AB46" s="245"/>
      <c r="AC46" s="320"/>
    </row>
    <row r="47" spans="1:29" ht="19.5" customHeight="1">
      <c r="A47" s="251" t="s">
        <v>277</v>
      </c>
      <c r="B47" s="389" t="s">
        <v>379</v>
      </c>
      <c r="C47" s="390"/>
      <c r="D47" s="210">
        <v>0.1</v>
      </c>
      <c r="E47" s="364">
        <f t="shared" si="5"/>
        <v>0</v>
      </c>
      <c r="F47" s="290"/>
      <c r="G47" s="293"/>
      <c r="H47" s="293"/>
      <c r="I47" s="293"/>
      <c r="J47" s="293"/>
      <c r="K47" s="293"/>
      <c r="L47" s="293"/>
      <c r="M47" s="311"/>
      <c r="N47" s="352">
        <f>E47</f>
        <v>0</v>
      </c>
      <c r="O47" s="293"/>
      <c r="P47" s="186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45"/>
      <c r="AB47" s="245"/>
      <c r="AC47" s="320"/>
    </row>
    <row r="48" spans="1:29" ht="19.5" customHeight="1">
      <c r="A48" s="251" t="s">
        <v>278</v>
      </c>
      <c r="B48" s="389" t="s">
        <v>380</v>
      </c>
      <c r="C48" s="390"/>
      <c r="D48" s="210">
        <v>0.1</v>
      </c>
      <c r="E48" s="364">
        <f t="shared" si="5"/>
        <v>0</v>
      </c>
      <c r="F48" s="290"/>
      <c r="G48" s="293"/>
      <c r="H48" s="293"/>
      <c r="I48" s="293"/>
      <c r="J48" s="293"/>
      <c r="K48" s="293"/>
      <c r="L48" s="293"/>
      <c r="M48" s="311"/>
      <c r="N48" s="290"/>
      <c r="O48" s="293"/>
      <c r="P48" s="292">
        <f>E48</f>
        <v>0</v>
      </c>
      <c r="Q48" s="293"/>
      <c r="R48" s="293"/>
      <c r="S48" s="186"/>
      <c r="T48" s="293"/>
      <c r="U48" s="293"/>
      <c r="V48" s="293"/>
      <c r="W48" s="293"/>
      <c r="X48" s="293"/>
      <c r="Y48" s="293"/>
      <c r="Z48" s="293"/>
      <c r="AA48" s="245"/>
      <c r="AB48" s="245"/>
      <c r="AC48" s="320"/>
    </row>
    <row r="49" spans="1:29" ht="19.5" customHeight="1">
      <c r="A49" s="251" t="s">
        <v>279</v>
      </c>
      <c r="B49" s="389" t="s">
        <v>381</v>
      </c>
      <c r="C49" s="390"/>
      <c r="D49" s="210">
        <v>0.1</v>
      </c>
      <c r="E49" s="364">
        <f t="shared" si="5"/>
        <v>0</v>
      </c>
      <c r="F49" s="290"/>
      <c r="G49" s="293"/>
      <c r="H49" s="293"/>
      <c r="I49" s="293"/>
      <c r="J49" s="293"/>
      <c r="K49" s="293"/>
      <c r="L49" s="293"/>
      <c r="M49" s="311"/>
      <c r="N49" s="290"/>
      <c r="O49" s="293"/>
      <c r="P49" s="292">
        <f>E49</f>
        <v>0</v>
      </c>
      <c r="Q49" s="293"/>
      <c r="R49" s="293"/>
      <c r="S49" s="186"/>
      <c r="T49" s="293"/>
      <c r="U49" s="293"/>
      <c r="V49" s="293"/>
      <c r="W49" s="293"/>
      <c r="X49" s="293"/>
      <c r="Y49" s="293"/>
      <c r="Z49" s="293"/>
      <c r="AA49" s="245"/>
      <c r="AB49" s="245"/>
      <c r="AC49" s="320"/>
    </row>
    <row r="50" spans="1:29" ht="19.5" customHeight="1">
      <c r="A50" s="251" t="s">
        <v>280</v>
      </c>
      <c r="B50" s="389" t="s">
        <v>382</v>
      </c>
      <c r="C50" s="390"/>
      <c r="D50" s="210">
        <v>0.1</v>
      </c>
      <c r="E50" s="364">
        <f t="shared" si="5"/>
        <v>0</v>
      </c>
      <c r="F50" s="290"/>
      <c r="G50" s="293"/>
      <c r="H50" s="293"/>
      <c r="I50" s="293"/>
      <c r="J50" s="293"/>
      <c r="K50" s="293"/>
      <c r="L50" s="293"/>
      <c r="M50" s="311"/>
      <c r="N50" s="290"/>
      <c r="O50" s="293"/>
      <c r="P50" s="293"/>
      <c r="Q50" s="293"/>
      <c r="R50" s="293"/>
      <c r="S50" s="292">
        <f>E50</f>
        <v>0</v>
      </c>
      <c r="T50" s="293"/>
      <c r="U50" s="293"/>
      <c r="V50" s="186"/>
      <c r="W50" s="293"/>
      <c r="X50" s="293"/>
      <c r="Y50" s="293"/>
      <c r="Z50" s="293"/>
      <c r="AA50" s="245"/>
      <c r="AB50" s="245"/>
      <c r="AC50" s="320"/>
    </row>
    <row r="51" spans="1:29" ht="19.5" customHeight="1">
      <c r="A51" s="251" t="s">
        <v>371</v>
      </c>
      <c r="B51" s="389" t="s">
        <v>383</v>
      </c>
      <c r="C51" s="390"/>
      <c r="D51" s="210">
        <v>0.1</v>
      </c>
      <c r="E51" s="364">
        <f t="shared" si="5"/>
        <v>0</v>
      </c>
      <c r="F51" s="290"/>
      <c r="G51" s="293"/>
      <c r="H51" s="293"/>
      <c r="I51" s="293"/>
      <c r="J51" s="293"/>
      <c r="K51" s="293"/>
      <c r="L51" s="293"/>
      <c r="M51" s="311"/>
      <c r="N51" s="290"/>
      <c r="O51" s="293"/>
      <c r="P51" s="293"/>
      <c r="Q51" s="293"/>
      <c r="R51" s="293"/>
      <c r="S51" s="292">
        <f>E51</f>
        <v>0</v>
      </c>
      <c r="T51" s="293"/>
      <c r="V51" s="293"/>
      <c r="W51" s="293"/>
      <c r="X51" s="293"/>
      <c r="Y51" s="293"/>
      <c r="Z51" s="293"/>
      <c r="AA51" s="245"/>
      <c r="AB51" s="245"/>
      <c r="AC51" s="320"/>
    </row>
    <row r="52" spans="1:29" ht="19.5" customHeight="1">
      <c r="A52" s="251" t="s">
        <v>571</v>
      </c>
      <c r="B52" s="389" t="s">
        <v>384</v>
      </c>
      <c r="C52" s="390"/>
      <c r="D52" s="210">
        <v>0.05</v>
      </c>
      <c r="E52" s="364">
        <f t="shared" si="5"/>
        <v>0</v>
      </c>
      <c r="F52" s="290"/>
      <c r="G52" s="293"/>
      <c r="H52" s="293"/>
      <c r="I52" s="293"/>
      <c r="J52" s="293"/>
      <c r="K52" s="293"/>
      <c r="L52" s="293"/>
      <c r="M52" s="311"/>
      <c r="N52" s="290"/>
      <c r="O52" s="293"/>
      <c r="P52" s="293"/>
      <c r="Q52" s="293"/>
      <c r="R52" s="293"/>
      <c r="S52" s="293"/>
      <c r="T52" s="293"/>
      <c r="U52" s="293"/>
      <c r="V52" s="292">
        <f>E52</f>
        <v>0</v>
      </c>
      <c r="W52" s="293"/>
      <c r="X52" s="293"/>
      <c r="Y52" s="186"/>
      <c r="Z52" s="293"/>
      <c r="AA52" s="245"/>
      <c r="AB52" s="245"/>
      <c r="AC52" s="320"/>
    </row>
    <row r="53" spans="1:29" ht="19.5" customHeight="1">
      <c r="A53" s="251" t="s">
        <v>579</v>
      </c>
      <c r="B53" s="389" t="s">
        <v>385</v>
      </c>
      <c r="C53" s="390"/>
      <c r="D53" s="210">
        <v>0.1</v>
      </c>
      <c r="E53" s="364">
        <f t="shared" si="5"/>
        <v>0</v>
      </c>
      <c r="F53" s="290"/>
      <c r="G53" s="293"/>
      <c r="H53" s="293"/>
      <c r="I53" s="293"/>
      <c r="J53" s="293"/>
      <c r="K53" s="293"/>
      <c r="L53" s="293"/>
      <c r="M53" s="311"/>
      <c r="N53" s="290"/>
      <c r="O53" s="293"/>
      <c r="P53" s="293"/>
      <c r="Q53" s="293"/>
      <c r="R53" s="293"/>
      <c r="S53" s="293"/>
      <c r="T53" s="293"/>
      <c r="U53" s="293"/>
      <c r="V53" s="293"/>
      <c r="W53" s="323">
        <f>E53</f>
        <v>0</v>
      </c>
      <c r="X53" s="293"/>
      <c r="Y53" s="293"/>
      <c r="Z53" s="186"/>
      <c r="AA53" s="312"/>
      <c r="AB53" s="312"/>
      <c r="AC53" s="320"/>
    </row>
    <row r="54" spans="1:29" s="277" customFormat="1" ht="19.5" customHeight="1" thickBot="1">
      <c r="A54" s="324" t="s">
        <v>36</v>
      </c>
      <c r="B54" s="413" t="s">
        <v>395</v>
      </c>
      <c r="C54" s="414"/>
      <c r="D54" s="325"/>
      <c r="E54" s="326">
        <f>Resumo!C22</f>
        <v>0</v>
      </c>
      <c r="F54" s="327"/>
      <c r="G54" s="328"/>
      <c r="H54" s="328"/>
      <c r="I54" s="328"/>
      <c r="J54" s="328"/>
      <c r="K54" s="328"/>
      <c r="L54" s="328"/>
      <c r="M54" s="349"/>
      <c r="N54" s="356">
        <f>E54*0.2</f>
        <v>0</v>
      </c>
      <c r="O54" s="330"/>
      <c r="P54" s="330"/>
      <c r="Q54" s="330"/>
      <c r="R54" s="330"/>
      <c r="S54" s="331"/>
      <c r="T54" s="331"/>
      <c r="U54" s="332"/>
      <c r="V54" s="329">
        <f>E54*0.8</f>
        <v>0</v>
      </c>
      <c r="W54" s="330"/>
      <c r="X54" s="330"/>
      <c r="Y54" s="332"/>
      <c r="Z54" s="331"/>
      <c r="AA54" s="333"/>
      <c r="AB54" s="333"/>
      <c r="AC54" s="334"/>
    </row>
    <row r="55" spans="1:29" ht="13.8" thickBot="1"/>
    <row r="56" spans="1:29" s="192" customFormat="1" ht="14.4">
      <c r="A56" s="335"/>
      <c r="B56" s="338" t="s">
        <v>61</v>
      </c>
      <c r="C56" s="189"/>
      <c r="D56" s="190"/>
      <c r="E56" s="191">
        <f>E54+E43+E40+E29+E26+E15+E12+E11</f>
        <v>0</v>
      </c>
      <c r="F56" s="191">
        <f>F54+F42+F40+F28+F26+F14+F12+F11</f>
        <v>0</v>
      </c>
      <c r="G56" s="191">
        <f t="shared" ref="G56:Z56" si="6">SUM(G9:G54)</f>
        <v>0</v>
      </c>
      <c r="H56" s="191">
        <f t="shared" si="6"/>
        <v>0</v>
      </c>
      <c r="I56" s="191">
        <f t="shared" si="6"/>
        <v>0</v>
      </c>
      <c r="J56" s="191">
        <f t="shared" si="6"/>
        <v>0</v>
      </c>
      <c r="K56" s="191">
        <f t="shared" si="6"/>
        <v>0</v>
      </c>
      <c r="L56" s="191">
        <f t="shared" si="6"/>
        <v>0</v>
      </c>
      <c r="M56" s="191">
        <f t="shared" si="6"/>
        <v>0</v>
      </c>
      <c r="N56" s="191">
        <f t="shared" si="6"/>
        <v>0</v>
      </c>
      <c r="O56" s="191">
        <f t="shared" si="6"/>
        <v>0</v>
      </c>
      <c r="P56" s="191">
        <f t="shared" si="6"/>
        <v>0</v>
      </c>
      <c r="Q56" s="191">
        <f t="shared" si="6"/>
        <v>0</v>
      </c>
      <c r="R56" s="191">
        <f t="shared" si="6"/>
        <v>0</v>
      </c>
      <c r="S56" s="191">
        <f>SUM(S9:S54)</f>
        <v>0</v>
      </c>
      <c r="T56" s="191">
        <f>SUM(T9:T54)</f>
        <v>0</v>
      </c>
      <c r="U56" s="191">
        <f>SUM(U9:U54)</f>
        <v>0</v>
      </c>
      <c r="V56" s="191">
        <f>SUM(V9:V54)</f>
        <v>0</v>
      </c>
      <c r="W56" s="191">
        <f>SUM(W9:W54)</f>
        <v>0</v>
      </c>
      <c r="X56" s="191">
        <f t="shared" si="6"/>
        <v>0</v>
      </c>
      <c r="Y56" s="191">
        <f>SUM(Y9:Y54)</f>
        <v>0</v>
      </c>
      <c r="Z56" s="191">
        <f t="shared" si="6"/>
        <v>0</v>
      </c>
      <c r="AA56" s="191">
        <f t="shared" ref="AA56:AC56" si="7">SUM(AA9:AA54)</f>
        <v>0</v>
      </c>
      <c r="AB56" s="191">
        <f t="shared" si="7"/>
        <v>0</v>
      </c>
      <c r="AC56" s="191">
        <f t="shared" si="7"/>
        <v>0</v>
      </c>
    </row>
    <row r="57" spans="1:29" s="192" customFormat="1" ht="14.4">
      <c r="A57" s="336"/>
      <c r="B57" s="339" t="s">
        <v>62</v>
      </c>
      <c r="C57" s="194"/>
      <c r="D57" s="195"/>
      <c r="E57" s="195"/>
      <c r="F57" s="196">
        <f>F56</f>
        <v>0</v>
      </c>
      <c r="G57" s="196">
        <f>G56+F57</f>
        <v>0</v>
      </c>
      <c r="H57" s="196">
        <f t="shared" ref="H57:Z57" si="8">H56+G57</f>
        <v>0</v>
      </c>
      <c r="I57" s="196">
        <f t="shared" si="8"/>
        <v>0</v>
      </c>
      <c r="J57" s="196">
        <f t="shared" si="8"/>
        <v>0</v>
      </c>
      <c r="K57" s="196">
        <f t="shared" si="8"/>
        <v>0</v>
      </c>
      <c r="L57" s="196">
        <f t="shared" si="8"/>
        <v>0</v>
      </c>
      <c r="M57" s="196">
        <f t="shared" si="8"/>
        <v>0</v>
      </c>
      <c r="N57" s="196">
        <f t="shared" si="8"/>
        <v>0</v>
      </c>
      <c r="O57" s="196">
        <f t="shared" si="8"/>
        <v>0</v>
      </c>
      <c r="P57" s="196">
        <f t="shared" si="8"/>
        <v>0</v>
      </c>
      <c r="Q57" s="196">
        <f t="shared" si="8"/>
        <v>0</v>
      </c>
      <c r="R57" s="196">
        <f t="shared" si="8"/>
        <v>0</v>
      </c>
      <c r="S57" s="196">
        <f t="shared" si="8"/>
        <v>0</v>
      </c>
      <c r="T57" s="196">
        <f t="shared" si="8"/>
        <v>0</v>
      </c>
      <c r="U57" s="196">
        <f t="shared" si="8"/>
        <v>0</v>
      </c>
      <c r="V57" s="196">
        <f t="shared" si="8"/>
        <v>0</v>
      </c>
      <c r="W57" s="196">
        <f t="shared" si="8"/>
        <v>0</v>
      </c>
      <c r="X57" s="196">
        <f t="shared" si="8"/>
        <v>0</v>
      </c>
      <c r="Y57" s="196">
        <f t="shared" si="8"/>
        <v>0</v>
      </c>
      <c r="Z57" s="196">
        <f t="shared" si="8"/>
        <v>0</v>
      </c>
      <c r="AA57" s="196">
        <f t="shared" ref="AA57" si="9">AA56+Z57</f>
        <v>0</v>
      </c>
      <c r="AB57" s="196">
        <f t="shared" ref="AB57" si="10">AB56+AA57</f>
        <v>0</v>
      </c>
      <c r="AC57" s="196">
        <f t="shared" ref="AC57" si="11">AC56+AB57</f>
        <v>0</v>
      </c>
    </row>
    <row r="58" spans="1:29" s="192" customFormat="1" ht="14.4">
      <c r="A58" s="336"/>
      <c r="B58" s="340" t="s">
        <v>63</v>
      </c>
      <c r="C58" s="194"/>
      <c r="D58" s="195"/>
      <c r="E58" s="195"/>
      <c r="F58" s="197" t="str">
        <f>IFERROR(F56/$E$56,"")</f>
        <v/>
      </c>
      <c r="G58" s="197" t="str">
        <f>IFERROR(G56/$E$56,"")</f>
        <v/>
      </c>
      <c r="H58" s="197" t="str">
        <f t="shared" ref="H58:AC58" si="12">IFERROR(H56/$E$56,"")</f>
        <v/>
      </c>
      <c r="I58" s="197" t="str">
        <f t="shared" si="12"/>
        <v/>
      </c>
      <c r="J58" s="197" t="str">
        <f t="shared" si="12"/>
        <v/>
      </c>
      <c r="K58" s="197" t="str">
        <f t="shared" si="12"/>
        <v/>
      </c>
      <c r="L58" s="197" t="str">
        <f t="shared" si="12"/>
        <v/>
      </c>
      <c r="M58" s="197" t="str">
        <f t="shared" si="12"/>
        <v/>
      </c>
      <c r="N58" s="197" t="str">
        <f t="shared" si="12"/>
        <v/>
      </c>
      <c r="O58" s="197" t="str">
        <f t="shared" si="12"/>
        <v/>
      </c>
      <c r="P58" s="197" t="str">
        <f t="shared" si="12"/>
        <v/>
      </c>
      <c r="Q58" s="197" t="str">
        <f t="shared" si="12"/>
        <v/>
      </c>
      <c r="R58" s="197" t="str">
        <f t="shared" si="12"/>
        <v/>
      </c>
      <c r="S58" s="197" t="str">
        <f t="shared" si="12"/>
        <v/>
      </c>
      <c r="T58" s="197" t="str">
        <f t="shared" si="12"/>
        <v/>
      </c>
      <c r="U58" s="197" t="str">
        <f t="shared" si="12"/>
        <v/>
      </c>
      <c r="V58" s="197" t="str">
        <f t="shared" si="12"/>
        <v/>
      </c>
      <c r="W58" s="197" t="str">
        <f t="shared" si="12"/>
        <v/>
      </c>
      <c r="X58" s="197" t="str">
        <f t="shared" si="12"/>
        <v/>
      </c>
      <c r="Y58" s="197" t="str">
        <f t="shared" si="12"/>
        <v/>
      </c>
      <c r="Z58" s="197" t="str">
        <f t="shared" si="12"/>
        <v/>
      </c>
      <c r="AA58" s="197" t="str">
        <f t="shared" si="12"/>
        <v/>
      </c>
      <c r="AB58" s="197" t="str">
        <f t="shared" si="12"/>
        <v/>
      </c>
      <c r="AC58" s="197" t="str">
        <f t="shared" si="12"/>
        <v/>
      </c>
    </row>
    <row r="59" spans="1:29" s="192" customFormat="1" ht="15" thickBot="1">
      <c r="A59" s="337"/>
      <c r="B59" s="341" t="s">
        <v>64</v>
      </c>
      <c r="C59" s="199"/>
      <c r="D59" s="200"/>
      <c r="E59" s="200"/>
      <c r="F59" s="201" t="str">
        <f>F58</f>
        <v/>
      </c>
      <c r="G59" s="201" t="str">
        <f>IFERROR(G58+F59,"")</f>
        <v/>
      </c>
      <c r="H59" s="201" t="str">
        <f t="shared" ref="H59:AC59" si="13">IFERROR(H58+G59,"")</f>
        <v/>
      </c>
      <c r="I59" s="201" t="str">
        <f t="shared" si="13"/>
        <v/>
      </c>
      <c r="J59" s="201" t="str">
        <f t="shared" si="13"/>
        <v/>
      </c>
      <c r="K59" s="201" t="str">
        <f t="shared" si="13"/>
        <v/>
      </c>
      <c r="L59" s="201" t="str">
        <f t="shared" si="13"/>
        <v/>
      </c>
      <c r="M59" s="201" t="str">
        <f t="shared" si="13"/>
        <v/>
      </c>
      <c r="N59" s="201" t="str">
        <f t="shared" si="13"/>
        <v/>
      </c>
      <c r="O59" s="201" t="str">
        <f t="shared" si="13"/>
        <v/>
      </c>
      <c r="P59" s="201" t="str">
        <f t="shared" si="13"/>
        <v/>
      </c>
      <c r="Q59" s="201" t="str">
        <f t="shared" si="13"/>
        <v/>
      </c>
      <c r="R59" s="201" t="str">
        <f t="shared" si="13"/>
        <v/>
      </c>
      <c r="S59" s="201" t="str">
        <f t="shared" si="13"/>
        <v/>
      </c>
      <c r="T59" s="201" t="str">
        <f t="shared" si="13"/>
        <v/>
      </c>
      <c r="U59" s="201" t="str">
        <f t="shared" si="13"/>
        <v/>
      </c>
      <c r="V59" s="201" t="str">
        <f t="shared" si="13"/>
        <v/>
      </c>
      <c r="W59" s="201" t="str">
        <f t="shared" si="13"/>
        <v/>
      </c>
      <c r="X59" s="201" t="str">
        <f t="shared" si="13"/>
        <v/>
      </c>
      <c r="Y59" s="201" t="str">
        <f t="shared" si="13"/>
        <v/>
      </c>
      <c r="Z59" s="201" t="str">
        <f t="shared" si="13"/>
        <v/>
      </c>
      <c r="AA59" s="201" t="str">
        <f t="shared" si="13"/>
        <v/>
      </c>
      <c r="AB59" s="201" t="str">
        <f t="shared" si="13"/>
        <v/>
      </c>
      <c r="AC59" s="201" t="str">
        <f t="shared" si="13"/>
        <v/>
      </c>
    </row>
  </sheetData>
  <mergeCells count="51"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42:C42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29:C29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8:C28"/>
    <mergeCell ref="B16:C16"/>
    <mergeCell ref="A1:AA2"/>
    <mergeCell ref="B3:AA3"/>
    <mergeCell ref="B4:N4"/>
    <mergeCell ref="A5:AA5"/>
    <mergeCell ref="A7:A8"/>
    <mergeCell ref="B7:C8"/>
    <mergeCell ref="D7:D8"/>
    <mergeCell ref="E7:E8"/>
    <mergeCell ref="F7:AC7"/>
    <mergeCell ref="B10:C10"/>
    <mergeCell ref="B11:C11"/>
    <mergeCell ref="B12:C12"/>
    <mergeCell ref="B14:C14"/>
    <mergeCell ref="B15:C15"/>
  </mergeCells>
  <printOptions horizontalCentered="1"/>
  <pageMargins left="0.19685039370078741" right="0.19685039370078741" top="0.39370078740157483" bottom="0.39370078740157483" header="0.27559055118110237" footer="0.15748031496062992"/>
  <pageSetup paperSize="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O22"/>
  <sheetViews>
    <sheetView showGridLines="0" view="pageBreakPreview" zoomScale="70" zoomScaleNormal="55" zoomScaleSheetLayoutView="70" workbookViewId="0">
      <selection activeCell="A5" sqref="A5:AO5"/>
    </sheetView>
  </sheetViews>
  <sheetFormatPr defaultColWidth="11.44140625" defaultRowHeight="13.2"/>
  <cols>
    <col min="1" max="1" width="11.88671875" style="183" bestFit="1" customWidth="1"/>
    <col min="2" max="2" width="32.33203125" style="183" customWidth="1"/>
    <col min="3" max="3" width="36.109375" style="183" customWidth="1"/>
    <col min="4" max="4" width="3.6640625" style="183" hidden="1" customWidth="1"/>
    <col min="5" max="5" width="14.33203125" style="183" bestFit="1" customWidth="1"/>
    <col min="6" max="6" width="12.44140625" style="183" bestFit="1" customWidth="1"/>
    <col min="7" max="13" width="13.109375" style="183" bestFit="1" customWidth="1"/>
    <col min="14" max="14" width="14" style="183" bestFit="1" customWidth="1"/>
    <col min="15" max="15" width="13.5546875" style="183" bestFit="1" customWidth="1"/>
    <col min="16" max="16" width="14" style="183" bestFit="1" customWidth="1"/>
    <col min="17" max="17" width="13.5546875" style="183" bestFit="1" customWidth="1"/>
    <col min="18" max="21" width="14" style="183" bestFit="1" customWidth="1"/>
    <col min="22" max="22" width="14.44140625" style="183" bestFit="1" customWidth="1"/>
    <col min="23" max="23" width="14" style="183" bestFit="1" customWidth="1"/>
    <col min="24" max="27" width="14.44140625" style="183" bestFit="1" customWidth="1"/>
    <col min="28" max="28" width="14" style="183" bestFit="1" customWidth="1"/>
    <col min="29" max="29" width="14.44140625" style="183" bestFit="1" customWidth="1"/>
    <col min="30" max="31" width="14.33203125" style="183" bestFit="1" customWidth="1"/>
    <col min="32" max="41" width="14.33203125" style="183" customWidth="1"/>
    <col min="42" max="16384" width="11.44140625" style="183"/>
  </cols>
  <sheetData>
    <row r="1" spans="1:41" s="6" customFormat="1" ht="21" customHeight="1">
      <c r="A1" s="391" t="s">
        <v>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</row>
    <row r="2" spans="1:41" s="6" customFormat="1" ht="29.25" customHeight="1" thickBot="1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  <c r="AH2" s="394"/>
      <c r="AI2" s="394"/>
      <c r="AJ2" s="394"/>
      <c r="AK2" s="394"/>
      <c r="AL2" s="394"/>
      <c r="AM2" s="394"/>
      <c r="AN2" s="394"/>
      <c r="AO2" s="394"/>
    </row>
    <row r="3" spans="1:41" s="203" customFormat="1" ht="30" customHeight="1">
      <c r="A3" s="202" t="s">
        <v>2</v>
      </c>
      <c r="B3" s="417" t="s">
        <v>587</v>
      </c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O3" s="417"/>
    </row>
    <row r="4" spans="1:41" s="203" customFormat="1" ht="30" customHeight="1" thickBot="1">
      <c r="A4" s="202" t="s">
        <v>3</v>
      </c>
      <c r="B4" s="417" t="s">
        <v>374</v>
      </c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</row>
    <row r="5" spans="1:41" s="6" customFormat="1" ht="37.200000000000003" thickBot="1">
      <c r="A5" s="397" t="s">
        <v>591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398"/>
      <c r="AG5" s="398"/>
      <c r="AH5" s="398"/>
      <c r="AI5" s="398"/>
      <c r="AJ5" s="398"/>
      <c r="AK5" s="398"/>
      <c r="AL5" s="398"/>
      <c r="AM5" s="398"/>
      <c r="AN5" s="398"/>
      <c r="AO5" s="398"/>
    </row>
    <row r="6" spans="1:41" ht="13.8" thickBot="1"/>
    <row r="7" spans="1:41" ht="20.25" customHeight="1" thickBot="1">
      <c r="A7" s="399" t="s">
        <v>5</v>
      </c>
      <c r="B7" s="399" t="s">
        <v>375</v>
      </c>
      <c r="C7" s="399"/>
      <c r="D7" s="399" t="s">
        <v>8</v>
      </c>
      <c r="E7" s="399" t="s">
        <v>387</v>
      </c>
      <c r="F7" s="402" t="s">
        <v>60</v>
      </c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/>
      <c r="V7" s="403"/>
      <c r="W7" s="403"/>
      <c r="X7" s="403"/>
      <c r="Y7" s="403"/>
      <c r="Z7" s="403"/>
      <c r="AA7" s="403"/>
      <c r="AB7" s="403"/>
      <c r="AC7" s="403"/>
      <c r="AD7" s="403"/>
      <c r="AE7" s="403"/>
      <c r="AF7" s="403"/>
      <c r="AG7" s="403"/>
      <c r="AH7" s="403"/>
      <c r="AI7" s="403"/>
      <c r="AJ7" s="403"/>
      <c r="AK7" s="403"/>
      <c r="AL7" s="403"/>
      <c r="AM7" s="403"/>
      <c r="AN7" s="403"/>
      <c r="AO7" s="403"/>
    </row>
    <row r="8" spans="1:41" s="184" customFormat="1" ht="21" customHeight="1" thickBot="1">
      <c r="A8" s="400"/>
      <c r="B8" s="400"/>
      <c r="C8" s="400"/>
      <c r="D8" s="400"/>
      <c r="E8" s="400"/>
      <c r="F8" s="240" t="s">
        <v>184</v>
      </c>
      <c r="G8" s="241">
        <f>+F8+1</f>
        <v>2</v>
      </c>
      <c r="H8" s="241">
        <f t="shared" ref="H8:AH8" si="0">+G8+1</f>
        <v>3</v>
      </c>
      <c r="I8" s="241">
        <f t="shared" si="0"/>
        <v>4</v>
      </c>
      <c r="J8" s="241">
        <f t="shared" si="0"/>
        <v>5</v>
      </c>
      <c r="K8" s="241">
        <f t="shared" si="0"/>
        <v>6</v>
      </c>
      <c r="L8" s="241">
        <f t="shared" si="0"/>
        <v>7</v>
      </c>
      <c r="M8" s="241">
        <f t="shared" si="0"/>
        <v>8</v>
      </c>
      <c r="N8" s="241">
        <f t="shared" si="0"/>
        <v>9</v>
      </c>
      <c r="O8" s="241">
        <f t="shared" si="0"/>
        <v>10</v>
      </c>
      <c r="P8" s="241">
        <f t="shared" si="0"/>
        <v>11</v>
      </c>
      <c r="Q8" s="241">
        <f t="shared" si="0"/>
        <v>12</v>
      </c>
      <c r="R8" s="241">
        <f t="shared" si="0"/>
        <v>13</v>
      </c>
      <c r="S8" s="241">
        <f t="shared" si="0"/>
        <v>14</v>
      </c>
      <c r="T8" s="241">
        <f t="shared" si="0"/>
        <v>15</v>
      </c>
      <c r="U8" s="241">
        <f t="shared" si="0"/>
        <v>16</v>
      </c>
      <c r="V8" s="241">
        <f t="shared" si="0"/>
        <v>17</v>
      </c>
      <c r="W8" s="241">
        <f t="shared" si="0"/>
        <v>18</v>
      </c>
      <c r="X8" s="241">
        <f t="shared" si="0"/>
        <v>19</v>
      </c>
      <c r="Y8" s="241">
        <f t="shared" si="0"/>
        <v>20</v>
      </c>
      <c r="Z8" s="241">
        <f t="shared" si="0"/>
        <v>21</v>
      </c>
      <c r="AA8" s="241">
        <f t="shared" si="0"/>
        <v>22</v>
      </c>
      <c r="AB8" s="241">
        <f t="shared" si="0"/>
        <v>23</v>
      </c>
      <c r="AC8" s="241">
        <f t="shared" si="0"/>
        <v>24</v>
      </c>
      <c r="AD8" s="241">
        <f t="shared" si="0"/>
        <v>25</v>
      </c>
      <c r="AE8" s="241">
        <f t="shared" si="0"/>
        <v>26</v>
      </c>
      <c r="AF8" s="241">
        <f t="shared" si="0"/>
        <v>27</v>
      </c>
      <c r="AG8" s="241">
        <f t="shared" si="0"/>
        <v>28</v>
      </c>
      <c r="AH8" s="241">
        <f t="shared" si="0"/>
        <v>29</v>
      </c>
      <c r="AI8" s="241">
        <f t="shared" ref="AI8" si="1">+AH8+1</f>
        <v>30</v>
      </c>
      <c r="AJ8" s="241">
        <f t="shared" ref="AJ8" si="2">+AI8+1</f>
        <v>31</v>
      </c>
      <c r="AK8" s="241">
        <f t="shared" ref="AK8" si="3">+AJ8+1</f>
        <v>32</v>
      </c>
      <c r="AL8" s="241">
        <f t="shared" ref="AL8" si="4">+AK8+1</f>
        <v>33</v>
      </c>
      <c r="AM8" s="241">
        <f t="shared" ref="AM8" si="5">+AL8+1</f>
        <v>34</v>
      </c>
      <c r="AN8" s="241">
        <f t="shared" ref="AN8" si="6">+AM8+1</f>
        <v>35</v>
      </c>
      <c r="AO8" s="241">
        <f>+AN8+1</f>
        <v>36</v>
      </c>
    </row>
    <row r="9" spans="1:41" s="184" customFormat="1" ht="12.75" customHeight="1">
      <c r="A9" s="206"/>
      <c r="B9" s="216"/>
      <c r="C9" s="217"/>
      <c r="D9" s="207"/>
      <c r="E9" s="208"/>
      <c r="F9" s="204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243"/>
      <c r="AG9" s="243"/>
      <c r="AH9" s="243"/>
      <c r="AI9" s="243"/>
      <c r="AJ9" s="243"/>
      <c r="AK9" s="243"/>
      <c r="AL9" s="243"/>
      <c r="AM9" s="243"/>
      <c r="AN9" s="243"/>
      <c r="AO9" s="243"/>
    </row>
    <row r="10" spans="1:41" s="224" customFormat="1" ht="15" customHeight="1">
      <c r="A10" s="218">
        <v>1</v>
      </c>
      <c r="B10" s="415" t="str">
        <f>Resumo!B13</f>
        <v>EDIFICIO SEDE I - EDIFÍCIO ANTONIO FERNANDO PINHEIRO</v>
      </c>
      <c r="C10" s="416"/>
      <c r="D10" s="219"/>
      <c r="E10" s="220"/>
      <c r="F10" s="221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</row>
    <row r="11" spans="1:41" ht="110.25" customHeight="1" thickBot="1">
      <c r="A11" s="211" t="s">
        <v>25</v>
      </c>
      <c r="B11" s="419" t="s">
        <v>582</v>
      </c>
      <c r="C11" s="419"/>
      <c r="D11" s="212"/>
      <c r="E11" s="374">
        <f>SUM(F11:AO11)</f>
        <v>0</v>
      </c>
      <c r="F11" s="205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</row>
    <row r="12" spans="1:41">
      <c r="A12" s="185"/>
      <c r="B12" s="303"/>
      <c r="C12" s="304"/>
      <c r="D12" s="186"/>
      <c r="E12" s="375"/>
    </row>
    <row r="13" spans="1:41" s="224" customFormat="1" ht="13.8">
      <c r="A13" s="218">
        <v>2</v>
      </c>
      <c r="B13" s="420" t="str">
        <f>Resumo!B17</f>
        <v>EDIFÍCIO SEDE II - EDIFÍCIO EUCLYDES REIS AGUIAR</v>
      </c>
      <c r="C13" s="420"/>
      <c r="D13" s="219"/>
      <c r="E13" s="376"/>
      <c r="F13" s="221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</row>
    <row r="14" spans="1:41" ht="108" customHeight="1" thickBot="1">
      <c r="A14" s="211" t="s">
        <v>29</v>
      </c>
      <c r="B14" s="419" t="s">
        <v>582</v>
      </c>
      <c r="C14" s="419"/>
      <c r="D14" s="212"/>
      <c r="E14" s="374">
        <f>SUM(F14:AO14)</f>
        <v>0</v>
      </c>
      <c r="F14" s="205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</row>
    <row r="15" spans="1:41">
      <c r="A15" s="185"/>
      <c r="B15" s="303"/>
      <c r="C15" s="304"/>
      <c r="D15" s="186"/>
      <c r="E15" s="375"/>
    </row>
    <row r="16" spans="1:41" s="224" customFormat="1" ht="13.8">
      <c r="A16" s="218">
        <v>3</v>
      </c>
      <c r="B16" s="420" t="s">
        <v>284</v>
      </c>
      <c r="C16" s="420"/>
      <c r="D16" s="219"/>
      <c r="E16" s="376"/>
      <c r="F16" s="221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</row>
    <row r="17" spans="1:41" ht="108" customHeight="1" thickBot="1">
      <c r="A17" s="214" t="s">
        <v>33</v>
      </c>
      <c r="B17" s="418" t="s">
        <v>582</v>
      </c>
      <c r="C17" s="418"/>
      <c r="D17" s="215"/>
      <c r="E17" s="374">
        <f>SUM(F17:AO17)</f>
        <v>0</v>
      </c>
      <c r="F17" s="205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</row>
    <row r="18" spans="1:41" ht="13.8" thickBot="1"/>
    <row r="19" spans="1:41" s="192" customFormat="1" ht="14.4">
      <c r="A19" s="188"/>
      <c r="B19" s="225" t="s">
        <v>61</v>
      </c>
      <c r="C19" s="189"/>
      <c r="D19" s="190"/>
      <c r="E19" s="246">
        <f>SUM(E11:E18)</f>
        <v>0</v>
      </c>
      <c r="F19" s="246">
        <f>SUM(F10:F17)</f>
        <v>0</v>
      </c>
      <c r="G19" s="246">
        <f t="shared" ref="G19:H19" si="7">SUM(G10:G17)</f>
        <v>0</v>
      </c>
      <c r="H19" s="246">
        <f t="shared" si="7"/>
        <v>0</v>
      </c>
      <c r="I19" s="246">
        <f t="shared" ref="I19:AO19" si="8">SUM(I10:I17)</f>
        <v>0</v>
      </c>
      <c r="J19" s="246">
        <f t="shared" si="8"/>
        <v>0</v>
      </c>
      <c r="K19" s="246">
        <f t="shared" si="8"/>
        <v>0</v>
      </c>
      <c r="L19" s="246">
        <f t="shared" si="8"/>
        <v>0</v>
      </c>
      <c r="M19" s="246">
        <f t="shared" si="8"/>
        <v>0</v>
      </c>
      <c r="N19" s="246">
        <f t="shared" si="8"/>
        <v>0</v>
      </c>
      <c r="O19" s="246">
        <f t="shared" si="8"/>
        <v>0</v>
      </c>
      <c r="P19" s="246">
        <f t="shared" si="8"/>
        <v>0</v>
      </c>
      <c r="Q19" s="246">
        <f t="shared" si="8"/>
        <v>0</v>
      </c>
      <c r="R19" s="246">
        <f t="shared" si="8"/>
        <v>0</v>
      </c>
      <c r="S19" s="246">
        <f t="shared" si="8"/>
        <v>0</v>
      </c>
      <c r="T19" s="246">
        <f t="shared" si="8"/>
        <v>0</v>
      </c>
      <c r="U19" s="246">
        <f t="shared" si="8"/>
        <v>0</v>
      </c>
      <c r="V19" s="246">
        <f t="shared" si="8"/>
        <v>0</v>
      </c>
      <c r="W19" s="246">
        <f t="shared" si="8"/>
        <v>0</v>
      </c>
      <c r="X19" s="246">
        <f t="shared" si="8"/>
        <v>0</v>
      </c>
      <c r="Y19" s="246">
        <f t="shared" si="8"/>
        <v>0</v>
      </c>
      <c r="Z19" s="246">
        <f t="shared" si="8"/>
        <v>0</v>
      </c>
      <c r="AA19" s="246">
        <f t="shared" si="8"/>
        <v>0</v>
      </c>
      <c r="AB19" s="246">
        <f t="shared" si="8"/>
        <v>0</v>
      </c>
      <c r="AC19" s="246">
        <f t="shared" si="8"/>
        <v>0</v>
      </c>
      <c r="AD19" s="246">
        <f t="shared" si="8"/>
        <v>0</v>
      </c>
      <c r="AE19" s="246">
        <f t="shared" si="8"/>
        <v>0</v>
      </c>
      <c r="AF19" s="246">
        <f t="shared" si="8"/>
        <v>0</v>
      </c>
      <c r="AG19" s="246">
        <f t="shared" si="8"/>
        <v>0</v>
      </c>
      <c r="AH19" s="246">
        <f t="shared" si="8"/>
        <v>0</v>
      </c>
      <c r="AI19" s="246">
        <f t="shared" si="8"/>
        <v>0</v>
      </c>
      <c r="AJ19" s="246">
        <f t="shared" si="8"/>
        <v>0</v>
      </c>
      <c r="AK19" s="246">
        <f t="shared" si="8"/>
        <v>0</v>
      </c>
      <c r="AL19" s="246">
        <f t="shared" si="8"/>
        <v>0</v>
      </c>
      <c r="AM19" s="246">
        <f t="shared" si="8"/>
        <v>0</v>
      </c>
      <c r="AN19" s="246">
        <f t="shared" si="8"/>
        <v>0</v>
      </c>
      <c r="AO19" s="246">
        <f t="shared" si="8"/>
        <v>0</v>
      </c>
    </row>
    <row r="20" spans="1:41" s="192" customFormat="1" ht="14.4">
      <c r="A20" s="193"/>
      <c r="B20" s="226" t="s">
        <v>62</v>
      </c>
      <c r="C20" s="194"/>
      <c r="D20" s="195"/>
      <c r="E20" s="195"/>
      <c r="F20" s="196">
        <f>F19</f>
        <v>0</v>
      </c>
      <c r="G20" s="196">
        <f>G19+F20</f>
        <v>0</v>
      </c>
      <c r="H20" s="196">
        <f t="shared" ref="H20" si="9">H19+G20</f>
        <v>0</v>
      </c>
      <c r="I20" s="196">
        <f t="shared" ref="I20" si="10">I19+H20</f>
        <v>0</v>
      </c>
      <c r="J20" s="196">
        <f t="shared" ref="J20" si="11">J19+I20</f>
        <v>0</v>
      </c>
      <c r="K20" s="196">
        <f t="shared" ref="K20" si="12">K19+J20</f>
        <v>0</v>
      </c>
      <c r="L20" s="196">
        <f t="shared" ref="L20" si="13">L19+K20</f>
        <v>0</v>
      </c>
      <c r="M20" s="196">
        <f t="shared" ref="M20" si="14">M19+L20</f>
        <v>0</v>
      </c>
      <c r="N20" s="196">
        <f t="shared" ref="N20" si="15">N19+M20</f>
        <v>0</v>
      </c>
      <c r="O20" s="196">
        <f t="shared" ref="O20" si="16">O19+N20</f>
        <v>0</v>
      </c>
      <c r="P20" s="196">
        <f t="shared" ref="P20" si="17">P19+O20</f>
        <v>0</v>
      </c>
      <c r="Q20" s="196">
        <f t="shared" ref="Q20" si="18">Q19+P20</f>
        <v>0</v>
      </c>
      <c r="R20" s="196">
        <f t="shared" ref="R20" si="19">R19+Q20</f>
        <v>0</v>
      </c>
      <c r="S20" s="196">
        <f t="shared" ref="S20" si="20">S19+R20</f>
        <v>0</v>
      </c>
      <c r="T20" s="196">
        <f t="shared" ref="T20" si="21">T19+S20</f>
        <v>0</v>
      </c>
      <c r="U20" s="196">
        <f t="shared" ref="U20" si="22">U19+T20</f>
        <v>0</v>
      </c>
      <c r="V20" s="196">
        <f t="shared" ref="V20" si="23">V19+U20</f>
        <v>0</v>
      </c>
      <c r="W20" s="196">
        <f t="shared" ref="W20" si="24">W19+V20</f>
        <v>0</v>
      </c>
      <c r="X20" s="196">
        <f t="shared" ref="X20" si="25">X19+W20</f>
        <v>0</v>
      </c>
      <c r="Y20" s="196">
        <f t="shared" ref="Y20" si="26">Y19+X20</f>
        <v>0</v>
      </c>
      <c r="Z20" s="196">
        <f t="shared" ref="Z20" si="27">Z19+Y20</f>
        <v>0</v>
      </c>
      <c r="AA20" s="196">
        <f t="shared" ref="AA20" si="28">AA19+Z20</f>
        <v>0</v>
      </c>
      <c r="AB20" s="196">
        <f t="shared" ref="AB20" si="29">AB19+AA20</f>
        <v>0</v>
      </c>
      <c r="AC20" s="196">
        <f t="shared" ref="AC20" si="30">AC19+AB20</f>
        <v>0</v>
      </c>
      <c r="AD20" s="196">
        <f t="shared" ref="AD20" si="31">AD19+AC20</f>
        <v>0</v>
      </c>
      <c r="AE20" s="196">
        <f t="shared" ref="AE20" si="32">AE19+AD20</f>
        <v>0</v>
      </c>
      <c r="AF20" s="196">
        <f t="shared" ref="AF20" si="33">AF19+AE20</f>
        <v>0</v>
      </c>
      <c r="AG20" s="196">
        <f t="shared" ref="AG20" si="34">AG19+AF20</f>
        <v>0</v>
      </c>
      <c r="AH20" s="196">
        <f t="shared" ref="AH20" si="35">AH19+AG20</f>
        <v>0</v>
      </c>
      <c r="AI20" s="196">
        <f t="shared" ref="AI20" si="36">AI19+AH20</f>
        <v>0</v>
      </c>
      <c r="AJ20" s="196">
        <f t="shared" ref="AJ20" si="37">AJ19+AI20</f>
        <v>0</v>
      </c>
      <c r="AK20" s="196">
        <f t="shared" ref="AK20" si="38">AK19+AJ20</f>
        <v>0</v>
      </c>
      <c r="AL20" s="196">
        <f t="shared" ref="AL20" si="39">AL19+AK20</f>
        <v>0</v>
      </c>
      <c r="AM20" s="196">
        <f t="shared" ref="AM20" si="40">AM19+AL20</f>
        <v>0</v>
      </c>
      <c r="AN20" s="196">
        <f t="shared" ref="AN20" si="41">AN19+AM20</f>
        <v>0</v>
      </c>
      <c r="AO20" s="196">
        <f t="shared" ref="AO20" si="42">AO19+AN20</f>
        <v>0</v>
      </c>
    </row>
    <row r="21" spans="1:41" s="192" customFormat="1" ht="14.4">
      <c r="A21" s="193"/>
      <c r="B21" s="247" t="s">
        <v>63</v>
      </c>
      <c r="C21" s="194"/>
      <c r="D21" s="195"/>
      <c r="E21" s="195"/>
      <c r="F21" s="260" t="str">
        <f>IFERROR(F19/$E$19,"")</f>
        <v/>
      </c>
      <c r="G21" s="260" t="str">
        <f t="shared" ref="G21:H21" si="43">IFERROR(G19/$E$19,"")</f>
        <v/>
      </c>
      <c r="H21" s="260" t="str">
        <f t="shared" si="43"/>
        <v/>
      </c>
      <c r="I21" s="260" t="str">
        <f t="shared" ref="I21:AO21" si="44">IFERROR(I19/$E$19,"")</f>
        <v/>
      </c>
      <c r="J21" s="260" t="str">
        <f t="shared" si="44"/>
        <v/>
      </c>
      <c r="K21" s="260" t="str">
        <f t="shared" si="44"/>
        <v/>
      </c>
      <c r="L21" s="260" t="str">
        <f t="shared" si="44"/>
        <v/>
      </c>
      <c r="M21" s="260" t="str">
        <f t="shared" si="44"/>
        <v/>
      </c>
      <c r="N21" s="260" t="str">
        <f t="shared" si="44"/>
        <v/>
      </c>
      <c r="O21" s="260" t="str">
        <f t="shared" si="44"/>
        <v/>
      </c>
      <c r="P21" s="260" t="str">
        <f t="shared" si="44"/>
        <v/>
      </c>
      <c r="Q21" s="260" t="str">
        <f t="shared" si="44"/>
        <v/>
      </c>
      <c r="R21" s="260" t="str">
        <f t="shared" si="44"/>
        <v/>
      </c>
      <c r="S21" s="260" t="str">
        <f t="shared" si="44"/>
        <v/>
      </c>
      <c r="T21" s="260" t="str">
        <f t="shared" si="44"/>
        <v/>
      </c>
      <c r="U21" s="260" t="str">
        <f t="shared" si="44"/>
        <v/>
      </c>
      <c r="V21" s="260" t="str">
        <f t="shared" si="44"/>
        <v/>
      </c>
      <c r="W21" s="260" t="str">
        <f t="shared" si="44"/>
        <v/>
      </c>
      <c r="X21" s="260" t="str">
        <f t="shared" si="44"/>
        <v/>
      </c>
      <c r="Y21" s="260" t="str">
        <f t="shared" si="44"/>
        <v/>
      </c>
      <c r="Z21" s="260" t="str">
        <f t="shared" si="44"/>
        <v/>
      </c>
      <c r="AA21" s="260" t="str">
        <f t="shared" si="44"/>
        <v/>
      </c>
      <c r="AB21" s="260" t="str">
        <f t="shared" si="44"/>
        <v/>
      </c>
      <c r="AC21" s="260" t="str">
        <f t="shared" si="44"/>
        <v/>
      </c>
      <c r="AD21" s="260" t="str">
        <f t="shared" si="44"/>
        <v/>
      </c>
      <c r="AE21" s="260" t="str">
        <f t="shared" si="44"/>
        <v/>
      </c>
      <c r="AF21" s="260" t="str">
        <f t="shared" si="44"/>
        <v/>
      </c>
      <c r="AG21" s="260" t="str">
        <f t="shared" si="44"/>
        <v/>
      </c>
      <c r="AH21" s="260" t="str">
        <f t="shared" si="44"/>
        <v/>
      </c>
      <c r="AI21" s="260" t="str">
        <f t="shared" si="44"/>
        <v/>
      </c>
      <c r="AJ21" s="260" t="str">
        <f t="shared" si="44"/>
        <v/>
      </c>
      <c r="AK21" s="260" t="str">
        <f t="shared" si="44"/>
        <v/>
      </c>
      <c r="AL21" s="260" t="str">
        <f t="shared" si="44"/>
        <v/>
      </c>
      <c r="AM21" s="260" t="str">
        <f t="shared" si="44"/>
        <v/>
      </c>
      <c r="AN21" s="260" t="str">
        <f t="shared" si="44"/>
        <v/>
      </c>
      <c r="AO21" s="260" t="str">
        <f t="shared" si="44"/>
        <v/>
      </c>
    </row>
    <row r="22" spans="1:41" s="192" customFormat="1" ht="15" thickBot="1">
      <c r="A22" s="198"/>
      <c r="B22" s="248" t="s">
        <v>64</v>
      </c>
      <c r="C22" s="199"/>
      <c r="D22" s="200"/>
      <c r="E22" s="200"/>
      <c r="F22" s="201" t="str">
        <f>F21</f>
        <v/>
      </c>
      <c r="G22" s="201" t="str">
        <f>IFERROR(G21+F22,"")</f>
        <v/>
      </c>
      <c r="H22" s="201" t="str">
        <f t="shared" ref="H22" si="45">IFERROR(H21+G22,"")</f>
        <v/>
      </c>
      <c r="I22" s="201" t="str">
        <f t="shared" ref="I22" si="46">IFERROR(I21+H22,"")</f>
        <v/>
      </c>
      <c r="J22" s="201" t="str">
        <f t="shared" ref="J22" si="47">IFERROR(J21+I22,"")</f>
        <v/>
      </c>
      <c r="K22" s="201" t="str">
        <f t="shared" ref="K22" si="48">IFERROR(K21+J22,"")</f>
        <v/>
      </c>
      <c r="L22" s="201" t="str">
        <f t="shared" ref="L22" si="49">IFERROR(L21+K22,"")</f>
        <v/>
      </c>
      <c r="M22" s="201" t="str">
        <f t="shared" ref="M22" si="50">IFERROR(M21+L22,"")</f>
        <v/>
      </c>
      <c r="N22" s="201" t="str">
        <f t="shared" ref="N22" si="51">IFERROR(N21+M22,"")</f>
        <v/>
      </c>
      <c r="O22" s="201" t="str">
        <f t="shared" ref="O22" si="52">IFERROR(O21+N22,"")</f>
        <v/>
      </c>
      <c r="P22" s="201" t="str">
        <f t="shared" ref="P22" si="53">IFERROR(P21+O22,"")</f>
        <v/>
      </c>
      <c r="Q22" s="201" t="str">
        <f t="shared" ref="Q22" si="54">IFERROR(Q21+P22,"")</f>
        <v/>
      </c>
      <c r="R22" s="201" t="str">
        <f t="shared" ref="R22" si="55">IFERROR(R21+Q22,"")</f>
        <v/>
      </c>
      <c r="S22" s="201" t="str">
        <f t="shared" ref="S22" si="56">IFERROR(S21+R22,"")</f>
        <v/>
      </c>
      <c r="T22" s="201" t="str">
        <f t="shared" ref="T22" si="57">IFERROR(T21+S22,"")</f>
        <v/>
      </c>
      <c r="U22" s="201" t="str">
        <f t="shared" ref="U22" si="58">IFERROR(U21+T22,"")</f>
        <v/>
      </c>
      <c r="V22" s="201" t="str">
        <f t="shared" ref="V22" si="59">IFERROR(V21+U22,"")</f>
        <v/>
      </c>
      <c r="W22" s="201" t="str">
        <f t="shared" ref="W22" si="60">IFERROR(W21+V22,"")</f>
        <v/>
      </c>
      <c r="X22" s="201" t="str">
        <f t="shared" ref="X22" si="61">IFERROR(X21+W22,"")</f>
        <v/>
      </c>
      <c r="Y22" s="201" t="str">
        <f t="shared" ref="Y22" si="62">IFERROR(Y21+X22,"")</f>
        <v/>
      </c>
      <c r="Z22" s="201" t="str">
        <f t="shared" ref="Z22" si="63">IFERROR(Z21+Y22,"")</f>
        <v/>
      </c>
      <c r="AA22" s="201" t="str">
        <f t="shared" ref="AA22" si="64">IFERROR(AA21+Z22,"")</f>
        <v/>
      </c>
      <c r="AB22" s="201" t="str">
        <f t="shared" ref="AB22" si="65">IFERROR(AB21+AA22,"")</f>
        <v/>
      </c>
      <c r="AC22" s="201" t="str">
        <f t="shared" ref="AC22" si="66">IFERROR(AC21+AB22,"")</f>
        <v/>
      </c>
      <c r="AD22" s="201" t="str">
        <f t="shared" ref="AD22" si="67">IFERROR(AD21+AC22,"")</f>
        <v/>
      </c>
      <c r="AE22" s="201" t="str">
        <f t="shared" ref="AE22" si="68">IFERROR(AE21+AD22,"")</f>
        <v/>
      </c>
      <c r="AF22" s="201" t="str">
        <f t="shared" ref="AF22" si="69">IFERROR(AF21+AE22,"")</f>
        <v/>
      </c>
      <c r="AG22" s="201" t="str">
        <f t="shared" ref="AG22" si="70">IFERROR(AG21+AF22,"")</f>
        <v/>
      </c>
      <c r="AH22" s="201" t="str">
        <f t="shared" ref="AH22" si="71">IFERROR(AH21+AG22,"")</f>
        <v/>
      </c>
      <c r="AI22" s="201" t="str">
        <f t="shared" ref="AI22" si="72">IFERROR(AI21+AH22,"")</f>
        <v/>
      </c>
      <c r="AJ22" s="201" t="str">
        <f t="shared" ref="AJ22" si="73">IFERROR(AJ21+AI22,"")</f>
        <v/>
      </c>
      <c r="AK22" s="201" t="str">
        <f t="shared" ref="AK22" si="74">IFERROR(AK21+AJ22,"")</f>
        <v/>
      </c>
      <c r="AL22" s="201" t="str">
        <f t="shared" ref="AL22" si="75">IFERROR(AL21+AK22,"")</f>
        <v/>
      </c>
      <c r="AM22" s="201" t="str">
        <f t="shared" ref="AM22" si="76">IFERROR(AM21+AL22,"")</f>
        <v/>
      </c>
      <c r="AN22" s="201" t="str">
        <f t="shared" ref="AN22" si="77">IFERROR(AN21+AM22,"")</f>
        <v/>
      </c>
      <c r="AO22" s="201" t="str">
        <f t="shared" ref="AO22" si="78">IFERROR(AO21+AN22,"")</f>
        <v/>
      </c>
    </row>
  </sheetData>
  <mergeCells count="15">
    <mergeCell ref="B17:C17"/>
    <mergeCell ref="B14:C14"/>
    <mergeCell ref="B16:C16"/>
    <mergeCell ref="B11:C11"/>
    <mergeCell ref="B13:C13"/>
    <mergeCell ref="B10:C10"/>
    <mergeCell ref="A1:AO2"/>
    <mergeCell ref="B3:AO3"/>
    <mergeCell ref="B4:N4"/>
    <mergeCell ref="A5:AO5"/>
    <mergeCell ref="A7:A8"/>
    <mergeCell ref="B7:C8"/>
    <mergeCell ref="D7:D8"/>
    <mergeCell ref="E7:E8"/>
    <mergeCell ref="F7:AO7"/>
  </mergeCells>
  <printOptions horizontalCentered="1"/>
  <pageMargins left="0.19685039370078741" right="0.19685039370078741" top="0.39370078740157483" bottom="0.39370078740157483" header="0.27559055118110237" footer="0.15748031496062992"/>
  <pageSetup paperSize="9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4"/>
  <sheetViews>
    <sheetView tabSelected="1" view="pageBreakPreview" zoomScale="130" zoomScaleNormal="130" zoomScaleSheetLayoutView="130" workbookViewId="0">
      <pane ySplit="7" topLeftCell="A155" activePane="bottomLeft" state="frozen"/>
      <selection pane="bottomLeft" activeCell="K160" sqref="K160"/>
    </sheetView>
  </sheetViews>
  <sheetFormatPr defaultColWidth="9.109375" defaultRowHeight="14.4"/>
  <cols>
    <col min="1" max="1" width="10" style="1" bestFit="1" customWidth="1"/>
    <col min="2" max="2" width="14.109375" style="1" bestFit="1" customWidth="1"/>
    <col min="3" max="3" width="9.109375" style="6" bestFit="1" customWidth="1"/>
    <col min="4" max="4" width="75.6640625" style="28" customWidth="1"/>
    <col min="5" max="5" width="10.88671875" style="1" bestFit="1" customWidth="1"/>
    <col min="6" max="6" width="12.6640625" style="34" bestFit="1" customWidth="1"/>
    <col min="7" max="7" width="17.109375" style="29" customWidth="1"/>
    <col min="8" max="8" width="15.6640625" style="29" customWidth="1"/>
    <col min="9" max="9" width="16.109375" style="4" customWidth="1"/>
    <col min="10" max="10" width="17" style="4" customWidth="1"/>
    <col min="11" max="11" width="19.88671875" style="4" customWidth="1"/>
    <col min="12" max="16384" width="9.109375" style="6"/>
  </cols>
  <sheetData>
    <row r="1" spans="1:11" ht="29.4" thickBot="1">
      <c r="A1" s="421" t="str">
        <f>Resumo!$A$1</f>
        <v>JUSTIÇA FEDERAL DE PRIMEIRO GRAU EM MG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</row>
    <row r="2" spans="1:11" ht="15" thickBot="1">
      <c r="A2" s="425"/>
      <c r="B2" s="425"/>
      <c r="C2" s="424" t="str">
        <f>Resumo!A3</f>
        <v>OBRA:</v>
      </c>
      <c r="D2" s="423" t="s">
        <v>586</v>
      </c>
      <c r="E2" s="423"/>
      <c r="F2" s="26" t="s">
        <v>10</v>
      </c>
      <c r="G2" s="426" t="s">
        <v>11</v>
      </c>
      <c r="H2" s="426"/>
      <c r="I2" s="426"/>
      <c r="J2" s="426"/>
      <c r="K2" s="23">
        <f>'LEIS SOCIAIS'!$C$45</f>
        <v>0</v>
      </c>
    </row>
    <row r="3" spans="1:11" ht="15" thickBot="1">
      <c r="A3" s="425"/>
      <c r="B3" s="425"/>
      <c r="C3" s="424"/>
      <c r="D3" s="423"/>
      <c r="E3" s="423"/>
      <c r="F3" s="27" t="s">
        <v>12</v>
      </c>
      <c r="G3" s="426" t="s">
        <v>13</v>
      </c>
      <c r="H3" s="426"/>
      <c r="I3" s="426"/>
      <c r="J3" s="426"/>
      <c r="K3" s="23">
        <f>'LEIS SOCIAIS'!$D$45</f>
        <v>0</v>
      </c>
    </row>
    <row r="4" spans="1:11" ht="15" thickBot="1">
      <c r="A4" s="425"/>
      <c r="B4" s="425"/>
      <c r="C4" s="424" t="str">
        <f>Resumo!A4</f>
        <v>END.:</v>
      </c>
      <c r="D4" s="423" t="str">
        <f>Resumo!B4</f>
        <v>AV. ÁLVARES CABRAL, 1741/1805 e RUA SANTOS BARRETO, 161 – BAIRRO SANTO AGOSTINHO - BELO HORIZONTE - MG</v>
      </c>
      <c r="E4" s="423"/>
      <c r="F4" s="427" t="s">
        <v>190</v>
      </c>
      <c r="G4" s="426" t="s">
        <v>14</v>
      </c>
      <c r="H4" s="426"/>
      <c r="I4" s="426"/>
      <c r="J4" s="426"/>
      <c r="K4" s="23">
        <f>BDI!$D$27</f>
        <v>0</v>
      </c>
    </row>
    <row r="5" spans="1:11" ht="15" thickBot="1">
      <c r="A5" s="425"/>
      <c r="B5" s="425"/>
      <c r="C5" s="424"/>
      <c r="D5" s="423"/>
      <c r="E5" s="423"/>
      <c r="F5" s="428"/>
      <c r="G5" s="429" t="s">
        <v>15</v>
      </c>
      <c r="H5" s="429"/>
      <c r="I5" s="429"/>
      <c r="J5" s="429"/>
      <c r="K5" s="129">
        <f>K4</f>
        <v>0</v>
      </c>
    </row>
    <row r="6" spans="1:11" ht="16.2" thickBot="1">
      <c r="A6" s="422"/>
      <c r="B6" s="422"/>
      <c r="C6" s="422"/>
      <c r="D6" s="422"/>
      <c r="E6" s="422"/>
      <c r="F6" s="422"/>
      <c r="G6" s="422"/>
      <c r="H6" s="422"/>
      <c r="I6" s="422"/>
      <c r="J6" s="422"/>
      <c r="K6" s="422"/>
    </row>
    <row r="7" spans="1:11" s="2" customFormat="1" ht="29.4" thickBot="1">
      <c r="A7" s="8" t="s">
        <v>5</v>
      </c>
      <c r="B7" s="8" t="s">
        <v>16</v>
      </c>
      <c r="C7" s="102" t="s">
        <v>17</v>
      </c>
      <c r="D7" s="10" t="s">
        <v>6</v>
      </c>
      <c r="E7" s="8" t="s">
        <v>18</v>
      </c>
      <c r="F7" s="9" t="s">
        <v>19</v>
      </c>
      <c r="G7" s="9" t="s">
        <v>20</v>
      </c>
      <c r="H7" s="9" t="s">
        <v>21</v>
      </c>
      <c r="I7" s="20" t="s">
        <v>22</v>
      </c>
      <c r="J7" s="20" t="s">
        <v>23</v>
      </c>
      <c r="K7" s="24" t="s">
        <v>24</v>
      </c>
    </row>
    <row r="8" spans="1:11">
      <c r="A8" s="130"/>
      <c r="B8" s="131"/>
      <c r="C8" s="132"/>
      <c r="D8" s="133"/>
      <c r="E8" s="131"/>
      <c r="F8" s="134"/>
      <c r="G8" s="135"/>
      <c r="H8" s="135"/>
      <c r="I8" s="136"/>
      <c r="J8" s="135"/>
      <c r="K8" s="137"/>
    </row>
    <row r="9" spans="1:11">
      <c r="A9" s="98">
        <v>1</v>
      </c>
      <c r="B9" s="99"/>
      <c r="C9" s="104"/>
      <c r="D9" s="100" t="s">
        <v>191</v>
      </c>
      <c r="E9" s="99"/>
      <c r="F9" s="101"/>
      <c r="G9" s="99"/>
      <c r="H9" s="99"/>
      <c r="I9" s="99"/>
      <c r="J9" s="99"/>
      <c r="K9" s="128">
        <f>SUM(K10:K11)</f>
        <v>0</v>
      </c>
    </row>
    <row r="10" spans="1:11" ht="28.8">
      <c r="A10" s="80" t="s">
        <v>25</v>
      </c>
      <c r="B10" s="81" t="s">
        <v>217</v>
      </c>
      <c r="C10" s="103" t="s">
        <v>216</v>
      </c>
      <c r="D10" s="82" t="s">
        <v>572</v>
      </c>
      <c r="E10" s="81" t="s">
        <v>27</v>
      </c>
      <c r="F10" s="95">
        <v>1</v>
      </c>
      <c r="G10" s="84"/>
      <c r="H10" s="84"/>
      <c r="I10" s="84">
        <f>SUM(G10:H10)</f>
        <v>0</v>
      </c>
      <c r="J10" s="84">
        <f>ROUND(I10*(1+$K$4),2)</f>
        <v>0</v>
      </c>
      <c r="K10" s="93">
        <f>ROUND(F10*J10,2)</f>
        <v>0</v>
      </c>
    </row>
    <row r="11" spans="1:11" ht="28.8">
      <c r="A11" s="80" t="s">
        <v>28</v>
      </c>
      <c r="B11" s="81" t="s">
        <v>253</v>
      </c>
      <c r="C11" s="103" t="s">
        <v>216</v>
      </c>
      <c r="D11" s="82" t="s">
        <v>573</v>
      </c>
      <c r="E11" s="81" t="s">
        <v>27</v>
      </c>
      <c r="F11" s="95">
        <v>1</v>
      </c>
      <c r="G11" s="84"/>
      <c r="H11" s="84"/>
      <c r="I11" s="84">
        <f>SUM(G11:H11)</f>
        <v>0</v>
      </c>
      <c r="J11" s="84">
        <f>ROUND(I11*(1+$K$4),2)</f>
        <v>0</v>
      </c>
      <c r="K11" s="93">
        <f>ROUND(F11*J11,2)</f>
        <v>0</v>
      </c>
    </row>
    <row r="12" spans="1:11">
      <c r="A12" s="98">
        <v>2</v>
      </c>
      <c r="B12" s="99"/>
      <c r="C12" s="104"/>
      <c r="D12" s="100" t="s">
        <v>282</v>
      </c>
      <c r="E12" s="99"/>
      <c r="F12" s="101"/>
      <c r="G12" s="99"/>
      <c r="H12" s="99"/>
      <c r="I12" s="99"/>
      <c r="J12" s="99"/>
      <c r="K12" s="128">
        <f>K13+K76</f>
        <v>0</v>
      </c>
    </row>
    <row r="13" spans="1:11" s="259" customFormat="1">
      <c r="A13" s="253" t="s">
        <v>29</v>
      </c>
      <c r="B13" s="254"/>
      <c r="C13" s="255"/>
      <c r="D13" s="256" t="s">
        <v>395</v>
      </c>
      <c r="E13" s="254"/>
      <c r="F13" s="257"/>
      <c r="G13" s="254"/>
      <c r="H13" s="254"/>
      <c r="I13" s="254"/>
      <c r="J13" s="254"/>
      <c r="K13" s="258">
        <f>K14+K23+K26+K34+K38+K40+K48+K74</f>
        <v>0</v>
      </c>
    </row>
    <row r="14" spans="1:11">
      <c r="A14" s="89" t="s">
        <v>192</v>
      </c>
      <c r="B14" s="90"/>
      <c r="C14" s="105"/>
      <c r="D14" s="91" t="s">
        <v>173</v>
      </c>
      <c r="E14" s="90"/>
      <c r="F14" s="92"/>
      <c r="G14" s="90"/>
      <c r="H14" s="90"/>
      <c r="I14" s="90"/>
      <c r="J14" s="90"/>
      <c r="K14" s="127">
        <f>SUM(K15:K22)</f>
        <v>0</v>
      </c>
    </row>
    <row r="15" spans="1:11">
      <c r="A15" s="80" t="s">
        <v>401</v>
      </c>
      <c r="B15" s="81" t="s">
        <v>218</v>
      </c>
      <c r="C15" s="103" t="s">
        <v>216</v>
      </c>
      <c r="D15" s="82" t="s">
        <v>193</v>
      </c>
      <c r="E15" s="81" t="s">
        <v>27</v>
      </c>
      <c r="F15" s="95">
        <v>1</v>
      </c>
      <c r="G15" s="84"/>
      <c r="H15" s="84"/>
      <c r="I15" s="84">
        <f t="shared" ref="I15" si="0">SUM(G15:H15)</f>
        <v>0</v>
      </c>
      <c r="J15" s="84">
        <f t="shared" ref="J15:J22" si="1">ROUND(I15*(1+$K$4),2)</f>
        <v>0</v>
      </c>
      <c r="K15" s="93">
        <f t="shared" ref="K15:K22" si="2">ROUND(F15*J15,2)</f>
        <v>0</v>
      </c>
    </row>
    <row r="16" spans="1:11">
      <c r="A16" s="80" t="s">
        <v>402</v>
      </c>
      <c r="B16" s="81" t="s">
        <v>219</v>
      </c>
      <c r="C16" s="103" t="s">
        <v>220</v>
      </c>
      <c r="D16" s="82" t="s">
        <v>221</v>
      </c>
      <c r="E16" s="81" t="s">
        <v>30</v>
      </c>
      <c r="F16" s="83">
        <v>2</v>
      </c>
      <c r="G16" s="84"/>
      <c r="H16" s="84"/>
      <c r="I16" s="84">
        <f>SUM(G16:H16)</f>
        <v>0</v>
      </c>
      <c r="J16" s="84">
        <f t="shared" si="1"/>
        <v>0</v>
      </c>
      <c r="K16" s="93">
        <f t="shared" si="2"/>
        <v>0</v>
      </c>
    </row>
    <row r="17" spans="1:11" ht="28.8">
      <c r="A17" s="80" t="s">
        <v>403</v>
      </c>
      <c r="B17" s="81">
        <v>98443</v>
      </c>
      <c r="C17" s="103" t="s">
        <v>26</v>
      </c>
      <c r="D17" s="82" t="s">
        <v>195</v>
      </c>
      <c r="E17" s="81" t="s">
        <v>30</v>
      </c>
      <c r="F17" s="83">
        <f>(0.7+1+0.7)*2.5*18</f>
        <v>108</v>
      </c>
      <c r="G17" s="84"/>
      <c r="H17" s="84"/>
      <c r="I17" s="84">
        <f>SUM(G17:H17)</f>
        <v>0</v>
      </c>
      <c r="J17" s="84">
        <f t="shared" si="1"/>
        <v>0</v>
      </c>
      <c r="K17" s="93">
        <f t="shared" si="2"/>
        <v>0</v>
      </c>
    </row>
    <row r="18" spans="1:11" ht="28.8">
      <c r="A18" s="80" t="s">
        <v>404</v>
      </c>
      <c r="B18" s="81" t="s">
        <v>254</v>
      </c>
      <c r="C18" s="103" t="s">
        <v>216</v>
      </c>
      <c r="D18" s="82" t="s">
        <v>252</v>
      </c>
      <c r="E18" s="81" t="s">
        <v>58</v>
      </c>
      <c r="F18" s="95">
        <v>2</v>
      </c>
      <c r="G18" s="84"/>
      <c r="H18" s="84"/>
      <c r="I18" s="84">
        <f t="shared" ref="I18:I22" si="3">SUM(G18:H18)</f>
        <v>0</v>
      </c>
      <c r="J18" s="84">
        <f t="shared" si="1"/>
        <v>0</v>
      </c>
      <c r="K18" s="93">
        <f t="shared" si="2"/>
        <v>0</v>
      </c>
    </row>
    <row r="19" spans="1:11">
      <c r="A19" s="80" t="s">
        <v>405</v>
      </c>
      <c r="B19" s="81" t="s">
        <v>222</v>
      </c>
      <c r="C19" s="103" t="s">
        <v>69</v>
      </c>
      <c r="D19" s="82" t="s">
        <v>194</v>
      </c>
      <c r="E19" s="81" t="s">
        <v>30</v>
      </c>
      <c r="F19" s="83">
        <f>(0.7+1+0.7)*2.5*18*2</f>
        <v>216</v>
      </c>
      <c r="G19" s="84"/>
      <c r="H19" s="84"/>
      <c r="I19" s="84">
        <f t="shared" si="3"/>
        <v>0</v>
      </c>
      <c r="J19" s="84">
        <f t="shared" si="1"/>
        <v>0</v>
      </c>
      <c r="K19" s="93">
        <f t="shared" si="2"/>
        <v>0</v>
      </c>
    </row>
    <row r="20" spans="1:11">
      <c r="A20" s="80" t="s">
        <v>406</v>
      </c>
      <c r="B20" s="81">
        <v>97637</v>
      </c>
      <c r="C20" s="103" t="s">
        <v>26</v>
      </c>
      <c r="D20" s="82" t="s">
        <v>196</v>
      </c>
      <c r="E20" s="81" t="s">
        <v>30</v>
      </c>
      <c r="F20" s="83">
        <f>(0.7+1+0.7)*2.5*18</f>
        <v>108</v>
      </c>
      <c r="G20" s="84"/>
      <c r="H20" s="84"/>
      <c r="I20" s="84">
        <f t="shared" si="3"/>
        <v>0</v>
      </c>
      <c r="J20" s="84">
        <f t="shared" si="1"/>
        <v>0</v>
      </c>
      <c r="K20" s="93">
        <f t="shared" si="2"/>
        <v>0</v>
      </c>
    </row>
    <row r="21" spans="1:11" s="97" customFormat="1" ht="28.8">
      <c r="A21" s="80" t="s">
        <v>407</v>
      </c>
      <c r="B21" s="81">
        <v>10527</v>
      </c>
      <c r="C21" s="103" t="s">
        <v>26</v>
      </c>
      <c r="D21" s="82" t="s">
        <v>38</v>
      </c>
      <c r="E21" s="81" t="s">
        <v>39</v>
      </c>
      <c r="F21" s="83">
        <f>(6+7.7)*2*2</f>
        <v>54.8</v>
      </c>
      <c r="G21" s="84"/>
      <c r="H21" s="84"/>
      <c r="I21" s="84">
        <f t="shared" si="3"/>
        <v>0</v>
      </c>
      <c r="J21" s="84">
        <f t="shared" si="1"/>
        <v>0</v>
      </c>
      <c r="K21" s="93">
        <f t="shared" si="2"/>
        <v>0</v>
      </c>
    </row>
    <row r="22" spans="1:11" s="97" customFormat="1" ht="28.8">
      <c r="A22" s="80" t="s">
        <v>408</v>
      </c>
      <c r="B22" s="81">
        <v>97064</v>
      </c>
      <c r="C22" s="103" t="s">
        <v>26</v>
      </c>
      <c r="D22" s="82" t="s">
        <v>40</v>
      </c>
      <c r="E22" s="81" t="s">
        <v>37</v>
      </c>
      <c r="F22" s="83">
        <f>(6+7.7)*2</f>
        <v>27.4</v>
      </c>
      <c r="G22" s="84"/>
      <c r="H22" s="84"/>
      <c r="I22" s="84">
        <f t="shared" si="3"/>
        <v>0</v>
      </c>
      <c r="J22" s="84">
        <f t="shared" si="1"/>
        <v>0</v>
      </c>
      <c r="K22" s="93">
        <f t="shared" si="2"/>
        <v>0</v>
      </c>
    </row>
    <row r="23" spans="1:11">
      <c r="A23" s="89" t="s">
        <v>197</v>
      </c>
      <c r="B23" s="90"/>
      <c r="C23" s="105"/>
      <c r="D23" s="91" t="s">
        <v>174</v>
      </c>
      <c r="E23" s="90"/>
      <c r="F23" s="92"/>
      <c r="G23" s="90"/>
      <c r="H23" s="90"/>
      <c r="I23" s="90"/>
      <c r="J23" s="90"/>
      <c r="K23" s="127">
        <f>SUM(K24:K25)</f>
        <v>0</v>
      </c>
    </row>
    <row r="24" spans="1:11" s="97" customFormat="1" ht="43.2">
      <c r="A24" s="80" t="s">
        <v>409</v>
      </c>
      <c r="B24" s="81" t="s">
        <v>223</v>
      </c>
      <c r="C24" s="103" t="s">
        <v>220</v>
      </c>
      <c r="D24" s="82" t="s">
        <v>390</v>
      </c>
      <c r="E24" s="81" t="s">
        <v>107</v>
      </c>
      <c r="F24" s="83">
        <v>2</v>
      </c>
      <c r="G24" s="84"/>
      <c r="H24" s="84"/>
      <c r="I24" s="84">
        <f t="shared" ref="I24" si="4">SUM(G24:H24)</f>
        <v>0</v>
      </c>
      <c r="J24" s="84">
        <f t="shared" ref="J24:J25" si="5">ROUND(I24*(1+$K$4),2)</f>
        <v>0</v>
      </c>
      <c r="K24" s="93">
        <f t="shared" ref="K24:K25" si="6">ROUND(F24*J24,2)</f>
        <v>0</v>
      </c>
    </row>
    <row r="25" spans="1:11" s="97" customFormat="1">
      <c r="A25" s="80" t="s">
        <v>410</v>
      </c>
      <c r="B25" s="81" t="s">
        <v>396</v>
      </c>
      <c r="C25" s="103" t="s">
        <v>220</v>
      </c>
      <c r="D25" s="82" t="s">
        <v>391</v>
      </c>
      <c r="E25" s="81" t="s">
        <v>107</v>
      </c>
      <c r="F25" s="83">
        <v>1</v>
      </c>
      <c r="G25" s="84"/>
      <c r="H25" s="84"/>
      <c r="I25" s="84">
        <f t="shared" ref="I25" si="7">SUM(G25:H25)</f>
        <v>0</v>
      </c>
      <c r="J25" s="84">
        <f t="shared" si="5"/>
        <v>0</v>
      </c>
      <c r="K25" s="93">
        <f t="shared" si="6"/>
        <v>0</v>
      </c>
    </row>
    <row r="26" spans="1:11">
      <c r="A26" s="89" t="s">
        <v>198</v>
      </c>
      <c r="B26" s="90"/>
      <c r="C26" s="105"/>
      <c r="D26" s="91" t="s">
        <v>186</v>
      </c>
      <c r="E26" s="90"/>
      <c r="F26" s="92"/>
      <c r="G26" s="90"/>
      <c r="H26" s="90"/>
      <c r="I26" s="90"/>
      <c r="J26" s="90"/>
      <c r="K26" s="127">
        <f>SUM(K27:K33)</f>
        <v>0</v>
      </c>
    </row>
    <row r="27" spans="1:11" s="97" customFormat="1">
      <c r="A27" s="80" t="s">
        <v>411</v>
      </c>
      <c r="B27" s="81" t="s">
        <v>224</v>
      </c>
      <c r="C27" s="103" t="s">
        <v>220</v>
      </c>
      <c r="D27" s="82" t="s">
        <v>185</v>
      </c>
      <c r="E27" s="81" t="s">
        <v>30</v>
      </c>
      <c r="F27" s="83">
        <v>28</v>
      </c>
      <c r="G27" s="84"/>
      <c r="H27" s="84"/>
      <c r="I27" s="84">
        <f t="shared" ref="I27:I33" si="8">SUM(G27:H27)</f>
        <v>0</v>
      </c>
      <c r="J27" s="84">
        <f t="shared" ref="J27:J33" si="9">ROUND(I27*(1+$K$4),2)</f>
        <v>0</v>
      </c>
      <c r="K27" s="93">
        <f t="shared" ref="K27:K33" si="10">ROUND(F27*J27,2)</f>
        <v>0</v>
      </c>
    </row>
    <row r="28" spans="1:11" s="97" customFormat="1" ht="28.8">
      <c r="A28" s="80" t="s">
        <v>412</v>
      </c>
      <c r="B28" s="81">
        <v>97660</v>
      </c>
      <c r="C28" s="103" t="s">
        <v>26</v>
      </c>
      <c r="D28" s="82" t="s">
        <v>175</v>
      </c>
      <c r="E28" s="81" t="s">
        <v>27</v>
      </c>
      <c r="F28" s="83">
        <v>3</v>
      </c>
      <c r="G28" s="84"/>
      <c r="H28" s="84"/>
      <c r="I28" s="84">
        <f t="shared" si="8"/>
        <v>0</v>
      </c>
      <c r="J28" s="84">
        <f t="shared" si="9"/>
        <v>0</v>
      </c>
      <c r="K28" s="93">
        <f t="shared" si="10"/>
        <v>0</v>
      </c>
    </row>
    <row r="29" spans="1:11" s="97" customFormat="1">
      <c r="A29" s="80" t="s">
        <v>413</v>
      </c>
      <c r="B29" s="81">
        <v>97665</v>
      </c>
      <c r="C29" s="103" t="s">
        <v>26</v>
      </c>
      <c r="D29" s="82" t="s">
        <v>225</v>
      </c>
      <c r="E29" s="81" t="s">
        <v>27</v>
      </c>
      <c r="F29" s="83">
        <v>3</v>
      </c>
      <c r="G29" s="84"/>
      <c r="H29" s="84"/>
      <c r="I29" s="84">
        <f t="shared" si="8"/>
        <v>0</v>
      </c>
      <c r="J29" s="84">
        <f t="shared" si="9"/>
        <v>0</v>
      </c>
      <c r="K29" s="93">
        <f t="shared" si="10"/>
        <v>0</v>
      </c>
    </row>
    <row r="30" spans="1:11" s="97" customFormat="1">
      <c r="A30" s="80" t="s">
        <v>414</v>
      </c>
      <c r="B30" s="81" t="s">
        <v>227</v>
      </c>
      <c r="C30" s="103" t="s">
        <v>228</v>
      </c>
      <c r="D30" s="82" t="s">
        <v>187</v>
      </c>
      <c r="E30" s="81" t="s">
        <v>37</v>
      </c>
      <c r="F30" s="83">
        <v>10</v>
      </c>
      <c r="G30" s="84"/>
      <c r="H30" s="84"/>
      <c r="I30" s="84">
        <f t="shared" si="8"/>
        <v>0</v>
      </c>
      <c r="J30" s="84">
        <f t="shared" si="9"/>
        <v>0</v>
      </c>
      <c r="K30" s="93">
        <f t="shared" si="10"/>
        <v>0</v>
      </c>
    </row>
    <row r="31" spans="1:11" s="97" customFormat="1" ht="28.8">
      <c r="A31" s="80" t="s">
        <v>415</v>
      </c>
      <c r="B31" s="81">
        <v>104793</v>
      </c>
      <c r="C31" s="103" t="s">
        <v>26</v>
      </c>
      <c r="D31" s="82" t="s">
        <v>226</v>
      </c>
      <c r="E31" s="81" t="s">
        <v>37</v>
      </c>
      <c r="F31" s="83">
        <v>30</v>
      </c>
      <c r="G31" s="84"/>
      <c r="H31" s="84"/>
      <c r="I31" s="84">
        <f t="shared" si="8"/>
        <v>0</v>
      </c>
      <c r="J31" s="84">
        <f t="shared" si="9"/>
        <v>0</v>
      </c>
      <c r="K31" s="93">
        <f t="shared" si="10"/>
        <v>0</v>
      </c>
    </row>
    <row r="32" spans="1:11" s="97" customFormat="1">
      <c r="A32" s="80" t="s">
        <v>416</v>
      </c>
      <c r="B32" s="81" t="s">
        <v>41</v>
      </c>
      <c r="C32" s="103" t="s">
        <v>69</v>
      </c>
      <c r="D32" s="82" t="s">
        <v>42</v>
      </c>
      <c r="E32" s="81" t="s">
        <v>35</v>
      </c>
      <c r="F32" s="83">
        <v>12</v>
      </c>
      <c r="G32" s="84"/>
      <c r="H32" s="84"/>
      <c r="I32" s="84">
        <f t="shared" si="8"/>
        <v>0</v>
      </c>
      <c r="J32" s="84">
        <f t="shared" si="9"/>
        <v>0</v>
      </c>
      <c r="K32" s="93">
        <f t="shared" si="10"/>
        <v>0</v>
      </c>
    </row>
    <row r="33" spans="1:11" s="97" customFormat="1">
      <c r="A33" s="80" t="s">
        <v>417</v>
      </c>
      <c r="B33" s="81" t="s">
        <v>229</v>
      </c>
      <c r="C33" s="103" t="s">
        <v>220</v>
      </c>
      <c r="D33" s="82" t="s">
        <v>43</v>
      </c>
      <c r="E33" s="81" t="s">
        <v>230</v>
      </c>
      <c r="F33" s="83">
        <v>2</v>
      </c>
      <c r="G33" s="84"/>
      <c r="H33" s="84"/>
      <c r="I33" s="84">
        <f t="shared" si="8"/>
        <v>0</v>
      </c>
      <c r="J33" s="84">
        <f t="shared" si="9"/>
        <v>0</v>
      </c>
      <c r="K33" s="93">
        <f t="shared" si="10"/>
        <v>0</v>
      </c>
    </row>
    <row r="34" spans="1:11">
      <c r="A34" s="89" t="s">
        <v>199</v>
      </c>
      <c r="B34" s="90"/>
      <c r="C34" s="105"/>
      <c r="D34" s="91" t="s">
        <v>176</v>
      </c>
      <c r="E34" s="90"/>
      <c r="F34" s="92" t="s">
        <v>68</v>
      </c>
      <c r="G34" s="90"/>
      <c r="H34" s="90"/>
      <c r="I34" s="90"/>
      <c r="J34" s="90"/>
      <c r="K34" s="127">
        <f>SUM(K35:K37)</f>
        <v>0</v>
      </c>
    </row>
    <row r="35" spans="1:11" ht="28.8">
      <c r="A35" s="80" t="s">
        <v>418</v>
      </c>
      <c r="B35" s="81" t="s">
        <v>254</v>
      </c>
      <c r="C35" s="103" t="s">
        <v>216</v>
      </c>
      <c r="D35" s="82" t="s">
        <v>232</v>
      </c>
      <c r="E35" s="81" t="s">
        <v>27</v>
      </c>
      <c r="F35" s="95">
        <v>1</v>
      </c>
      <c r="G35" s="84"/>
      <c r="H35" s="84"/>
      <c r="I35" s="84">
        <f t="shared" ref="I35:I37" si="11">SUM(G35:H35)</f>
        <v>0</v>
      </c>
      <c r="J35" s="84">
        <f t="shared" ref="J35:J37" si="12">ROUND(I35*(1+$K$4),2)</f>
        <v>0</v>
      </c>
      <c r="K35" s="93">
        <f t="shared" ref="K35:K37" si="13">ROUND(F35*J35,2)</f>
        <v>0</v>
      </c>
    </row>
    <row r="36" spans="1:11" ht="28.8">
      <c r="A36" s="80" t="s">
        <v>419</v>
      </c>
      <c r="B36" s="81" t="s">
        <v>255</v>
      </c>
      <c r="C36" s="103" t="s">
        <v>69</v>
      </c>
      <c r="D36" s="82" t="s">
        <v>231</v>
      </c>
      <c r="E36" s="81" t="s">
        <v>27</v>
      </c>
      <c r="F36" s="95">
        <v>1</v>
      </c>
      <c r="G36" s="84"/>
      <c r="H36" s="84"/>
      <c r="I36" s="84">
        <f t="shared" si="11"/>
        <v>0</v>
      </c>
      <c r="J36" s="84">
        <f t="shared" si="12"/>
        <v>0</v>
      </c>
      <c r="K36" s="93">
        <f t="shared" si="13"/>
        <v>0</v>
      </c>
    </row>
    <row r="37" spans="1:11" ht="28.8">
      <c r="A37" s="80" t="s">
        <v>420</v>
      </c>
      <c r="B37" s="81" t="s">
        <v>256</v>
      </c>
      <c r="C37" s="103" t="s">
        <v>216</v>
      </c>
      <c r="D37" s="82" t="s">
        <v>188</v>
      </c>
      <c r="E37" s="81" t="s">
        <v>27</v>
      </c>
      <c r="F37" s="95">
        <v>1</v>
      </c>
      <c r="G37" s="84"/>
      <c r="H37" s="84"/>
      <c r="I37" s="84">
        <f t="shared" si="11"/>
        <v>0</v>
      </c>
      <c r="J37" s="84">
        <f t="shared" si="12"/>
        <v>0</v>
      </c>
      <c r="K37" s="93">
        <f t="shared" si="13"/>
        <v>0</v>
      </c>
    </row>
    <row r="38" spans="1:11">
      <c r="A38" s="89" t="s">
        <v>200</v>
      </c>
      <c r="B38" s="90"/>
      <c r="C38" s="105"/>
      <c r="D38" s="91" t="s">
        <v>177</v>
      </c>
      <c r="E38" s="90"/>
      <c r="F38" s="92"/>
      <c r="G38" s="90"/>
      <c r="H38" s="90"/>
      <c r="I38" s="90"/>
      <c r="J38" s="90"/>
      <c r="K38" s="127">
        <f>SUM(K39:K39)</f>
        <v>0</v>
      </c>
    </row>
    <row r="39" spans="1:11" ht="43.2">
      <c r="A39" s="80" t="s">
        <v>421</v>
      </c>
      <c r="B39" s="81" t="s">
        <v>53</v>
      </c>
      <c r="C39" s="103" t="s">
        <v>69</v>
      </c>
      <c r="D39" s="82" t="s">
        <v>178</v>
      </c>
      <c r="E39" s="81" t="s">
        <v>30</v>
      </c>
      <c r="F39" s="83">
        <v>28</v>
      </c>
      <c r="G39" s="84"/>
      <c r="H39" s="84"/>
      <c r="I39" s="84">
        <f t="shared" ref="I39" si="14">SUM(G39:H39)</f>
        <v>0</v>
      </c>
      <c r="J39" s="84">
        <f>ROUND(I39*(1+$K$4),2)</f>
        <v>0</v>
      </c>
      <c r="K39" s="93">
        <f>ROUND(F39*J39,2)</f>
        <v>0</v>
      </c>
    </row>
    <row r="40" spans="1:11">
      <c r="A40" s="89" t="s">
        <v>264</v>
      </c>
      <c r="B40" s="90"/>
      <c r="C40" s="105"/>
      <c r="D40" s="91" t="s">
        <v>46</v>
      </c>
      <c r="E40" s="90"/>
      <c r="F40" s="92"/>
      <c r="G40" s="90"/>
      <c r="H40" s="90"/>
      <c r="I40" s="90"/>
      <c r="J40" s="90"/>
      <c r="K40" s="127">
        <f>SUM(K41:K47)</f>
        <v>0</v>
      </c>
    </row>
    <row r="41" spans="1:11">
      <c r="A41" s="80" t="s">
        <v>422</v>
      </c>
      <c r="B41" s="81">
        <v>88497</v>
      </c>
      <c r="C41" s="103" t="s">
        <v>26</v>
      </c>
      <c r="D41" s="82" t="s">
        <v>47</v>
      </c>
      <c r="E41" s="81" t="s">
        <v>30</v>
      </c>
      <c r="F41" s="83">
        <f>(6+7.7)*2*2.55</f>
        <v>69.86999999999999</v>
      </c>
      <c r="G41" s="84"/>
      <c r="H41" s="84"/>
      <c r="I41" s="84">
        <f t="shared" ref="I41:I47" si="15">SUM(G41:H41)</f>
        <v>0</v>
      </c>
      <c r="J41" s="84">
        <f t="shared" ref="J41:J47" si="16">ROUND(I41*(1+$K$4),2)</f>
        <v>0</v>
      </c>
      <c r="K41" s="93">
        <f t="shared" ref="K41:K47" si="17">ROUND(F41*J41,2)</f>
        <v>0</v>
      </c>
    </row>
    <row r="42" spans="1:11" ht="28.8">
      <c r="A42" s="80" t="s">
        <v>423</v>
      </c>
      <c r="B42" s="81">
        <v>88489</v>
      </c>
      <c r="C42" s="103" t="s">
        <v>26</v>
      </c>
      <c r="D42" s="82" t="s">
        <v>48</v>
      </c>
      <c r="E42" s="81" t="s">
        <v>30</v>
      </c>
      <c r="F42" s="83">
        <f>(6+7.7)*2*2.55</f>
        <v>69.86999999999999</v>
      </c>
      <c r="G42" s="84"/>
      <c r="H42" s="84"/>
      <c r="I42" s="84">
        <f t="shared" si="15"/>
        <v>0</v>
      </c>
      <c r="J42" s="84">
        <f t="shared" si="16"/>
        <v>0</v>
      </c>
      <c r="K42" s="93">
        <f t="shared" si="17"/>
        <v>0</v>
      </c>
    </row>
    <row r="43" spans="1:11">
      <c r="A43" s="80" t="s">
        <v>424</v>
      </c>
      <c r="B43" s="81">
        <v>88496</v>
      </c>
      <c r="C43" s="103" t="s">
        <v>26</v>
      </c>
      <c r="D43" s="82" t="s">
        <v>49</v>
      </c>
      <c r="E43" s="81" t="s">
        <v>30</v>
      </c>
      <c r="F43" s="83">
        <f>6*7.7</f>
        <v>46.2</v>
      </c>
      <c r="G43" s="84"/>
      <c r="H43" s="84"/>
      <c r="I43" s="84">
        <f t="shared" si="15"/>
        <v>0</v>
      </c>
      <c r="J43" s="84">
        <f t="shared" si="16"/>
        <v>0</v>
      </c>
      <c r="K43" s="93">
        <f t="shared" si="17"/>
        <v>0</v>
      </c>
    </row>
    <row r="44" spans="1:11" ht="28.8">
      <c r="A44" s="80" t="s">
        <v>425</v>
      </c>
      <c r="B44" s="81">
        <v>88488</v>
      </c>
      <c r="C44" s="103" t="s">
        <v>26</v>
      </c>
      <c r="D44" s="82" t="s">
        <v>50</v>
      </c>
      <c r="E44" s="81" t="s">
        <v>30</v>
      </c>
      <c r="F44" s="83">
        <f>6*7.7</f>
        <v>46.2</v>
      </c>
      <c r="G44" s="84"/>
      <c r="H44" s="84"/>
      <c r="I44" s="84">
        <f t="shared" si="15"/>
        <v>0</v>
      </c>
      <c r="J44" s="84">
        <f t="shared" si="16"/>
        <v>0</v>
      </c>
      <c r="K44" s="93">
        <f t="shared" si="17"/>
        <v>0</v>
      </c>
    </row>
    <row r="45" spans="1:11" ht="43.2">
      <c r="A45" s="80" t="s">
        <v>426</v>
      </c>
      <c r="B45" s="81">
        <v>100760</v>
      </c>
      <c r="C45" s="103" t="s">
        <v>26</v>
      </c>
      <c r="D45" s="82" t="s">
        <v>51</v>
      </c>
      <c r="E45" s="81" t="s">
        <v>30</v>
      </c>
      <c r="F45" s="83">
        <v>10</v>
      </c>
      <c r="G45" s="84"/>
      <c r="H45" s="84"/>
      <c r="I45" s="84">
        <f t="shared" si="15"/>
        <v>0</v>
      </c>
      <c r="J45" s="84">
        <f t="shared" si="16"/>
        <v>0</v>
      </c>
      <c r="K45" s="93">
        <f t="shared" si="17"/>
        <v>0</v>
      </c>
    </row>
    <row r="46" spans="1:11" ht="28.8">
      <c r="A46" s="80" t="s">
        <v>427</v>
      </c>
      <c r="B46" s="81">
        <v>102494</v>
      </c>
      <c r="C46" s="103" t="s">
        <v>26</v>
      </c>
      <c r="D46" s="82" t="s">
        <v>171</v>
      </c>
      <c r="E46" s="81" t="s">
        <v>30</v>
      </c>
      <c r="F46" s="83">
        <f>6*7.7+(2*4*3)</f>
        <v>70.2</v>
      </c>
      <c r="G46" s="84"/>
      <c r="H46" s="84"/>
      <c r="I46" s="84">
        <f t="shared" si="15"/>
        <v>0</v>
      </c>
      <c r="J46" s="84">
        <f t="shared" si="16"/>
        <v>0</v>
      </c>
      <c r="K46" s="93">
        <f t="shared" si="17"/>
        <v>0</v>
      </c>
    </row>
    <row r="47" spans="1:11" ht="28.8">
      <c r="A47" s="80" t="s">
        <v>428</v>
      </c>
      <c r="B47" s="81">
        <v>102520</v>
      </c>
      <c r="C47" s="103" t="s">
        <v>26</v>
      </c>
      <c r="D47" s="82" t="s">
        <v>172</v>
      </c>
      <c r="E47" s="81" t="s">
        <v>30</v>
      </c>
      <c r="F47" s="83">
        <f>2*0.6*4</f>
        <v>4.8</v>
      </c>
      <c r="G47" s="84"/>
      <c r="H47" s="84"/>
      <c r="I47" s="84">
        <f t="shared" si="15"/>
        <v>0</v>
      </c>
      <c r="J47" s="84">
        <f t="shared" si="16"/>
        <v>0</v>
      </c>
      <c r="K47" s="93">
        <f t="shared" si="17"/>
        <v>0</v>
      </c>
    </row>
    <row r="48" spans="1:11">
      <c r="A48" s="30" t="s">
        <v>265</v>
      </c>
      <c r="B48" s="31"/>
      <c r="C48" s="106"/>
      <c r="D48" s="32" t="s">
        <v>202</v>
      </c>
      <c r="E48" s="31"/>
      <c r="F48" s="33"/>
      <c r="G48" s="31"/>
      <c r="H48" s="31"/>
      <c r="I48" s="31"/>
      <c r="J48" s="31"/>
      <c r="K48" s="127">
        <f>SUM(K49:K73)</f>
        <v>0</v>
      </c>
    </row>
    <row r="49" spans="1:11" customFormat="1">
      <c r="A49" s="138" t="s">
        <v>429</v>
      </c>
      <c r="B49" s="139"/>
      <c r="C49" s="140"/>
      <c r="D49" s="141" t="s">
        <v>203</v>
      </c>
      <c r="E49" s="142"/>
      <c r="F49" s="143"/>
      <c r="G49" s="143"/>
      <c r="H49" s="144"/>
      <c r="I49" s="145"/>
      <c r="J49" s="145"/>
      <c r="K49" s="146"/>
    </row>
    <row r="50" spans="1:11" ht="28.8">
      <c r="A50" s="80" t="s">
        <v>430</v>
      </c>
      <c r="B50" s="81">
        <v>93664</v>
      </c>
      <c r="C50" s="103" t="s">
        <v>26</v>
      </c>
      <c r="D50" s="82" t="s">
        <v>204</v>
      </c>
      <c r="E50" s="81" t="s">
        <v>27</v>
      </c>
      <c r="F50" s="95">
        <v>4</v>
      </c>
      <c r="G50" s="84"/>
      <c r="H50" s="84"/>
      <c r="I50" s="84">
        <f t="shared" ref="I50:I56" si="18">SUM(G50:H50)</f>
        <v>0</v>
      </c>
      <c r="J50" s="84">
        <f t="shared" ref="J50:J56" si="19">ROUND(I50*(1+$K$4),2)</f>
        <v>0</v>
      </c>
      <c r="K50" s="93">
        <f t="shared" ref="K50:K56" si="20">ROUND(F50*J50,2)</f>
        <v>0</v>
      </c>
    </row>
    <row r="51" spans="1:11" ht="28.8">
      <c r="A51" s="80" t="s">
        <v>431</v>
      </c>
      <c r="B51" s="81">
        <v>93660</v>
      </c>
      <c r="C51" s="103" t="s">
        <v>26</v>
      </c>
      <c r="D51" s="82" t="s">
        <v>205</v>
      </c>
      <c r="E51" s="81" t="s">
        <v>27</v>
      </c>
      <c r="F51" s="95">
        <v>4</v>
      </c>
      <c r="G51" s="84"/>
      <c r="H51" s="84"/>
      <c r="I51" s="84">
        <f t="shared" si="18"/>
        <v>0</v>
      </c>
      <c r="J51" s="84">
        <f t="shared" si="19"/>
        <v>0</v>
      </c>
      <c r="K51" s="93">
        <f t="shared" si="20"/>
        <v>0</v>
      </c>
    </row>
    <row r="52" spans="1:11" ht="28.8">
      <c r="A52" s="80" t="s">
        <v>432</v>
      </c>
      <c r="B52" s="81">
        <v>93662</v>
      </c>
      <c r="C52" s="103" t="s">
        <v>26</v>
      </c>
      <c r="D52" s="82" t="s">
        <v>251</v>
      </c>
      <c r="E52" s="81" t="s">
        <v>27</v>
      </c>
      <c r="F52" s="95">
        <v>4</v>
      </c>
      <c r="G52" s="84"/>
      <c r="H52" s="84"/>
      <c r="I52" s="84">
        <f t="shared" si="18"/>
        <v>0</v>
      </c>
      <c r="J52" s="84">
        <f t="shared" si="19"/>
        <v>0</v>
      </c>
      <c r="K52" s="93">
        <f t="shared" si="20"/>
        <v>0</v>
      </c>
    </row>
    <row r="53" spans="1:11" ht="28.8">
      <c r="A53" s="80" t="s">
        <v>433</v>
      </c>
      <c r="B53" s="81">
        <v>101895</v>
      </c>
      <c r="C53" s="103" t="s">
        <v>26</v>
      </c>
      <c r="D53" s="82" t="s">
        <v>206</v>
      </c>
      <c r="E53" s="81" t="s">
        <v>27</v>
      </c>
      <c r="F53" s="95">
        <v>4</v>
      </c>
      <c r="G53" s="84"/>
      <c r="H53" s="84"/>
      <c r="I53" s="84">
        <f t="shared" si="18"/>
        <v>0</v>
      </c>
      <c r="J53" s="84">
        <f t="shared" si="19"/>
        <v>0</v>
      </c>
      <c r="K53" s="93">
        <f t="shared" si="20"/>
        <v>0</v>
      </c>
    </row>
    <row r="54" spans="1:11">
      <c r="A54" s="80" t="s">
        <v>434</v>
      </c>
      <c r="B54" s="81" t="s">
        <v>234</v>
      </c>
      <c r="C54" s="103" t="s">
        <v>69</v>
      </c>
      <c r="D54" s="82" t="s">
        <v>180</v>
      </c>
      <c r="E54" s="81" t="s">
        <v>27</v>
      </c>
      <c r="F54" s="95">
        <v>4</v>
      </c>
      <c r="G54" s="84"/>
      <c r="H54" s="84"/>
      <c r="I54" s="84">
        <f t="shared" si="18"/>
        <v>0</v>
      </c>
      <c r="J54" s="84">
        <f t="shared" si="19"/>
        <v>0</v>
      </c>
      <c r="K54" s="93">
        <f t="shared" si="20"/>
        <v>0</v>
      </c>
    </row>
    <row r="55" spans="1:11" ht="43.2">
      <c r="A55" s="80" t="s">
        <v>435</v>
      </c>
      <c r="B55" s="81" t="s">
        <v>236</v>
      </c>
      <c r="C55" s="103" t="s">
        <v>69</v>
      </c>
      <c r="D55" s="82" t="s">
        <v>207</v>
      </c>
      <c r="E55" s="81" t="s">
        <v>27</v>
      </c>
      <c r="F55" s="95">
        <v>1</v>
      </c>
      <c r="G55" s="84"/>
      <c r="H55" s="84"/>
      <c r="I55" s="84">
        <f t="shared" si="18"/>
        <v>0</v>
      </c>
      <c r="J55" s="84">
        <f t="shared" si="19"/>
        <v>0</v>
      </c>
      <c r="K55" s="93">
        <f t="shared" si="20"/>
        <v>0</v>
      </c>
    </row>
    <row r="56" spans="1:11" ht="43.2">
      <c r="A56" s="80" t="s">
        <v>436</v>
      </c>
      <c r="B56" s="81" t="s">
        <v>235</v>
      </c>
      <c r="C56" s="103" t="s">
        <v>69</v>
      </c>
      <c r="D56" s="82" t="s">
        <v>208</v>
      </c>
      <c r="E56" s="81" t="s">
        <v>27</v>
      </c>
      <c r="F56" s="95">
        <v>1</v>
      </c>
      <c r="G56" s="84"/>
      <c r="H56" s="84"/>
      <c r="I56" s="84">
        <f t="shared" si="18"/>
        <v>0</v>
      </c>
      <c r="J56" s="84">
        <f t="shared" si="19"/>
        <v>0</v>
      </c>
      <c r="K56" s="93">
        <f t="shared" si="20"/>
        <v>0</v>
      </c>
    </row>
    <row r="57" spans="1:11" customFormat="1">
      <c r="A57" s="138" t="s">
        <v>437</v>
      </c>
      <c r="B57" s="139"/>
      <c r="C57" s="140"/>
      <c r="D57" s="141" t="s">
        <v>209</v>
      </c>
      <c r="E57" s="142"/>
      <c r="F57" s="147" t="s">
        <v>68</v>
      </c>
      <c r="G57" s="147"/>
      <c r="H57" s="148"/>
      <c r="I57" s="145"/>
      <c r="J57" s="145"/>
      <c r="K57" s="146"/>
    </row>
    <row r="58" spans="1:11" ht="28.8">
      <c r="A58" s="80" t="s">
        <v>438</v>
      </c>
      <c r="B58" s="81" t="s">
        <v>237</v>
      </c>
      <c r="C58" s="103" t="s">
        <v>69</v>
      </c>
      <c r="D58" s="82" t="s">
        <v>238</v>
      </c>
      <c r="E58" s="81" t="s">
        <v>37</v>
      </c>
      <c r="F58" s="83">
        <v>30</v>
      </c>
      <c r="G58" s="84"/>
      <c r="H58" s="84"/>
      <c r="I58" s="84">
        <f t="shared" ref="I58" si="21">SUM(G58:H58)</f>
        <v>0</v>
      </c>
      <c r="J58" s="84">
        <f>ROUND(I58*(1+$K$4),2)</f>
        <v>0</v>
      </c>
      <c r="K58" s="93">
        <f>ROUND(F58*J58,2)</f>
        <v>0</v>
      </c>
    </row>
    <row r="59" spans="1:11" customFormat="1">
      <c r="A59" s="138" t="s">
        <v>439</v>
      </c>
      <c r="B59" s="139"/>
      <c r="C59" s="140"/>
      <c r="D59" s="141" t="s">
        <v>210</v>
      </c>
      <c r="E59" s="142"/>
      <c r="F59" s="147" t="s">
        <v>68</v>
      </c>
      <c r="G59" s="147"/>
      <c r="H59" s="148"/>
      <c r="I59" s="145"/>
      <c r="J59" s="145"/>
      <c r="K59" s="146"/>
    </row>
    <row r="60" spans="1:11" ht="28.8">
      <c r="A60" s="80" t="s">
        <v>440</v>
      </c>
      <c r="B60" s="81">
        <v>95781</v>
      </c>
      <c r="C60" s="103" t="s">
        <v>26</v>
      </c>
      <c r="D60" s="82" t="s">
        <v>52</v>
      </c>
      <c r="E60" s="81" t="s">
        <v>27</v>
      </c>
      <c r="F60" s="83">
        <v>4</v>
      </c>
      <c r="G60" s="84"/>
      <c r="H60" s="84"/>
      <c r="I60" s="84">
        <f t="shared" ref="I60:I61" si="22">SUM(G60:H60)</f>
        <v>0</v>
      </c>
      <c r="J60" s="84">
        <f t="shared" ref="J60:J61" si="23">ROUND(I60*(1+$K$4),2)</f>
        <v>0</v>
      </c>
      <c r="K60" s="93">
        <f t="shared" ref="K60:K61" si="24">ROUND(F60*J60,2)</f>
        <v>0</v>
      </c>
    </row>
    <row r="61" spans="1:11" ht="28.8">
      <c r="A61" s="80" t="s">
        <v>441</v>
      </c>
      <c r="B61" s="81">
        <v>95782</v>
      </c>
      <c r="C61" s="103" t="s">
        <v>26</v>
      </c>
      <c r="D61" s="82" t="s">
        <v>244</v>
      </c>
      <c r="E61" s="81" t="s">
        <v>27</v>
      </c>
      <c r="F61" s="83">
        <v>6</v>
      </c>
      <c r="G61" s="84"/>
      <c r="H61" s="84"/>
      <c r="I61" s="84">
        <f t="shared" si="22"/>
        <v>0</v>
      </c>
      <c r="J61" s="84">
        <f t="shared" si="23"/>
        <v>0</v>
      </c>
      <c r="K61" s="93">
        <f t="shared" si="24"/>
        <v>0</v>
      </c>
    </row>
    <row r="62" spans="1:11" customFormat="1">
      <c r="A62" s="138" t="s">
        <v>442</v>
      </c>
      <c r="B62" s="139"/>
      <c r="C62" s="140"/>
      <c r="D62" s="141" t="s">
        <v>211</v>
      </c>
      <c r="E62" s="142"/>
      <c r="F62" s="147" t="s">
        <v>68</v>
      </c>
      <c r="G62" s="147"/>
      <c r="H62" s="148"/>
      <c r="I62" s="145"/>
      <c r="J62" s="145"/>
      <c r="K62" s="146"/>
    </row>
    <row r="63" spans="1:11">
      <c r="A63" s="80" t="s">
        <v>443</v>
      </c>
      <c r="B63" s="81">
        <v>12566</v>
      </c>
      <c r="C63" s="103" t="s">
        <v>239</v>
      </c>
      <c r="D63" s="82" t="s">
        <v>240</v>
      </c>
      <c r="E63" s="81" t="s">
        <v>27</v>
      </c>
      <c r="F63" s="95">
        <v>6</v>
      </c>
      <c r="G63" s="84"/>
      <c r="H63" s="84"/>
      <c r="I63" s="84">
        <f t="shared" ref="I63:I65" si="25">SUM(G63:H63)</f>
        <v>0</v>
      </c>
      <c r="J63" s="84">
        <f t="shared" ref="J63:J65" si="26">ROUND(I63*(1+$K$4),2)</f>
        <v>0</v>
      </c>
      <c r="K63" s="93">
        <f t="shared" ref="K63:K65" si="27">ROUND(F63*J63,2)</f>
        <v>0</v>
      </c>
    </row>
    <row r="64" spans="1:11">
      <c r="A64" s="80" t="s">
        <v>444</v>
      </c>
      <c r="B64" s="81" t="s">
        <v>241</v>
      </c>
      <c r="C64" s="103" t="s">
        <v>220</v>
      </c>
      <c r="D64" s="82" t="s">
        <v>181</v>
      </c>
      <c r="E64" s="81" t="s">
        <v>37</v>
      </c>
      <c r="F64" s="95">
        <v>150</v>
      </c>
      <c r="G64" s="84"/>
      <c r="H64" s="84"/>
      <c r="I64" s="84">
        <f t="shared" si="25"/>
        <v>0</v>
      </c>
      <c r="J64" s="84">
        <f t="shared" si="26"/>
        <v>0</v>
      </c>
      <c r="K64" s="93">
        <f t="shared" si="27"/>
        <v>0</v>
      </c>
    </row>
    <row r="65" spans="1:11" ht="43.2">
      <c r="A65" s="80" t="s">
        <v>445</v>
      </c>
      <c r="B65" s="81" t="s">
        <v>242</v>
      </c>
      <c r="C65" s="103" t="s">
        <v>228</v>
      </c>
      <c r="D65" s="82" t="s">
        <v>212</v>
      </c>
      <c r="E65" s="81" t="s">
        <v>27</v>
      </c>
      <c r="F65" s="95">
        <v>24</v>
      </c>
      <c r="G65" s="84"/>
      <c r="H65" s="84"/>
      <c r="I65" s="84">
        <f t="shared" si="25"/>
        <v>0</v>
      </c>
      <c r="J65" s="84">
        <f t="shared" si="26"/>
        <v>0</v>
      </c>
      <c r="K65" s="93">
        <f t="shared" si="27"/>
        <v>0</v>
      </c>
    </row>
    <row r="66" spans="1:11" customFormat="1">
      <c r="A66" s="138" t="s">
        <v>446</v>
      </c>
      <c r="B66" s="139"/>
      <c r="C66" s="140"/>
      <c r="D66" s="141" t="s">
        <v>213</v>
      </c>
      <c r="E66" s="142"/>
      <c r="F66" s="147"/>
      <c r="G66" s="147"/>
      <c r="H66" s="148"/>
      <c r="I66" s="145"/>
      <c r="J66" s="145"/>
      <c r="K66" s="146"/>
    </row>
    <row r="67" spans="1:11" ht="15" customHeight="1">
      <c r="A67" s="80" t="s">
        <v>447</v>
      </c>
      <c r="B67" s="81" t="s">
        <v>249</v>
      </c>
      <c r="C67" s="103" t="s">
        <v>245</v>
      </c>
      <c r="D67" s="82" t="s">
        <v>248</v>
      </c>
      <c r="E67" s="81" t="s">
        <v>27</v>
      </c>
      <c r="F67" s="95">
        <v>5</v>
      </c>
      <c r="G67" s="84"/>
      <c r="H67" s="84"/>
      <c r="I67" s="84">
        <f t="shared" ref="I67:I70" si="28">SUM(G67:H67)</f>
        <v>0</v>
      </c>
      <c r="J67" s="84">
        <f t="shared" ref="J67:J70" si="29">ROUND(I67*(1+$K$4),2)</f>
        <v>0</v>
      </c>
      <c r="K67" s="93">
        <f t="shared" ref="K67:K70" si="30">ROUND(F67*J67,2)</f>
        <v>0</v>
      </c>
    </row>
    <row r="68" spans="1:11" ht="15" customHeight="1">
      <c r="A68" s="80" t="s">
        <v>448</v>
      </c>
      <c r="B68" s="81" t="s">
        <v>247</v>
      </c>
      <c r="C68" s="103" t="s">
        <v>245</v>
      </c>
      <c r="D68" s="82" t="s">
        <v>246</v>
      </c>
      <c r="E68" s="81" t="s">
        <v>27</v>
      </c>
      <c r="F68" s="95">
        <v>2</v>
      </c>
      <c r="G68" s="84"/>
      <c r="H68" s="84"/>
      <c r="I68" s="84">
        <f t="shared" si="28"/>
        <v>0</v>
      </c>
      <c r="J68" s="84">
        <f t="shared" si="29"/>
        <v>0</v>
      </c>
      <c r="K68" s="93">
        <f t="shared" si="30"/>
        <v>0</v>
      </c>
    </row>
    <row r="69" spans="1:11" ht="28.8">
      <c r="A69" s="80" t="s">
        <v>449</v>
      </c>
      <c r="B69" s="81">
        <v>91966</v>
      </c>
      <c r="C69" s="103" t="s">
        <v>26</v>
      </c>
      <c r="D69" s="82" t="s">
        <v>214</v>
      </c>
      <c r="E69" s="81" t="s">
        <v>27</v>
      </c>
      <c r="F69" s="95">
        <v>4</v>
      </c>
      <c r="G69" s="84"/>
      <c r="H69" s="84"/>
      <c r="I69" s="84">
        <f t="shared" si="28"/>
        <v>0</v>
      </c>
      <c r="J69" s="84">
        <f t="shared" si="29"/>
        <v>0</v>
      </c>
      <c r="K69" s="93">
        <f t="shared" si="30"/>
        <v>0</v>
      </c>
    </row>
    <row r="70" spans="1:11">
      <c r="A70" s="80" t="s">
        <v>450</v>
      </c>
      <c r="B70" s="81" t="s">
        <v>257</v>
      </c>
      <c r="C70" s="103" t="s">
        <v>216</v>
      </c>
      <c r="D70" s="82" t="s">
        <v>250</v>
      </c>
      <c r="E70" s="81" t="s">
        <v>27</v>
      </c>
      <c r="F70" s="95">
        <v>4</v>
      </c>
      <c r="G70" s="84"/>
      <c r="H70" s="84"/>
      <c r="I70" s="84">
        <f t="shared" si="28"/>
        <v>0</v>
      </c>
      <c r="J70" s="84">
        <f t="shared" si="29"/>
        <v>0</v>
      </c>
      <c r="K70" s="93">
        <f t="shared" si="30"/>
        <v>0</v>
      </c>
    </row>
    <row r="71" spans="1:11" customFormat="1">
      <c r="A71" s="138" t="s">
        <v>451</v>
      </c>
      <c r="B71" s="139"/>
      <c r="C71" s="140"/>
      <c r="D71" s="141" t="s">
        <v>215</v>
      </c>
      <c r="E71" s="142"/>
      <c r="F71" s="147"/>
      <c r="G71" s="147"/>
      <c r="H71" s="148"/>
      <c r="I71" s="145"/>
      <c r="J71" s="145"/>
      <c r="K71" s="146"/>
    </row>
    <row r="72" spans="1:11" ht="28.8">
      <c r="A72" s="80" t="s">
        <v>452</v>
      </c>
      <c r="B72" s="81" t="s">
        <v>243</v>
      </c>
      <c r="C72" s="103" t="s">
        <v>228</v>
      </c>
      <c r="D72" s="82" t="s">
        <v>182</v>
      </c>
      <c r="E72" s="81" t="s">
        <v>27</v>
      </c>
      <c r="F72" s="95">
        <v>4</v>
      </c>
      <c r="G72" s="84"/>
      <c r="H72" s="84"/>
      <c r="I72" s="84">
        <f t="shared" ref="I72:I73" si="31">SUM(G72:H72)</f>
        <v>0</v>
      </c>
      <c r="J72" s="84">
        <f t="shared" ref="J72:J73" si="32">ROUND(I72*(1+$K$4),2)</f>
        <v>0</v>
      </c>
      <c r="K72" s="93">
        <f t="shared" ref="K72:K73" si="33">ROUND(F72*J72,2)</f>
        <v>0</v>
      </c>
    </row>
    <row r="73" spans="1:11" ht="28.8">
      <c r="A73" s="80" t="s">
        <v>453</v>
      </c>
      <c r="B73" s="81">
        <v>97599</v>
      </c>
      <c r="C73" s="103" t="s">
        <v>26</v>
      </c>
      <c r="D73" s="82" t="s">
        <v>183</v>
      </c>
      <c r="E73" s="81" t="s">
        <v>27</v>
      </c>
      <c r="F73" s="95">
        <v>4</v>
      </c>
      <c r="G73" s="84"/>
      <c r="H73" s="84"/>
      <c r="I73" s="84">
        <f t="shared" si="31"/>
        <v>0</v>
      </c>
      <c r="J73" s="84">
        <f t="shared" si="32"/>
        <v>0</v>
      </c>
      <c r="K73" s="93">
        <f t="shared" si="33"/>
        <v>0</v>
      </c>
    </row>
    <row r="74" spans="1:11">
      <c r="A74" s="89" t="s">
        <v>368</v>
      </c>
      <c r="B74" s="90"/>
      <c r="C74" s="105"/>
      <c r="D74" s="91" t="s">
        <v>54</v>
      </c>
      <c r="E74" s="90"/>
      <c r="F74" s="90"/>
      <c r="G74" s="90"/>
      <c r="H74" s="90"/>
      <c r="I74" s="90"/>
      <c r="J74" s="90"/>
      <c r="K74" s="127">
        <f>SUM(K75:K75)</f>
        <v>0</v>
      </c>
    </row>
    <row r="75" spans="1:11">
      <c r="A75" s="80" t="s">
        <v>454</v>
      </c>
      <c r="B75" s="81" t="s">
        <v>233</v>
      </c>
      <c r="C75" s="103" t="s">
        <v>69</v>
      </c>
      <c r="D75" s="82" t="s">
        <v>589</v>
      </c>
      <c r="E75" s="81" t="s">
        <v>55</v>
      </c>
      <c r="F75" s="83">
        <v>15</v>
      </c>
      <c r="G75" s="84"/>
      <c r="H75" s="84"/>
      <c r="I75" s="84">
        <f t="shared" ref="I75" si="34">SUM(G75:H75)</f>
        <v>0</v>
      </c>
      <c r="J75" s="84">
        <f t="shared" ref="J75" si="35">ROUND(I75*(1+$K$4),3)</f>
        <v>0</v>
      </c>
      <c r="K75" s="93">
        <f t="shared" ref="K75" si="36">ROUND(F75*J75,3)</f>
        <v>0</v>
      </c>
    </row>
    <row r="76" spans="1:11" s="259" customFormat="1">
      <c r="A76" s="253" t="s">
        <v>31</v>
      </c>
      <c r="B76" s="254"/>
      <c r="C76" s="255"/>
      <c r="D76" s="256" t="s">
        <v>399</v>
      </c>
      <c r="E76" s="254"/>
      <c r="F76" s="254"/>
      <c r="G76" s="254"/>
      <c r="H76" s="254"/>
      <c r="I76" s="254"/>
      <c r="J76" s="254"/>
      <c r="K76" s="258">
        <f>SUM(K77:K78)</f>
        <v>0</v>
      </c>
    </row>
    <row r="77" spans="1:11" ht="72">
      <c r="A77" s="80" t="s">
        <v>201</v>
      </c>
      <c r="B77" s="81" t="s">
        <v>258</v>
      </c>
      <c r="C77" s="103" t="s">
        <v>216</v>
      </c>
      <c r="D77" s="82" t="s">
        <v>262</v>
      </c>
      <c r="E77" s="81" t="s">
        <v>58</v>
      </c>
      <c r="F77" s="95">
        <v>1</v>
      </c>
      <c r="G77" s="84"/>
      <c r="H77" s="84"/>
      <c r="I77" s="84">
        <f t="shared" ref="I77" si="37">SUM(G77:H77)</f>
        <v>0</v>
      </c>
      <c r="J77" s="84">
        <f t="shared" ref="J77" si="38">ROUND(I77*(1+$K$4),2)</f>
        <v>0</v>
      </c>
      <c r="K77" s="93">
        <f>ROUND(F77*J77,2)</f>
        <v>0</v>
      </c>
    </row>
    <row r="78" spans="1:11">
      <c r="A78" s="80"/>
      <c r="B78" s="81"/>
      <c r="C78" s="103"/>
      <c r="D78" s="82"/>
      <c r="E78" s="81"/>
      <c r="F78" s="95"/>
      <c r="G78" s="84"/>
      <c r="H78" s="84"/>
      <c r="I78" s="84"/>
      <c r="J78" s="84"/>
      <c r="K78" s="93"/>
    </row>
    <row r="79" spans="1:11">
      <c r="A79" s="98">
        <v>3</v>
      </c>
      <c r="B79" s="99"/>
      <c r="C79" s="104"/>
      <c r="D79" s="100" t="s">
        <v>1</v>
      </c>
      <c r="E79" s="99"/>
      <c r="F79" s="101"/>
      <c r="G79" s="99"/>
      <c r="H79" s="99"/>
      <c r="I79" s="99"/>
      <c r="J79" s="99"/>
      <c r="K79" s="128">
        <f>K80+K143</f>
        <v>0</v>
      </c>
    </row>
    <row r="80" spans="1:11" s="259" customFormat="1">
      <c r="A80" s="253" t="s">
        <v>33</v>
      </c>
      <c r="B80" s="254"/>
      <c r="C80" s="255"/>
      <c r="D80" s="256" t="s">
        <v>395</v>
      </c>
      <c r="E80" s="254"/>
      <c r="F80" s="257"/>
      <c r="G80" s="254"/>
      <c r="H80" s="254"/>
      <c r="I80" s="254"/>
      <c r="J80" s="254"/>
      <c r="K80" s="258">
        <f>K81+K90+K93+K101+K105+K107+K115+K141</f>
        <v>0</v>
      </c>
    </row>
    <row r="81" spans="1:11">
      <c r="A81" s="89" t="s">
        <v>179</v>
      </c>
      <c r="B81" s="90"/>
      <c r="C81" s="105"/>
      <c r="D81" s="91" t="s">
        <v>173</v>
      </c>
      <c r="E81" s="90"/>
      <c r="F81" s="92"/>
      <c r="G81" s="90"/>
      <c r="H81" s="90"/>
      <c r="I81" s="90"/>
      <c r="J81" s="90"/>
      <c r="K81" s="127">
        <f>SUM(K82:K89)</f>
        <v>0</v>
      </c>
    </row>
    <row r="82" spans="1:11">
      <c r="A82" s="80" t="s">
        <v>455</v>
      </c>
      <c r="B82" s="81" t="s">
        <v>218</v>
      </c>
      <c r="C82" s="103" t="s">
        <v>216</v>
      </c>
      <c r="D82" s="82" t="s">
        <v>193</v>
      </c>
      <c r="E82" s="81" t="s">
        <v>27</v>
      </c>
      <c r="F82" s="95">
        <v>1</v>
      </c>
      <c r="G82" s="84"/>
      <c r="H82" s="84"/>
      <c r="I82" s="84">
        <f t="shared" ref="I82" si="39">SUM(G82:H82)</f>
        <v>0</v>
      </c>
      <c r="J82" s="84">
        <f t="shared" ref="J82:J89" si="40">ROUND(I82*(1+$K$4),2)</f>
        <v>0</v>
      </c>
      <c r="K82" s="93">
        <f t="shared" ref="K82:K89" si="41">ROUND(F82*J82,2)</f>
        <v>0</v>
      </c>
    </row>
    <row r="83" spans="1:11">
      <c r="A83" s="80" t="s">
        <v>456</v>
      </c>
      <c r="B83" s="81" t="s">
        <v>219</v>
      </c>
      <c r="C83" s="103" t="s">
        <v>220</v>
      </c>
      <c r="D83" s="82" t="s">
        <v>221</v>
      </c>
      <c r="E83" s="81" t="s">
        <v>30</v>
      </c>
      <c r="F83" s="83">
        <v>2</v>
      </c>
      <c r="G83" s="84"/>
      <c r="H83" s="84"/>
      <c r="I83" s="84">
        <f t="shared" ref="I83:I89" si="42">SUM(G83:H83)</f>
        <v>0</v>
      </c>
      <c r="J83" s="84">
        <f t="shared" si="40"/>
        <v>0</v>
      </c>
      <c r="K83" s="93">
        <f t="shared" si="41"/>
        <v>0</v>
      </c>
    </row>
    <row r="84" spans="1:11" ht="28.8">
      <c r="A84" s="80" t="s">
        <v>457</v>
      </c>
      <c r="B84" s="81">
        <v>98443</v>
      </c>
      <c r="C84" s="103" t="s">
        <v>26</v>
      </c>
      <c r="D84" s="82" t="s">
        <v>195</v>
      </c>
      <c r="E84" s="81" t="s">
        <v>30</v>
      </c>
      <c r="F84" s="83">
        <f>(0.7+1+0.7)*2.5*18</f>
        <v>108</v>
      </c>
      <c r="G84" s="84"/>
      <c r="H84" s="84"/>
      <c r="I84" s="84">
        <f t="shared" si="42"/>
        <v>0</v>
      </c>
      <c r="J84" s="84">
        <f t="shared" si="40"/>
        <v>0</v>
      </c>
      <c r="K84" s="93">
        <f t="shared" si="41"/>
        <v>0</v>
      </c>
    </row>
    <row r="85" spans="1:11" ht="28.8">
      <c r="A85" s="80" t="s">
        <v>458</v>
      </c>
      <c r="B85" s="81" t="s">
        <v>254</v>
      </c>
      <c r="C85" s="103" t="s">
        <v>216</v>
      </c>
      <c r="D85" s="82" t="s">
        <v>252</v>
      </c>
      <c r="E85" s="81" t="s">
        <v>58</v>
      </c>
      <c r="F85" s="95">
        <v>2</v>
      </c>
      <c r="G85" s="84"/>
      <c r="H85" s="84"/>
      <c r="I85" s="84">
        <f t="shared" si="42"/>
        <v>0</v>
      </c>
      <c r="J85" s="84">
        <f t="shared" si="40"/>
        <v>0</v>
      </c>
      <c r="K85" s="93">
        <f t="shared" si="41"/>
        <v>0</v>
      </c>
    </row>
    <row r="86" spans="1:11">
      <c r="A86" s="80" t="s">
        <v>459</v>
      </c>
      <c r="B86" s="81" t="s">
        <v>222</v>
      </c>
      <c r="C86" s="103" t="s">
        <v>69</v>
      </c>
      <c r="D86" s="82" t="s">
        <v>194</v>
      </c>
      <c r="E86" s="81" t="s">
        <v>30</v>
      </c>
      <c r="F86" s="83">
        <f>(0.7+1+0.7)*2.5*18*2</f>
        <v>216</v>
      </c>
      <c r="G86" s="84"/>
      <c r="H86" s="84"/>
      <c r="I86" s="84">
        <f t="shared" si="42"/>
        <v>0</v>
      </c>
      <c r="J86" s="84">
        <f t="shared" si="40"/>
        <v>0</v>
      </c>
      <c r="K86" s="93">
        <f t="shared" si="41"/>
        <v>0</v>
      </c>
    </row>
    <row r="87" spans="1:11">
      <c r="A87" s="80" t="s">
        <v>460</v>
      </c>
      <c r="B87" s="81">
        <v>97637</v>
      </c>
      <c r="C87" s="103" t="s">
        <v>26</v>
      </c>
      <c r="D87" s="82" t="s">
        <v>196</v>
      </c>
      <c r="E87" s="81" t="s">
        <v>30</v>
      </c>
      <c r="F87" s="83">
        <f>(0.7+1+0.7)*2.5*18</f>
        <v>108</v>
      </c>
      <c r="G87" s="84"/>
      <c r="H87" s="84"/>
      <c r="I87" s="84">
        <f t="shared" si="42"/>
        <v>0</v>
      </c>
      <c r="J87" s="84">
        <f t="shared" si="40"/>
        <v>0</v>
      </c>
      <c r="K87" s="93">
        <f t="shared" si="41"/>
        <v>0</v>
      </c>
    </row>
    <row r="88" spans="1:11" s="97" customFormat="1" ht="28.8">
      <c r="A88" s="80" t="s">
        <v>461</v>
      </c>
      <c r="B88" s="81">
        <v>10527</v>
      </c>
      <c r="C88" s="103" t="s">
        <v>26</v>
      </c>
      <c r="D88" s="82" t="s">
        <v>38</v>
      </c>
      <c r="E88" s="81" t="s">
        <v>39</v>
      </c>
      <c r="F88" s="83">
        <v>55.2</v>
      </c>
      <c r="G88" s="84"/>
      <c r="H88" s="84"/>
      <c r="I88" s="84">
        <f t="shared" si="42"/>
        <v>0</v>
      </c>
      <c r="J88" s="84">
        <f t="shared" si="40"/>
        <v>0</v>
      </c>
      <c r="K88" s="93">
        <f t="shared" si="41"/>
        <v>0</v>
      </c>
    </row>
    <row r="89" spans="1:11" s="97" customFormat="1" ht="28.8">
      <c r="A89" s="80" t="s">
        <v>462</v>
      </c>
      <c r="B89" s="81">
        <v>97064</v>
      </c>
      <c r="C89" s="103" t="s">
        <v>26</v>
      </c>
      <c r="D89" s="82" t="s">
        <v>40</v>
      </c>
      <c r="E89" s="81" t="s">
        <v>37</v>
      </c>
      <c r="F89" s="83">
        <v>27.6</v>
      </c>
      <c r="G89" s="84"/>
      <c r="H89" s="84"/>
      <c r="I89" s="84">
        <f t="shared" si="42"/>
        <v>0</v>
      </c>
      <c r="J89" s="84">
        <f t="shared" si="40"/>
        <v>0</v>
      </c>
      <c r="K89" s="93">
        <f t="shared" si="41"/>
        <v>0</v>
      </c>
    </row>
    <row r="90" spans="1:11">
      <c r="A90" s="89" t="s">
        <v>267</v>
      </c>
      <c r="B90" s="90"/>
      <c r="C90" s="105"/>
      <c r="D90" s="91" t="s">
        <v>174</v>
      </c>
      <c r="E90" s="90"/>
      <c r="F90" s="92"/>
      <c r="G90" s="90"/>
      <c r="H90" s="90"/>
      <c r="I90" s="90"/>
      <c r="J90" s="90"/>
      <c r="K90" s="127">
        <f>SUM(K91:K92)</f>
        <v>0</v>
      </c>
    </row>
    <row r="91" spans="1:11" s="97" customFormat="1" ht="43.2">
      <c r="A91" s="80" t="s">
        <v>463</v>
      </c>
      <c r="B91" s="81" t="s">
        <v>223</v>
      </c>
      <c r="C91" s="103" t="s">
        <v>220</v>
      </c>
      <c r="D91" s="82" t="s">
        <v>390</v>
      </c>
      <c r="E91" s="81" t="s">
        <v>107</v>
      </c>
      <c r="F91" s="83">
        <v>2</v>
      </c>
      <c r="G91" s="84"/>
      <c r="H91" s="84"/>
      <c r="I91" s="84">
        <f t="shared" ref="I91" si="43">SUM(G91:H91)</f>
        <v>0</v>
      </c>
      <c r="J91" s="84">
        <f t="shared" ref="J91:J92" si="44">ROUND(I91*(1+$K$4),2)</f>
        <v>0</v>
      </c>
      <c r="K91" s="93">
        <f t="shared" ref="K91:K92" si="45">ROUND(F91*J91,2)</f>
        <v>0</v>
      </c>
    </row>
    <row r="92" spans="1:11" s="97" customFormat="1">
      <c r="A92" s="80" t="s">
        <v>464</v>
      </c>
      <c r="B92" s="81" t="s">
        <v>396</v>
      </c>
      <c r="C92" s="103" t="s">
        <v>220</v>
      </c>
      <c r="D92" s="82" t="s">
        <v>391</v>
      </c>
      <c r="E92" s="81" t="s">
        <v>107</v>
      </c>
      <c r="F92" s="83">
        <v>1</v>
      </c>
      <c r="G92" s="84"/>
      <c r="H92" s="84"/>
      <c r="I92" s="84">
        <f t="shared" ref="I92" si="46">SUM(G92:H92)</f>
        <v>0</v>
      </c>
      <c r="J92" s="84">
        <f t="shared" si="44"/>
        <v>0</v>
      </c>
      <c r="K92" s="93">
        <f t="shared" si="45"/>
        <v>0</v>
      </c>
    </row>
    <row r="93" spans="1:11">
      <c r="A93" s="89" t="s">
        <v>268</v>
      </c>
      <c r="B93" s="90"/>
      <c r="C93" s="105"/>
      <c r="D93" s="91" t="s">
        <v>186</v>
      </c>
      <c r="E93" s="90"/>
      <c r="F93" s="92"/>
      <c r="G93" s="90"/>
      <c r="H93" s="90"/>
      <c r="I93" s="90"/>
      <c r="J93" s="90"/>
      <c r="K93" s="127">
        <f>SUM(K94:K100)</f>
        <v>0</v>
      </c>
    </row>
    <row r="94" spans="1:11" s="97" customFormat="1">
      <c r="A94" s="80" t="s">
        <v>465</v>
      </c>
      <c r="B94" s="81" t="s">
        <v>224</v>
      </c>
      <c r="C94" s="103" t="s">
        <v>220</v>
      </c>
      <c r="D94" s="82" t="s">
        <v>185</v>
      </c>
      <c r="E94" s="81" t="s">
        <v>30</v>
      </c>
      <c r="F94" s="83">
        <v>28</v>
      </c>
      <c r="G94" s="84"/>
      <c r="H94" s="84"/>
      <c r="I94" s="84">
        <f t="shared" ref="I94:I100" si="47">SUM(G94:H94)</f>
        <v>0</v>
      </c>
      <c r="J94" s="84">
        <f t="shared" ref="J94:J100" si="48">ROUND(I94*(1+$K$4),2)</f>
        <v>0</v>
      </c>
      <c r="K94" s="93">
        <f t="shared" ref="K94:K100" si="49">ROUND(F94*J94,2)</f>
        <v>0</v>
      </c>
    </row>
    <row r="95" spans="1:11" s="97" customFormat="1" ht="28.8">
      <c r="A95" s="80" t="s">
        <v>466</v>
      </c>
      <c r="B95" s="81">
        <v>97660</v>
      </c>
      <c r="C95" s="103" t="s">
        <v>26</v>
      </c>
      <c r="D95" s="82" t="s">
        <v>175</v>
      </c>
      <c r="E95" s="81" t="s">
        <v>27</v>
      </c>
      <c r="F95" s="83">
        <v>3</v>
      </c>
      <c r="G95" s="84"/>
      <c r="H95" s="84"/>
      <c r="I95" s="84">
        <f t="shared" si="47"/>
        <v>0</v>
      </c>
      <c r="J95" s="84">
        <f t="shared" si="48"/>
        <v>0</v>
      </c>
      <c r="K95" s="93">
        <f t="shared" si="49"/>
        <v>0</v>
      </c>
    </row>
    <row r="96" spans="1:11" s="97" customFormat="1">
      <c r="A96" s="80" t="s">
        <v>467</v>
      </c>
      <c r="B96" s="81">
        <v>97665</v>
      </c>
      <c r="C96" s="103" t="s">
        <v>26</v>
      </c>
      <c r="D96" s="82" t="s">
        <v>225</v>
      </c>
      <c r="E96" s="81" t="s">
        <v>27</v>
      </c>
      <c r="F96" s="83">
        <v>3</v>
      </c>
      <c r="G96" s="84"/>
      <c r="H96" s="84"/>
      <c r="I96" s="84">
        <f t="shared" si="47"/>
        <v>0</v>
      </c>
      <c r="J96" s="84">
        <f t="shared" si="48"/>
        <v>0</v>
      </c>
      <c r="K96" s="93">
        <f t="shared" si="49"/>
        <v>0</v>
      </c>
    </row>
    <row r="97" spans="1:11" s="97" customFormat="1">
      <c r="A97" s="80" t="s">
        <v>468</v>
      </c>
      <c r="B97" s="81" t="s">
        <v>227</v>
      </c>
      <c r="C97" s="103" t="s">
        <v>228</v>
      </c>
      <c r="D97" s="82" t="s">
        <v>187</v>
      </c>
      <c r="E97" s="81" t="s">
        <v>37</v>
      </c>
      <c r="F97" s="83">
        <v>10</v>
      </c>
      <c r="G97" s="84"/>
      <c r="H97" s="84"/>
      <c r="I97" s="84">
        <f t="shared" si="47"/>
        <v>0</v>
      </c>
      <c r="J97" s="84">
        <f t="shared" si="48"/>
        <v>0</v>
      </c>
      <c r="K97" s="93">
        <f t="shared" si="49"/>
        <v>0</v>
      </c>
    </row>
    <row r="98" spans="1:11" s="97" customFormat="1" ht="28.8">
      <c r="A98" s="80" t="s">
        <v>469</v>
      </c>
      <c r="B98" s="81">
        <v>104793</v>
      </c>
      <c r="C98" s="103" t="s">
        <v>26</v>
      </c>
      <c r="D98" s="82" t="s">
        <v>226</v>
      </c>
      <c r="E98" s="81" t="s">
        <v>37</v>
      </c>
      <c r="F98" s="83">
        <v>30</v>
      </c>
      <c r="G98" s="84"/>
      <c r="H98" s="84"/>
      <c r="I98" s="84">
        <f t="shared" si="47"/>
        <v>0</v>
      </c>
      <c r="J98" s="84">
        <f t="shared" si="48"/>
        <v>0</v>
      </c>
      <c r="K98" s="93">
        <f t="shared" si="49"/>
        <v>0</v>
      </c>
    </row>
    <row r="99" spans="1:11" s="97" customFormat="1">
      <c r="A99" s="80" t="s">
        <v>470</v>
      </c>
      <c r="B99" s="81" t="s">
        <v>41</v>
      </c>
      <c r="C99" s="103" t="s">
        <v>69</v>
      </c>
      <c r="D99" s="82" t="s">
        <v>42</v>
      </c>
      <c r="E99" s="81" t="s">
        <v>35</v>
      </c>
      <c r="F99" s="83">
        <v>12</v>
      </c>
      <c r="G99" s="84"/>
      <c r="H99" s="84"/>
      <c r="I99" s="84">
        <f t="shared" si="47"/>
        <v>0</v>
      </c>
      <c r="J99" s="84">
        <f t="shared" si="48"/>
        <v>0</v>
      </c>
      <c r="K99" s="93">
        <f t="shared" si="49"/>
        <v>0</v>
      </c>
    </row>
    <row r="100" spans="1:11" s="97" customFormat="1">
      <c r="A100" s="80" t="s">
        <v>471</v>
      </c>
      <c r="B100" s="81" t="s">
        <v>229</v>
      </c>
      <c r="C100" s="103" t="s">
        <v>220</v>
      </c>
      <c r="D100" s="82" t="s">
        <v>43</v>
      </c>
      <c r="E100" s="81" t="s">
        <v>230</v>
      </c>
      <c r="F100" s="83">
        <v>2</v>
      </c>
      <c r="G100" s="84"/>
      <c r="H100" s="84"/>
      <c r="I100" s="84">
        <f t="shared" si="47"/>
        <v>0</v>
      </c>
      <c r="J100" s="84">
        <f t="shared" si="48"/>
        <v>0</v>
      </c>
      <c r="K100" s="93">
        <f t="shared" si="49"/>
        <v>0</v>
      </c>
    </row>
    <row r="101" spans="1:11">
      <c r="A101" s="89" t="s">
        <v>269</v>
      </c>
      <c r="B101" s="90"/>
      <c r="C101" s="105"/>
      <c r="D101" s="91" t="s">
        <v>176</v>
      </c>
      <c r="E101" s="90"/>
      <c r="F101" s="92" t="s">
        <v>68</v>
      </c>
      <c r="G101" s="90"/>
      <c r="H101" s="90"/>
      <c r="I101" s="90"/>
      <c r="J101" s="90"/>
      <c r="K101" s="127">
        <f>SUM(K102:K104)</f>
        <v>0</v>
      </c>
    </row>
    <row r="102" spans="1:11" ht="28.8">
      <c r="A102" s="80" t="s">
        <v>472</v>
      </c>
      <c r="B102" s="81" t="s">
        <v>254</v>
      </c>
      <c r="C102" s="103" t="s">
        <v>216</v>
      </c>
      <c r="D102" s="82" t="s">
        <v>232</v>
      </c>
      <c r="E102" s="81" t="s">
        <v>27</v>
      </c>
      <c r="F102" s="95">
        <v>1</v>
      </c>
      <c r="G102" s="84"/>
      <c r="H102" s="84"/>
      <c r="I102" s="84">
        <f t="shared" ref="I102:I104" si="50">SUM(G102:H102)</f>
        <v>0</v>
      </c>
      <c r="J102" s="84">
        <f t="shared" ref="J102:J104" si="51">ROUND(I102*(1+$K$4),2)</f>
        <v>0</v>
      </c>
      <c r="K102" s="93">
        <f t="shared" ref="K102:K104" si="52">ROUND(F102*J102,2)</f>
        <v>0</v>
      </c>
    </row>
    <row r="103" spans="1:11" ht="28.8">
      <c r="A103" s="80" t="s">
        <v>473</v>
      </c>
      <c r="B103" s="81" t="s">
        <v>255</v>
      </c>
      <c r="C103" s="103" t="s">
        <v>69</v>
      </c>
      <c r="D103" s="82" t="s">
        <v>231</v>
      </c>
      <c r="E103" s="81" t="s">
        <v>27</v>
      </c>
      <c r="F103" s="95">
        <v>1</v>
      </c>
      <c r="G103" s="84"/>
      <c r="H103" s="84"/>
      <c r="I103" s="84">
        <f t="shared" si="50"/>
        <v>0</v>
      </c>
      <c r="J103" s="84">
        <f t="shared" si="51"/>
        <v>0</v>
      </c>
      <c r="K103" s="93">
        <f t="shared" si="52"/>
        <v>0</v>
      </c>
    </row>
    <row r="104" spans="1:11" ht="28.8">
      <c r="A104" s="80" t="s">
        <v>474</v>
      </c>
      <c r="B104" s="81" t="s">
        <v>256</v>
      </c>
      <c r="C104" s="103" t="s">
        <v>216</v>
      </c>
      <c r="D104" s="82" t="s">
        <v>188</v>
      </c>
      <c r="E104" s="81" t="s">
        <v>27</v>
      </c>
      <c r="F104" s="95">
        <v>1</v>
      </c>
      <c r="G104" s="84"/>
      <c r="H104" s="84"/>
      <c r="I104" s="84">
        <f t="shared" si="50"/>
        <v>0</v>
      </c>
      <c r="J104" s="84">
        <f t="shared" si="51"/>
        <v>0</v>
      </c>
      <c r="K104" s="93">
        <f t="shared" si="52"/>
        <v>0</v>
      </c>
    </row>
    <row r="105" spans="1:11">
      <c r="A105" s="89" t="s">
        <v>270</v>
      </c>
      <c r="B105" s="90"/>
      <c r="C105" s="105"/>
      <c r="D105" s="91" t="s">
        <v>177</v>
      </c>
      <c r="E105" s="90"/>
      <c r="F105" s="92"/>
      <c r="G105" s="90"/>
      <c r="H105" s="90"/>
      <c r="I105" s="90"/>
      <c r="J105" s="90"/>
      <c r="K105" s="127">
        <f>SUM(K106:K106)</f>
        <v>0</v>
      </c>
    </row>
    <row r="106" spans="1:11" ht="43.2">
      <c r="A106" s="80" t="s">
        <v>475</v>
      </c>
      <c r="B106" s="81" t="s">
        <v>53</v>
      </c>
      <c r="C106" s="103" t="s">
        <v>69</v>
      </c>
      <c r="D106" s="82" t="s">
        <v>178</v>
      </c>
      <c r="E106" s="81" t="s">
        <v>30</v>
      </c>
      <c r="F106" s="83">
        <v>28</v>
      </c>
      <c r="G106" s="84"/>
      <c r="H106" s="84"/>
      <c r="I106" s="84">
        <f t="shared" ref="I106" si="53">SUM(G106:H106)</f>
        <v>0</v>
      </c>
      <c r="J106" s="84">
        <f>ROUND(I106*(1+$K$4),2)</f>
        <v>0</v>
      </c>
      <c r="K106" s="93">
        <f>ROUND(F106*J106,2)</f>
        <v>0</v>
      </c>
    </row>
    <row r="107" spans="1:11">
      <c r="A107" s="89" t="s">
        <v>271</v>
      </c>
      <c r="B107" s="90"/>
      <c r="C107" s="105"/>
      <c r="D107" s="91" t="s">
        <v>46</v>
      </c>
      <c r="E107" s="90"/>
      <c r="F107" s="92"/>
      <c r="G107" s="90"/>
      <c r="H107" s="90"/>
      <c r="I107" s="90"/>
      <c r="J107" s="90"/>
      <c r="K107" s="127">
        <f>SUM(K108:K114)</f>
        <v>0</v>
      </c>
    </row>
    <row r="108" spans="1:11">
      <c r="A108" s="80" t="s">
        <v>476</v>
      </c>
      <c r="B108" s="81">
        <v>88497</v>
      </c>
      <c r="C108" s="103" t="s">
        <v>26</v>
      </c>
      <c r="D108" s="82" t="s">
        <v>47</v>
      </c>
      <c r="E108" s="81" t="s">
        <v>30</v>
      </c>
      <c r="F108" s="83">
        <f>(6.2+7.6)*2*4</f>
        <v>110.4</v>
      </c>
      <c r="G108" s="84"/>
      <c r="H108" s="84"/>
      <c r="I108" s="84">
        <f t="shared" ref="I108:I114" si="54">SUM(G108:H108)</f>
        <v>0</v>
      </c>
      <c r="J108" s="84">
        <f t="shared" ref="J108:J114" si="55">ROUND(I108*(1+$K$4),2)</f>
        <v>0</v>
      </c>
      <c r="K108" s="93">
        <f t="shared" ref="K108:K114" si="56">ROUND(F108*J108,2)</f>
        <v>0</v>
      </c>
    </row>
    <row r="109" spans="1:11" ht="28.8">
      <c r="A109" s="80" t="s">
        <v>477</v>
      </c>
      <c r="B109" s="81">
        <v>88489</v>
      </c>
      <c r="C109" s="103" t="s">
        <v>26</v>
      </c>
      <c r="D109" s="82" t="s">
        <v>48</v>
      </c>
      <c r="E109" s="81" t="s">
        <v>30</v>
      </c>
      <c r="F109" s="83">
        <f>(6.2+7.6)*2*4</f>
        <v>110.4</v>
      </c>
      <c r="G109" s="84"/>
      <c r="H109" s="84"/>
      <c r="I109" s="84">
        <f t="shared" si="54"/>
        <v>0</v>
      </c>
      <c r="J109" s="84">
        <f t="shared" si="55"/>
        <v>0</v>
      </c>
      <c r="K109" s="93">
        <f t="shared" si="56"/>
        <v>0</v>
      </c>
    </row>
    <row r="110" spans="1:11">
      <c r="A110" s="80" t="s">
        <v>478</v>
      </c>
      <c r="B110" s="81">
        <v>88496</v>
      </c>
      <c r="C110" s="103" t="s">
        <v>26</v>
      </c>
      <c r="D110" s="82" t="s">
        <v>49</v>
      </c>
      <c r="E110" s="81" t="s">
        <v>30</v>
      </c>
      <c r="F110" s="83">
        <f>6.2*7.6</f>
        <v>47.12</v>
      </c>
      <c r="G110" s="84"/>
      <c r="H110" s="84"/>
      <c r="I110" s="84">
        <f t="shared" si="54"/>
        <v>0</v>
      </c>
      <c r="J110" s="84">
        <f t="shared" si="55"/>
        <v>0</v>
      </c>
      <c r="K110" s="93">
        <f t="shared" si="56"/>
        <v>0</v>
      </c>
    </row>
    <row r="111" spans="1:11" ht="28.8">
      <c r="A111" s="80" t="s">
        <v>479</v>
      </c>
      <c r="B111" s="81">
        <v>88488</v>
      </c>
      <c r="C111" s="103" t="s">
        <v>26</v>
      </c>
      <c r="D111" s="82" t="s">
        <v>50</v>
      </c>
      <c r="E111" s="81" t="s">
        <v>30</v>
      </c>
      <c r="F111" s="83">
        <f>6.2*7.6</f>
        <v>47.12</v>
      </c>
      <c r="G111" s="84"/>
      <c r="H111" s="84"/>
      <c r="I111" s="84">
        <f t="shared" si="54"/>
        <v>0</v>
      </c>
      <c r="J111" s="84">
        <f t="shared" si="55"/>
        <v>0</v>
      </c>
      <c r="K111" s="93">
        <f t="shared" si="56"/>
        <v>0</v>
      </c>
    </row>
    <row r="112" spans="1:11" ht="43.2">
      <c r="A112" s="80" t="s">
        <v>480</v>
      </c>
      <c r="B112" s="81">
        <v>100760</v>
      </c>
      <c r="C112" s="103" t="s">
        <v>26</v>
      </c>
      <c r="D112" s="82" t="s">
        <v>51</v>
      </c>
      <c r="E112" s="81" t="s">
        <v>30</v>
      </c>
      <c r="F112" s="83">
        <v>10</v>
      </c>
      <c r="G112" s="84"/>
      <c r="H112" s="84"/>
      <c r="I112" s="84">
        <f t="shared" si="54"/>
        <v>0</v>
      </c>
      <c r="J112" s="84">
        <f t="shared" si="55"/>
        <v>0</v>
      </c>
      <c r="K112" s="93">
        <f t="shared" si="56"/>
        <v>0</v>
      </c>
    </row>
    <row r="113" spans="1:11" ht="28.8">
      <c r="A113" s="80" t="s">
        <v>481</v>
      </c>
      <c r="B113" s="81">
        <v>102494</v>
      </c>
      <c r="C113" s="103" t="s">
        <v>26</v>
      </c>
      <c r="D113" s="82" t="s">
        <v>266</v>
      </c>
      <c r="E113" s="81" t="s">
        <v>30</v>
      </c>
      <c r="F113" s="83">
        <f>6.2*7.6+(2*4*3)</f>
        <v>71.12</v>
      </c>
      <c r="G113" s="84"/>
      <c r="H113" s="84"/>
      <c r="I113" s="84">
        <f t="shared" si="54"/>
        <v>0</v>
      </c>
      <c r="J113" s="84">
        <f t="shared" si="55"/>
        <v>0</v>
      </c>
      <c r="K113" s="93">
        <f t="shared" si="56"/>
        <v>0</v>
      </c>
    </row>
    <row r="114" spans="1:11" ht="28.8">
      <c r="A114" s="80" t="s">
        <v>482</v>
      </c>
      <c r="B114" s="81">
        <v>102520</v>
      </c>
      <c r="C114" s="103" t="s">
        <v>26</v>
      </c>
      <c r="D114" s="82" t="s">
        <v>172</v>
      </c>
      <c r="E114" s="81" t="s">
        <v>30</v>
      </c>
      <c r="F114" s="83">
        <f>2*0.6*4</f>
        <v>4.8</v>
      </c>
      <c r="G114" s="84"/>
      <c r="H114" s="84"/>
      <c r="I114" s="84">
        <f t="shared" si="54"/>
        <v>0</v>
      </c>
      <c r="J114" s="84">
        <f t="shared" si="55"/>
        <v>0</v>
      </c>
      <c r="K114" s="93">
        <f t="shared" si="56"/>
        <v>0</v>
      </c>
    </row>
    <row r="115" spans="1:11">
      <c r="A115" s="30" t="s">
        <v>272</v>
      </c>
      <c r="B115" s="31"/>
      <c r="C115" s="106"/>
      <c r="D115" s="32" t="s">
        <v>202</v>
      </c>
      <c r="E115" s="31"/>
      <c r="F115" s="33"/>
      <c r="G115" s="31"/>
      <c r="H115" s="31"/>
      <c r="I115" s="31"/>
      <c r="J115" s="31"/>
      <c r="K115" s="127">
        <f>SUM(K116:K140)</f>
        <v>0</v>
      </c>
    </row>
    <row r="116" spans="1:11" customFormat="1">
      <c r="A116" s="138" t="s">
        <v>483</v>
      </c>
      <c r="B116" s="139"/>
      <c r="C116" s="140"/>
      <c r="D116" s="141" t="s">
        <v>203</v>
      </c>
      <c r="E116" s="142"/>
      <c r="F116" s="147"/>
      <c r="G116" s="147"/>
      <c r="H116" s="148"/>
      <c r="I116" s="145"/>
      <c r="J116" s="145"/>
      <c r="K116" s="146"/>
    </row>
    <row r="117" spans="1:11" ht="28.8">
      <c r="A117" s="80" t="s">
        <v>484</v>
      </c>
      <c r="B117" s="81">
        <v>93664</v>
      </c>
      <c r="C117" s="103" t="s">
        <v>26</v>
      </c>
      <c r="D117" s="82" t="s">
        <v>204</v>
      </c>
      <c r="E117" s="81" t="s">
        <v>27</v>
      </c>
      <c r="F117" s="83">
        <v>2</v>
      </c>
      <c r="G117" s="84"/>
      <c r="H117" s="84"/>
      <c r="I117" s="84">
        <f t="shared" ref="I117:I123" si="57">SUM(G117:H117)</f>
        <v>0</v>
      </c>
      <c r="J117" s="84">
        <f t="shared" ref="J117:J123" si="58">ROUND(I117*(1+$K$4),2)</f>
        <v>0</v>
      </c>
      <c r="K117" s="93">
        <f t="shared" ref="K117:K123" si="59">ROUND(F117*J117,2)</f>
        <v>0</v>
      </c>
    </row>
    <row r="118" spans="1:11" ht="28.8">
      <c r="A118" s="80" t="s">
        <v>485</v>
      </c>
      <c r="B118" s="81">
        <v>93660</v>
      </c>
      <c r="C118" s="103" t="s">
        <v>26</v>
      </c>
      <c r="D118" s="82" t="s">
        <v>205</v>
      </c>
      <c r="E118" s="81" t="s">
        <v>27</v>
      </c>
      <c r="F118" s="83">
        <v>4</v>
      </c>
      <c r="G118" s="84"/>
      <c r="H118" s="84"/>
      <c r="I118" s="84">
        <f t="shared" si="57"/>
        <v>0</v>
      </c>
      <c r="J118" s="84">
        <f t="shared" si="58"/>
        <v>0</v>
      </c>
      <c r="K118" s="93">
        <f t="shared" si="59"/>
        <v>0</v>
      </c>
    </row>
    <row r="119" spans="1:11" ht="28.8">
      <c r="A119" s="80" t="s">
        <v>486</v>
      </c>
      <c r="B119" s="81">
        <v>93662</v>
      </c>
      <c r="C119" s="103" t="s">
        <v>26</v>
      </c>
      <c r="D119" s="108" t="s">
        <v>251</v>
      </c>
      <c r="E119" s="81" t="s">
        <v>27</v>
      </c>
      <c r="F119" s="83">
        <v>4</v>
      </c>
      <c r="G119" s="84"/>
      <c r="H119" s="84"/>
      <c r="I119" s="84">
        <f t="shared" si="57"/>
        <v>0</v>
      </c>
      <c r="J119" s="84">
        <f t="shared" si="58"/>
        <v>0</v>
      </c>
      <c r="K119" s="93">
        <f t="shared" si="59"/>
        <v>0</v>
      </c>
    </row>
    <row r="120" spans="1:11" ht="28.8">
      <c r="A120" s="80" t="s">
        <v>487</v>
      </c>
      <c r="B120" s="81">
        <v>101895</v>
      </c>
      <c r="C120" s="103" t="s">
        <v>26</v>
      </c>
      <c r="D120" s="82" t="s">
        <v>206</v>
      </c>
      <c r="E120" s="81" t="s">
        <v>27</v>
      </c>
      <c r="F120" s="83">
        <v>4</v>
      </c>
      <c r="G120" s="84"/>
      <c r="H120" s="84"/>
      <c r="I120" s="84">
        <f t="shared" si="57"/>
        <v>0</v>
      </c>
      <c r="J120" s="84">
        <f t="shared" si="58"/>
        <v>0</v>
      </c>
      <c r="K120" s="93">
        <f t="shared" si="59"/>
        <v>0</v>
      </c>
    </row>
    <row r="121" spans="1:11">
      <c r="A121" s="80" t="s">
        <v>488</v>
      </c>
      <c r="B121" s="81" t="s">
        <v>234</v>
      </c>
      <c r="C121" s="103" t="s">
        <v>69</v>
      </c>
      <c r="D121" s="82" t="s">
        <v>180</v>
      </c>
      <c r="E121" s="81" t="s">
        <v>27</v>
      </c>
      <c r="F121" s="83">
        <v>4</v>
      </c>
      <c r="G121" s="84"/>
      <c r="H121" s="84"/>
      <c r="I121" s="84">
        <f t="shared" si="57"/>
        <v>0</v>
      </c>
      <c r="J121" s="84">
        <f t="shared" si="58"/>
        <v>0</v>
      </c>
      <c r="K121" s="93">
        <f t="shared" si="59"/>
        <v>0</v>
      </c>
    </row>
    <row r="122" spans="1:11" ht="43.2">
      <c r="A122" s="80" t="s">
        <v>489</v>
      </c>
      <c r="B122" s="81" t="s">
        <v>236</v>
      </c>
      <c r="C122" s="103" t="s">
        <v>69</v>
      </c>
      <c r="D122" s="82" t="s">
        <v>207</v>
      </c>
      <c r="E122" s="81" t="s">
        <v>27</v>
      </c>
      <c r="F122" s="83">
        <v>1</v>
      </c>
      <c r="G122" s="84"/>
      <c r="H122" s="84"/>
      <c r="I122" s="84">
        <f t="shared" si="57"/>
        <v>0</v>
      </c>
      <c r="J122" s="84">
        <f t="shared" si="58"/>
        <v>0</v>
      </c>
      <c r="K122" s="93">
        <f t="shared" si="59"/>
        <v>0</v>
      </c>
    </row>
    <row r="123" spans="1:11" ht="43.2">
      <c r="A123" s="80" t="s">
        <v>490</v>
      </c>
      <c r="B123" s="81" t="s">
        <v>235</v>
      </c>
      <c r="C123" s="103" t="s">
        <v>69</v>
      </c>
      <c r="D123" s="82" t="s">
        <v>208</v>
      </c>
      <c r="E123" s="81" t="s">
        <v>27</v>
      </c>
      <c r="F123" s="83">
        <v>1</v>
      </c>
      <c r="G123" s="84"/>
      <c r="H123" s="84"/>
      <c r="I123" s="84">
        <f t="shared" si="57"/>
        <v>0</v>
      </c>
      <c r="J123" s="84">
        <f t="shared" si="58"/>
        <v>0</v>
      </c>
      <c r="K123" s="93">
        <f t="shared" si="59"/>
        <v>0</v>
      </c>
    </row>
    <row r="124" spans="1:11" customFormat="1">
      <c r="A124" s="138" t="s">
        <v>491</v>
      </c>
      <c r="B124" s="139"/>
      <c r="C124" s="140"/>
      <c r="D124" s="141" t="s">
        <v>209</v>
      </c>
      <c r="E124" s="142"/>
      <c r="F124" s="147" t="s">
        <v>68</v>
      </c>
      <c r="G124" s="147"/>
      <c r="H124" s="148"/>
      <c r="I124" s="145"/>
      <c r="J124" s="145"/>
      <c r="K124" s="146"/>
    </row>
    <row r="125" spans="1:11" ht="28.8">
      <c r="A125" s="80" t="s">
        <v>492</v>
      </c>
      <c r="B125" s="81" t="s">
        <v>237</v>
      </c>
      <c r="C125" s="103" t="s">
        <v>69</v>
      </c>
      <c r="D125" s="82" t="s">
        <v>238</v>
      </c>
      <c r="E125" s="81" t="s">
        <v>37</v>
      </c>
      <c r="F125" s="83">
        <v>40</v>
      </c>
      <c r="G125" s="84"/>
      <c r="H125" s="84"/>
      <c r="I125" s="84">
        <f t="shared" ref="I125" si="60">SUM(G125:H125)</f>
        <v>0</v>
      </c>
      <c r="J125" s="84">
        <f>ROUND(I125*(1+$K$4),2)</f>
        <v>0</v>
      </c>
      <c r="K125" s="93">
        <f>ROUND(F125*J125,2)</f>
        <v>0</v>
      </c>
    </row>
    <row r="126" spans="1:11" customFormat="1">
      <c r="A126" s="138" t="s">
        <v>493</v>
      </c>
      <c r="B126" s="139"/>
      <c r="C126" s="140"/>
      <c r="D126" s="141" t="s">
        <v>210</v>
      </c>
      <c r="E126" s="142"/>
      <c r="F126" s="147" t="s">
        <v>68</v>
      </c>
      <c r="G126" s="147"/>
      <c r="H126" s="148"/>
      <c r="I126" s="145"/>
      <c r="J126" s="145"/>
      <c r="K126" s="146"/>
    </row>
    <row r="127" spans="1:11" ht="28.8">
      <c r="A127" s="80" t="s">
        <v>494</v>
      </c>
      <c r="B127" s="81">
        <v>95781</v>
      </c>
      <c r="C127" s="103" t="s">
        <v>26</v>
      </c>
      <c r="D127" s="82" t="s">
        <v>52</v>
      </c>
      <c r="E127" s="81" t="s">
        <v>27</v>
      </c>
      <c r="F127" s="83">
        <v>4</v>
      </c>
      <c r="G127" s="84"/>
      <c r="H127" s="84"/>
      <c r="I127" s="84">
        <f t="shared" ref="I127:I128" si="61">SUM(G127:H127)</f>
        <v>0</v>
      </c>
      <c r="J127" s="84">
        <f>ROUND(I127*(1+$K$4),2)</f>
        <v>0</v>
      </c>
      <c r="K127" s="93">
        <f>ROUND(F127*J127,2)</f>
        <v>0</v>
      </c>
    </row>
    <row r="128" spans="1:11" ht="28.8">
      <c r="A128" s="80" t="s">
        <v>495</v>
      </c>
      <c r="B128" s="81">
        <v>95782</v>
      </c>
      <c r="C128" s="103" t="s">
        <v>26</v>
      </c>
      <c r="D128" s="82" t="s">
        <v>244</v>
      </c>
      <c r="E128" s="81" t="s">
        <v>27</v>
      </c>
      <c r="F128" s="83">
        <v>6</v>
      </c>
      <c r="G128" s="84"/>
      <c r="H128" s="84"/>
      <c r="I128" s="84">
        <f t="shared" si="61"/>
        <v>0</v>
      </c>
      <c r="J128" s="84">
        <f>ROUND(I128*(1+$K$4),2)</f>
        <v>0</v>
      </c>
      <c r="K128" s="93">
        <f>ROUND(F128*J128,2)</f>
        <v>0</v>
      </c>
    </row>
    <row r="129" spans="1:11" customFormat="1">
      <c r="A129" s="138" t="s">
        <v>496</v>
      </c>
      <c r="B129" s="139"/>
      <c r="C129" s="140"/>
      <c r="D129" s="141" t="s">
        <v>211</v>
      </c>
      <c r="E129" s="142"/>
      <c r="F129" s="147" t="s">
        <v>68</v>
      </c>
      <c r="G129" s="147"/>
      <c r="H129" s="148"/>
      <c r="I129" s="145"/>
      <c r="J129" s="145"/>
      <c r="K129" s="146"/>
    </row>
    <row r="130" spans="1:11">
      <c r="A130" s="80" t="s">
        <v>497</v>
      </c>
      <c r="B130" s="81">
        <v>12566</v>
      </c>
      <c r="C130" s="103" t="s">
        <v>239</v>
      </c>
      <c r="D130" s="82" t="s">
        <v>240</v>
      </c>
      <c r="E130" s="81" t="s">
        <v>27</v>
      </c>
      <c r="F130" s="83">
        <v>6</v>
      </c>
      <c r="G130" s="84"/>
      <c r="H130" s="84"/>
      <c r="I130" s="84">
        <f t="shared" ref="I130:I132" si="62">SUM(G130:H130)</f>
        <v>0</v>
      </c>
      <c r="J130" s="84">
        <f t="shared" ref="J130:J132" si="63">ROUND(I130*(1+$K$4),2)</f>
        <v>0</v>
      </c>
      <c r="K130" s="93">
        <f t="shared" ref="K130:K132" si="64">ROUND(F130*J130,2)</f>
        <v>0</v>
      </c>
    </row>
    <row r="131" spans="1:11">
      <c r="A131" s="80" t="s">
        <v>498</v>
      </c>
      <c r="B131" s="81" t="s">
        <v>241</v>
      </c>
      <c r="C131" s="103" t="s">
        <v>220</v>
      </c>
      <c r="D131" s="82" t="s">
        <v>181</v>
      </c>
      <c r="E131" s="81" t="s">
        <v>37</v>
      </c>
      <c r="F131" s="83">
        <v>200</v>
      </c>
      <c r="G131" s="84"/>
      <c r="H131" s="84"/>
      <c r="I131" s="84">
        <f t="shared" si="62"/>
        <v>0</v>
      </c>
      <c r="J131" s="84">
        <f t="shared" si="63"/>
        <v>0</v>
      </c>
      <c r="K131" s="93">
        <f t="shared" si="64"/>
        <v>0</v>
      </c>
    </row>
    <row r="132" spans="1:11" ht="43.2">
      <c r="A132" s="80" t="s">
        <v>499</v>
      </c>
      <c r="B132" s="81" t="s">
        <v>242</v>
      </c>
      <c r="C132" s="103" t="s">
        <v>228</v>
      </c>
      <c r="D132" s="82" t="s">
        <v>212</v>
      </c>
      <c r="E132" s="81" t="s">
        <v>27</v>
      </c>
      <c r="F132" s="83">
        <v>24</v>
      </c>
      <c r="G132" s="84"/>
      <c r="H132" s="84"/>
      <c r="I132" s="84">
        <f t="shared" si="62"/>
        <v>0</v>
      </c>
      <c r="J132" s="84">
        <f t="shared" si="63"/>
        <v>0</v>
      </c>
      <c r="K132" s="93">
        <f t="shared" si="64"/>
        <v>0</v>
      </c>
    </row>
    <row r="133" spans="1:11" customFormat="1">
      <c r="A133" s="138" t="s">
        <v>500</v>
      </c>
      <c r="B133" s="139"/>
      <c r="C133" s="140"/>
      <c r="D133" s="141" t="s">
        <v>213</v>
      </c>
      <c r="E133" s="142"/>
      <c r="F133" s="147" t="s">
        <v>68</v>
      </c>
      <c r="G133" s="147"/>
      <c r="H133" s="148"/>
      <c r="I133" s="145"/>
      <c r="J133" s="145"/>
      <c r="K133" s="146"/>
    </row>
    <row r="134" spans="1:11" ht="15" customHeight="1">
      <c r="A134" s="80" t="s">
        <v>501</v>
      </c>
      <c r="B134" s="81" t="s">
        <v>249</v>
      </c>
      <c r="C134" s="103" t="s">
        <v>245</v>
      </c>
      <c r="D134" s="82" t="s">
        <v>248</v>
      </c>
      <c r="E134" s="81" t="s">
        <v>27</v>
      </c>
      <c r="F134" s="83">
        <v>5</v>
      </c>
      <c r="G134" s="84"/>
      <c r="H134" s="84"/>
      <c r="I134" s="84">
        <f t="shared" ref="I134:I137" si="65">SUM(G134:H134)</f>
        <v>0</v>
      </c>
      <c r="J134" s="84">
        <f t="shared" ref="J134:J137" si="66">ROUND(I134*(1+$K$4),2)</f>
        <v>0</v>
      </c>
      <c r="K134" s="93">
        <f t="shared" ref="K134:K137" si="67">ROUND(F134*J134,2)</f>
        <v>0</v>
      </c>
    </row>
    <row r="135" spans="1:11" ht="15" customHeight="1">
      <c r="A135" s="80" t="s">
        <v>502</v>
      </c>
      <c r="B135" s="81" t="s">
        <v>247</v>
      </c>
      <c r="C135" s="103" t="s">
        <v>245</v>
      </c>
      <c r="D135" s="82" t="s">
        <v>246</v>
      </c>
      <c r="E135" s="81" t="s">
        <v>27</v>
      </c>
      <c r="F135" s="83">
        <v>2</v>
      </c>
      <c r="G135" s="84"/>
      <c r="H135" s="84"/>
      <c r="I135" s="84">
        <f t="shared" si="65"/>
        <v>0</v>
      </c>
      <c r="J135" s="84">
        <f t="shared" si="66"/>
        <v>0</v>
      </c>
      <c r="K135" s="93">
        <f t="shared" si="67"/>
        <v>0</v>
      </c>
    </row>
    <row r="136" spans="1:11" ht="28.8">
      <c r="A136" s="80" t="s">
        <v>503</v>
      </c>
      <c r="B136" s="81">
        <v>91966</v>
      </c>
      <c r="C136" s="103" t="s">
        <v>26</v>
      </c>
      <c r="D136" s="82" t="s">
        <v>214</v>
      </c>
      <c r="E136" s="81" t="s">
        <v>27</v>
      </c>
      <c r="F136" s="83">
        <v>4</v>
      </c>
      <c r="G136" s="84"/>
      <c r="H136" s="84"/>
      <c r="I136" s="84">
        <f t="shared" si="65"/>
        <v>0</v>
      </c>
      <c r="J136" s="84">
        <f t="shared" si="66"/>
        <v>0</v>
      </c>
      <c r="K136" s="93">
        <f t="shared" si="67"/>
        <v>0</v>
      </c>
    </row>
    <row r="137" spans="1:11">
      <c r="A137" s="80" t="s">
        <v>504</v>
      </c>
      <c r="B137" s="81" t="s">
        <v>257</v>
      </c>
      <c r="C137" s="103" t="s">
        <v>216</v>
      </c>
      <c r="D137" s="82" t="s">
        <v>250</v>
      </c>
      <c r="E137" s="81" t="s">
        <v>27</v>
      </c>
      <c r="F137" s="95">
        <v>4</v>
      </c>
      <c r="G137" s="84"/>
      <c r="H137" s="84"/>
      <c r="I137" s="84">
        <f t="shared" si="65"/>
        <v>0</v>
      </c>
      <c r="J137" s="84">
        <f t="shared" si="66"/>
        <v>0</v>
      </c>
      <c r="K137" s="93">
        <f t="shared" si="67"/>
        <v>0</v>
      </c>
    </row>
    <row r="138" spans="1:11" customFormat="1">
      <c r="A138" s="138" t="s">
        <v>505</v>
      </c>
      <c r="B138" s="139"/>
      <c r="C138" s="140"/>
      <c r="D138" s="141" t="s">
        <v>215</v>
      </c>
      <c r="E138" s="142"/>
      <c r="F138" s="147" t="s">
        <v>68</v>
      </c>
      <c r="G138" s="147"/>
      <c r="H138" s="148"/>
      <c r="I138" s="145"/>
      <c r="J138" s="145"/>
      <c r="K138" s="146"/>
    </row>
    <row r="139" spans="1:11" ht="28.8">
      <c r="A139" s="80" t="s">
        <v>506</v>
      </c>
      <c r="B139" s="81" t="s">
        <v>243</v>
      </c>
      <c r="C139" s="103" t="s">
        <v>228</v>
      </c>
      <c r="D139" s="82" t="s">
        <v>182</v>
      </c>
      <c r="E139" s="81" t="s">
        <v>27</v>
      </c>
      <c r="F139" s="83">
        <v>6</v>
      </c>
      <c r="G139" s="84"/>
      <c r="H139" s="84"/>
      <c r="I139" s="84">
        <f t="shared" ref="I139:I140" si="68">SUM(G139:H139)</f>
        <v>0</v>
      </c>
      <c r="J139" s="84">
        <f t="shared" ref="J139:J140" si="69">ROUND(I139*(1+$K$4),2)</f>
        <v>0</v>
      </c>
      <c r="K139" s="93">
        <f t="shared" ref="K139:K140" si="70">ROUND(F139*J139,2)</f>
        <v>0</v>
      </c>
    </row>
    <row r="140" spans="1:11" ht="28.8">
      <c r="A140" s="80" t="s">
        <v>507</v>
      </c>
      <c r="B140" s="81">
        <v>97599</v>
      </c>
      <c r="C140" s="103" t="s">
        <v>26</v>
      </c>
      <c r="D140" s="82" t="s">
        <v>183</v>
      </c>
      <c r="E140" s="81" t="s">
        <v>27</v>
      </c>
      <c r="F140" s="83">
        <v>4</v>
      </c>
      <c r="G140" s="84"/>
      <c r="H140" s="84"/>
      <c r="I140" s="84">
        <f t="shared" si="68"/>
        <v>0</v>
      </c>
      <c r="J140" s="84">
        <f t="shared" si="69"/>
        <v>0</v>
      </c>
      <c r="K140" s="93">
        <f t="shared" si="70"/>
        <v>0</v>
      </c>
    </row>
    <row r="141" spans="1:11">
      <c r="A141" s="89" t="s">
        <v>369</v>
      </c>
      <c r="B141" s="90"/>
      <c r="C141" s="105"/>
      <c r="D141" s="91" t="s">
        <v>54</v>
      </c>
      <c r="E141" s="90"/>
      <c r="F141" s="90"/>
      <c r="G141" s="90"/>
      <c r="H141" s="90"/>
      <c r="I141" s="90"/>
      <c r="J141" s="90"/>
      <c r="K141" s="127">
        <f>SUM(K142:K142)</f>
        <v>0</v>
      </c>
    </row>
    <row r="142" spans="1:11">
      <c r="A142" s="80" t="s">
        <v>508</v>
      </c>
      <c r="B142" s="81" t="s">
        <v>233</v>
      </c>
      <c r="C142" s="103" t="s">
        <v>69</v>
      </c>
      <c r="D142" s="82" t="s">
        <v>589</v>
      </c>
      <c r="E142" s="81" t="s">
        <v>55</v>
      </c>
      <c r="F142" s="83">
        <v>15</v>
      </c>
      <c r="G142" s="84"/>
      <c r="H142" s="84"/>
      <c r="I142" s="84">
        <f t="shared" ref="I142" si="71">SUM(G142:H142)</f>
        <v>0</v>
      </c>
      <c r="J142" s="84">
        <f>ROUND(I142*(1+$K$4),2)</f>
        <v>0</v>
      </c>
      <c r="K142" s="93">
        <f>ROUND(F142*J142,2)</f>
        <v>0</v>
      </c>
    </row>
    <row r="143" spans="1:11" s="259" customFormat="1">
      <c r="A143" s="253" t="s">
        <v>273</v>
      </c>
      <c r="B143" s="254"/>
      <c r="C143" s="255"/>
      <c r="D143" s="256" t="s">
        <v>399</v>
      </c>
      <c r="E143" s="254"/>
      <c r="F143" s="257"/>
      <c r="G143" s="254"/>
      <c r="H143" s="254"/>
      <c r="I143" s="254"/>
      <c r="J143" s="254"/>
      <c r="K143" s="258">
        <f>SUM(K144:K145)</f>
        <v>0</v>
      </c>
    </row>
    <row r="144" spans="1:11" ht="72">
      <c r="A144" s="80" t="s">
        <v>370</v>
      </c>
      <c r="B144" s="81" t="s">
        <v>258</v>
      </c>
      <c r="C144" s="103" t="s">
        <v>216</v>
      </c>
      <c r="D144" s="82" t="s">
        <v>262</v>
      </c>
      <c r="E144" s="81" t="s">
        <v>58</v>
      </c>
      <c r="F144" s="95">
        <v>1</v>
      </c>
      <c r="G144" s="84"/>
      <c r="H144" s="84"/>
      <c r="I144" s="84">
        <f t="shared" ref="I144" si="72">SUM(G144:H144)</f>
        <v>0</v>
      </c>
      <c r="J144" s="84">
        <f t="shared" ref="J144" si="73">ROUND(I144*(1+$K$4),2)</f>
        <v>0</v>
      </c>
      <c r="K144" s="93">
        <f>ROUND(F144*J144,2)</f>
        <v>0</v>
      </c>
    </row>
    <row r="145" spans="1:11">
      <c r="A145" s="85"/>
      <c r="B145" s="94"/>
      <c r="C145" s="86"/>
      <c r="D145" s="87"/>
      <c r="E145" s="86"/>
      <c r="F145" s="83"/>
      <c r="G145" s="86"/>
      <c r="H145" s="86"/>
      <c r="I145" s="86"/>
      <c r="J145" s="86"/>
      <c r="K145" s="88"/>
    </row>
    <row r="146" spans="1:11">
      <c r="A146" s="98">
        <v>4</v>
      </c>
      <c r="B146" s="99"/>
      <c r="C146" s="104"/>
      <c r="D146" s="100" t="s">
        <v>284</v>
      </c>
      <c r="E146" s="99"/>
      <c r="F146" s="101"/>
      <c r="G146" s="99"/>
      <c r="H146" s="99"/>
      <c r="I146" s="99"/>
      <c r="J146" s="99"/>
      <c r="K146" s="128">
        <f>K147+K210</f>
        <v>0</v>
      </c>
    </row>
    <row r="147" spans="1:11" s="259" customFormat="1">
      <c r="A147" s="253" t="s">
        <v>34</v>
      </c>
      <c r="B147" s="254"/>
      <c r="C147" s="255"/>
      <c r="D147" s="256" t="s">
        <v>395</v>
      </c>
      <c r="E147" s="254"/>
      <c r="F147" s="257"/>
      <c r="G147" s="254"/>
      <c r="H147" s="254"/>
      <c r="I147" s="254"/>
      <c r="J147" s="254"/>
      <c r="K147" s="258">
        <f>K148+K157+K160+K168+K172+K174+K182+K208</f>
        <v>0</v>
      </c>
    </row>
    <row r="148" spans="1:11">
      <c r="A148" s="89" t="s">
        <v>274</v>
      </c>
      <c r="B148" s="90"/>
      <c r="C148" s="105"/>
      <c r="D148" s="91" t="s">
        <v>173</v>
      </c>
      <c r="E148" s="90"/>
      <c r="F148" s="92"/>
      <c r="G148" s="90"/>
      <c r="H148" s="90"/>
      <c r="I148" s="90"/>
      <c r="J148" s="90"/>
      <c r="K148" s="127">
        <f>SUM(K149:K156)</f>
        <v>0</v>
      </c>
    </row>
    <row r="149" spans="1:11">
      <c r="A149" s="80" t="s">
        <v>509</v>
      </c>
      <c r="B149" s="81" t="s">
        <v>218</v>
      </c>
      <c r="C149" s="103" t="s">
        <v>216</v>
      </c>
      <c r="D149" s="82" t="s">
        <v>193</v>
      </c>
      <c r="E149" s="81" t="s">
        <v>27</v>
      </c>
      <c r="F149" s="95">
        <v>1</v>
      </c>
      <c r="G149" s="84"/>
      <c r="H149" s="84"/>
      <c r="I149" s="84">
        <f t="shared" ref="I149" si="74">SUM(G149:H149)</f>
        <v>0</v>
      </c>
      <c r="J149" s="84">
        <f t="shared" ref="J149:J156" si="75">ROUND(I149*(1+$K$4),2)</f>
        <v>0</v>
      </c>
      <c r="K149" s="93">
        <f t="shared" ref="K149:K156" si="76">ROUND(F149*J149,2)</f>
        <v>0</v>
      </c>
    </row>
    <row r="150" spans="1:11">
      <c r="A150" s="80" t="s">
        <v>510</v>
      </c>
      <c r="B150" s="81" t="s">
        <v>219</v>
      </c>
      <c r="C150" s="103" t="s">
        <v>220</v>
      </c>
      <c r="D150" s="82" t="s">
        <v>221</v>
      </c>
      <c r="E150" s="81" t="s">
        <v>30</v>
      </c>
      <c r="F150" s="83">
        <v>2</v>
      </c>
      <c r="G150" s="84"/>
      <c r="H150" s="84"/>
      <c r="I150" s="84">
        <f t="shared" ref="I150:I156" si="77">SUM(G150:H150)</f>
        <v>0</v>
      </c>
      <c r="J150" s="84">
        <f t="shared" si="75"/>
        <v>0</v>
      </c>
      <c r="K150" s="93">
        <f t="shared" si="76"/>
        <v>0</v>
      </c>
    </row>
    <row r="151" spans="1:11" ht="28.8">
      <c r="A151" s="80" t="s">
        <v>511</v>
      </c>
      <c r="B151" s="81">
        <v>98443</v>
      </c>
      <c r="C151" s="103" t="s">
        <v>26</v>
      </c>
      <c r="D151" s="82" t="s">
        <v>195</v>
      </c>
      <c r="E151" s="81" t="s">
        <v>30</v>
      </c>
      <c r="F151" s="83">
        <f>(0.7+1+0.7)*2.5*21</f>
        <v>126</v>
      </c>
      <c r="G151" s="84"/>
      <c r="H151" s="84"/>
      <c r="I151" s="84">
        <f t="shared" si="77"/>
        <v>0</v>
      </c>
      <c r="J151" s="84">
        <f t="shared" si="75"/>
        <v>0</v>
      </c>
      <c r="K151" s="93">
        <f t="shared" si="76"/>
        <v>0</v>
      </c>
    </row>
    <row r="152" spans="1:11" ht="28.8">
      <c r="A152" s="80" t="s">
        <v>512</v>
      </c>
      <c r="B152" s="81" t="s">
        <v>254</v>
      </c>
      <c r="C152" s="103" t="s">
        <v>216</v>
      </c>
      <c r="D152" s="82" t="s">
        <v>252</v>
      </c>
      <c r="E152" s="81" t="s">
        <v>58</v>
      </c>
      <c r="F152" s="95">
        <v>2</v>
      </c>
      <c r="G152" s="84"/>
      <c r="H152" s="84"/>
      <c r="I152" s="84">
        <f t="shared" si="77"/>
        <v>0</v>
      </c>
      <c r="J152" s="84">
        <f t="shared" si="75"/>
        <v>0</v>
      </c>
      <c r="K152" s="93">
        <f t="shared" si="76"/>
        <v>0</v>
      </c>
    </row>
    <row r="153" spans="1:11">
      <c r="A153" s="80" t="s">
        <v>513</v>
      </c>
      <c r="B153" s="81" t="s">
        <v>222</v>
      </c>
      <c r="C153" s="103" t="s">
        <v>69</v>
      </c>
      <c r="D153" s="82" t="s">
        <v>194</v>
      </c>
      <c r="E153" s="81" t="s">
        <v>30</v>
      </c>
      <c r="F153" s="83">
        <f>(0.7+1+0.7)*2.5*21*2</f>
        <v>252</v>
      </c>
      <c r="G153" s="84"/>
      <c r="H153" s="84"/>
      <c r="I153" s="84">
        <f t="shared" si="77"/>
        <v>0</v>
      </c>
      <c r="J153" s="84">
        <f t="shared" si="75"/>
        <v>0</v>
      </c>
      <c r="K153" s="93">
        <f t="shared" si="76"/>
        <v>0</v>
      </c>
    </row>
    <row r="154" spans="1:11">
      <c r="A154" s="80" t="s">
        <v>514</v>
      </c>
      <c r="B154" s="81">
        <v>97637</v>
      </c>
      <c r="C154" s="103" t="s">
        <v>26</v>
      </c>
      <c r="D154" s="82" t="s">
        <v>196</v>
      </c>
      <c r="E154" s="81" t="s">
        <v>30</v>
      </c>
      <c r="F154" s="83">
        <f>(0.7+1+0.7)*2.5*21</f>
        <v>126</v>
      </c>
      <c r="G154" s="84"/>
      <c r="H154" s="84"/>
      <c r="I154" s="84">
        <f t="shared" si="77"/>
        <v>0</v>
      </c>
      <c r="J154" s="84">
        <f t="shared" si="75"/>
        <v>0</v>
      </c>
      <c r="K154" s="93">
        <f t="shared" si="76"/>
        <v>0</v>
      </c>
    </row>
    <row r="155" spans="1:11" s="97" customFormat="1" ht="28.8">
      <c r="A155" s="80" t="s">
        <v>515</v>
      </c>
      <c r="B155" s="81">
        <v>10527</v>
      </c>
      <c r="C155" s="103" t="s">
        <v>26</v>
      </c>
      <c r="D155" s="82" t="s">
        <v>38</v>
      </c>
      <c r="E155" s="81" t="s">
        <v>39</v>
      </c>
      <c r="F155" s="83">
        <f>(10.8+9.8)*2*2</f>
        <v>82.4</v>
      </c>
      <c r="G155" s="84"/>
      <c r="H155" s="84"/>
      <c r="I155" s="84">
        <f t="shared" si="77"/>
        <v>0</v>
      </c>
      <c r="J155" s="84">
        <f t="shared" si="75"/>
        <v>0</v>
      </c>
      <c r="K155" s="93">
        <f t="shared" si="76"/>
        <v>0</v>
      </c>
    </row>
    <row r="156" spans="1:11" s="97" customFormat="1" ht="28.8">
      <c r="A156" s="80" t="s">
        <v>516</v>
      </c>
      <c r="B156" s="81">
        <v>97064</v>
      </c>
      <c r="C156" s="103" t="s">
        <v>26</v>
      </c>
      <c r="D156" s="82" t="s">
        <v>40</v>
      </c>
      <c r="E156" s="81" t="s">
        <v>37</v>
      </c>
      <c r="F156" s="83">
        <f>(10.8+9.8)*2</f>
        <v>41.2</v>
      </c>
      <c r="G156" s="84"/>
      <c r="H156" s="84"/>
      <c r="I156" s="84">
        <f t="shared" si="77"/>
        <v>0</v>
      </c>
      <c r="J156" s="84">
        <f t="shared" si="75"/>
        <v>0</v>
      </c>
      <c r="K156" s="93">
        <f t="shared" si="76"/>
        <v>0</v>
      </c>
    </row>
    <row r="157" spans="1:11">
      <c r="A157" s="89" t="s">
        <v>275</v>
      </c>
      <c r="B157" s="90"/>
      <c r="C157" s="105"/>
      <c r="D157" s="91" t="s">
        <v>174</v>
      </c>
      <c r="E157" s="90"/>
      <c r="F157" s="92"/>
      <c r="G157" s="90"/>
      <c r="H157" s="90"/>
      <c r="I157" s="90"/>
      <c r="J157" s="90"/>
      <c r="K157" s="127">
        <f>SUM(K158:K159)</f>
        <v>0</v>
      </c>
    </row>
    <row r="158" spans="1:11" s="97" customFormat="1" ht="43.2">
      <c r="A158" s="80" t="s">
        <v>517</v>
      </c>
      <c r="B158" s="81" t="s">
        <v>223</v>
      </c>
      <c r="C158" s="103" t="s">
        <v>220</v>
      </c>
      <c r="D158" s="82" t="s">
        <v>390</v>
      </c>
      <c r="E158" s="81" t="s">
        <v>107</v>
      </c>
      <c r="F158" s="83">
        <v>2</v>
      </c>
      <c r="G158" s="84"/>
      <c r="H158" s="84"/>
      <c r="I158" s="84">
        <f t="shared" ref="I158" si="78">SUM(G158:H158)</f>
        <v>0</v>
      </c>
      <c r="J158" s="84">
        <f>ROUND(I158*(1+$K$4),2)</f>
        <v>0</v>
      </c>
      <c r="K158" s="93">
        <f>ROUND(F158*J158,2)</f>
        <v>0</v>
      </c>
    </row>
    <row r="159" spans="1:11" s="97" customFormat="1">
      <c r="A159" s="80" t="s">
        <v>518</v>
      </c>
      <c r="B159" s="81" t="s">
        <v>396</v>
      </c>
      <c r="C159" s="103" t="s">
        <v>220</v>
      </c>
      <c r="D159" s="82" t="s">
        <v>391</v>
      </c>
      <c r="E159" s="81" t="s">
        <v>107</v>
      </c>
      <c r="F159" s="83">
        <v>1</v>
      </c>
      <c r="G159" s="84"/>
      <c r="H159" s="84"/>
      <c r="I159" s="84">
        <f t="shared" ref="I159" si="79">SUM(G159:H159)</f>
        <v>0</v>
      </c>
      <c r="J159" s="84">
        <f>ROUND(I159*(1+$K$4),2)</f>
        <v>0</v>
      </c>
      <c r="K159" s="93">
        <f>ROUND(F159*J159,2)</f>
        <v>0</v>
      </c>
    </row>
    <row r="160" spans="1:11">
      <c r="A160" s="89" t="s">
        <v>276</v>
      </c>
      <c r="B160" s="90"/>
      <c r="C160" s="105"/>
      <c r="D160" s="91" t="s">
        <v>186</v>
      </c>
      <c r="E160" s="90"/>
      <c r="F160" s="92"/>
      <c r="G160" s="90"/>
      <c r="H160" s="90"/>
      <c r="I160" s="90"/>
      <c r="J160" s="90"/>
      <c r="K160" s="127">
        <f>SUM(K161:K167)</f>
        <v>0</v>
      </c>
    </row>
    <row r="161" spans="1:11" s="97" customFormat="1">
      <c r="A161" s="80" t="s">
        <v>519</v>
      </c>
      <c r="B161" s="81" t="s">
        <v>224</v>
      </c>
      <c r="C161" s="103" t="s">
        <v>220</v>
      </c>
      <c r="D161" s="82" t="s">
        <v>185</v>
      </c>
      <c r="E161" s="81" t="s">
        <v>30</v>
      </c>
      <c r="F161" s="83">
        <v>28</v>
      </c>
      <c r="G161" s="84"/>
      <c r="H161" s="84"/>
      <c r="I161" s="84">
        <f t="shared" ref="I161:I167" si="80">SUM(G161:H161)</f>
        <v>0</v>
      </c>
      <c r="J161" s="84">
        <f t="shared" ref="J161:J167" si="81">ROUND(I161*(1+$K$4),2)</f>
        <v>0</v>
      </c>
      <c r="K161" s="93">
        <f t="shared" ref="K161:K167" si="82">ROUND(F161*J161,2)</f>
        <v>0</v>
      </c>
    </row>
    <row r="162" spans="1:11" s="97" customFormat="1" ht="28.8">
      <c r="A162" s="80" t="s">
        <v>520</v>
      </c>
      <c r="B162" s="81">
        <v>97660</v>
      </c>
      <c r="C162" s="103" t="s">
        <v>26</v>
      </c>
      <c r="D162" s="82" t="s">
        <v>175</v>
      </c>
      <c r="E162" s="81" t="s">
        <v>27</v>
      </c>
      <c r="F162" s="83">
        <v>3</v>
      </c>
      <c r="G162" s="84"/>
      <c r="H162" s="84"/>
      <c r="I162" s="84">
        <f t="shared" si="80"/>
        <v>0</v>
      </c>
      <c r="J162" s="84">
        <f t="shared" si="81"/>
        <v>0</v>
      </c>
      <c r="K162" s="93">
        <f t="shared" si="82"/>
        <v>0</v>
      </c>
    </row>
    <row r="163" spans="1:11" s="97" customFormat="1">
      <c r="A163" s="80" t="s">
        <v>521</v>
      </c>
      <c r="B163" s="81">
        <v>97665</v>
      </c>
      <c r="C163" s="103" t="s">
        <v>26</v>
      </c>
      <c r="D163" s="82" t="s">
        <v>225</v>
      </c>
      <c r="E163" s="81" t="s">
        <v>27</v>
      </c>
      <c r="F163" s="83">
        <v>3</v>
      </c>
      <c r="G163" s="84"/>
      <c r="H163" s="84"/>
      <c r="I163" s="84">
        <f t="shared" si="80"/>
        <v>0</v>
      </c>
      <c r="J163" s="84">
        <f t="shared" si="81"/>
        <v>0</v>
      </c>
      <c r="K163" s="93">
        <f t="shared" si="82"/>
        <v>0</v>
      </c>
    </row>
    <row r="164" spans="1:11" s="97" customFormat="1">
      <c r="A164" s="80" t="s">
        <v>522</v>
      </c>
      <c r="B164" s="81" t="s">
        <v>227</v>
      </c>
      <c r="C164" s="103" t="s">
        <v>228</v>
      </c>
      <c r="D164" s="82" t="s">
        <v>187</v>
      </c>
      <c r="E164" s="81" t="s">
        <v>37</v>
      </c>
      <c r="F164" s="83">
        <v>10</v>
      </c>
      <c r="G164" s="84"/>
      <c r="H164" s="84"/>
      <c r="I164" s="84">
        <f t="shared" si="80"/>
        <v>0</v>
      </c>
      <c r="J164" s="84">
        <f t="shared" si="81"/>
        <v>0</v>
      </c>
      <c r="K164" s="93">
        <f t="shared" si="82"/>
        <v>0</v>
      </c>
    </row>
    <row r="165" spans="1:11" s="97" customFormat="1" ht="28.8">
      <c r="A165" s="80" t="s">
        <v>523</v>
      </c>
      <c r="B165" s="81">
        <v>104793</v>
      </c>
      <c r="C165" s="103" t="s">
        <v>26</v>
      </c>
      <c r="D165" s="82" t="s">
        <v>226</v>
      </c>
      <c r="E165" s="81" t="s">
        <v>37</v>
      </c>
      <c r="F165" s="83">
        <v>30</v>
      </c>
      <c r="G165" s="84"/>
      <c r="H165" s="84"/>
      <c r="I165" s="84">
        <f t="shared" si="80"/>
        <v>0</v>
      </c>
      <c r="J165" s="84">
        <f t="shared" si="81"/>
        <v>0</v>
      </c>
      <c r="K165" s="93">
        <f t="shared" si="82"/>
        <v>0</v>
      </c>
    </row>
    <row r="166" spans="1:11" s="97" customFormat="1">
      <c r="A166" s="80" t="s">
        <v>524</v>
      </c>
      <c r="B166" s="81" t="s">
        <v>41</v>
      </c>
      <c r="C166" s="103" t="s">
        <v>69</v>
      </c>
      <c r="D166" s="82" t="s">
        <v>42</v>
      </c>
      <c r="E166" s="81" t="s">
        <v>35</v>
      </c>
      <c r="F166" s="83">
        <v>12</v>
      </c>
      <c r="G166" s="84"/>
      <c r="H166" s="84"/>
      <c r="I166" s="84">
        <f t="shared" si="80"/>
        <v>0</v>
      </c>
      <c r="J166" s="84">
        <f t="shared" si="81"/>
        <v>0</v>
      </c>
      <c r="K166" s="93">
        <f t="shared" si="82"/>
        <v>0</v>
      </c>
    </row>
    <row r="167" spans="1:11" s="97" customFormat="1">
      <c r="A167" s="80" t="s">
        <v>525</v>
      </c>
      <c r="B167" s="81" t="s">
        <v>229</v>
      </c>
      <c r="C167" s="103" t="s">
        <v>220</v>
      </c>
      <c r="D167" s="82" t="s">
        <v>43</v>
      </c>
      <c r="E167" s="81" t="s">
        <v>230</v>
      </c>
      <c r="F167" s="83">
        <v>2</v>
      </c>
      <c r="G167" s="84"/>
      <c r="H167" s="84"/>
      <c r="I167" s="84">
        <f t="shared" si="80"/>
        <v>0</v>
      </c>
      <c r="J167" s="84">
        <f t="shared" si="81"/>
        <v>0</v>
      </c>
      <c r="K167" s="93">
        <f t="shared" si="82"/>
        <v>0</v>
      </c>
    </row>
    <row r="168" spans="1:11">
      <c r="A168" s="89" t="s">
        <v>277</v>
      </c>
      <c r="B168" s="90"/>
      <c r="C168" s="105"/>
      <c r="D168" s="91" t="s">
        <v>176</v>
      </c>
      <c r="E168" s="90"/>
      <c r="F168" s="92" t="s">
        <v>68</v>
      </c>
      <c r="G168" s="90"/>
      <c r="H168" s="90"/>
      <c r="I168" s="90"/>
      <c r="J168" s="90"/>
      <c r="K168" s="127">
        <f>SUM(K169:K171)</f>
        <v>0</v>
      </c>
    </row>
    <row r="169" spans="1:11" ht="28.8">
      <c r="A169" s="80" t="s">
        <v>526</v>
      </c>
      <c r="B169" s="81" t="s">
        <v>254</v>
      </c>
      <c r="C169" s="103" t="s">
        <v>216</v>
      </c>
      <c r="D169" s="82" t="s">
        <v>232</v>
      </c>
      <c r="E169" s="81" t="s">
        <v>27</v>
      </c>
      <c r="F169" s="95">
        <v>1</v>
      </c>
      <c r="G169" s="84"/>
      <c r="H169" s="84"/>
      <c r="I169" s="84">
        <f t="shared" ref="I169:I171" si="83">SUM(G169:H169)</f>
        <v>0</v>
      </c>
      <c r="J169" s="84">
        <f t="shared" ref="J169:J171" si="84">ROUND(I169*(1+$K$4),2)</f>
        <v>0</v>
      </c>
      <c r="K169" s="93">
        <f t="shared" ref="K169:K171" si="85">ROUND(F169*J169,2)</f>
        <v>0</v>
      </c>
    </row>
    <row r="170" spans="1:11" ht="28.8">
      <c r="A170" s="80" t="s">
        <v>527</v>
      </c>
      <c r="B170" s="81" t="s">
        <v>255</v>
      </c>
      <c r="C170" s="103" t="s">
        <v>69</v>
      </c>
      <c r="D170" s="82" t="s">
        <v>231</v>
      </c>
      <c r="E170" s="81" t="s">
        <v>27</v>
      </c>
      <c r="F170" s="95">
        <v>1</v>
      </c>
      <c r="G170" s="84"/>
      <c r="H170" s="84"/>
      <c r="I170" s="84">
        <f t="shared" si="83"/>
        <v>0</v>
      </c>
      <c r="J170" s="84">
        <f t="shared" si="84"/>
        <v>0</v>
      </c>
      <c r="K170" s="93">
        <f t="shared" si="85"/>
        <v>0</v>
      </c>
    </row>
    <row r="171" spans="1:11" ht="28.8">
      <c r="A171" s="80" t="s">
        <v>528</v>
      </c>
      <c r="B171" s="81" t="s">
        <v>256</v>
      </c>
      <c r="C171" s="103" t="s">
        <v>216</v>
      </c>
      <c r="D171" s="82" t="s">
        <v>188</v>
      </c>
      <c r="E171" s="81" t="s">
        <v>27</v>
      </c>
      <c r="F171" s="95">
        <v>1</v>
      </c>
      <c r="G171" s="84"/>
      <c r="H171" s="84"/>
      <c r="I171" s="84">
        <f t="shared" si="83"/>
        <v>0</v>
      </c>
      <c r="J171" s="84">
        <f t="shared" si="84"/>
        <v>0</v>
      </c>
      <c r="K171" s="93">
        <f t="shared" si="85"/>
        <v>0</v>
      </c>
    </row>
    <row r="172" spans="1:11">
      <c r="A172" s="89" t="s">
        <v>278</v>
      </c>
      <c r="B172" s="90"/>
      <c r="C172" s="105"/>
      <c r="D172" s="91" t="s">
        <v>177</v>
      </c>
      <c r="E172" s="90"/>
      <c r="F172" s="92"/>
      <c r="G172" s="90"/>
      <c r="H172" s="90"/>
      <c r="I172" s="90"/>
      <c r="J172" s="90"/>
      <c r="K172" s="127">
        <f>SUM(K173:K173)</f>
        <v>0</v>
      </c>
    </row>
    <row r="173" spans="1:11" ht="43.2">
      <c r="A173" s="80" t="s">
        <v>529</v>
      </c>
      <c r="B173" s="81" t="s">
        <v>53</v>
      </c>
      <c r="C173" s="103" t="s">
        <v>69</v>
      </c>
      <c r="D173" s="82" t="s">
        <v>178</v>
      </c>
      <c r="E173" s="81" t="s">
        <v>30</v>
      </c>
      <c r="F173" s="83">
        <v>28</v>
      </c>
      <c r="G173" s="84"/>
      <c r="H173" s="84"/>
      <c r="I173" s="84">
        <f t="shared" ref="I173" si="86">SUM(G173:H173)</f>
        <v>0</v>
      </c>
      <c r="J173" s="84">
        <f>ROUND(I173*(1+$K$4),2)</f>
        <v>0</v>
      </c>
      <c r="K173" s="93">
        <f>ROUND(F173*J173,2)</f>
        <v>0</v>
      </c>
    </row>
    <row r="174" spans="1:11">
      <c r="A174" s="89" t="s">
        <v>279</v>
      </c>
      <c r="B174" s="90"/>
      <c r="C174" s="105"/>
      <c r="D174" s="91" t="s">
        <v>46</v>
      </c>
      <c r="E174" s="90"/>
      <c r="F174" s="92"/>
      <c r="G174" s="90"/>
      <c r="H174" s="90"/>
      <c r="I174" s="90"/>
      <c r="J174" s="90"/>
      <c r="K174" s="127">
        <f>SUM(K175:K181)</f>
        <v>0</v>
      </c>
    </row>
    <row r="175" spans="1:11">
      <c r="A175" s="80" t="s">
        <v>530</v>
      </c>
      <c r="B175" s="81">
        <v>88497</v>
      </c>
      <c r="C175" s="103" t="s">
        <v>26</v>
      </c>
      <c r="D175" s="82" t="s">
        <v>47</v>
      </c>
      <c r="E175" s="81" t="s">
        <v>30</v>
      </c>
      <c r="F175" s="83">
        <f>(9.8+10.8)*2*3</f>
        <v>123.60000000000001</v>
      </c>
      <c r="G175" s="84"/>
      <c r="H175" s="84"/>
      <c r="I175" s="84">
        <f t="shared" ref="I175:I181" si="87">SUM(G175:H175)</f>
        <v>0</v>
      </c>
      <c r="J175" s="84">
        <f t="shared" ref="J175:J181" si="88">ROUND(I175*(1+$K$4),2)</f>
        <v>0</v>
      </c>
      <c r="K175" s="93">
        <f t="shared" ref="K175:K181" si="89">ROUND(F175*J175,2)</f>
        <v>0</v>
      </c>
    </row>
    <row r="176" spans="1:11" ht="28.8">
      <c r="A176" s="80" t="s">
        <v>531</v>
      </c>
      <c r="B176" s="81">
        <v>88489</v>
      </c>
      <c r="C176" s="103" t="s">
        <v>26</v>
      </c>
      <c r="D176" s="82" t="s">
        <v>48</v>
      </c>
      <c r="E176" s="81" t="s">
        <v>30</v>
      </c>
      <c r="F176" s="83">
        <f>(9.8+10.8)*2*3</f>
        <v>123.60000000000001</v>
      </c>
      <c r="G176" s="84"/>
      <c r="H176" s="84"/>
      <c r="I176" s="84">
        <f t="shared" si="87"/>
        <v>0</v>
      </c>
      <c r="J176" s="84">
        <f t="shared" si="88"/>
        <v>0</v>
      </c>
      <c r="K176" s="93">
        <f t="shared" si="89"/>
        <v>0</v>
      </c>
    </row>
    <row r="177" spans="1:11">
      <c r="A177" s="80" t="s">
        <v>532</v>
      </c>
      <c r="B177" s="81">
        <v>88496</v>
      </c>
      <c r="C177" s="103" t="s">
        <v>26</v>
      </c>
      <c r="D177" s="82" t="s">
        <v>49</v>
      </c>
      <c r="E177" s="81" t="s">
        <v>30</v>
      </c>
      <c r="F177" s="83">
        <f>9.8*6.7+4.1*2.5</f>
        <v>75.910000000000011</v>
      </c>
      <c r="G177" s="84"/>
      <c r="H177" s="84"/>
      <c r="I177" s="84">
        <f t="shared" si="87"/>
        <v>0</v>
      </c>
      <c r="J177" s="84">
        <f t="shared" si="88"/>
        <v>0</v>
      </c>
      <c r="K177" s="93">
        <f t="shared" si="89"/>
        <v>0</v>
      </c>
    </row>
    <row r="178" spans="1:11" ht="28.8">
      <c r="A178" s="80" t="s">
        <v>533</v>
      </c>
      <c r="B178" s="81">
        <v>88488</v>
      </c>
      <c r="C178" s="103" t="s">
        <v>26</v>
      </c>
      <c r="D178" s="82" t="s">
        <v>50</v>
      </c>
      <c r="E178" s="81" t="s">
        <v>30</v>
      </c>
      <c r="F178" s="83">
        <f>9.8*6.7+4.1*2.5</f>
        <v>75.910000000000011</v>
      </c>
      <c r="G178" s="84"/>
      <c r="H178" s="84"/>
      <c r="I178" s="84">
        <f t="shared" si="87"/>
        <v>0</v>
      </c>
      <c r="J178" s="84">
        <f t="shared" si="88"/>
        <v>0</v>
      </c>
      <c r="K178" s="93">
        <f t="shared" si="89"/>
        <v>0</v>
      </c>
    </row>
    <row r="179" spans="1:11" ht="43.2">
      <c r="A179" s="80" t="s">
        <v>534</v>
      </c>
      <c r="B179" s="81">
        <v>100760</v>
      </c>
      <c r="C179" s="103" t="s">
        <v>26</v>
      </c>
      <c r="D179" s="82" t="s">
        <v>51</v>
      </c>
      <c r="E179" s="81" t="s">
        <v>30</v>
      </c>
      <c r="F179" s="83">
        <v>10</v>
      </c>
      <c r="G179" s="84"/>
      <c r="H179" s="84"/>
      <c r="I179" s="84">
        <f t="shared" si="87"/>
        <v>0</v>
      </c>
      <c r="J179" s="84">
        <f t="shared" si="88"/>
        <v>0</v>
      </c>
      <c r="K179" s="93">
        <f t="shared" si="89"/>
        <v>0</v>
      </c>
    </row>
    <row r="180" spans="1:11" ht="28.8">
      <c r="A180" s="80" t="s">
        <v>535</v>
      </c>
      <c r="B180" s="81">
        <v>102494</v>
      </c>
      <c r="C180" s="103" t="s">
        <v>26</v>
      </c>
      <c r="D180" s="82" t="s">
        <v>171</v>
      </c>
      <c r="E180" s="81" t="s">
        <v>30</v>
      </c>
      <c r="F180" s="83">
        <f>9.8*6.7+4.1*2.5+(2*4*3)</f>
        <v>99.910000000000011</v>
      </c>
      <c r="G180" s="84"/>
      <c r="H180" s="84"/>
      <c r="I180" s="84">
        <f t="shared" si="87"/>
        <v>0</v>
      </c>
      <c r="J180" s="84">
        <f t="shared" si="88"/>
        <v>0</v>
      </c>
      <c r="K180" s="93">
        <f t="shared" si="89"/>
        <v>0</v>
      </c>
    </row>
    <row r="181" spans="1:11" ht="28.8">
      <c r="A181" s="80" t="s">
        <v>536</v>
      </c>
      <c r="B181" s="81">
        <v>102520</v>
      </c>
      <c r="C181" s="103" t="s">
        <v>26</v>
      </c>
      <c r="D181" s="82" t="s">
        <v>172</v>
      </c>
      <c r="E181" s="81" t="s">
        <v>30</v>
      </c>
      <c r="F181" s="83">
        <f>2*0.6*4</f>
        <v>4.8</v>
      </c>
      <c r="G181" s="84"/>
      <c r="H181" s="84"/>
      <c r="I181" s="84">
        <f t="shared" si="87"/>
        <v>0</v>
      </c>
      <c r="J181" s="84">
        <f t="shared" si="88"/>
        <v>0</v>
      </c>
      <c r="K181" s="93">
        <f t="shared" si="89"/>
        <v>0</v>
      </c>
    </row>
    <row r="182" spans="1:11">
      <c r="A182" s="30" t="s">
        <v>280</v>
      </c>
      <c r="B182" s="31"/>
      <c r="C182" s="106"/>
      <c r="D182" s="32" t="s">
        <v>202</v>
      </c>
      <c r="E182" s="31"/>
      <c r="F182" s="33"/>
      <c r="G182" s="31"/>
      <c r="H182" s="31"/>
      <c r="I182" s="31"/>
      <c r="J182" s="31"/>
      <c r="K182" s="127">
        <f>SUM(K183:K207)</f>
        <v>0</v>
      </c>
    </row>
    <row r="183" spans="1:11" customFormat="1">
      <c r="A183" s="138" t="s">
        <v>537</v>
      </c>
      <c r="B183" s="139"/>
      <c r="C183" s="140"/>
      <c r="D183" s="141" t="s">
        <v>203</v>
      </c>
      <c r="E183" s="142"/>
      <c r="F183" s="147"/>
      <c r="G183" s="147"/>
      <c r="H183" s="148"/>
      <c r="I183" s="145"/>
      <c r="J183" s="145"/>
      <c r="K183" s="146"/>
    </row>
    <row r="184" spans="1:11" ht="28.8">
      <c r="A184" s="80" t="s">
        <v>538</v>
      </c>
      <c r="B184" s="81">
        <v>93664</v>
      </c>
      <c r="C184" s="103" t="s">
        <v>26</v>
      </c>
      <c r="D184" s="82" t="s">
        <v>204</v>
      </c>
      <c r="E184" s="81" t="s">
        <v>27</v>
      </c>
      <c r="F184" s="107">
        <v>2</v>
      </c>
      <c r="G184" s="84"/>
      <c r="H184" s="84"/>
      <c r="I184" s="84">
        <f t="shared" ref="I184:I190" si="90">SUM(G184:H184)</f>
        <v>0</v>
      </c>
      <c r="J184" s="84">
        <f t="shared" ref="J184:J190" si="91">ROUND(I184*(1+$K$4),2)</f>
        <v>0</v>
      </c>
      <c r="K184" s="93">
        <f t="shared" ref="K184:K190" si="92">ROUND(F184*J184,2)</f>
        <v>0</v>
      </c>
    </row>
    <row r="185" spans="1:11" ht="28.8">
      <c r="A185" s="80" t="s">
        <v>539</v>
      </c>
      <c r="B185" s="81">
        <v>93660</v>
      </c>
      <c r="C185" s="103" t="s">
        <v>26</v>
      </c>
      <c r="D185" s="82" t="s">
        <v>205</v>
      </c>
      <c r="E185" s="81" t="s">
        <v>27</v>
      </c>
      <c r="F185" s="107">
        <v>4</v>
      </c>
      <c r="G185" s="84"/>
      <c r="H185" s="84"/>
      <c r="I185" s="84">
        <f t="shared" si="90"/>
        <v>0</v>
      </c>
      <c r="J185" s="84">
        <f t="shared" si="91"/>
        <v>0</v>
      </c>
      <c r="K185" s="93">
        <f t="shared" si="92"/>
        <v>0</v>
      </c>
    </row>
    <row r="186" spans="1:11" ht="28.8">
      <c r="A186" s="80" t="s">
        <v>540</v>
      </c>
      <c r="B186" s="81">
        <v>93662</v>
      </c>
      <c r="C186" s="103" t="s">
        <v>26</v>
      </c>
      <c r="D186" s="82" t="s">
        <v>251</v>
      </c>
      <c r="E186" s="81" t="s">
        <v>27</v>
      </c>
      <c r="F186" s="107">
        <v>4</v>
      </c>
      <c r="G186" s="84"/>
      <c r="H186" s="84"/>
      <c r="I186" s="84">
        <f t="shared" si="90"/>
        <v>0</v>
      </c>
      <c r="J186" s="84">
        <f t="shared" si="91"/>
        <v>0</v>
      </c>
      <c r="K186" s="93">
        <f t="shared" si="92"/>
        <v>0</v>
      </c>
    </row>
    <row r="187" spans="1:11" ht="28.8">
      <c r="A187" s="80" t="s">
        <v>541</v>
      </c>
      <c r="B187" s="81">
        <v>101895</v>
      </c>
      <c r="C187" s="103" t="s">
        <v>26</v>
      </c>
      <c r="D187" s="82" t="s">
        <v>206</v>
      </c>
      <c r="E187" s="81" t="s">
        <v>27</v>
      </c>
      <c r="F187" s="107">
        <v>4</v>
      </c>
      <c r="G187" s="84"/>
      <c r="H187" s="84"/>
      <c r="I187" s="84">
        <f t="shared" si="90"/>
        <v>0</v>
      </c>
      <c r="J187" s="84">
        <f t="shared" si="91"/>
        <v>0</v>
      </c>
      <c r="K187" s="93">
        <f t="shared" si="92"/>
        <v>0</v>
      </c>
    </row>
    <row r="188" spans="1:11">
      <c r="A188" s="80" t="s">
        <v>542</v>
      </c>
      <c r="B188" s="81" t="s">
        <v>234</v>
      </c>
      <c r="C188" s="103" t="s">
        <v>69</v>
      </c>
      <c r="D188" s="82" t="s">
        <v>180</v>
      </c>
      <c r="E188" s="81" t="s">
        <v>27</v>
      </c>
      <c r="F188" s="107">
        <v>4</v>
      </c>
      <c r="G188" s="84"/>
      <c r="H188" s="84"/>
      <c r="I188" s="84">
        <f t="shared" si="90"/>
        <v>0</v>
      </c>
      <c r="J188" s="84">
        <f t="shared" si="91"/>
        <v>0</v>
      </c>
      <c r="K188" s="93">
        <f t="shared" si="92"/>
        <v>0</v>
      </c>
    </row>
    <row r="189" spans="1:11" ht="43.2">
      <c r="A189" s="80" t="s">
        <v>543</v>
      </c>
      <c r="B189" s="81" t="s">
        <v>236</v>
      </c>
      <c r="C189" s="103" t="s">
        <v>69</v>
      </c>
      <c r="D189" s="82" t="s">
        <v>207</v>
      </c>
      <c r="E189" s="81" t="s">
        <v>27</v>
      </c>
      <c r="F189" s="107">
        <v>1</v>
      </c>
      <c r="G189" s="84"/>
      <c r="H189" s="84"/>
      <c r="I189" s="84">
        <f t="shared" si="90"/>
        <v>0</v>
      </c>
      <c r="J189" s="84">
        <f t="shared" si="91"/>
        <v>0</v>
      </c>
      <c r="K189" s="93">
        <f t="shared" si="92"/>
        <v>0</v>
      </c>
    </row>
    <row r="190" spans="1:11" ht="43.2">
      <c r="A190" s="80" t="s">
        <v>544</v>
      </c>
      <c r="B190" s="81" t="s">
        <v>235</v>
      </c>
      <c r="C190" s="103" t="s">
        <v>69</v>
      </c>
      <c r="D190" s="82" t="s">
        <v>208</v>
      </c>
      <c r="E190" s="81" t="s">
        <v>27</v>
      </c>
      <c r="F190" s="107">
        <v>1</v>
      </c>
      <c r="G190" s="84"/>
      <c r="H190" s="84"/>
      <c r="I190" s="84">
        <f t="shared" si="90"/>
        <v>0</v>
      </c>
      <c r="J190" s="84">
        <f t="shared" si="91"/>
        <v>0</v>
      </c>
      <c r="K190" s="93">
        <f t="shared" si="92"/>
        <v>0</v>
      </c>
    </row>
    <row r="191" spans="1:11" customFormat="1">
      <c r="A191" s="138" t="s">
        <v>545</v>
      </c>
      <c r="B191" s="139"/>
      <c r="C191" s="140"/>
      <c r="D191" s="141" t="s">
        <v>209</v>
      </c>
      <c r="E191" s="142"/>
      <c r="F191" s="147" t="s">
        <v>68</v>
      </c>
      <c r="G191" s="147"/>
      <c r="H191" s="148"/>
      <c r="I191" s="145"/>
      <c r="J191" s="145"/>
      <c r="K191" s="146"/>
    </row>
    <row r="192" spans="1:11" ht="28.8">
      <c r="A192" s="80" t="s">
        <v>546</v>
      </c>
      <c r="B192" s="81" t="s">
        <v>237</v>
      </c>
      <c r="C192" s="103" t="s">
        <v>69</v>
      </c>
      <c r="D192" s="82" t="s">
        <v>238</v>
      </c>
      <c r="E192" s="81" t="s">
        <v>37</v>
      </c>
      <c r="F192" s="107">
        <v>10</v>
      </c>
      <c r="G192" s="84"/>
      <c r="H192" s="84"/>
      <c r="I192" s="84">
        <f t="shared" ref="I192" si="93">SUM(G192:H192)</f>
        <v>0</v>
      </c>
      <c r="J192" s="84">
        <f>ROUND(I192*(1+$K$4),2)</f>
        <v>0</v>
      </c>
      <c r="K192" s="93">
        <f>ROUND(F192*J192,2)</f>
        <v>0</v>
      </c>
    </row>
    <row r="193" spans="1:11" customFormat="1">
      <c r="A193" s="138" t="s">
        <v>547</v>
      </c>
      <c r="B193" s="139"/>
      <c r="C193" s="140"/>
      <c r="D193" s="141" t="s">
        <v>210</v>
      </c>
      <c r="E193" s="142"/>
      <c r="F193" s="147" t="s">
        <v>68</v>
      </c>
      <c r="G193" s="147"/>
      <c r="H193" s="148"/>
      <c r="I193" s="145"/>
      <c r="J193" s="145"/>
      <c r="K193" s="146"/>
    </row>
    <row r="194" spans="1:11" ht="28.8">
      <c r="A194" s="80" t="s">
        <v>548</v>
      </c>
      <c r="B194" s="81">
        <v>95781</v>
      </c>
      <c r="C194" s="103" t="s">
        <v>26</v>
      </c>
      <c r="D194" s="82" t="s">
        <v>52</v>
      </c>
      <c r="E194" s="81" t="s">
        <v>27</v>
      </c>
      <c r="F194" s="83">
        <v>4</v>
      </c>
      <c r="G194" s="84"/>
      <c r="H194" s="84"/>
      <c r="I194" s="84">
        <f t="shared" ref="I194:I195" si="94">SUM(G194:H194)</f>
        <v>0</v>
      </c>
      <c r="J194" s="84">
        <f t="shared" ref="J194:J195" si="95">ROUND(I194*(1+$K$4),2)</f>
        <v>0</v>
      </c>
      <c r="K194" s="93">
        <f t="shared" ref="K194:K195" si="96">ROUND(F194*J194,2)</f>
        <v>0</v>
      </c>
    </row>
    <row r="195" spans="1:11" ht="28.8">
      <c r="A195" s="80" t="s">
        <v>549</v>
      </c>
      <c r="B195" s="81">
        <v>95782</v>
      </c>
      <c r="C195" s="103" t="s">
        <v>26</v>
      </c>
      <c r="D195" s="82" t="s">
        <v>244</v>
      </c>
      <c r="E195" s="81" t="s">
        <v>27</v>
      </c>
      <c r="F195" s="107">
        <v>6</v>
      </c>
      <c r="G195" s="84"/>
      <c r="H195" s="84"/>
      <c r="I195" s="84">
        <f t="shared" si="94"/>
        <v>0</v>
      </c>
      <c r="J195" s="84">
        <f t="shared" si="95"/>
        <v>0</v>
      </c>
      <c r="K195" s="93">
        <f t="shared" si="96"/>
        <v>0</v>
      </c>
    </row>
    <row r="196" spans="1:11" customFormat="1">
      <c r="A196" s="138" t="s">
        <v>550</v>
      </c>
      <c r="B196" s="139"/>
      <c r="C196" s="140"/>
      <c r="D196" s="141" t="s">
        <v>211</v>
      </c>
      <c r="E196" s="142"/>
      <c r="F196" s="147" t="s">
        <v>68</v>
      </c>
      <c r="G196" s="147"/>
      <c r="H196" s="148"/>
      <c r="I196" s="145"/>
      <c r="J196" s="145"/>
      <c r="K196" s="146"/>
    </row>
    <row r="197" spans="1:11">
      <c r="A197" s="80" t="s">
        <v>551</v>
      </c>
      <c r="B197" s="81">
        <v>12566</v>
      </c>
      <c r="C197" s="103" t="s">
        <v>239</v>
      </c>
      <c r="D197" s="82" t="s">
        <v>240</v>
      </c>
      <c r="E197" s="81" t="s">
        <v>27</v>
      </c>
      <c r="F197" s="107">
        <v>4</v>
      </c>
      <c r="G197" s="84"/>
      <c r="H197" s="84"/>
      <c r="I197" s="84">
        <f t="shared" ref="I197:I199" si="97">SUM(G197:H197)</f>
        <v>0</v>
      </c>
      <c r="J197" s="84">
        <f t="shared" ref="J197:J199" si="98">ROUND(I197*(1+$K$4),2)</f>
        <v>0</v>
      </c>
      <c r="K197" s="93">
        <f t="shared" ref="K197:K199" si="99">ROUND(F197*J197,2)</f>
        <v>0</v>
      </c>
    </row>
    <row r="198" spans="1:11">
      <c r="A198" s="80" t="s">
        <v>552</v>
      </c>
      <c r="B198" s="81" t="s">
        <v>241</v>
      </c>
      <c r="C198" s="103" t="s">
        <v>220</v>
      </c>
      <c r="D198" s="82" t="s">
        <v>181</v>
      </c>
      <c r="E198" s="81" t="s">
        <v>37</v>
      </c>
      <c r="F198" s="107">
        <v>50</v>
      </c>
      <c r="G198" s="84"/>
      <c r="H198" s="84"/>
      <c r="I198" s="84">
        <f t="shared" si="97"/>
        <v>0</v>
      </c>
      <c r="J198" s="84">
        <f t="shared" si="98"/>
        <v>0</v>
      </c>
      <c r="K198" s="93">
        <f t="shared" si="99"/>
        <v>0</v>
      </c>
    </row>
    <row r="199" spans="1:11" ht="43.2">
      <c r="A199" s="80" t="s">
        <v>553</v>
      </c>
      <c r="B199" s="81" t="s">
        <v>242</v>
      </c>
      <c r="C199" s="103" t="s">
        <v>228</v>
      </c>
      <c r="D199" s="82" t="s">
        <v>212</v>
      </c>
      <c r="E199" s="81" t="s">
        <v>27</v>
      </c>
      <c r="F199" s="107">
        <v>24</v>
      </c>
      <c r="G199" s="84"/>
      <c r="H199" s="84"/>
      <c r="I199" s="84">
        <f t="shared" si="97"/>
        <v>0</v>
      </c>
      <c r="J199" s="84">
        <f t="shared" si="98"/>
        <v>0</v>
      </c>
      <c r="K199" s="93">
        <f t="shared" si="99"/>
        <v>0</v>
      </c>
    </row>
    <row r="200" spans="1:11" customFormat="1">
      <c r="A200" s="138" t="s">
        <v>554</v>
      </c>
      <c r="B200" s="139"/>
      <c r="C200" s="140"/>
      <c r="D200" s="141" t="s">
        <v>213</v>
      </c>
      <c r="E200" s="142"/>
      <c r="F200" s="147" t="s">
        <v>68</v>
      </c>
      <c r="G200" s="147"/>
      <c r="H200" s="148"/>
      <c r="I200" s="145"/>
      <c r="J200" s="145"/>
      <c r="K200" s="146"/>
    </row>
    <row r="201" spans="1:11" ht="15" customHeight="1">
      <c r="A201" s="80" t="s">
        <v>555</v>
      </c>
      <c r="B201" s="81" t="s">
        <v>249</v>
      </c>
      <c r="C201" s="103" t="s">
        <v>245</v>
      </c>
      <c r="D201" s="82" t="s">
        <v>248</v>
      </c>
      <c r="E201" s="81" t="s">
        <v>27</v>
      </c>
      <c r="F201" s="107">
        <v>5</v>
      </c>
      <c r="G201" s="84"/>
      <c r="H201" s="84"/>
      <c r="I201" s="84">
        <f t="shared" ref="I201:I204" si="100">SUM(G201:H201)</f>
        <v>0</v>
      </c>
      <c r="J201" s="84">
        <f t="shared" ref="J201:J204" si="101">ROUND(I201*(1+$K$4),2)</f>
        <v>0</v>
      </c>
      <c r="K201" s="93">
        <f t="shared" ref="K201:K204" si="102">ROUND(F201*J201,2)</f>
        <v>0</v>
      </c>
    </row>
    <row r="202" spans="1:11" ht="15" customHeight="1">
      <c r="A202" s="80" t="s">
        <v>556</v>
      </c>
      <c r="B202" s="81" t="s">
        <v>247</v>
      </c>
      <c r="C202" s="103" t="s">
        <v>245</v>
      </c>
      <c r="D202" s="82" t="s">
        <v>246</v>
      </c>
      <c r="E202" s="81" t="s">
        <v>27</v>
      </c>
      <c r="F202" s="107">
        <v>1</v>
      </c>
      <c r="G202" s="84"/>
      <c r="H202" s="84"/>
      <c r="I202" s="84">
        <f t="shared" si="100"/>
        <v>0</v>
      </c>
      <c r="J202" s="84">
        <f t="shared" si="101"/>
        <v>0</v>
      </c>
      <c r="K202" s="93">
        <f t="shared" si="102"/>
        <v>0</v>
      </c>
    </row>
    <row r="203" spans="1:11" ht="28.8">
      <c r="A203" s="80" t="s">
        <v>557</v>
      </c>
      <c r="B203" s="81">
        <v>91966</v>
      </c>
      <c r="C203" s="103" t="s">
        <v>26</v>
      </c>
      <c r="D203" s="82" t="s">
        <v>214</v>
      </c>
      <c r="E203" s="81" t="s">
        <v>27</v>
      </c>
      <c r="F203" s="107">
        <v>4</v>
      </c>
      <c r="G203" s="84"/>
      <c r="H203" s="84"/>
      <c r="I203" s="84">
        <f t="shared" si="100"/>
        <v>0</v>
      </c>
      <c r="J203" s="84">
        <f t="shared" si="101"/>
        <v>0</v>
      </c>
      <c r="K203" s="93">
        <f t="shared" si="102"/>
        <v>0</v>
      </c>
    </row>
    <row r="204" spans="1:11">
      <c r="A204" s="80" t="s">
        <v>558</v>
      </c>
      <c r="B204" s="81" t="s">
        <v>257</v>
      </c>
      <c r="C204" s="103" t="s">
        <v>216</v>
      </c>
      <c r="D204" s="82" t="s">
        <v>250</v>
      </c>
      <c r="E204" s="81" t="s">
        <v>27</v>
      </c>
      <c r="F204" s="107">
        <v>4</v>
      </c>
      <c r="G204" s="84"/>
      <c r="H204" s="84"/>
      <c r="I204" s="84">
        <f t="shared" si="100"/>
        <v>0</v>
      </c>
      <c r="J204" s="84">
        <f t="shared" si="101"/>
        <v>0</v>
      </c>
      <c r="K204" s="93">
        <f t="shared" si="102"/>
        <v>0</v>
      </c>
    </row>
    <row r="205" spans="1:11" customFormat="1">
      <c r="A205" s="138" t="s">
        <v>559</v>
      </c>
      <c r="B205" s="139"/>
      <c r="C205" s="140"/>
      <c r="D205" s="141" t="s">
        <v>215</v>
      </c>
      <c r="E205" s="142"/>
      <c r="F205" s="147" t="s">
        <v>68</v>
      </c>
      <c r="G205" s="147"/>
      <c r="H205" s="148"/>
      <c r="I205" s="145"/>
      <c r="J205" s="145"/>
      <c r="K205" s="146"/>
    </row>
    <row r="206" spans="1:11" ht="28.8">
      <c r="A206" s="80" t="s">
        <v>560</v>
      </c>
      <c r="B206" s="81" t="s">
        <v>243</v>
      </c>
      <c r="C206" s="103" t="s">
        <v>228</v>
      </c>
      <c r="D206" s="82" t="s">
        <v>182</v>
      </c>
      <c r="E206" s="81" t="s">
        <v>27</v>
      </c>
      <c r="F206" s="107">
        <v>4</v>
      </c>
      <c r="G206" s="84"/>
      <c r="H206" s="84"/>
      <c r="I206" s="84">
        <f t="shared" ref="I206:I207" si="103">SUM(G206:H206)</f>
        <v>0</v>
      </c>
      <c r="J206" s="84">
        <f t="shared" ref="J206:J207" si="104">ROUND(I206*(1+$K$4),2)</f>
        <v>0</v>
      </c>
      <c r="K206" s="93">
        <f t="shared" ref="K206:K207" si="105">ROUND(F206*J206,2)</f>
        <v>0</v>
      </c>
    </row>
    <row r="207" spans="1:11" ht="28.8">
      <c r="A207" s="80" t="s">
        <v>561</v>
      </c>
      <c r="B207" s="81">
        <v>97599</v>
      </c>
      <c r="C207" s="103" t="s">
        <v>26</v>
      </c>
      <c r="D207" s="82" t="s">
        <v>183</v>
      </c>
      <c r="E207" s="81" t="s">
        <v>27</v>
      </c>
      <c r="F207" s="107">
        <v>4</v>
      </c>
      <c r="G207" s="84"/>
      <c r="H207" s="84"/>
      <c r="I207" s="84">
        <f t="shared" si="103"/>
        <v>0</v>
      </c>
      <c r="J207" s="84">
        <f t="shared" si="104"/>
        <v>0</v>
      </c>
      <c r="K207" s="93">
        <f t="shared" si="105"/>
        <v>0</v>
      </c>
    </row>
    <row r="208" spans="1:11">
      <c r="A208" s="89" t="s">
        <v>371</v>
      </c>
      <c r="B208" s="90"/>
      <c r="C208" s="105"/>
      <c r="D208" s="91" t="s">
        <v>54</v>
      </c>
      <c r="E208" s="90"/>
      <c r="F208" s="90"/>
      <c r="G208" s="90"/>
      <c r="H208" s="90"/>
      <c r="I208" s="90"/>
      <c r="J208" s="90"/>
      <c r="K208" s="127">
        <f>SUM(K209:K209)</f>
        <v>0</v>
      </c>
    </row>
    <row r="209" spans="1:11">
      <c r="A209" s="80" t="s">
        <v>562</v>
      </c>
      <c r="B209" s="81" t="s">
        <v>233</v>
      </c>
      <c r="C209" s="103" t="s">
        <v>69</v>
      </c>
      <c r="D209" s="82" t="s">
        <v>589</v>
      </c>
      <c r="E209" s="81" t="s">
        <v>55</v>
      </c>
      <c r="F209" s="83">
        <v>15</v>
      </c>
      <c r="G209" s="84"/>
      <c r="H209" s="84"/>
      <c r="I209" s="84">
        <f t="shared" ref="I209" si="106">SUM(G209:H209)</f>
        <v>0</v>
      </c>
      <c r="J209" s="84">
        <f>ROUND(I209*(1+$K$4),2)</f>
        <v>0</v>
      </c>
      <c r="K209" s="93">
        <f>ROUND(F209*J209,2)</f>
        <v>0</v>
      </c>
    </row>
    <row r="210" spans="1:11" s="259" customFormat="1">
      <c r="A210" s="253" t="s">
        <v>36</v>
      </c>
      <c r="B210" s="254"/>
      <c r="C210" s="255"/>
      <c r="D210" s="256" t="s">
        <v>399</v>
      </c>
      <c r="E210" s="254"/>
      <c r="F210" s="257"/>
      <c r="G210" s="254"/>
      <c r="H210" s="254"/>
      <c r="I210" s="254"/>
      <c r="J210" s="254"/>
      <c r="K210" s="258">
        <f>SUM(K211:K212)</f>
        <v>0</v>
      </c>
    </row>
    <row r="211" spans="1:11" ht="72">
      <c r="A211" s="80" t="s">
        <v>281</v>
      </c>
      <c r="B211" s="81" t="s">
        <v>258</v>
      </c>
      <c r="C211" s="103" t="s">
        <v>216</v>
      </c>
      <c r="D211" s="82" t="s">
        <v>262</v>
      </c>
      <c r="E211" s="81" t="s">
        <v>58</v>
      </c>
      <c r="F211" s="95">
        <v>1</v>
      </c>
      <c r="G211" s="84"/>
      <c r="H211" s="84"/>
      <c r="I211" s="84">
        <f t="shared" ref="I211" si="107">SUM(G211:H211)</f>
        <v>0</v>
      </c>
      <c r="J211" s="84">
        <f t="shared" ref="J211" si="108">ROUND(I211*(1+$K$4),2)</f>
        <v>0</v>
      </c>
      <c r="K211" s="93">
        <f>ROUND(F211*J211,2)</f>
        <v>0</v>
      </c>
    </row>
    <row r="212" spans="1:11">
      <c r="A212" s="85"/>
      <c r="B212" s="94"/>
      <c r="C212" s="86"/>
      <c r="D212" s="87"/>
      <c r="E212" s="86"/>
      <c r="F212" s="83"/>
      <c r="G212" s="86"/>
      <c r="H212" s="86"/>
      <c r="I212" s="86"/>
      <c r="J212" s="86"/>
      <c r="K212" s="88"/>
    </row>
    <row r="213" spans="1:11" s="163" customFormat="1" ht="15.6">
      <c r="A213" s="156"/>
      <c r="B213" s="157"/>
      <c r="C213" s="158"/>
      <c r="D213" s="159"/>
      <c r="E213" s="158"/>
      <c r="F213" s="160"/>
      <c r="G213" s="158"/>
      <c r="H213" s="158"/>
      <c r="I213" s="158"/>
      <c r="J213" s="161" t="s">
        <v>56</v>
      </c>
      <c r="K213" s="162">
        <f>K146+K79+K12+K9</f>
        <v>0</v>
      </c>
    </row>
    <row r="214" spans="1:11" ht="15" thickBot="1">
      <c r="A214" s="149"/>
      <c r="B214" s="150"/>
      <c r="C214" s="151"/>
      <c r="D214" s="152"/>
      <c r="E214" s="151"/>
      <c r="F214" s="153"/>
      <c r="G214" s="151"/>
      <c r="H214" s="151"/>
      <c r="I214" s="151"/>
      <c r="J214" s="154"/>
      <c r="K214" s="155"/>
    </row>
  </sheetData>
  <autoFilter ref="A7:K216" xr:uid="{00000000-0009-0000-0000-000004000000}"/>
  <mergeCells count="12">
    <mergeCell ref="A1:K1"/>
    <mergeCell ref="A6:K6"/>
    <mergeCell ref="D4:E5"/>
    <mergeCell ref="C4:C5"/>
    <mergeCell ref="A2:B5"/>
    <mergeCell ref="C2:C3"/>
    <mergeCell ref="D2:E3"/>
    <mergeCell ref="G2:J2"/>
    <mergeCell ref="G3:J3"/>
    <mergeCell ref="F4:F5"/>
    <mergeCell ref="G4:J4"/>
    <mergeCell ref="G5:J5"/>
  </mergeCells>
  <phoneticPr fontId="31" type="noConversion"/>
  <printOptions horizontalCentered="1"/>
  <pageMargins left="0.43307086614173229" right="0.31496062992125984" top="0.39370078740157483" bottom="0.39370078740157483" header="0.23622047244094491" footer="0.19685039370078741"/>
  <pageSetup paperSize="9" fitToHeight="0" orientation="landscape" r:id="rId1"/>
  <headerFooter>
    <oddFooter>&amp;LPágina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6"/>
  <sheetViews>
    <sheetView showGridLines="0" view="pageBreakPreview" zoomScale="85" zoomScaleNormal="100" zoomScaleSheetLayoutView="85" workbookViewId="0">
      <selection activeCell="N17" sqref="N17"/>
    </sheetView>
  </sheetViews>
  <sheetFormatPr defaultRowHeight="14.4"/>
  <cols>
    <col min="1" max="1" width="8.44140625" style="35" customWidth="1"/>
    <col min="2" max="2" width="28.5546875" style="35" customWidth="1"/>
    <col min="3" max="3" width="11.109375" style="35" customWidth="1"/>
    <col min="4" max="4" width="27.109375" style="35" customWidth="1"/>
    <col min="5" max="5" width="29.44140625" style="35" bestFit="1" customWidth="1"/>
    <col min="6" max="6" width="8.33203125" style="35" customWidth="1"/>
    <col min="7" max="7" width="20.44140625" style="35" customWidth="1"/>
    <col min="8" max="8" width="9.44140625" style="35" customWidth="1"/>
    <col min="9" max="256" width="9.109375" style="35"/>
    <col min="257" max="257" width="10.5546875" style="35" customWidth="1"/>
    <col min="258" max="258" width="28.5546875" style="35" customWidth="1"/>
    <col min="259" max="259" width="11.109375" style="35" customWidth="1"/>
    <col min="260" max="260" width="27.109375" style="35" customWidth="1"/>
    <col min="261" max="261" width="29.44140625" style="35" bestFit="1" customWidth="1"/>
    <col min="262" max="262" width="17" style="35" customWidth="1"/>
    <col min="263" max="263" width="10.44140625" style="35" bestFit="1" customWidth="1"/>
    <col min="264" max="264" width="20.44140625" style="35" customWidth="1"/>
    <col min="265" max="512" width="9.109375" style="35"/>
    <col min="513" max="513" width="10.5546875" style="35" customWidth="1"/>
    <col min="514" max="514" width="28.5546875" style="35" customWidth="1"/>
    <col min="515" max="515" width="11.109375" style="35" customWidth="1"/>
    <col min="516" max="516" width="27.109375" style="35" customWidth="1"/>
    <col min="517" max="517" width="29.44140625" style="35" bestFit="1" customWidth="1"/>
    <col min="518" max="518" width="17" style="35" customWidth="1"/>
    <col min="519" max="519" width="10.44140625" style="35" bestFit="1" customWidth="1"/>
    <col min="520" max="520" width="20.44140625" style="35" customWidth="1"/>
    <col min="521" max="768" width="9.109375" style="35"/>
    <col min="769" max="769" width="10.5546875" style="35" customWidth="1"/>
    <col min="770" max="770" width="28.5546875" style="35" customWidth="1"/>
    <col min="771" max="771" width="11.109375" style="35" customWidth="1"/>
    <col min="772" max="772" width="27.109375" style="35" customWidth="1"/>
    <col min="773" max="773" width="29.44140625" style="35" bestFit="1" customWidth="1"/>
    <col min="774" max="774" width="17" style="35" customWidth="1"/>
    <col min="775" max="775" width="10.44140625" style="35" bestFit="1" customWidth="1"/>
    <col min="776" max="776" width="20.44140625" style="35" customWidth="1"/>
    <col min="777" max="1024" width="9.109375" style="35"/>
    <col min="1025" max="1025" width="10.5546875" style="35" customWidth="1"/>
    <col min="1026" max="1026" width="28.5546875" style="35" customWidth="1"/>
    <col min="1027" max="1027" width="11.109375" style="35" customWidth="1"/>
    <col min="1028" max="1028" width="27.109375" style="35" customWidth="1"/>
    <col min="1029" max="1029" width="29.44140625" style="35" bestFit="1" customWidth="1"/>
    <col min="1030" max="1030" width="17" style="35" customWidth="1"/>
    <col min="1031" max="1031" width="10.44140625" style="35" bestFit="1" customWidth="1"/>
    <col min="1032" max="1032" width="20.44140625" style="35" customWidth="1"/>
    <col min="1033" max="1280" width="9.109375" style="35"/>
    <col min="1281" max="1281" width="10.5546875" style="35" customWidth="1"/>
    <col min="1282" max="1282" width="28.5546875" style="35" customWidth="1"/>
    <col min="1283" max="1283" width="11.109375" style="35" customWidth="1"/>
    <col min="1284" max="1284" width="27.109375" style="35" customWidth="1"/>
    <col min="1285" max="1285" width="29.44140625" style="35" bestFit="1" customWidth="1"/>
    <col min="1286" max="1286" width="17" style="35" customWidth="1"/>
    <col min="1287" max="1287" width="10.44140625" style="35" bestFit="1" customWidth="1"/>
    <col min="1288" max="1288" width="20.44140625" style="35" customWidth="1"/>
    <col min="1289" max="1536" width="9.109375" style="35"/>
    <col min="1537" max="1537" width="10.5546875" style="35" customWidth="1"/>
    <col min="1538" max="1538" width="28.5546875" style="35" customWidth="1"/>
    <col min="1539" max="1539" width="11.109375" style="35" customWidth="1"/>
    <col min="1540" max="1540" width="27.109375" style="35" customWidth="1"/>
    <col min="1541" max="1541" width="29.44140625" style="35" bestFit="1" customWidth="1"/>
    <col min="1542" max="1542" width="17" style="35" customWidth="1"/>
    <col min="1543" max="1543" width="10.44140625" style="35" bestFit="1" customWidth="1"/>
    <col min="1544" max="1544" width="20.44140625" style="35" customWidth="1"/>
    <col min="1545" max="1792" width="9.109375" style="35"/>
    <col min="1793" max="1793" width="10.5546875" style="35" customWidth="1"/>
    <col min="1794" max="1794" width="28.5546875" style="35" customWidth="1"/>
    <col min="1795" max="1795" width="11.109375" style="35" customWidth="1"/>
    <col min="1796" max="1796" width="27.109375" style="35" customWidth="1"/>
    <col min="1797" max="1797" width="29.44140625" style="35" bestFit="1" customWidth="1"/>
    <col min="1798" max="1798" width="17" style="35" customWidth="1"/>
    <col min="1799" max="1799" width="10.44140625" style="35" bestFit="1" customWidth="1"/>
    <col min="1800" max="1800" width="20.44140625" style="35" customWidth="1"/>
    <col min="1801" max="2048" width="9.109375" style="35"/>
    <col min="2049" max="2049" width="10.5546875" style="35" customWidth="1"/>
    <col min="2050" max="2050" width="28.5546875" style="35" customWidth="1"/>
    <col min="2051" max="2051" width="11.109375" style="35" customWidth="1"/>
    <col min="2052" max="2052" width="27.109375" style="35" customWidth="1"/>
    <col min="2053" max="2053" width="29.44140625" style="35" bestFit="1" customWidth="1"/>
    <col min="2054" max="2054" width="17" style="35" customWidth="1"/>
    <col min="2055" max="2055" width="10.44140625" style="35" bestFit="1" customWidth="1"/>
    <col min="2056" max="2056" width="20.44140625" style="35" customWidth="1"/>
    <col min="2057" max="2304" width="9.109375" style="35"/>
    <col min="2305" max="2305" width="10.5546875" style="35" customWidth="1"/>
    <col min="2306" max="2306" width="28.5546875" style="35" customWidth="1"/>
    <col min="2307" max="2307" width="11.109375" style="35" customWidth="1"/>
    <col min="2308" max="2308" width="27.109375" style="35" customWidth="1"/>
    <col min="2309" max="2309" width="29.44140625" style="35" bestFit="1" customWidth="1"/>
    <col min="2310" max="2310" width="17" style="35" customWidth="1"/>
    <col min="2311" max="2311" width="10.44140625" style="35" bestFit="1" customWidth="1"/>
    <col min="2312" max="2312" width="20.44140625" style="35" customWidth="1"/>
    <col min="2313" max="2560" width="9.109375" style="35"/>
    <col min="2561" max="2561" width="10.5546875" style="35" customWidth="1"/>
    <col min="2562" max="2562" width="28.5546875" style="35" customWidth="1"/>
    <col min="2563" max="2563" width="11.109375" style="35" customWidth="1"/>
    <col min="2564" max="2564" width="27.109375" style="35" customWidth="1"/>
    <col min="2565" max="2565" width="29.44140625" style="35" bestFit="1" customWidth="1"/>
    <col min="2566" max="2566" width="17" style="35" customWidth="1"/>
    <col min="2567" max="2567" width="10.44140625" style="35" bestFit="1" customWidth="1"/>
    <col min="2568" max="2568" width="20.44140625" style="35" customWidth="1"/>
    <col min="2569" max="2816" width="9.109375" style="35"/>
    <col min="2817" max="2817" width="10.5546875" style="35" customWidth="1"/>
    <col min="2818" max="2818" width="28.5546875" style="35" customWidth="1"/>
    <col min="2819" max="2819" width="11.109375" style="35" customWidth="1"/>
    <col min="2820" max="2820" width="27.109375" style="35" customWidth="1"/>
    <col min="2821" max="2821" width="29.44140625" style="35" bestFit="1" customWidth="1"/>
    <col min="2822" max="2822" width="17" style="35" customWidth="1"/>
    <col min="2823" max="2823" width="10.44140625" style="35" bestFit="1" customWidth="1"/>
    <col min="2824" max="2824" width="20.44140625" style="35" customWidth="1"/>
    <col min="2825" max="3072" width="9.109375" style="35"/>
    <col min="3073" max="3073" width="10.5546875" style="35" customWidth="1"/>
    <col min="3074" max="3074" width="28.5546875" style="35" customWidth="1"/>
    <col min="3075" max="3075" width="11.109375" style="35" customWidth="1"/>
    <col min="3076" max="3076" width="27.109375" style="35" customWidth="1"/>
    <col min="3077" max="3077" width="29.44140625" style="35" bestFit="1" customWidth="1"/>
    <col min="3078" max="3078" width="17" style="35" customWidth="1"/>
    <col min="3079" max="3079" width="10.44140625" style="35" bestFit="1" customWidth="1"/>
    <col min="3080" max="3080" width="20.44140625" style="35" customWidth="1"/>
    <col min="3081" max="3328" width="9.109375" style="35"/>
    <col min="3329" max="3329" width="10.5546875" style="35" customWidth="1"/>
    <col min="3330" max="3330" width="28.5546875" style="35" customWidth="1"/>
    <col min="3331" max="3331" width="11.109375" style="35" customWidth="1"/>
    <col min="3332" max="3332" width="27.109375" style="35" customWidth="1"/>
    <col min="3333" max="3333" width="29.44140625" style="35" bestFit="1" customWidth="1"/>
    <col min="3334" max="3334" width="17" style="35" customWidth="1"/>
    <col min="3335" max="3335" width="10.44140625" style="35" bestFit="1" customWidth="1"/>
    <col min="3336" max="3336" width="20.44140625" style="35" customWidth="1"/>
    <col min="3337" max="3584" width="9.109375" style="35"/>
    <col min="3585" max="3585" width="10.5546875" style="35" customWidth="1"/>
    <col min="3586" max="3586" width="28.5546875" style="35" customWidth="1"/>
    <col min="3587" max="3587" width="11.109375" style="35" customWidth="1"/>
    <col min="3588" max="3588" width="27.109375" style="35" customWidth="1"/>
    <col min="3589" max="3589" width="29.44140625" style="35" bestFit="1" customWidth="1"/>
    <col min="3590" max="3590" width="17" style="35" customWidth="1"/>
    <col min="3591" max="3591" width="10.44140625" style="35" bestFit="1" customWidth="1"/>
    <col min="3592" max="3592" width="20.44140625" style="35" customWidth="1"/>
    <col min="3593" max="3840" width="9.109375" style="35"/>
    <col min="3841" max="3841" width="10.5546875" style="35" customWidth="1"/>
    <col min="3842" max="3842" width="28.5546875" style="35" customWidth="1"/>
    <col min="3843" max="3843" width="11.109375" style="35" customWidth="1"/>
    <col min="3844" max="3844" width="27.109375" style="35" customWidth="1"/>
    <col min="3845" max="3845" width="29.44140625" style="35" bestFit="1" customWidth="1"/>
    <col min="3846" max="3846" width="17" style="35" customWidth="1"/>
    <col min="3847" max="3847" width="10.44140625" style="35" bestFit="1" customWidth="1"/>
    <col min="3848" max="3848" width="20.44140625" style="35" customWidth="1"/>
    <col min="3849" max="4096" width="9.109375" style="35"/>
    <col min="4097" max="4097" width="10.5546875" style="35" customWidth="1"/>
    <col min="4098" max="4098" width="28.5546875" style="35" customWidth="1"/>
    <col min="4099" max="4099" width="11.109375" style="35" customWidth="1"/>
    <col min="4100" max="4100" width="27.109375" style="35" customWidth="1"/>
    <col min="4101" max="4101" width="29.44140625" style="35" bestFit="1" customWidth="1"/>
    <col min="4102" max="4102" width="17" style="35" customWidth="1"/>
    <col min="4103" max="4103" width="10.44140625" style="35" bestFit="1" customWidth="1"/>
    <col min="4104" max="4104" width="20.44140625" style="35" customWidth="1"/>
    <col min="4105" max="4352" width="9.109375" style="35"/>
    <col min="4353" max="4353" width="10.5546875" style="35" customWidth="1"/>
    <col min="4354" max="4354" width="28.5546875" style="35" customWidth="1"/>
    <col min="4355" max="4355" width="11.109375" style="35" customWidth="1"/>
    <col min="4356" max="4356" width="27.109375" style="35" customWidth="1"/>
    <col min="4357" max="4357" width="29.44140625" style="35" bestFit="1" customWidth="1"/>
    <col min="4358" max="4358" width="17" style="35" customWidth="1"/>
    <col min="4359" max="4359" width="10.44140625" style="35" bestFit="1" customWidth="1"/>
    <col min="4360" max="4360" width="20.44140625" style="35" customWidth="1"/>
    <col min="4361" max="4608" width="9.109375" style="35"/>
    <col min="4609" max="4609" width="10.5546875" style="35" customWidth="1"/>
    <col min="4610" max="4610" width="28.5546875" style="35" customWidth="1"/>
    <col min="4611" max="4611" width="11.109375" style="35" customWidth="1"/>
    <col min="4612" max="4612" width="27.109375" style="35" customWidth="1"/>
    <col min="4613" max="4613" width="29.44140625" style="35" bestFit="1" customWidth="1"/>
    <col min="4614" max="4614" width="17" style="35" customWidth="1"/>
    <col min="4615" max="4615" width="10.44140625" style="35" bestFit="1" customWidth="1"/>
    <col min="4616" max="4616" width="20.44140625" style="35" customWidth="1"/>
    <col min="4617" max="4864" width="9.109375" style="35"/>
    <col min="4865" max="4865" width="10.5546875" style="35" customWidth="1"/>
    <col min="4866" max="4866" width="28.5546875" style="35" customWidth="1"/>
    <col min="4867" max="4867" width="11.109375" style="35" customWidth="1"/>
    <col min="4868" max="4868" width="27.109375" style="35" customWidth="1"/>
    <col min="4869" max="4869" width="29.44140625" style="35" bestFit="1" customWidth="1"/>
    <col min="4870" max="4870" width="17" style="35" customWidth="1"/>
    <col min="4871" max="4871" width="10.44140625" style="35" bestFit="1" customWidth="1"/>
    <col min="4872" max="4872" width="20.44140625" style="35" customWidth="1"/>
    <col min="4873" max="5120" width="9.109375" style="35"/>
    <col min="5121" max="5121" width="10.5546875" style="35" customWidth="1"/>
    <col min="5122" max="5122" width="28.5546875" style="35" customWidth="1"/>
    <col min="5123" max="5123" width="11.109375" style="35" customWidth="1"/>
    <col min="5124" max="5124" width="27.109375" style="35" customWidth="1"/>
    <col min="5125" max="5125" width="29.44140625" style="35" bestFit="1" customWidth="1"/>
    <col min="5126" max="5126" width="17" style="35" customWidth="1"/>
    <col min="5127" max="5127" width="10.44140625" style="35" bestFit="1" customWidth="1"/>
    <col min="5128" max="5128" width="20.44140625" style="35" customWidth="1"/>
    <col min="5129" max="5376" width="9.109375" style="35"/>
    <col min="5377" max="5377" width="10.5546875" style="35" customWidth="1"/>
    <col min="5378" max="5378" width="28.5546875" style="35" customWidth="1"/>
    <col min="5379" max="5379" width="11.109375" style="35" customWidth="1"/>
    <col min="5380" max="5380" width="27.109375" style="35" customWidth="1"/>
    <col min="5381" max="5381" width="29.44140625" style="35" bestFit="1" customWidth="1"/>
    <col min="5382" max="5382" width="17" style="35" customWidth="1"/>
    <col min="5383" max="5383" width="10.44140625" style="35" bestFit="1" customWidth="1"/>
    <col min="5384" max="5384" width="20.44140625" style="35" customWidth="1"/>
    <col min="5385" max="5632" width="9.109375" style="35"/>
    <col min="5633" max="5633" width="10.5546875" style="35" customWidth="1"/>
    <col min="5634" max="5634" width="28.5546875" style="35" customWidth="1"/>
    <col min="5635" max="5635" width="11.109375" style="35" customWidth="1"/>
    <col min="5636" max="5636" width="27.109375" style="35" customWidth="1"/>
    <col min="5637" max="5637" width="29.44140625" style="35" bestFit="1" customWidth="1"/>
    <col min="5638" max="5638" width="17" style="35" customWidth="1"/>
    <col min="5639" max="5639" width="10.44140625" style="35" bestFit="1" customWidth="1"/>
    <col min="5640" max="5640" width="20.44140625" style="35" customWidth="1"/>
    <col min="5641" max="5888" width="9.109375" style="35"/>
    <col min="5889" max="5889" width="10.5546875" style="35" customWidth="1"/>
    <col min="5890" max="5890" width="28.5546875" style="35" customWidth="1"/>
    <col min="5891" max="5891" width="11.109375" style="35" customWidth="1"/>
    <col min="5892" max="5892" width="27.109375" style="35" customWidth="1"/>
    <col min="5893" max="5893" width="29.44140625" style="35" bestFit="1" customWidth="1"/>
    <col min="5894" max="5894" width="17" style="35" customWidth="1"/>
    <col min="5895" max="5895" width="10.44140625" style="35" bestFit="1" customWidth="1"/>
    <col min="5896" max="5896" width="20.44140625" style="35" customWidth="1"/>
    <col min="5897" max="6144" width="9.109375" style="35"/>
    <col min="6145" max="6145" width="10.5546875" style="35" customWidth="1"/>
    <col min="6146" max="6146" width="28.5546875" style="35" customWidth="1"/>
    <col min="6147" max="6147" width="11.109375" style="35" customWidth="1"/>
    <col min="6148" max="6148" width="27.109375" style="35" customWidth="1"/>
    <col min="6149" max="6149" width="29.44140625" style="35" bestFit="1" customWidth="1"/>
    <col min="6150" max="6150" width="17" style="35" customWidth="1"/>
    <col min="6151" max="6151" width="10.44140625" style="35" bestFit="1" customWidth="1"/>
    <col min="6152" max="6152" width="20.44140625" style="35" customWidth="1"/>
    <col min="6153" max="6400" width="9.109375" style="35"/>
    <col min="6401" max="6401" width="10.5546875" style="35" customWidth="1"/>
    <col min="6402" max="6402" width="28.5546875" style="35" customWidth="1"/>
    <col min="6403" max="6403" width="11.109375" style="35" customWidth="1"/>
    <col min="6404" max="6404" width="27.109375" style="35" customWidth="1"/>
    <col min="6405" max="6405" width="29.44140625" style="35" bestFit="1" customWidth="1"/>
    <col min="6406" max="6406" width="17" style="35" customWidth="1"/>
    <col min="6407" max="6407" width="10.44140625" style="35" bestFit="1" customWidth="1"/>
    <col min="6408" max="6408" width="20.44140625" style="35" customWidth="1"/>
    <col min="6409" max="6656" width="9.109375" style="35"/>
    <col min="6657" max="6657" width="10.5546875" style="35" customWidth="1"/>
    <col min="6658" max="6658" width="28.5546875" style="35" customWidth="1"/>
    <col min="6659" max="6659" width="11.109375" style="35" customWidth="1"/>
    <col min="6660" max="6660" width="27.109375" style="35" customWidth="1"/>
    <col min="6661" max="6661" width="29.44140625" style="35" bestFit="1" customWidth="1"/>
    <col min="6662" max="6662" width="17" style="35" customWidth="1"/>
    <col min="6663" max="6663" width="10.44140625" style="35" bestFit="1" customWidth="1"/>
    <col min="6664" max="6664" width="20.44140625" style="35" customWidth="1"/>
    <col min="6665" max="6912" width="9.109375" style="35"/>
    <col min="6913" max="6913" width="10.5546875" style="35" customWidth="1"/>
    <col min="6914" max="6914" width="28.5546875" style="35" customWidth="1"/>
    <col min="6915" max="6915" width="11.109375" style="35" customWidth="1"/>
    <col min="6916" max="6916" width="27.109375" style="35" customWidth="1"/>
    <col min="6917" max="6917" width="29.44140625" style="35" bestFit="1" customWidth="1"/>
    <col min="6918" max="6918" width="17" style="35" customWidth="1"/>
    <col min="6919" max="6919" width="10.44140625" style="35" bestFit="1" customWidth="1"/>
    <col min="6920" max="6920" width="20.44140625" style="35" customWidth="1"/>
    <col min="6921" max="7168" width="9.109375" style="35"/>
    <col min="7169" max="7169" width="10.5546875" style="35" customWidth="1"/>
    <col min="7170" max="7170" width="28.5546875" style="35" customWidth="1"/>
    <col min="7171" max="7171" width="11.109375" style="35" customWidth="1"/>
    <col min="7172" max="7172" width="27.109375" style="35" customWidth="1"/>
    <col min="7173" max="7173" width="29.44140625" style="35" bestFit="1" customWidth="1"/>
    <col min="7174" max="7174" width="17" style="35" customWidth="1"/>
    <col min="7175" max="7175" width="10.44140625" style="35" bestFit="1" customWidth="1"/>
    <col min="7176" max="7176" width="20.44140625" style="35" customWidth="1"/>
    <col min="7177" max="7424" width="9.109375" style="35"/>
    <col min="7425" max="7425" width="10.5546875" style="35" customWidth="1"/>
    <col min="7426" max="7426" width="28.5546875" style="35" customWidth="1"/>
    <col min="7427" max="7427" width="11.109375" style="35" customWidth="1"/>
    <col min="7428" max="7428" width="27.109375" style="35" customWidth="1"/>
    <col min="7429" max="7429" width="29.44140625" style="35" bestFit="1" customWidth="1"/>
    <col min="7430" max="7430" width="17" style="35" customWidth="1"/>
    <col min="7431" max="7431" width="10.44140625" style="35" bestFit="1" customWidth="1"/>
    <col min="7432" max="7432" width="20.44140625" style="35" customWidth="1"/>
    <col min="7433" max="7680" width="9.109375" style="35"/>
    <col min="7681" max="7681" width="10.5546875" style="35" customWidth="1"/>
    <col min="7682" max="7682" width="28.5546875" style="35" customWidth="1"/>
    <col min="7683" max="7683" width="11.109375" style="35" customWidth="1"/>
    <col min="7684" max="7684" width="27.109375" style="35" customWidth="1"/>
    <col min="7685" max="7685" width="29.44140625" style="35" bestFit="1" customWidth="1"/>
    <col min="7686" max="7686" width="17" style="35" customWidth="1"/>
    <col min="7687" max="7687" width="10.44140625" style="35" bestFit="1" customWidth="1"/>
    <col min="7688" max="7688" width="20.44140625" style="35" customWidth="1"/>
    <col min="7689" max="7936" width="9.109375" style="35"/>
    <col min="7937" max="7937" width="10.5546875" style="35" customWidth="1"/>
    <col min="7938" max="7938" width="28.5546875" style="35" customWidth="1"/>
    <col min="7939" max="7939" width="11.109375" style="35" customWidth="1"/>
    <col min="7940" max="7940" width="27.109375" style="35" customWidth="1"/>
    <col min="7941" max="7941" width="29.44140625" style="35" bestFit="1" customWidth="1"/>
    <col min="7942" max="7942" width="17" style="35" customWidth="1"/>
    <col min="7943" max="7943" width="10.44140625" style="35" bestFit="1" customWidth="1"/>
    <col min="7944" max="7944" width="20.44140625" style="35" customWidth="1"/>
    <col min="7945" max="8192" width="9.109375" style="35"/>
    <col min="8193" max="8193" width="10.5546875" style="35" customWidth="1"/>
    <col min="8194" max="8194" width="28.5546875" style="35" customWidth="1"/>
    <col min="8195" max="8195" width="11.109375" style="35" customWidth="1"/>
    <col min="8196" max="8196" width="27.109375" style="35" customWidth="1"/>
    <col min="8197" max="8197" width="29.44140625" style="35" bestFit="1" customWidth="1"/>
    <col min="8198" max="8198" width="17" style="35" customWidth="1"/>
    <col min="8199" max="8199" width="10.44140625" style="35" bestFit="1" customWidth="1"/>
    <col min="8200" max="8200" width="20.44140625" style="35" customWidth="1"/>
    <col min="8201" max="8448" width="9.109375" style="35"/>
    <col min="8449" max="8449" width="10.5546875" style="35" customWidth="1"/>
    <col min="8450" max="8450" width="28.5546875" style="35" customWidth="1"/>
    <col min="8451" max="8451" width="11.109375" style="35" customWidth="1"/>
    <col min="8452" max="8452" width="27.109375" style="35" customWidth="1"/>
    <col min="8453" max="8453" width="29.44140625" style="35" bestFit="1" customWidth="1"/>
    <col min="8454" max="8454" width="17" style="35" customWidth="1"/>
    <col min="8455" max="8455" width="10.44140625" style="35" bestFit="1" customWidth="1"/>
    <col min="8456" max="8456" width="20.44140625" style="35" customWidth="1"/>
    <col min="8457" max="8704" width="9.109375" style="35"/>
    <col min="8705" max="8705" width="10.5546875" style="35" customWidth="1"/>
    <col min="8706" max="8706" width="28.5546875" style="35" customWidth="1"/>
    <col min="8707" max="8707" width="11.109375" style="35" customWidth="1"/>
    <col min="8708" max="8708" width="27.109375" style="35" customWidth="1"/>
    <col min="8709" max="8709" width="29.44140625" style="35" bestFit="1" customWidth="1"/>
    <col min="8710" max="8710" width="17" style="35" customWidth="1"/>
    <col min="8711" max="8711" width="10.44140625" style="35" bestFit="1" customWidth="1"/>
    <col min="8712" max="8712" width="20.44140625" style="35" customWidth="1"/>
    <col min="8713" max="8960" width="9.109375" style="35"/>
    <col min="8961" max="8961" width="10.5546875" style="35" customWidth="1"/>
    <col min="8962" max="8962" width="28.5546875" style="35" customWidth="1"/>
    <col min="8963" max="8963" width="11.109375" style="35" customWidth="1"/>
    <col min="8964" max="8964" width="27.109375" style="35" customWidth="1"/>
    <col min="8965" max="8965" width="29.44140625" style="35" bestFit="1" customWidth="1"/>
    <col min="8966" max="8966" width="17" style="35" customWidth="1"/>
    <col min="8967" max="8967" width="10.44140625" style="35" bestFit="1" customWidth="1"/>
    <col min="8968" max="8968" width="20.44140625" style="35" customWidth="1"/>
    <col min="8969" max="9216" width="9.109375" style="35"/>
    <col min="9217" max="9217" width="10.5546875" style="35" customWidth="1"/>
    <col min="9218" max="9218" width="28.5546875" style="35" customWidth="1"/>
    <col min="9219" max="9219" width="11.109375" style="35" customWidth="1"/>
    <col min="9220" max="9220" width="27.109375" style="35" customWidth="1"/>
    <col min="9221" max="9221" width="29.44140625" style="35" bestFit="1" customWidth="1"/>
    <col min="9222" max="9222" width="17" style="35" customWidth="1"/>
    <col min="9223" max="9223" width="10.44140625" style="35" bestFit="1" customWidth="1"/>
    <col min="9224" max="9224" width="20.44140625" style="35" customWidth="1"/>
    <col min="9225" max="9472" width="9.109375" style="35"/>
    <col min="9473" max="9473" width="10.5546875" style="35" customWidth="1"/>
    <col min="9474" max="9474" width="28.5546875" style="35" customWidth="1"/>
    <col min="9475" max="9475" width="11.109375" style="35" customWidth="1"/>
    <col min="9476" max="9476" width="27.109375" style="35" customWidth="1"/>
    <col min="9477" max="9477" width="29.44140625" style="35" bestFit="1" customWidth="1"/>
    <col min="9478" max="9478" width="17" style="35" customWidth="1"/>
    <col min="9479" max="9479" width="10.44140625" style="35" bestFit="1" customWidth="1"/>
    <col min="9480" max="9480" width="20.44140625" style="35" customWidth="1"/>
    <col min="9481" max="9728" width="9.109375" style="35"/>
    <col min="9729" max="9729" width="10.5546875" style="35" customWidth="1"/>
    <col min="9730" max="9730" width="28.5546875" style="35" customWidth="1"/>
    <col min="9731" max="9731" width="11.109375" style="35" customWidth="1"/>
    <col min="9732" max="9732" width="27.109375" style="35" customWidth="1"/>
    <col min="9733" max="9733" width="29.44140625" style="35" bestFit="1" customWidth="1"/>
    <col min="9734" max="9734" width="17" style="35" customWidth="1"/>
    <col min="9735" max="9735" width="10.44140625" style="35" bestFit="1" customWidth="1"/>
    <col min="9736" max="9736" width="20.44140625" style="35" customWidth="1"/>
    <col min="9737" max="9984" width="9.109375" style="35"/>
    <col min="9985" max="9985" width="10.5546875" style="35" customWidth="1"/>
    <col min="9986" max="9986" width="28.5546875" style="35" customWidth="1"/>
    <col min="9987" max="9987" width="11.109375" style="35" customWidth="1"/>
    <col min="9988" max="9988" width="27.109375" style="35" customWidth="1"/>
    <col min="9989" max="9989" width="29.44140625" style="35" bestFit="1" customWidth="1"/>
    <col min="9990" max="9990" width="17" style="35" customWidth="1"/>
    <col min="9991" max="9991" width="10.44140625" style="35" bestFit="1" customWidth="1"/>
    <col min="9992" max="9992" width="20.44140625" style="35" customWidth="1"/>
    <col min="9993" max="10240" width="9.109375" style="35"/>
    <col min="10241" max="10241" width="10.5546875" style="35" customWidth="1"/>
    <col min="10242" max="10242" width="28.5546875" style="35" customWidth="1"/>
    <col min="10243" max="10243" width="11.109375" style="35" customWidth="1"/>
    <col min="10244" max="10244" width="27.109375" style="35" customWidth="1"/>
    <col min="10245" max="10245" width="29.44140625" style="35" bestFit="1" customWidth="1"/>
    <col min="10246" max="10246" width="17" style="35" customWidth="1"/>
    <col min="10247" max="10247" width="10.44140625" style="35" bestFit="1" customWidth="1"/>
    <col min="10248" max="10248" width="20.44140625" style="35" customWidth="1"/>
    <col min="10249" max="10496" width="9.109375" style="35"/>
    <col min="10497" max="10497" width="10.5546875" style="35" customWidth="1"/>
    <col min="10498" max="10498" width="28.5546875" style="35" customWidth="1"/>
    <col min="10499" max="10499" width="11.109375" style="35" customWidth="1"/>
    <col min="10500" max="10500" width="27.109375" style="35" customWidth="1"/>
    <col min="10501" max="10501" width="29.44140625" style="35" bestFit="1" customWidth="1"/>
    <col min="10502" max="10502" width="17" style="35" customWidth="1"/>
    <col min="10503" max="10503" width="10.44140625" style="35" bestFit="1" customWidth="1"/>
    <col min="10504" max="10504" width="20.44140625" style="35" customWidth="1"/>
    <col min="10505" max="10752" width="9.109375" style="35"/>
    <col min="10753" max="10753" width="10.5546875" style="35" customWidth="1"/>
    <col min="10754" max="10754" width="28.5546875" style="35" customWidth="1"/>
    <col min="10755" max="10755" width="11.109375" style="35" customWidth="1"/>
    <col min="10756" max="10756" width="27.109375" style="35" customWidth="1"/>
    <col min="10757" max="10757" width="29.44140625" style="35" bestFit="1" customWidth="1"/>
    <col min="10758" max="10758" width="17" style="35" customWidth="1"/>
    <col min="10759" max="10759" width="10.44140625" style="35" bestFit="1" customWidth="1"/>
    <col min="10760" max="10760" width="20.44140625" style="35" customWidth="1"/>
    <col min="10761" max="11008" width="9.109375" style="35"/>
    <col min="11009" max="11009" width="10.5546875" style="35" customWidth="1"/>
    <col min="11010" max="11010" width="28.5546875" style="35" customWidth="1"/>
    <col min="11011" max="11011" width="11.109375" style="35" customWidth="1"/>
    <col min="11012" max="11012" width="27.109375" style="35" customWidth="1"/>
    <col min="11013" max="11013" width="29.44140625" style="35" bestFit="1" customWidth="1"/>
    <col min="11014" max="11014" width="17" style="35" customWidth="1"/>
    <col min="11015" max="11015" width="10.44140625" style="35" bestFit="1" customWidth="1"/>
    <col min="11016" max="11016" width="20.44140625" style="35" customWidth="1"/>
    <col min="11017" max="11264" width="9.109375" style="35"/>
    <col min="11265" max="11265" width="10.5546875" style="35" customWidth="1"/>
    <col min="11266" max="11266" width="28.5546875" style="35" customWidth="1"/>
    <col min="11267" max="11267" width="11.109375" style="35" customWidth="1"/>
    <col min="11268" max="11268" width="27.109375" style="35" customWidth="1"/>
    <col min="11269" max="11269" width="29.44140625" style="35" bestFit="1" customWidth="1"/>
    <col min="11270" max="11270" width="17" style="35" customWidth="1"/>
    <col min="11271" max="11271" width="10.44140625" style="35" bestFit="1" customWidth="1"/>
    <col min="11272" max="11272" width="20.44140625" style="35" customWidth="1"/>
    <col min="11273" max="11520" width="9.109375" style="35"/>
    <col min="11521" max="11521" width="10.5546875" style="35" customWidth="1"/>
    <col min="11522" max="11522" width="28.5546875" style="35" customWidth="1"/>
    <col min="11523" max="11523" width="11.109375" style="35" customWidth="1"/>
    <col min="11524" max="11524" width="27.109375" style="35" customWidth="1"/>
    <col min="11525" max="11525" width="29.44140625" style="35" bestFit="1" customWidth="1"/>
    <col min="11526" max="11526" width="17" style="35" customWidth="1"/>
    <col min="11527" max="11527" width="10.44140625" style="35" bestFit="1" customWidth="1"/>
    <col min="11528" max="11528" width="20.44140625" style="35" customWidth="1"/>
    <col min="11529" max="11776" width="9.109375" style="35"/>
    <col min="11777" max="11777" width="10.5546875" style="35" customWidth="1"/>
    <col min="11778" max="11778" width="28.5546875" style="35" customWidth="1"/>
    <col min="11779" max="11779" width="11.109375" style="35" customWidth="1"/>
    <col min="11780" max="11780" width="27.109375" style="35" customWidth="1"/>
    <col min="11781" max="11781" width="29.44140625" style="35" bestFit="1" customWidth="1"/>
    <col min="11782" max="11782" width="17" style="35" customWidth="1"/>
    <col min="11783" max="11783" width="10.44140625" style="35" bestFit="1" customWidth="1"/>
    <col min="11784" max="11784" width="20.44140625" style="35" customWidth="1"/>
    <col min="11785" max="12032" width="9.109375" style="35"/>
    <col min="12033" max="12033" width="10.5546875" style="35" customWidth="1"/>
    <col min="12034" max="12034" width="28.5546875" style="35" customWidth="1"/>
    <col min="12035" max="12035" width="11.109375" style="35" customWidth="1"/>
    <col min="12036" max="12036" width="27.109375" style="35" customWidth="1"/>
    <col min="12037" max="12037" width="29.44140625" style="35" bestFit="1" customWidth="1"/>
    <col min="12038" max="12038" width="17" style="35" customWidth="1"/>
    <col min="12039" max="12039" width="10.44140625" style="35" bestFit="1" customWidth="1"/>
    <col min="12040" max="12040" width="20.44140625" style="35" customWidth="1"/>
    <col min="12041" max="12288" width="9.109375" style="35"/>
    <col min="12289" max="12289" width="10.5546875" style="35" customWidth="1"/>
    <col min="12290" max="12290" width="28.5546875" style="35" customWidth="1"/>
    <col min="12291" max="12291" width="11.109375" style="35" customWidth="1"/>
    <col min="12292" max="12292" width="27.109375" style="35" customWidth="1"/>
    <col min="12293" max="12293" width="29.44140625" style="35" bestFit="1" customWidth="1"/>
    <col min="12294" max="12294" width="17" style="35" customWidth="1"/>
    <col min="12295" max="12295" width="10.44140625" style="35" bestFit="1" customWidth="1"/>
    <col min="12296" max="12296" width="20.44140625" style="35" customWidth="1"/>
    <col min="12297" max="12544" width="9.109375" style="35"/>
    <col min="12545" max="12545" width="10.5546875" style="35" customWidth="1"/>
    <col min="12546" max="12546" width="28.5546875" style="35" customWidth="1"/>
    <col min="12547" max="12547" width="11.109375" style="35" customWidth="1"/>
    <col min="12548" max="12548" width="27.109375" style="35" customWidth="1"/>
    <col min="12549" max="12549" width="29.44140625" style="35" bestFit="1" customWidth="1"/>
    <col min="12550" max="12550" width="17" style="35" customWidth="1"/>
    <col min="12551" max="12551" width="10.44140625" style="35" bestFit="1" customWidth="1"/>
    <col min="12552" max="12552" width="20.44140625" style="35" customWidth="1"/>
    <col min="12553" max="12800" width="9.109375" style="35"/>
    <col min="12801" max="12801" width="10.5546875" style="35" customWidth="1"/>
    <col min="12802" max="12802" width="28.5546875" style="35" customWidth="1"/>
    <col min="12803" max="12803" width="11.109375" style="35" customWidth="1"/>
    <col min="12804" max="12804" width="27.109375" style="35" customWidth="1"/>
    <col min="12805" max="12805" width="29.44140625" style="35" bestFit="1" customWidth="1"/>
    <col min="12806" max="12806" width="17" style="35" customWidth="1"/>
    <col min="12807" max="12807" width="10.44140625" style="35" bestFit="1" customWidth="1"/>
    <col min="12808" max="12808" width="20.44140625" style="35" customWidth="1"/>
    <col min="12809" max="13056" width="9.109375" style="35"/>
    <col min="13057" max="13057" width="10.5546875" style="35" customWidth="1"/>
    <col min="13058" max="13058" width="28.5546875" style="35" customWidth="1"/>
    <col min="13059" max="13059" width="11.109375" style="35" customWidth="1"/>
    <col min="13060" max="13060" width="27.109375" style="35" customWidth="1"/>
    <col min="13061" max="13061" width="29.44140625" style="35" bestFit="1" customWidth="1"/>
    <col min="13062" max="13062" width="17" style="35" customWidth="1"/>
    <col min="13063" max="13063" width="10.44140625" style="35" bestFit="1" customWidth="1"/>
    <col min="13064" max="13064" width="20.44140625" style="35" customWidth="1"/>
    <col min="13065" max="13312" width="9.109375" style="35"/>
    <col min="13313" max="13313" width="10.5546875" style="35" customWidth="1"/>
    <col min="13314" max="13314" width="28.5546875" style="35" customWidth="1"/>
    <col min="13315" max="13315" width="11.109375" style="35" customWidth="1"/>
    <col min="13316" max="13316" width="27.109375" style="35" customWidth="1"/>
    <col min="13317" max="13317" width="29.44140625" style="35" bestFit="1" customWidth="1"/>
    <col min="13318" max="13318" width="17" style="35" customWidth="1"/>
    <col min="13319" max="13319" width="10.44140625" style="35" bestFit="1" customWidth="1"/>
    <col min="13320" max="13320" width="20.44140625" style="35" customWidth="1"/>
    <col min="13321" max="13568" width="9.109375" style="35"/>
    <col min="13569" max="13569" width="10.5546875" style="35" customWidth="1"/>
    <col min="13570" max="13570" width="28.5546875" style="35" customWidth="1"/>
    <col min="13571" max="13571" width="11.109375" style="35" customWidth="1"/>
    <col min="13572" max="13572" width="27.109375" style="35" customWidth="1"/>
    <col min="13573" max="13573" width="29.44140625" style="35" bestFit="1" customWidth="1"/>
    <col min="13574" max="13574" width="17" style="35" customWidth="1"/>
    <col min="13575" max="13575" width="10.44140625" style="35" bestFit="1" customWidth="1"/>
    <col min="13576" max="13576" width="20.44140625" style="35" customWidth="1"/>
    <col min="13577" max="13824" width="9.109375" style="35"/>
    <col min="13825" max="13825" width="10.5546875" style="35" customWidth="1"/>
    <col min="13826" max="13826" width="28.5546875" style="35" customWidth="1"/>
    <col min="13827" max="13827" width="11.109375" style="35" customWidth="1"/>
    <col min="13828" max="13828" width="27.109375" style="35" customWidth="1"/>
    <col min="13829" max="13829" width="29.44140625" style="35" bestFit="1" customWidth="1"/>
    <col min="13830" max="13830" width="17" style="35" customWidth="1"/>
    <col min="13831" max="13831" width="10.44140625" style="35" bestFit="1" customWidth="1"/>
    <col min="13832" max="13832" width="20.44140625" style="35" customWidth="1"/>
    <col min="13833" max="14080" width="9.109375" style="35"/>
    <col min="14081" max="14081" width="10.5546875" style="35" customWidth="1"/>
    <col min="14082" max="14082" width="28.5546875" style="35" customWidth="1"/>
    <col min="14083" max="14083" width="11.109375" style="35" customWidth="1"/>
    <col min="14084" max="14084" width="27.109375" style="35" customWidth="1"/>
    <col min="14085" max="14085" width="29.44140625" style="35" bestFit="1" customWidth="1"/>
    <col min="14086" max="14086" width="17" style="35" customWidth="1"/>
    <col min="14087" max="14087" width="10.44140625" style="35" bestFit="1" customWidth="1"/>
    <col min="14088" max="14088" width="20.44140625" style="35" customWidth="1"/>
    <col min="14089" max="14336" width="9.109375" style="35"/>
    <col min="14337" max="14337" width="10.5546875" style="35" customWidth="1"/>
    <col min="14338" max="14338" width="28.5546875" style="35" customWidth="1"/>
    <col min="14339" max="14339" width="11.109375" style="35" customWidth="1"/>
    <col min="14340" max="14340" width="27.109375" style="35" customWidth="1"/>
    <col min="14341" max="14341" width="29.44140625" style="35" bestFit="1" customWidth="1"/>
    <col min="14342" max="14342" width="17" style="35" customWidth="1"/>
    <col min="14343" max="14343" width="10.44140625" style="35" bestFit="1" customWidth="1"/>
    <col min="14344" max="14344" width="20.44140625" style="35" customWidth="1"/>
    <col min="14345" max="14592" width="9.109375" style="35"/>
    <col min="14593" max="14593" width="10.5546875" style="35" customWidth="1"/>
    <col min="14594" max="14594" width="28.5546875" style="35" customWidth="1"/>
    <col min="14595" max="14595" width="11.109375" style="35" customWidth="1"/>
    <col min="14596" max="14596" width="27.109375" style="35" customWidth="1"/>
    <col min="14597" max="14597" width="29.44140625" style="35" bestFit="1" customWidth="1"/>
    <col min="14598" max="14598" width="17" style="35" customWidth="1"/>
    <col min="14599" max="14599" width="10.44140625" style="35" bestFit="1" customWidth="1"/>
    <col min="14600" max="14600" width="20.44140625" style="35" customWidth="1"/>
    <col min="14601" max="14848" width="9.109375" style="35"/>
    <col min="14849" max="14849" width="10.5546875" style="35" customWidth="1"/>
    <col min="14850" max="14850" width="28.5546875" style="35" customWidth="1"/>
    <col min="14851" max="14851" width="11.109375" style="35" customWidth="1"/>
    <col min="14852" max="14852" width="27.109375" style="35" customWidth="1"/>
    <col min="14853" max="14853" width="29.44140625" style="35" bestFit="1" customWidth="1"/>
    <col min="14854" max="14854" width="17" style="35" customWidth="1"/>
    <col min="14855" max="14855" width="10.44140625" style="35" bestFit="1" customWidth="1"/>
    <col min="14856" max="14856" width="20.44140625" style="35" customWidth="1"/>
    <col min="14857" max="15104" width="9.109375" style="35"/>
    <col min="15105" max="15105" width="10.5546875" style="35" customWidth="1"/>
    <col min="15106" max="15106" width="28.5546875" style="35" customWidth="1"/>
    <col min="15107" max="15107" width="11.109375" style="35" customWidth="1"/>
    <col min="15108" max="15108" width="27.109375" style="35" customWidth="1"/>
    <col min="15109" max="15109" width="29.44140625" style="35" bestFit="1" customWidth="1"/>
    <col min="15110" max="15110" width="17" style="35" customWidth="1"/>
    <col min="15111" max="15111" width="10.44140625" style="35" bestFit="1" customWidth="1"/>
    <col min="15112" max="15112" width="20.44140625" style="35" customWidth="1"/>
    <col min="15113" max="15360" width="9.109375" style="35"/>
    <col min="15361" max="15361" width="10.5546875" style="35" customWidth="1"/>
    <col min="15362" max="15362" width="28.5546875" style="35" customWidth="1"/>
    <col min="15363" max="15363" width="11.109375" style="35" customWidth="1"/>
    <col min="15364" max="15364" width="27.109375" style="35" customWidth="1"/>
    <col min="15365" max="15365" width="29.44140625" style="35" bestFit="1" customWidth="1"/>
    <col min="15366" max="15366" width="17" style="35" customWidth="1"/>
    <col min="15367" max="15367" width="10.44140625" style="35" bestFit="1" customWidth="1"/>
    <col min="15368" max="15368" width="20.44140625" style="35" customWidth="1"/>
    <col min="15369" max="15616" width="9.109375" style="35"/>
    <col min="15617" max="15617" width="10.5546875" style="35" customWidth="1"/>
    <col min="15618" max="15618" width="28.5546875" style="35" customWidth="1"/>
    <col min="15619" max="15619" width="11.109375" style="35" customWidth="1"/>
    <col min="15620" max="15620" width="27.109375" style="35" customWidth="1"/>
    <col min="15621" max="15621" width="29.44140625" style="35" bestFit="1" customWidth="1"/>
    <col min="15622" max="15622" width="17" style="35" customWidth="1"/>
    <col min="15623" max="15623" width="10.44140625" style="35" bestFit="1" customWidth="1"/>
    <col min="15624" max="15624" width="20.44140625" style="35" customWidth="1"/>
    <col min="15625" max="15872" width="9.109375" style="35"/>
    <col min="15873" max="15873" width="10.5546875" style="35" customWidth="1"/>
    <col min="15874" max="15874" width="28.5546875" style="35" customWidth="1"/>
    <col min="15875" max="15875" width="11.109375" style="35" customWidth="1"/>
    <col min="15876" max="15876" width="27.109375" style="35" customWidth="1"/>
    <col min="15877" max="15877" width="29.44140625" style="35" bestFit="1" customWidth="1"/>
    <col min="15878" max="15878" width="17" style="35" customWidth="1"/>
    <col min="15879" max="15879" width="10.44140625" style="35" bestFit="1" customWidth="1"/>
    <col min="15880" max="15880" width="20.44140625" style="35" customWidth="1"/>
    <col min="15881" max="16128" width="9.109375" style="35"/>
    <col min="16129" max="16129" width="10.5546875" style="35" customWidth="1"/>
    <col min="16130" max="16130" width="28.5546875" style="35" customWidth="1"/>
    <col min="16131" max="16131" width="11.109375" style="35" customWidth="1"/>
    <col min="16132" max="16132" width="27.109375" style="35" customWidth="1"/>
    <col min="16133" max="16133" width="29.44140625" style="35" bestFit="1" customWidth="1"/>
    <col min="16134" max="16134" width="17" style="35" customWidth="1"/>
    <col min="16135" max="16135" width="10.44140625" style="35" bestFit="1" customWidth="1"/>
    <col min="16136" max="16136" width="20.44140625" style="35" customWidth="1"/>
    <col min="16137" max="16384" width="9.109375" style="35"/>
  </cols>
  <sheetData>
    <row r="1" spans="1:9" ht="31.5" customHeight="1">
      <c r="A1" s="431"/>
      <c r="B1" s="432"/>
      <c r="C1" s="433"/>
      <c r="D1" s="440" t="str">
        <f>Resumo!$A$1</f>
        <v>JUSTIÇA FEDERAL DE PRIMEIRO GRAU EM MG</v>
      </c>
      <c r="E1" s="441"/>
      <c r="F1" s="442"/>
      <c r="G1" s="443" t="s">
        <v>70</v>
      </c>
      <c r="H1" s="444"/>
    </row>
    <row r="2" spans="1:9" ht="15" customHeight="1">
      <c r="A2" s="434"/>
      <c r="B2" s="435"/>
      <c r="C2" s="436"/>
      <c r="D2" s="449" t="str">
        <f>Resumo!$B$3</f>
        <v>MODERNIZAÇÃO E MANUTENÇÃO DOS 12 ELEVADORES DOS EDIFÍCIOS SEDE I (AFP), II (ERA) E III (ODC) DO TRIBUNAL REGIONAL FEDERAL DA 6ª REGIÃO</v>
      </c>
      <c r="E2" s="450"/>
      <c r="F2" s="451"/>
      <c r="G2" s="445"/>
      <c r="H2" s="446"/>
    </row>
    <row r="3" spans="1:9" ht="42.75" customHeight="1">
      <c r="A3" s="437"/>
      <c r="B3" s="438"/>
      <c r="C3" s="439"/>
      <c r="D3" s="452"/>
      <c r="E3" s="453"/>
      <c r="F3" s="454"/>
      <c r="G3" s="447"/>
      <c r="H3" s="448"/>
    </row>
    <row r="4" spans="1:9" ht="14.4" customHeight="1">
      <c r="A4" s="36"/>
      <c r="B4" s="37"/>
      <c r="C4" s="37"/>
      <c r="D4" s="37"/>
      <c r="E4" s="37"/>
      <c r="F4" s="38"/>
      <c r="G4" s="37"/>
      <c r="H4" s="39"/>
    </row>
    <row r="5" spans="1:9" ht="36.75" customHeight="1">
      <c r="A5" s="176" t="s">
        <v>65</v>
      </c>
      <c r="B5" s="430" t="str">
        <f>Resumo!B3</f>
        <v>MODERNIZAÇÃO E MANUTENÇÃO DOS 12 ELEVADORES DOS EDIFÍCIOS SEDE I (AFP), II (ERA) E III (ODC) DO TRIBUNAL REGIONAL FEDERAL DA 6ª REGIÃO</v>
      </c>
      <c r="C5" s="430"/>
      <c r="D5" s="430"/>
      <c r="E5" s="430"/>
      <c r="F5" s="171"/>
      <c r="G5" s="174" t="s">
        <v>71</v>
      </c>
      <c r="H5" s="177">
        <f>'LEIS SOCIAIS'!C45</f>
        <v>0</v>
      </c>
    </row>
    <row r="6" spans="1:9" ht="37.5" customHeight="1">
      <c r="A6" s="176" t="s">
        <v>72</v>
      </c>
      <c r="B6" s="430" t="str">
        <f>Resumo!A1</f>
        <v>JUSTIÇA FEDERAL DE PRIMEIRO GRAU EM MG</v>
      </c>
      <c r="C6" s="430"/>
      <c r="D6" s="430"/>
      <c r="E6" s="172"/>
      <c r="F6" s="171"/>
      <c r="G6" s="174" t="s">
        <v>73</v>
      </c>
      <c r="H6" s="177">
        <f>'LEIS SOCIAIS'!D45</f>
        <v>0</v>
      </c>
      <c r="I6" s="40" t="s">
        <v>74</v>
      </c>
    </row>
    <row r="7" spans="1:9" ht="37.5" customHeight="1">
      <c r="A7" s="176" t="s">
        <v>66</v>
      </c>
      <c r="B7" s="430" t="str">
        <f>Resumo!B4</f>
        <v>AV. ÁLVARES CABRAL, 1741/1805 e RUA SANTOS BARRETO, 161 – BAIRRO SANTO AGOSTINHO - BELO HORIZONTE - MG</v>
      </c>
      <c r="C7" s="430"/>
      <c r="D7" s="430"/>
      <c r="E7" s="430"/>
      <c r="F7" s="173"/>
      <c r="G7" s="175" t="s">
        <v>75</v>
      </c>
      <c r="H7" s="177">
        <f>D27</f>
        <v>0</v>
      </c>
    </row>
    <row r="8" spans="1:9" ht="18" customHeight="1">
      <c r="A8" s="21"/>
      <c r="B8" s="178"/>
      <c r="C8" s="178"/>
      <c r="D8" s="178"/>
      <c r="E8" s="165"/>
      <c r="F8" s="179"/>
      <c r="G8" s="179"/>
      <c r="H8" s="22"/>
    </row>
    <row r="9" spans="1:9" ht="30.75" customHeight="1">
      <c r="A9" s="460" t="s">
        <v>76</v>
      </c>
      <c r="B9" s="461"/>
      <c r="C9" s="461"/>
      <c r="D9" s="461"/>
      <c r="E9" s="461"/>
      <c r="F9" s="461"/>
      <c r="G9" s="461"/>
      <c r="H9" s="462"/>
    </row>
    <row r="10" spans="1:9" ht="23.25" customHeight="1">
      <c r="A10" s="463" t="s">
        <v>259</v>
      </c>
      <c r="B10" s="464"/>
      <c r="C10" s="464"/>
      <c r="D10" s="464"/>
      <c r="E10" s="464"/>
      <c r="F10" s="464"/>
      <c r="G10" s="464"/>
      <c r="H10" s="465"/>
    </row>
    <row r="11" spans="1:9" ht="23.25" customHeight="1">
      <c r="A11" s="455" t="s">
        <v>77</v>
      </c>
      <c r="B11" s="456"/>
      <c r="C11" s="456"/>
      <c r="D11" s="456"/>
      <c r="E11" s="456"/>
      <c r="F11" s="456"/>
      <c r="G11" s="456"/>
      <c r="H11" s="457"/>
    </row>
    <row r="12" spans="1:9">
      <c r="A12" s="42"/>
      <c r="B12" s="43"/>
      <c r="C12" s="43"/>
      <c r="D12" s="43"/>
      <c r="E12" s="43"/>
      <c r="F12" s="43"/>
      <c r="G12" s="43"/>
      <c r="H12" s="44"/>
    </row>
    <row r="13" spans="1:9">
      <c r="A13" s="45"/>
      <c r="H13" s="46"/>
    </row>
    <row r="14" spans="1:9">
      <c r="A14" s="45"/>
      <c r="H14" s="46"/>
    </row>
    <row r="15" spans="1:9">
      <c r="A15" s="11" t="s">
        <v>5</v>
      </c>
      <c r="B15" s="166" t="s">
        <v>6</v>
      </c>
      <c r="C15" s="166" t="s">
        <v>78</v>
      </c>
      <c r="D15" s="167" t="s">
        <v>8</v>
      </c>
      <c r="H15" s="46"/>
    </row>
    <row r="16" spans="1:9">
      <c r="A16" s="41">
        <v>1</v>
      </c>
      <c r="B16" s="35" t="s">
        <v>79</v>
      </c>
      <c r="C16" s="166" t="s">
        <v>80</v>
      </c>
      <c r="D16" s="12"/>
      <c r="E16" s="168"/>
      <c r="H16" s="46"/>
    </row>
    <row r="17" spans="1:8">
      <c r="A17" s="41">
        <v>2</v>
      </c>
      <c r="B17" s="35" t="s">
        <v>81</v>
      </c>
      <c r="C17" s="166" t="s">
        <v>82</v>
      </c>
      <c r="D17" s="13"/>
      <c r="H17" s="46"/>
    </row>
    <row r="18" spans="1:8" ht="18">
      <c r="A18" s="41">
        <v>3</v>
      </c>
      <c r="B18" s="35" t="s">
        <v>83</v>
      </c>
      <c r="C18" s="166" t="s">
        <v>84</v>
      </c>
      <c r="D18" s="13"/>
      <c r="H18" s="14"/>
    </row>
    <row r="19" spans="1:8">
      <c r="A19" s="41">
        <v>4</v>
      </c>
      <c r="B19" s="35" t="s">
        <v>85</v>
      </c>
      <c r="C19" s="166" t="s">
        <v>86</v>
      </c>
      <c r="D19" s="13"/>
      <c r="H19" s="46"/>
    </row>
    <row r="20" spans="1:8">
      <c r="A20" s="41">
        <v>5</v>
      </c>
      <c r="B20" s="35" t="s">
        <v>87</v>
      </c>
      <c r="C20" s="166" t="s">
        <v>88</v>
      </c>
      <c r="D20" s="13"/>
      <c r="H20" s="46"/>
    </row>
    <row r="21" spans="1:8">
      <c r="A21" s="41">
        <v>6</v>
      </c>
      <c r="B21" s="35" t="s">
        <v>89</v>
      </c>
      <c r="C21" s="166" t="s">
        <v>57</v>
      </c>
      <c r="D21" s="13"/>
      <c r="H21" s="46"/>
    </row>
    <row r="22" spans="1:8">
      <c r="A22" s="41">
        <v>7</v>
      </c>
      <c r="B22" s="35" t="s">
        <v>90</v>
      </c>
      <c r="C22" s="166" t="s">
        <v>91</v>
      </c>
      <c r="D22" s="12">
        <f>D23+D24+D25+D26</f>
        <v>0</v>
      </c>
      <c r="H22" s="46"/>
    </row>
    <row r="23" spans="1:8">
      <c r="A23" s="41" t="s">
        <v>44</v>
      </c>
      <c r="B23" s="169" t="s">
        <v>92</v>
      </c>
      <c r="C23" s="166"/>
      <c r="D23" s="15"/>
      <c r="H23" s="46"/>
    </row>
    <row r="24" spans="1:8">
      <c r="A24" s="41" t="s">
        <v>45</v>
      </c>
      <c r="B24" s="35" t="s">
        <v>93</v>
      </c>
      <c r="C24" s="166"/>
      <c r="D24" s="16"/>
      <c r="H24" s="46"/>
    </row>
    <row r="25" spans="1:8">
      <c r="A25" s="47" t="s">
        <v>94</v>
      </c>
      <c r="B25" s="35" t="s">
        <v>95</v>
      </c>
      <c r="C25" s="166"/>
      <c r="D25" s="16"/>
      <c r="H25" s="46"/>
    </row>
    <row r="26" spans="1:8">
      <c r="A26" s="47"/>
      <c r="C26" s="166"/>
      <c r="D26" s="16"/>
      <c r="H26" s="46"/>
    </row>
    <row r="27" spans="1:8" ht="18">
      <c r="A27" s="458" t="s">
        <v>96</v>
      </c>
      <c r="B27" s="459"/>
      <c r="C27" s="459"/>
      <c r="D27" s="180">
        <f>((((1+(D16+D17+D18+D19))*(1+D20)*(1+D21))/(1-D22))-1)</f>
        <v>0</v>
      </c>
      <c r="E27" s="170"/>
      <c r="H27" s="46"/>
    </row>
    <row r="28" spans="1:8">
      <c r="A28" s="45"/>
      <c r="D28" s="16"/>
      <c r="H28" s="46"/>
    </row>
    <row r="29" spans="1:8" ht="15" thickBot="1">
      <c r="A29" s="371"/>
      <c r="B29" s="1"/>
      <c r="C29" s="6"/>
      <c r="D29" s="28"/>
      <c r="E29" s="1"/>
      <c r="F29" s="372"/>
      <c r="G29" s="372"/>
      <c r="H29" s="373"/>
    </row>
    <row r="30" spans="1:8" ht="16.5" customHeight="1"/>
    <row r="31" spans="1:8" ht="18" customHeight="1">
      <c r="C31" s="17"/>
      <c r="E31" s="109"/>
    </row>
    <row r="33" spans="1:5" ht="25.5" customHeight="1">
      <c r="E33" s="110"/>
    </row>
    <row r="34" spans="1:5" ht="15" customHeight="1">
      <c r="C34" s="18"/>
      <c r="E34" s="110"/>
    </row>
    <row r="35" spans="1:5" ht="15" customHeight="1">
      <c r="A35" s="48"/>
      <c r="B35" s="19"/>
    </row>
    <row r="36" spans="1:5">
      <c r="A36" s="49"/>
      <c r="B36" s="19"/>
    </row>
  </sheetData>
  <mergeCells count="11">
    <mergeCell ref="A11:H11"/>
    <mergeCell ref="A27:C27"/>
    <mergeCell ref="B6:D6"/>
    <mergeCell ref="A9:H9"/>
    <mergeCell ref="A10:H10"/>
    <mergeCell ref="B7:E7"/>
    <mergeCell ref="B5:E5"/>
    <mergeCell ref="A1:C3"/>
    <mergeCell ref="D1:F1"/>
    <mergeCell ref="G1:H3"/>
    <mergeCell ref="D2:F3"/>
  </mergeCells>
  <pageMargins left="0.51181102362204722" right="0.51181102362204722" top="1.4173228346456694" bottom="0.78740157480314965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50"/>
  <sheetViews>
    <sheetView view="pageBreakPreview" topLeftCell="A16" zoomScaleNormal="100" zoomScaleSheetLayoutView="100" workbookViewId="0">
      <selection activeCell="G20" sqref="G20"/>
    </sheetView>
  </sheetViews>
  <sheetFormatPr defaultColWidth="8.88671875" defaultRowHeight="13.8"/>
  <cols>
    <col min="1" max="1" width="10.6640625" style="51" customWidth="1"/>
    <col min="2" max="2" width="65.6640625" style="51" customWidth="1"/>
    <col min="3" max="3" width="12.5546875" style="51" customWidth="1"/>
    <col min="4" max="4" width="14.5546875" style="51" customWidth="1"/>
    <col min="5" max="5" width="12" style="51" customWidth="1"/>
    <col min="6" max="6" width="13.109375" style="51" bestFit="1" customWidth="1"/>
    <col min="7" max="7" width="11" style="51" bestFit="1" customWidth="1"/>
    <col min="8" max="9" width="10.109375" style="51" bestFit="1" customWidth="1"/>
    <col min="10" max="16384" width="8.88671875" style="51"/>
  </cols>
  <sheetData>
    <row r="1" spans="1:8" ht="21" customHeight="1">
      <c r="A1" s="50"/>
      <c r="B1" s="477" t="str">
        <f>Resumo!$A$1</f>
        <v>JUSTIÇA FEDERAL DE PRIMEIRO GRAU EM MG</v>
      </c>
      <c r="C1" s="477"/>
      <c r="D1" s="478"/>
    </row>
    <row r="2" spans="1:8" ht="21" customHeight="1">
      <c r="A2" s="52"/>
      <c r="B2" s="479"/>
      <c r="C2" s="479"/>
      <c r="D2" s="480"/>
    </row>
    <row r="3" spans="1:8" ht="21" customHeight="1" thickBot="1">
      <c r="A3" s="52"/>
      <c r="B3" s="481"/>
      <c r="C3" s="481"/>
      <c r="D3" s="482"/>
    </row>
    <row r="4" spans="1:8" ht="36.75" customHeight="1">
      <c r="A4" s="53" t="s">
        <v>97</v>
      </c>
      <c r="B4" s="484" t="str">
        <f>Orçamento!$D$2</f>
        <v>ANEXO III - MODERNIZAÇÃO DOS 12 ELEVADORES DOS EDIFÍCIOS SEDE I (AFP), II (ERA) E III (ODC) DO TRIBUNAL REGIONAL FEDERAL DA 6ª REGIÃO</v>
      </c>
      <c r="C4" s="484"/>
      <c r="D4" s="485"/>
    </row>
    <row r="5" spans="1:8" ht="21" customHeight="1">
      <c r="A5" s="54" t="s">
        <v>72</v>
      </c>
      <c r="B5" s="486" t="str">
        <f>Resumo!$A$1</f>
        <v>JUSTIÇA FEDERAL DE PRIMEIRO GRAU EM MG</v>
      </c>
      <c r="C5" s="486"/>
      <c r="D5" s="487"/>
    </row>
    <row r="6" spans="1:8" ht="21.75" customHeight="1">
      <c r="A6" s="54" t="s">
        <v>98</v>
      </c>
      <c r="B6" s="486" t="str">
        <f>Orçamento!$D$4</f>
        <v>AV. ÁLVARES CABRAL, 1741/1805 e RUA SANTOS BARRETO, 161 – BAIRRO SANTO AGOSTINHO - BELO HORIZONTE - MG</v>
      </c>
      <c r="C6" s="486"/>
      <c r="D6" s="487"/>
    </row>
    <row r="7" spans="1:8" ht="21.75" customHeight="1" thickBot="1">
      <c r="A7" s="54" t="s">
        <v>99</v>
      </c>
      <c r="B7" s="488" t="s">
        <v>261</v>
      </c>
      <c r="C7" s="486"/>
      <c r="D7" s="487"/>
    </row>
    <row r="8" spans="1:8" ht="16.2" thickBot="1">
      <c r="A8" s="483" t="s">
        <v>100</v>
      </c>
      <c r="B8" s="483"/>
      <c r="C8" s="483"/>
      <c r="D8" s="483"/>
    </row>
    <row r="9" spans="1:8" ht="19.5" customHeight="1" thickBot="1">
      <c r="A9" s="475" t="s">
        <v>101</v>
      </c>
      <c r="B9" s="475" t="s">
        <v>102</v>
      </c>
      <c r="C9" s="473" t="s">
        <v>103</v>
      </c>
      <c r="D9" s="474"/>
      <c r="F9" s="56"/>
    </row>
    <row r="10" spans="1:8" ht="18.75" customHeight="1" thickBot="1">
      <c r="A10" s="476"/>
      <c r="B10" s="476"/>
      <c r="C10" s="55" t="s">
        <v>104</v>
      </c>
      <c r="D10" s="55" t="s">
        <v>105</v>
      </c>
    </row>
    <row r="11" spans="1:8" ht="14.4">
      <c r="A11" s="470" t="s">
        <v>106</v>
      </c>
      <c r="B11" s="471"/>
      <c r="C11" s="471"/>
      <c r="D11" s="472"/>
    </row>
    <row r="12" spans="1:8" s="62" customFormat="1" ht="18" customHeight="1">
      <c r="A12" s="57" t="s">
        <v>107</v>
      </c>
      <c r="B12" s="58" t="s">
        <v>108</v>
      </c>
      <c r="C12" s="59"/>
      <c r="D12" s="60"/>
      <c r="E12" s="61"/>
      <c r="F12" s="61"/>
    </row>
    <row r="13" spans="1:8" s="62" customFormat="1" ht="18" customHeight="1">
      <c r="A13" s="57" t="s">
        <v>109</v>
      </c>
      <c r="B13" s="58" t="s">
        <v>110</v>
      </c>
      <c r="C13" s="59"/>
      <c r="D13" s="60"/>
      <c r="E13" s="61"/>
      <c r="F13" s="61"/>
      <c r="H13" s="63"/>
    </row>
    <row r="14" spans="1:8" s="62" customFormat="1" ht="18" customHeight="1">
      <c r="A14" s="57" t="s">
        <v>111</v>
      </c>
      <c r="B14" s="58" t="s">
        <v>112</v>
      </c>
      <c r="C14" s="59"/>
      <c r="D14" s="60"/>
      <c r="E14" s="61"/>
      <c r="F14" s="61"/>
    </row>
    <row r="15" spans="1:8" s="62" customFormat="1" ht="18" customHeight="1">
      <c r="A15" s="57" t="s">
        <v>113</v>
      </c>
      <c r="B15" s="58" t="s">
        <v>114</v>
      </c>
      <c r="C15" s="59"/>
      <c r="D15" s="60"/>
      <c r="E15" s="61"/>
      <c r="F15" s="63"/>
      <c r="G15" s="63"/>
    </row>
    <row r="16" spans="1:8" s="62" customFormat="1" ht="18" customHeight="1">
      <c r="A16" s="57" t="s">
        <v>115</v>
      </c>
      <c r="B16" s="58" t="s">
        <v>116</v>
      </c>
      <c r="C16" s="59"/>
      <c r="D16" s="60"/>
      <c r="E16" s="61"/>
      <c r="F16" s="63"/>
      <c r="G16" s="63"/>
    </row>
    <row r="17" spans="1:9" s="62" customFormat="1" ht="18" customHeight="1">
      <c r="A17" s="57" t="s">
        <v>117</v>
      </c>
      <c r="B17" s="58" t="s">
        <v>118</v>
      </c>
      <c r="C17" s="59"/>
      <c r="D17" s="60"/>
      <c r="E17" s="61"/>
      <c r="F17" s="63"/>
      <c r="G17" s="63"/>
    </row>
    <row r="18" spans="1:9" s="62" customFormat="1" ht="18" customHeight="1">
      <c r="A18" s="57" t="s">
        <v>119</v>
      </c>
      <c r="B18" s="58" t="s">
        <v>120</v>
      </c>
      <c r="C18" s="59"/>
      <c r="D18" s="60"/>
      <c r="E18" s="61"/>
      <c r="F18" s="63"/>
      <c r="G18" s="63"/>
    </row>
    <row r="19" spans="1:9" s="62" customFormat="1" ht="18" customHeight="1">
      <c r="A19" s="57" t="s">
        <v>121</v>
      </c>
      <c r="B19" s="58" t="s">
        <v>122</v>
      </c>
      <c r="C19" s="59"/>
      <c r="D19" s="60"/>
      <c r="E19" s="61"/>
      <c r="F19" s="63"/>
      <c r="G19" s="63"/>
    </row>
    <row r="20" spans="1:9" s="62" customFormat="1" ht="18" customHeight="1">
      <c r="A20" s="57" t="s">
        <v>123</v>
      </c>
      <c r="B20" s="58" t="s">
        <v>124</v>
      </c>
      <c r="C20" s="59"/>
      <c r="D20" s="60"/>
      <c r="E20" s="61"/>
      <c r="F20" s="63"/>
      <c r="G20" s="63"/>
    </row>
    <row r="21" spans="1:9" s="70" customFormat="1">
      <c r="A21" s="64" t="s">
        <v>125</v>
      </c>
      <c r="B21" s="65" t="s">
        <v>126</v>
      </c>
      <c r="C21" s="66">
        <f>SUM(C12:C20)</f>
        <v>0</v>
      </c>
      <c r="D21" s="67">
        <f>SUM(D12:D20)</f>
        <v>0</v>
      </c>
      <c r="E21" s="68"/>
      <c r="F21" s="69"/>
      <c r="G21" s="69"/>
    </row>
    <row r="22" spans="1:9" ht="14.4">
      <c r="A22" s="466" t="s">
        <v>127</v>
      </c>
      <c r="B22" s="467"/>
      <c r="C22" s="467"/>
      <c r="D22" s="468"/>
      <c r="E22" s="71"/>
      <c r="F22" s="56"/>
      <c r="G22" s="56"/>
    </row>
    <row r="23" spans="1:9" s="62" customFormat="1" ht="18" customHeight="1">
      <c r="A23" s="57" t="s">
        <v>128</v>
      </c>
      <c r="B23" s="72" t="s">
        <v>129</v>
      </c>
      <c r="C23" s="73"/>
      <c r="D23" s="60"/>
      <c r="E23" s="63"/>
      <c r="F23" s="63"/>
      <c r="G23" s="74"/>
      <c r="H23" s="63"/>
      <c r="I23" s="63"/>
    </row>
    <row r="24" spans="1:9" s="62" customFormat="1" ht="18" customHeight="1">
      <c r="A24" s="57" t="s">
        <v>130</v>
      </c>
      <c r="B24" s="58" t="s">
        <v>131</v>
      </c>
      <c r="C24" s="73"/>
      <c r="D24" s="60"/>
      <c r="E24" s="63"/>
      <c r="F24" s="63"/>
      <c r="G24" s="74"/>
      <c r="H24" s="63"/>
      <c r="I24" s="63"/>
    </row>
    <row r="25" spans="1:9" s="62" customFormat="1" ht="18" customHeight="1">
      <c r="A25" s="57" t="s">
        <v>132</v>
      </c>
      <c r="B25" s="72" t="s">
        <v>133</v>
      </c>
      <c r="C25" s="73"/>
      <c r="D25" s="60"/>
      <c r="E25" s="63"/>
      <c r="F25" s="75"/>
      <c r="G25" s="74"/>
      <c r="H25" s="63"/>
      <c r="I25" s="63"/>
    </row>
    <row r="26" spans="1:9" s="62" customFormat="1" ht="18" customHeight="1">
      <c r="A26" s="57" t="s">
        <v>134</v>
      </c>
      <c r="B26" s="72" t="s">
        <v>135</v>
      </c>
      <c r="C26" s="73"/>
      <c r="D26" s="60"/>
      <c r="E26" s="63"/>
      <c r="F26" s="75"/>
      <c r="G26" s="74"/>
      <c r="H26" s="63"/>
      <c r="I26" s="63"/>
    </row>
    <row r="27" spans="1:9" s="62" customFormat="1" ht="18" customHeight="1">
      <c r="A27" s="57" t="s">
        <v>136</v>
      </c>
      <c r="B27" s="72" t="s">
        <v>137</v>
      </c>
      <c r="C27" s="73"/>
      <c r="D27" s="60"/>
      <c r="E27" s="63"/>
      <c r="F27" s="75"/>
      <c r="G27" s="74"/>
      <c r="H27" s="63"/>
      <c r="I27" s="63"/>
    </row>
    <row r="28" spans="1:9" s="62" customFormat="1" ht="18" customHeight="1">
      <c r="A28" s="57" t="s">
        <v>138</v>
      </c>
      <c r="B28" s="72" t="s">
        <v>139</v>
      </c>
      <c r="C28" s="73"/>
      <c r="D28" s="60"/>
      <c r="E28" s="63"/>
      <c r="F28" s="75"/>
      <c r="G28" s="74"/>
      <c r="H28" s="63"/>
      <c r="I28" s="63"/>
    </row>
    <row r="29" spans="1:9" s="62" customFormat="1" ht="18" customHeight="1">
      <c r="A29" s="57" t="s">
        <v>140</v>
      </c>
      <c r="B29" s="72" t="s">
        <v>141</v>
      </c>
      <c r="C29" s="73"/>
      <c r="D29" s="60"/>
      <c r="E29" s="63"/>
      <c r="F29" s="75"/>
      <c r="G29" s="74"/>
      <c r="H29" s="63"/>
      <c r="I29" s="63"/>
    </row>
    <row r="30" spans="1:9" s="62" customFormat="1" ht="18" customHeight="1">
      <c r="A30" s="57" t="s">
        <v>142</v>
      </c>
      <c r="B30" s="72" t="s">
        <v>143</v>
      </c>
      <c r="C30" s="73"/>
      <c r="D30" s="60"/>
      <c r="E30" s="63"/>
      <c r="F30" s="75"/>
      <c r="G30" s="74"/>
      <c r="H30" s="63"/>
      <c r="I30" s="63"/>
    </row>
    <row r="31" spans="1:9" s="62" customFormat="1" ht="18" customHeight="1">
      <c r="A31" s="57" t="s">
        <v>144</v>
      </c>
      <c r="B31" s="72" t="s">
        <v>145</v>
      </c>
      <c r="C31" s="73"/>
      <c r="D31" s="60"/>
      <c r="E31" s="63"/>
      <c r="F31" s="75"/>
      <c r="G31" s="74"/>
      <c r="H31" s="63"/>
      <c r="I31" s="63"/>
    </row>
    <row r="32" spans="1:9" s="62" customFormat="1" ht="18" customHeight="1">
      <c r="A32" s="57" t="s">
        <v>146</v>
      </c>
      <c r="B32" s="72" t="s">
        <v>147</v>
      </c>
      <c r="C32" s="73"/>
      <c r="D32" s="60"/>
      <c r="E32" s="63"/>
      <c r="F32" s="75"/>
      <c r="G32" s="74"/>
      <c r="H32" s="63"/>
      <c r="I32" s="63"/>
    </row>
    <row r="33" spans="1:9" s="70" customFormat="1">
      <c r="A33" s="64" t="s">
        <v>148</v>
      </c>
      <c r="B33" s="65" t="s">
        <v>149</v>
      </c>
      <c r="C33" s="66">
        <f>SUM(C23:C32)</f>
        <v>0</v>
      </c>
      <c r="D33" s="67">
        <f>SUM(D23:D32)</f>
        <v>0</v>
      </c>
      <c r="F33" s="76"/>
      <c r="G33" s="69"/>
      <c r="H33" s="69"/>
      <c r="I33" s="69"/>
    </row>
    <row r="34" spans="1:9" ht="14.4">
      <c r="A34" s="466" t="s">
        <v>150</v>
      </c>
      <c r="B34" s="467"/>
      <c r="C34" s="467"/>
      <c r="D34" s="468"/>
      <c r="E34" s="71"/>
      <c r="F34" s="56"/>
      <c r="G34" s="56"/>
    </row>
    <row r="35" spans="1:9" s="62" customFormat="1" ht="18" customHeight="1">
      <c r="A35" s="57" t="s">
        <v>151</v>
      </c>
      <c r="B35" s="72" t="s">
        <v>152</v>
      </c>
      <c r="C35" s="73"/>
      <c r="D35" s="60"/>
      <c r="E35" s="63"/>
      <c r="F35" s="63"/>
      <c r="G35" s="74"/>
      <c r="H35" s="63"/>
      <c r="I35" s="63"/>
    </row>
    <row r="36" spans="1:9" s="62" customFormat="1" ht="18" customHeight="1">
      <c r="A36" s="57" t="s">
        <v>153</v>
      </c>
      <c r="B36" s="58" t="s">
        <v>154</v>
      </c>
      <c r="C36" s="73"/>
      <c r="D36" s="60"/>
      <c r="E36" s="63"/>
      <c r="F36" s="63"/>
      <c r="G36" s="74"/>
      <c r="H36" s="63"/>
      <c r="I36" s="63"/>
    </row>
    <row r="37" spans="1:9" s="62" customFormat="1" ht="18" customHeight="1">
      <c r="A37" s="57" t="s">
        <v>155</v>
      </c>
      <c r="B37" s="72" t="s">
        <v>156</v>
      </c>
      <c r="C37" s="73"/>
      <c r="D37" s="60"/>
      <c r="E37" s="63"/>
      <c r="F37" s="75"/>
      <c r="G37" s="74"/>
      <c r="H37" s="63"/>
      <c r="I37" s="63"/>
    </row>
    <row r="38" spans="1:9" s="62" customFormat="1" ht="18" customHeight="1">
      <c r="A38" s="57" t="s">
        <v>157</v>
      </c>
      <c r="B38" s="72" t="s">
        <v>158</v>
      </c>
      <c r="C38" s="73"/>
      <c r="D38" s="60"/>
      <c r="E38" s="63"/>
      <c r="F38" s="75"/>
      <c r="G38" s="74"/>
      <c r="H38" s="63"/>
      <c r="I38" s="63"/>
    </row>
    <row r="39" spans="1:9" s="62" customFormat="1" ht="18" customHeight="1">
      <c r="A39" s="57" t="s">
        <v>159</v>
      </c>
      <c r="B39" s="72" t="s">
        <v>160</v>
      </c>
      <c r="C39" s="73"/>
      <c r="D39" s="60"/>
      <c r="E39" s="63"/>
      <c r="F39" s="75"/>
      <c r="G39" s="74"/>
      <c r="H39" s="63"/>
      <c r="I39" s="63"/>
    </row>
    <row r="40" spans="1:9" s="70" customFormat="1">
      <c r="A40" s="64" t="s">
        <v>161</v>
      </c>
      <c r="B40" s="65" t="s">
        <v>162</v>
      </c>
      <c r="C40" s="66">
        <f>SUM(C35:C39)</f>
        <v>0</v>
      </c>
      <c r="D40" s="67">
        <f>SUM(D35:D39)</f>
        <v>0</v>
      </c>
      <c r="F40" s="76"/>
      <c r="G40" s="69"/>
      <c r="H40" s="69"/>
      <c r="I40" s="69"/>
    </row>
    <row r="41" spans="1:9" ht="14.4">
      <c r="A41" s="466" t="s">
        <v>163</v>
      </c>
      <c r="B41" s="467"/>
      <c r="C41" s="467"/>
      <c r="D41" s="468"/>
      <c r="E41" s="71"/>
      <c r="F41" s="56"/>
      <c r="G41" s="56"/>
    </row>
    <row r="42" spans="1:9" s="62" customFormat="1" ht="18" customHeight="1">
      <c r="A42" s="57" t="s">
        <v>164</v>
      </c>
      <c r="B42" s="72" t="s">
        <v>165</v>
      </c>
      <c r="C42" s="73"/>
      <c r="D42" s="60"/>
      <c r="E42" s="63"/>
      <c r="F42" s="63"/>
      <c r="G42" s="74"/>
      <c r="H42" s="63"/>
      <c r="I42" s="63"/>
    </row>
    <row r="43" spans="1:9" s="62" customFormat="1" ht="27.6">
      <c r="A43" s="57" t="s">
        <v>166</v>
      </c>
      <c r="B43" s="72" t="s">
        <v>167</v>
      </c>
      <c r="C43" s="73"/>
      <c r="D43" s="60"/>
      <c r="E43" s="63"/>
      <c r="F43" s="63"/>
      <c r="G43" s="74"/>
      <c r="H43" s="63"/>
      <c r="I43" s="63"/>
    </row>
    <row r="44" spans="1:9" s="70" customFormat="1" ht="16.5" customHeight="1" thickBot="1">
      <c r="A44" s="64" t="s">
        <v>168</v>
      </c>
      <c r="B44" s="65" t="s">
        <v>169</v>
      </c>
      <c r="C44" s="66">
        <f>SUM(C42:C43)</f>
        <v>0</v>
      </c>
      <c r="D44" s="67">
        <f>SUM(D42:D43)</f>
        <v>0</v>
      </c>
      <c r="F44" s="76"/>
      <c r="G44" s="69"/>
      <c r="H44" s="69"/>
      <c r="I44" s="69"/>
    </row>
    <row r="45" spans="1:9" ht="21" customHeight="1" thickBot="1">
      <c r="A45" s="469" t="s">
        <v>260</v>
      </c>
      <c r="B45" s="469"/>
      <c r="C45" s="79">
        <f>C44+C40+C33+C21</f>
        <v>0</v>
      </c>
      <c r="D45" s="79">
        <f>D44+D40+D33+D21</f>
        <v>0</v>
      </c>
    </row>
    <row r="47" spans="1:9" ht="15" thickBot="1">
      <c r="A47" s="305"/>
      <c r="B47" s="306"/>
      <c r="C47" s="307"/>
      <c r="D47" s="308"/>
      <c r="E47" s="306"/>
      <c r="F47" s="309"/>
    </row>
    <row r="48" spans="1:9">
      <c r="D48" s="77"/>
    </row>
    <row r="49" spans="4:4" ht="14.4">
      <c r="D49" s="78"/>
    </row>
    <row r="50" spans="4:4">
      <c r="D50" s="77"/>
    </row>
  </sheetData>
  <mergeCells count="14">
    <mergeCell ref="C9:D9"/>
    <mergeCell ref="B9:B10"/>
    <mergeCell ref="A9:A10"/>
    <mergeCell ref="B1:D3"/>
    <mergeCell ref="A8:D8"/>
    <mergeCell ref="B4:D4"/>
    <mergeCell ref="B5:D5"/>
    <mergeCell ref="B6:D6"/>
    <mergeCell ref="B7:D7"/>
    <mergeCell ref="A41:D41"/>
    <mergeCell ref="A45:B45"/>
    <mergeCell ref="A11:D11"/>
    <mergeCell ref="A22:D22"/>
    <mergeCell ref="A34:D34"/>
  </mergeCells>
  <printOptions horizontalCentered="1" verticalCentered="1"/>
  <pageMargins left="0.47" right="0.4" top="0.36" bottom="0.68" header="0.31496062992125984" footer="0.21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20"/>
  <sheetViews>
    <sheetView zoomScale="70" zoomScaleNormal="70" workbookViewId="0">
      <selection activeCell="D7" sqref="D7"/>
    </sheetView>
  </sheetViews>
  <sheetFormatPr defaultRowHeight="14.4"/>
  <cols>
    <col min="1" max="3" width="11.44140625" bestFit="1" customWidth="1"/>
    <col min="4" max="4" width="68.5546875" bestFit="1" customWidth="1"/>
    <col min="5" max="5" width="5.6640625" bestFit="1" customWidth="1"/>
    <col min="6" max="14" width="11.44140625" bestFit="1" customWidth="1"/>
  </cols>
  <sheetData>
    <row r="1" spans="1:14">
      <c r="A1" s="111"/>
      <c r="B1" s="111"/>
      <c r="C1" s="111"/>
      <c r="D1" s="111" t="s">
        <v>285</v>
      </c>
      <c r="E1" s="494" t="s">
        <v>286</v>
      </c>
      <c r="F1" s="494"/>
      <c r="G1" s="494"/>
      <c r="H1" s="494" t="s">
        <v>287</v>
      </c>
      <c r="I1" s="494"/>
      <c r="J1" s="494"/>
      <c r="K1" s="494" t="s">
        <v>288</v>
      </c>
      <c r="L1" s="494"/>
      <c r="M1" s="494"/>
      <c r="N1" s="494"/>
    </row>
    <row r="2" spans="1:14" ht="80.099999999999994" customHeight="1">
      <c r="A2" s="112"/>
      <c r="B2" s="112"/>
      <c r="C2" s="112"/>
      <c r="D2" s="112" t="s">
        <v>289</v>
      </c>
      <c r="E2" s="490" t="s">
        <v>290</v>
      </c>
      <c r="F2" s="490"/>
      <c r="G2" s="490"/>
      <c r="H2" s="490" t="s">
        <v>372</v>
      </c>
      <c r="I2" s="490"/>
      <c r="J2" s="490"/>
      <c r="K2" s="490" t="s">
        <v>291</v>
      </c>
      <c r="L2" s="490"/>
      <c r="M2" s="490"/>
      <c r="N2" s="490"/>
    </row>
    <row r="3" spans="1:14">
      <c r="A3" s="495" t="s">
        <v>367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</row>
    <row r="4" spans="1:14" ht="15" customHeight="1">
      <c r="A4" s="496" t="s">
        <v>67</v>
      </c>
      <c r="B4" s="497" t="s">
        <v>189</v>
      </c>
      <c r="C4" s="496" t="s">
        <v>292</v>
      </c>
      <c r="D4" s="496" t="s">
        <v>293</v>
      </c>
      <c r="E4" s="498" t="s">
        <v>294</v>
      </c>
      <c r="F4" s="497" t="s">
        <v>295</v>
      </c>
      <c r="G4" s="497" t="s">
        <v>296</v>
      </c>
      <c r="H4" s="498" t="s">
        <v>297</v>
      </c>
      <c r="I4" s="496"/>
      <c r="J4" s="496"/>
      <c r="K4" s="498" t="s">
        <v>298</v>
      </c>
      <c r="L4" s="496"/>
      <c r="M4" s="496"/>
      <c r="N4" s="497" t="s">
        <v>299</v>
      </c>
    </row>
    <row r="5" spans="1:14" ht="15" customHeight="1">
      <c r="A5" s="497"/>
      <c r="B5" s="497"/>
      <c r="C5" s="497"/>
      <c r="D5" s="497"/>
      <c r="E5" s="497"/>
      <c r="F5" s="497"/>
      <c r="G5" s="497"/>
      <c r="H5" s="113" t="s">
        <v>300</v>
      </c>
      <c r="I5" s="113" t="s">
        <v>170</v>
      </c>
      <c r="J5" s="113" t="s">
        <v>298</v>
      </c>
      <c r="K5" s="113" t="s">
        <v>300</v>
      </c>
      <c r="L5" s="113" t="s">
        <v>170</v>
      </c>
      <c r="M5" s="113" t="s">
        <v>298</v>
      </c>
      <c r="N5" s="497"/>
    </row>
    <row r="6" spans="1:14" ht="24" customHeight="1">
      <c r="A6" s="114">
        <v>1</v>
      </c>
      <c r="B6" s="114"/>
      <c r="C6" s="114"/>
      <c r="D6" s="114" t="s">
        <v>191</v>
      </c>
      <c r="E6" s="114"/>
      <c r="F6" s="115"/>
      <c r="G6" s="115"/>
      <c r="H6" s="114"/>
      <c r="I6" s="114"/>
      <c r="J6" s="114"/>
      <c r="K6" s="114"/>
      <c r="L6" s="114"/>
      <c r="M6" s="116">
        <v>22597.38</v>
      </c>
      <c r="N6" s="117">
        <v>2.7358008671869538E-3</v>
      </c>
    </row>
    <row r="7" spans="1:14" ht="26.1" customHeight="1">
      <c r="A7" s="118" t="s">
        <v>25</v>
      </c>
      <c r="B7" s="119" t="s">
        <v>301</v>
      </c>
      <c r="C7" s="118" t="s">
        <v>302</v>
      </c>
      <c r="D7" s="118" t="s">
        <v>393</v>
      </c>
      <c r="E7" s="120" t="s">
        <v>27</v>
      </c>
      <c r="F7" s="119">
        <v>1</v>
      </c>
      <c r="G7" s="121">
        <v>19427.98</v>
      </c>
      <c r="H7" s="121">
        <v>18607.16</v>
      </c>
      <c r="I7" s="121">
        <v>820.82</v>
      </c>
      <c r="J7" s="121">
        <v>19427.98</v>
      </c>
      <c r="K7" s="121">
        <v>18607.16</v>
      </c>
      <c r="L7" s="121">
        <v>820.82</v>
      </c>
      <c r="M7" s="121">
        <v>19427.98</v>
      </c>
      <c r="N7" s="122">
        <v>2.3520905756194213E-3</v>
      </c>
    </row>
    <row r="8" spans="1:14" ht="26.1" customHeight="1">
      <c r="A8" s="118" t="s">
        <v>28</v>
      </c>
      <c r="B8" s="119" t="s">
        <v>303</v>
      </c>
      <c r="C8" s="118" t="s">
        <v>302</v>
      </c>
      <c r="D8" s="118" t="s">
        <v>394</v>
      </c>
      <c r="E8" s="120" t="s">
        <v>27</v>
      </c>
      <c r="F8" s="119">
        <v>1</v>
      </c>
      <c r="G8" s="121">
        <v>3169.4</v>
      </c>
      <c r="H8" s="121">
        <v>1794.32</v>
      </c>
      <c r="I8" s="121">
        <v>1375.08</v>
      </c>
      <c r="J8" s="121">
        <v>3169.4</v>
      </c>
      <c r="K8" s="121">
        <v>1794.32</v>
      </c>
      <c r="L8" s="121">
        <v>1375.08</v>
      </c>
      <c r="M8" s="121">
        <v>3169.4</v>
      </c>
      <c r="N8" s="122">
        <v>3.837102915675327E-4</v>
      </c>
    </row>
    <row r="9" spans="1:14" ht="26.1" customHeight="1">
      <c r="A9" s="114">
        <v>2</v>
      </c>
      <c r="B9" s="114"/>
      <c r="C9" s="114"/>
      <c r="D9" s="114" t="s">
        <v>282</v>
      </c>
      <c r="E9" s="114"/>
      <c r="F9" s="115"/>
      <c r="G9" s="115"/>
      <c r="H9" s="114"/>
      <c r="I9" s="114"/>
      <c r="J9" s="114"/>
      <c r="K9" s="114"/>
      <c r="L9" s="114"/>
      <c r="M9" s="116">
        <v>2584370.2200000002</v>
      </c>
      <c r="N9" s="117">
        <v>0.31288239118907318</v>
      </c>
    </row>
    <row r="10" spans="1:14" ht="24" customHeight="1">
      <c r="A10" s="114" t="s">
        <v>29</v>
      </c>
      <c r="B10" s="114"/>
      <c r="C10" s="114"/>
      <c r="D10" s="114" t="s">
        <v>395</v>
      </c>
      <c r="E10" s="114"/>
      <c r="F10" s="115"/>
      <c r="G10" s="115"/>
      <c r="H10" s="114"/>
      <c r="I10" s="114"/>
      <c r="J10" s="114"/>
      <c r="K10" s="114"/>
      <c r="L10" s="114"/>
      <c r="M10" s="116">
        <v>62796.13</v>
      </c>
      <c r="N10" s="117">
        <v>7.6025498048882083E-3</v>
      </c>
    </row>
    <row r="11" spans="1:14" ht="24" customHeight="1">
      <c r="A11" s="114" t="s">
        <v>192</v>
      </c>
      <c r="B11" s="114"/>
      <c r="C11" s="114"/>
      <c r="D11" s="114" t="s">
        <v>173</v>
      </c>
      <c r="E11" s="114"/>
      <c r="F11" s="115"/>
      <c r="G11" s="115"/>
      <c r="H11" s="114"/>
      <c r="I11" s="114"/>
      <c r="J11" s="114"/>
      <c r="K11" s="114"/>
      <c r="L11" s="114"/>
      <c r="M11" s="116">
        <v>14583.57</v>
      </c>
      <c r="N11" s="117">
        <v>1.7655915620608074E-3</v>
      </c>
    </row>
    <row r="12" spans="1:14" ht="26.1" customHeight="1">
      <c r="A12" s="118" t="s">
        <v>401</v>
      </c>
      <c r="B12" s="119" t="s">
        <v>304</v>
      </c>
      <c r="C12" s="118" t="s">
        <v>220</v>
      </c>
      <c r="D12" s="118" t="s">
        <v>221</v>
      </c>
      <c r="E12" s="120" t="s">
        <v>305</v>
      </c>
      <c r="F12" s="119">
        <v>2</v>
      </c>
      <c r="G12" s="121">
        <v>331.48</v>
      </c>
      <c r="H12" s="121">
        <v>15.66</v>
      </c>
      <c r="I12" s="121">
        <v>315.82</v>
      </c>
      <c r="J12" s="121">
        <v>331.48</v>
      </c>
      <c r="K12" s="121">
        <v>31.32</v>
      </c>
      <c r="L12" s="121">
        <v>631.64</v>
      </c>
      <c r="M12" s="121">
        <v>662.96</v>
      </c>
      <c r="N12" s="122">
        <v>8.026269164435271E-5</v>
      </c>
    </row>
    <row r="13" spans="1:14" ht="24" customHeight="1">
      <c r="A13" s="118" t="s">
        <v>402</v>
      </c>
      <c r="B13" s="119" t="s">
        <v>306</v>
      </c>
      <c r="C13" s="118" t="s">
        <v>302</v>
      </c>
      <c r="D13" s="118" t="s">
        <v>193</v>
      </c>
      <c r="E13" s="120" t="s">
        <v>27</v>
      </c>
      <c r="F13" s="119">
        <v>1</v>
      </c>
      <c r="G13" s="121">
        <v>271.47000000000003</v>
      </c>
      <c r="H13" s="121">
        <v>0</v>
      </c>
      <c r="I13" s="121">
        <v>271.47000000000003</v>
      </c>
      <c r="J13" s="121">
        <v>271.47000000000003</v>
      </c>
      <c r="K13" s="121">
        <v>0</v>
      </c>
      <c r="L13" s="121">
        <v>271.47000000000003</v>
      </c>
      <c r="M13" s="121">
        <v>271.47000000000003</v>
      </c>
      <c r="N13" s="122">
        <v>3.2866104894250675E-5</v>
      </c>
    </row>
    <row r="14" spans="1:14" ht="39" customHeight="1">
      <c r="A14" s="118" t="s">
        <v>403</v>
      </c>
      <c r="B14" s="119" t="s">
        <v>307</v>
      </c>
      <c r="C14" s="118" t="s">
        <v>26</v>
      </c>
      <c r="D14" s="118" t="s">
        <v>195</v>
      </c>
      <c r="E14" s="120" t="s">
        <v>305</v>
      </c>
      <c r="F14" s="119">
        <v>108</v>
      </c>
      <c r="G14" s="121">
        <v>77.3</v>
      </c>
      <c r="H14" s="121">
        <v>18.05</v>
      </c>
      <c r="I14" s="121">
        <v>59.25</v>
      </c>
      <c r="J14" s="121">
        <v>77.3</v>
      </c>
      <c r="K14" s="121">
        <v>1949.4</v>
      </c>
      <c r="L14" s="121">
        <v>6399</v>
      </c>
      <c r="M14" s="121">
        <v>8348.4</v>
      </c>
      <c r="N14" s="122">
        <v>1.0107171698499368E-3</v>
      </c>
    </row>
    <row r="15" spans="1:14" ht="26.1" customHeight="1">
      <c r="A15" s="118" t="s">
        <v>404</v>
      </c>
      <c r="B15" s="119" t="s">
        <v>308</v>
      </c>
      <c r="C15" s="118" t="s">
        <v>302</v>
      </c>
      <c r="D15" s="118" t="s">
        <v>252</v>
      </c>
      <c r="E15" s="120" t="s">
        <v>27</v>
      </c>
      <c r="F15" s="119">
        <v>2</v>
      </c>
      <c r="G15" s="121">
        <v>227.24</v>
      </c>
      <c r="H15" s="121">
        <v>21.43</v>
      </c>
      <c r="I15" s="121">
        <v>205.81</v>
      </c>
      <c r="J15" s="121">
        <v>227.24</v>
      </c>
      <c r="K15" s="121">
        <v>42.86</v>
      </c>
      <c r="L15" s="121">
        <v>411.62</v>
      </c>
      <c r="M15" s="121">
        <v>454.48</v>
      </c>
      <c r="N15" s="122">
        <v>5.502260784741978E-5</v>
      </c>
    </row>
    <row r="16" spans="1:14" ht="26.1" customHeight="1">
      <c r="A16" s="118" t="s">
        <v>405</v>
      </c>
      <c r="B16" s="119" t="s">
        <v>309</v>
      </c>
      <c r="C16" s="118" t="s">
        <v>69</v>
      </c>
      <c r="D16" s="118" t="s">
        <v>194</v>
      </c>
      <c r="E16" s="120" t="s">
        <v>305</v>
      </c>
      <c r="F16" s="119">
        <v>216</v>
      </c>
      <c r="G16" s="121">
        <v>11.92</v>
      </c>
      <c r="H16" s="121">
        <v>8.8618000000000006</v>
      </c>
      <c r="I16" s="121">
        <v>3.0581999999999998</v>
      </c>
      <c r="J16" s="121">
        <v>11.92</v>
      </c>
      <c r="K16" s="121">
        <v>1914.1487999999999</v>
      </c>
      <c r="L16" s="121">
        <v>660.57119999999998</v>
      </c>
      <c r="M16" s="121">
        <v>2574.7199999999998</v>
      </c>
      <c r="N16" s="122">
        <v>3.1171406635475415E-4</v>
      </c>
    </row>
    <row r="17" spans="1:14" ht="26.1" customHeight="1">
      <c r="A17" s="118" t="s">
        <v>406</v>
      </c>
      <c r="B17" s="119" t="s">
        <v>310</v>
      </c>
      <c r="C17" s="118" t="s">
        <v>26</v>
      </c>
      <c r="D17" s="118" t="s">
        <v>196</v>
      </c>
      <c r="E17" s="120" t="s">
        <v>305</v>
      </c>
      <c r="F17" s="119">
        <v>108</v>
      </c>
      <c r="G17" s="121">
        <v>3.03</v>
      </c>
      <c r="H17" s="121">
        <v>2.23</v>
      </c>
      <c r="I17" s="121">
        <v>0.8</v>
      </c>
      <c r="J17" s="121">
        <v>3.03</v>
      </c>
      <c r="K17" s="121">
        <v>240.84</v>
      </c>
      <c r="L17" s="121">
        <v>86.4</v>
      </c>
      <c r="M17" s="121">
        <v>327.24</v>
      </c>
      <c r="N17" s="122">
        <v>3.9618021017403732E-5</v>
      </c>
    </row>
    <row r="18" spans="1:14" ht="39" customHeight="1">
      <c r="A18" s="118" t="s">
        <v>407</v>
      </c>
      <c r="B18" s="119" t="s">
        <v>311</v>
      </c>
      <c r="C18" s="118" t="s">
        <v>69</v>
      </c>
      <c r="D18" s="118" t="s">
        <v>312</v>
      </c>
      <c r="E18" s="120" t="s">
        <v>313</v>
      </c>
      <c r="F18" s="119">
        <v>54.8</v>
      </c>
      <c r="G18" s="121">
        <v>22</v>
      </c>
      <c r="H18" s="121">
        <v>0</v>
      </c>
      <c r="I18" s="121">
        <v>22</v>
      </c>
      <c r="J18" s="121">
        <v>22</v>
      </c>
      <c r="K18" s="121">
        <v>0</v>
      </c>
      <c r="L18" s="121">
        <v>1205.5999999999999</v>
      </c>
      <c r="M18" s="121">
        <v>1205.5999999999999</v>
      </c>
      <c r="N18" s="122">
        <v>1.4595858128157297E-4</v>
      </c>
    </row>
    <row r="19" spans="1:14" ht="26.1" customHeight="1">
      <c r="A19" s="118" t="s">
        <v>408</v>
      </c>
      <c r="B19" s="119" t="s">
        <v>314</v>
      </c>
      <c r="C19" s="118" t="s">
        <v>26</v>
      </c>
      <c r="D19" s="118" t="s">
        <v>40</v>
      </c>
      <c r="E19" s="120" t="s">
        <v>37</v>
      </c>
      <c r="F19" s="119">
        <v>27.4</v>
      </c>
      <c r="G19" s="121">
        <v>26.96</v>
      </c>
      <c r="H19" s="121">
        <v>20.74</v>
      </c>
      <c r="I19" s="121">
        <v>6.22</v>
      </c>
      <c r="J19" s="121">
        <v>26.96</v>
      </c>
      <c r="K19" s="121">
        <v>568.27599999999995</v>
      </c>
      <c r="L19" s="121">
        <v>170.42400000000001</v>
      </c>
      <c r="M19" s="121">
        <v>738.7</v>
      </c>
      <c r="N19" s="122">
        <v>8.9432319171116423E-5</v>
      </c>
    </row>
    <row r="20" spans="1:14" ht="24" customHeight="1">
      <c r="A20" s="114" t="s">
        <v>197</v>
      </c>
      <c r="B20" s="114"/>
      <c r="C20" s="114"/>
      <c r="D20" s="114" t="s">
        <v>174</v>
      </c>
      <c r="E20" s="114"/>
      <c r="F20" s="115"/>
      <c r="G20" s="115"/>
      <c r="H20" s="114"/>
      <c r="I20" s="114"/>
      <c r="J20" s="114"/>
      <c r="K20" s="114"/>
      <c r="L20" s="114"/>
      <c r="M20" s="116">
        <v>5869.29</v>
      </c>
      <c r="N20" s="117">
        <v>7.1057833570846343E-4</v>
      </c>
    </row>
    <row r="21" spans="1:14" ht="39" customHeight="1">
      <c r="A21" s="118" t="s">
        <v>409</v>
      </c>
      <c r="B21" s="119" t="s">
        <v>315</v>
      </c>
      <c r="C21" s="118" t="s">
        <v>220</v>
      </c>
      <c r="D21" s="118" t="s">
        <v>390</v>
      </c>
      <c r="E21" s="120" t="s">
        <v>107</v>
      </c>
      <c r="F21" s="119">
        <v>2</v>
      </c>
      <c r="G21" s="121">
        <v>1848.39</v>
      </c>
      <c r="H21" s="121">
        <v>1822.94</v>
      </c>
      <c r="I21" s="121">
        <v>25.45</v>
      </c>
      <c r="J21" s="121">
        <v>1848.39</v>
      </c>
      <c r="K21" s="121">
        <v>3645.88</v>
      </c>
      <c r="L21" s="121">
        <v>50.9</v>
      </c>
      <c r="M21" s="121">
        <v>3696.78</v>
      </c>
      <c r="N21" s="122">
        <v>4.4755869617625529E-4</v>
      </c>
    </row>
    <row r="22" spans="1:14" ht="26.1" customHeight="1">
      <c r="A22" s="118" t="s">
        <v>410</v>
      </c>
      <c r="B22" s="119" t="s">
        <v>396</v>
      </c>
      <c r="C22" s="118" t="s">
        <v>220</v>
      </c>
      <c r="D22" s="118" t="s">
        <v>391</v>
      </c>
      <c r="E22" s="120" t="s">
        <v>107</v>
      </c>
      <c r="F22" s="119">
        <v>1</v>
      </c>
      <c r="G22" s="121">
        <v>2172.5100000000002</v>
      </c>
      <c r="H22" s="121">
        <v>2138.2600000000002</v>
      </c>
      <c r="I22" s="121">
        <v>34.25</v>
      </c>
      <c r="J22" s="121">
        <v>2172.5100000000002</v>
      </c>
      <c r="K22" s="121">
        <v>2138.2600000000002</v>
      </c>
      <c r="L22" s="121">
        <v>34.25</v>
      </c>
      <c r="M22" s="121">
        <v>2172.5100000000002</v>
      </c>
      <c r="N22" s="122">
        <v>2.6301963953220814E-4</v>
      </c>
    </row>
    <row r="23" spans="1:14" ht="24" customHeight="1">
      <c r="A23" s="114" t="s">
        <v>198</v>
      </c>
      <c r="B23" s="114"/>
      <c r="C23" s="114"/>
      <c r="D23" s="114" t="s">
        <v>186</v>
      </c>
      <c r="E23" s="114"/>
      <c r="F23" s="115"/>
      <c r="G23" s="115"/>
      <c r="H23" s="114"/>
      <c r="I23" s="114"/>
      <c r="J23" s="114"/>
      <c r="K23" s="114"/>
      <c r="L23" s="114"/>
      <c r="M23" s="116">
        <v>1553.87</v>
      </c>
      <c r="N23" s="117">
        <v>1.8812264490378054E-4</v>
      </c>
    </row>
    <row r="24" spans="1:14" ht="24" customHeight="1">
      <c r="A24" s="118" t="s">
        <v>411</v>
      </c>
      <c r="B24" s="119" t="s">
        <v>316</v>
      </c>
      <c r="C24" s="118" t="s">
        <v>220</v>
      </c>
      <c r="D24" s="118" t="s">
        <v>185</v>
      </c>
      <c r="E24" s="120" t="s">
        <v>305</v>
      </c>
      <c r="F24" s="119">
        <v>28</v>
      </c>
      <c r="G24" s="121">
        <v>3.04</v>
      </c>
      <c r="H24" s="121">
        <v>3.04</v>
      </c>
      <c r="I24" s="121">
        <v>0</v>
      </c>
      <c r="J24" s="121">
        <v>3.04</v>
      </c>
      <c r="K24" s="121">
        <v>85.12</v>
      </c>
      <c r="L24" s="121">
        <v>0</v>
      </c>
      <c r="M24" s="121">
        <v>85.12</v>
      </c>
      <c r="N24" s="122">
        <v>1.03052375901522E-5</v>
      </c>
    </row>
    <row r="25" spans="1:14" ht="26.1" customHeight="1">
      <c r="A25" s="118" t="s">
        <v>412</v>
      </c>
      <c r="B25" s="119" t="s">
        <v>317</v>
      </c>
      <c r="C25" s="118" t="s">
        <v>26</v>
      </c>
      <c r="D25" s="118" t="s">
        <v>175</v>
      </c>
      <c r="E25" s="120" t="s">
        <v>27</v>
      </c>
      <c r="F25" s="119">
        <v>3</v>
      </c>
      <c r="G25" s="121">
        <v>0.72</v>
      </c>
      <c r="H25" s="121">
        <v>0.53</v>
      </c>
      <c r="I25" s="121">
        <v>0.19</v>
      </c>
      <c r="J25" s="121">
        <v>0.72</v>
      </c>
      <c r="K25" s="121">
        <v>1.59</v>
      </c>
      <c r="L25" s="121">
        <v>0.56999999999999995</v>
      </c>
      <c r="M25" s="121">
        <v>2.16</v>
      </c>
      <c r="N25" s="122">
        <v>2.6150508922378705E-7</v>
      </c>
    </row>
    <row r="26" spans="1:14" ht="26.1" customHeight="1">
      <c r="A26" s="118" t="s">
        <v>413</v>
      </c>
      <c r="B26" s="119" t="s">
        <v>318</v>
      </c>
      <c r="C26" s="118" t="s">
        <v>26</v>
      </c>
      <c r="D26" s="118" t="s">
        <v>225</v>
      </c>
      <c r="E26" s="120" t="s">
        <v>27</v>
      </c>
      <c r="F26" s="119">
        <v>3</v>
      </c>
      <c r="G26" s="121">
        <v>1.95</v>
      </c>
      <c r="H26" s="121">
        <v>1.44</v>
      </c>
      <c r="I26" s="121">
        <v>0.51</v>
      </c>
      <c r="J26" s="121">
        <v>1.95</v>
      </c>
      <c r="K26" s="121">
        <v>4.32</v>
      </c>
      <c r="L26" s="121">
        <v>1.53</v>
      </c>
      <c r="M26" s="121">
        <v>5.85</v>
      </c>
      <c r="N26" s="122">
        <v>7.0824294998108989E-7</v>
      </c>
    </row>
    <row r="27" spans="1:14" ht="24" customHeight="1">
      <c r="A27" s="118" t="s">
        <v>414</v>
      </c>
      <c r="B27" s="119" t="s">
        <v>319</v>
      </c>
      <c r="C27" s="118" t="s">
        <v>320</v>
      </c>
      <c r="D27" s="118" t="s">
        <v>187</v>
      </c>
      <c r="E27" s="120" t="s">
        <v>321</v>
      </c>
      <c r="F27" s="119">
        <v>10</v>
      </c>
      <c r="G27" s="121">
        <v>13.95</v>
      </c>
      <c r="H27" s="121">
        <v>13.95</v>
      </c>
      <c r="I27" s="121">
        <v>0</v>
      </c>
      <c r="J27" s="121">
        <v>13.95</v>
      </c>
      <c r="K27" s="121">
        <v>139.5</v>
      </c>
      <c r="L27" s="121">
        <v>0</v>
      </c>
      <c r="M27" s="121">
        <v>139.5</v>
      </c>
      <c r="N27" s="122">
        <v>1.6888870345702913E-5</v>
      </c>
    </row>
    <row r="28" spans="1:14" ht="39" customHeight="1">
      <c r="A28" s="118" t="s">
        <v>415</v>
      </c>
      <c r="B28" s="119" t="s">
        <v>322</v>
      </c>
      <c r="C28" s="118" t="s">
        <v>26</v>
      </c>
      <c r="D28" s="118" t="s">
        <v>226</v>
      </c>
      <c r="E28" s="120" t="s">
        <v>37</v>
      </c>
      <c r="F28" s="119">
        <v>30</v>
      </c>
      <c r="G28" s="121">
        <v>0.57999999999999996</v>
      </c>
      <c r="H28" s="121">
        <v>0.43</v>
      </c>
      <c r="I28" s="121">
        <v>0.15</v>
      </c>
      <c r="J28" s="121">
        <v>0.57999999999999996</v>
      </c>
      <c r="K28" s="121">
        <v>12.9</v>
      </c>
      <c r="L28" s="121">
        <v>4.5</v>
      </c>
      <c r="M28" s="121">
        <v>17.399999999999999</v>
      </c>
      <c r="N28" s="122">
        <v>2.1065687743027286E-6</v>
      </c>
    </row>
    <row r="29" spans="1:14" ht="26.1" customHeight="1">
      <c r="A29" s="118" t="s">
        <v>416</v>
      </c>
      <c r="B29" s="119" t="s">
        <v>323</v>
      </c>
      <c r="C29" s="118" t="s">
        <v>69</v>
      </c>
      <c r="D29" s="118" t="s">
        <v>42</v>
      </c>
      <c r="E29" s="120" t="s">
        <v>324</v>
      </c>
      <c r="F29" s="119">
        <v>12</v>
      </c>
      <c r="G29" s="121">
        <v>45.32</v>
      </c>
      <c r="H29" s="121">
        <v>32.322200000000002</v>
      </c>
      <c r="I29" s="121">
        <v>12.9978</v>
      </c>
      <c r="J29" s="121">
        <v>45.32</v>
      </c>
      <c r="K29" s="121">
        <v>387.8664</v>
      </c>
      <c r="L29" s="121">
        <v>155.9736</v>
      </c>
      <c r="M29" s="121">
        <v>543.84</v>
      </c>
      <c r="N29" s="122">
        <v>6.5841170242344604E-5</v>
      </c>
    </row>
    <row r="30" spans="1:14" ht="24" customHeight="1">
      <c r="A30" s="118" t="s">
        <v>417</v>
      </c>
      <c r="B30" s="119" t="s">
        <v>325</v>
      </c>
      <c r="C30" s="118" t="s">
        <v>220</v>
      </c>
      <c r="D30" s="118" t="s">
        <v>43</v>
      </c>
      <c r="E30" s="120" t="s">
        <v>230</v>
      </c>
      <c r="F30" s="119">
        <v>2</v>
      </c>
      <c r="G30" s="121">
        <v>380</v>
      </c>
      <c r="H30" s="121">
        <v>0</v>
      </c>
      <c r="I30" s="121">
        <v>380</v>
      </c>
      <c r="J30" s="121">
        <v>380</v>
      </c>
      <c r="K30" s="121">
        <v>0</v>
      </c>
      <c r="L30" s="121">
        <v>760</v>
      </c>
      <c r="M30" s="121">
        <v>760</v>
      </c>
      <c r="N30" s="122">
        <v>9.201104991207321E-5</v>
      </c>
    </row>
    <row r="31" spans="1:14" ht="24" customHeight="1">
      <c r="A31" s="114" t="s">
        <v>199</v>
      </c>
      <c r="B31" s="114"/>
      <c r="C31" s="114"/>
      <c r="D31" s="114" t="s">
        <v>176</v>
      </c>
      <c r="E31" s="114"/>
      <c r="F31" s="115"/>
      <c r="G31" s="115"/>
      <c r="H31" s="114"/>
      <c r="I31" s="114"/>
      <c r="J31" s="114"/>
      <c r="K31" s="114"/>
      <c r="L31" s="114"/>
      <c r="M31" s="116">
        <v>1227.1099999999999</v>
      </c>
      <c r="N31" s="117">
        <v>1.4856273612842653E-4</v>
      </c>
    </row>
    <row r="32" spans="1:14" ht="39" customHeight="1">
      <c r="A32" s="118" t="s">
        <v>418</v>
      </c>
      <c r="B32" s="119" t="s">
        <v>326</v>
      </c>
      <c r="C32" s="118" t="s">
        <v>302</v>
      </c>
      <c r="D32" s="118" t="s">
        <v>232</v>
      </c>
      <c r="E32" s="120" t="s">
        <v>27</v>
      </c>
      <c r="F32" s="119">
        <v>1</v>
      </c>
      <c r="G32" s="121">
        <v>167.08</v>
      </c>
      <c r="H32" s="121">
        <v>55.67</v>
      </c>
      <c r="I32" s="121">
        <v>111.41</v>
      </c>
      <c r="J32" s="121">
        <v>167.08</v>
      </c>
      <c r="K32" s="121">
        <v>55.67</v>
      </c>
      <c r="L32" s="121">
        <v>111.41</v>
      </c>
      <c r="M32" s="121">
        <v>167.08</v>
      </c>
      <c r="N32" s="122">
        <v>2.0227902920143673E-5</v>
      </c>
    </row>
    <row r="33" spans="1:14" ht="39" customHeight="1">
      <c r="A33" s="118" t="s">
        <v>419</v>
      </c>
      <c r="B33" s="119" t="s">
        <v>327</v>
      </c>
      <c r="C33" s="118" t="s">
        <v>69</v>
      </c>
      <c r="D33" s="118" t="s">
        <v>231</v>
      </c>
      <c r="E33" s="120" t="s">
        <v>59</v>
      </c>
      <c r="F33" s="119">
        <v>1</v>
      </c>
      <c r="G33" s="121">
        <v>229.38</v>
      </c>
      <c r="H33" s="121">
        <v>56.757399999999997</v>
      </c>
      <c r="I33" s="121">
        <v>172.62260000000001</v>
      </c>
      <c r="J33" s="121">
        <v>229.38</v>
      </c>
      <c r="K33" s="121">
        <v>56.757399999999997</v>
      </c>
      <c r="L33" s="121">
        <v>172.62260000000001</v>
      </c>
      <c r="M33" s="121">
        <v>229.38</v>
      </c>
      <c r="N33" s="122">
        <v>2.7770387669514939E-5</v>
      </c>
    </row>
    <row r="34" spans="1:14" ht="26.1" customHeight="1">
      <c r="A34" s="118" t="s">
        <v>420</v>
      </c>
      <c r="B34" s="119" t="s">
        <v>328</v>
      </c>
      <c r="C34" s="118" t="s">
        <v>302</v>
      </c>
      <c r="D34" s="118" t="s">
        <v>188</v>
      </c>
      <c r="E34" s="120" t="s">
        <v>27</v>
      </c>
      <c r="F34" s="119">
        <v>1</v>
      </c>
      <c r="G34" s="121">
        <v>830.65</v>
      </c>
      <c r="H34" s="121">
        <v>0</v>
      </c>
      <c r="I34" s="121">
        <v>830.65</v>
      </c>
      <c r="J34" s="121">
        <v>830.65</v>
      </c>
      <c r="K34" s="121">
        <v>0</v>
      </c>
      <c r="L34" s="121">
        <v>830.65</v>
      </c>
      <c r="M34" s="121">
        <v>830.65</v>
      </c>
      <c r="N34" s="122">
        <v>1.0056444553876792E-4</v>
      </c>
    </row>
    <row r="35" spans="1:14" ht="24" customHeight="1">
      <c r="A35" s="114" t="s">
        <v>200</v>
      </c>
      <c r="B35" s="114"/>
      <c r="C35" s="114"/>
      <c r="D35" s="114" t="s">
        <v>177</v>
      </c>
      <c r="E35" s="114"/>
      <c r="F35" s="115"/>
      <c r="G35" s="115"/>
      <c r="H35" s="114"/>
      <c r="I35" s="114"/>
      <c r="J35" s="114"/>
      <c r="K35" s="114"/>
      <c r="L35" s="114"/>
      <c r="M35" s="116">
        <v>1333.36</v>
      </c>
      <c r="N35" s="117">
        <v>1.6142612304047624E-4</v>
      </c>
    </row>
    <row r="36" spans="1:14" ht="51.9" customHeight="1">
      <c r="A36" s="118" t="s">
        <v>421</v>
      </c>
      <c r="B36" s="119" t="s">
        <v>329</v>
      </c>
      <c r="C36" s="118" t="s">
        <v>69</v>
      </c>
      <c r="D36" s="118" t="s">
        <v>178</v>
      </c>
      <c r="E36" s="120" t="s">
        <v>305</v>
      </c>
      <c r="F36" s="119">
        <v>28</v>
      </c>
      <c r="G36" s="121">
        <v>47.62</v>
      </c>
      <c r="H36" s="121">
        <v>23.033000000000001</v>
      </c>
      <c r="I36" s="121">
        <v>24.587</v>
      </c>
      <c r="J36" s="121">
        <v>47.62</v>
      </c>
      <c r="K36" s="121">
        <v>644.92399999999998</v>
      </c>
      <c r="L36" s="121">
        <v>688.43600000000004</v>
      </c>
      <c r="M36" s="121">
        <v>1333.36</v>
      </c>
      <c r="N36" s="122">
        <v>1.6142612304047624E-4</v>
      </c>
    </row>
    <row r="37" spans="1:14" ht="24" customHeight="1">
      <c r="A37" s="114" t="s">
        <v>264</v>
      </c>
      <c r="B37" s="114"/>
      <c r="C37" s="114"/>
      <c r="D37" s="114" t="s">
        <v>46</v>
      </c>
      <c r="E37" s="114"/>
      <c r="F37" s="115"/>
      <c r="G37" s="115"/>
      <c r="H37" s="114"/>
      <c r="I37" s="114"/>
      <c r="J37" s="114"/>
      <c r="K37" s="114"/>
      <c r="L37" s="114"/>
      <c r="M37" s="116">
        <v>11229.54</v>
      </c>
      <c r="N37" s="117">
        <v>1.3595286387231877E-3</v>
      </c>
    </row>
    <row r="38" spans="1:14" ht="26.1" customHeight="1">
      <c r="A38" s="118" t="s">
        <v>422</v>
      </c>
      <c r="B38" s="119" t="s">
        <v>330</v>
      </c>
      <c r="C38" s="118" t="s">
        <v>26</v>
      </c>
      <c r="D38" s="118" t="s">
        <v>47</v>
      </c>
      <c r="E38" s="120" t="s">
        <v>305</v>
      </c>
      <c r="F38" s="119">
        <v>69.87</v>
      </c>
      <c r="G38" s="121">
        <v>19.82</v>
      </c>
      <c r="H38" s="121">
        <v>10.77</v>
      </c>
      <c r="I38" s="121">
        <v>9.0500000000000007</v>
      </c>
      <c r="J38" s="121">
        <v>19.82</v>
      </c>
      <c r="K38" s="121">
        <v>752.49990000000003</v>
      </c>
      <c r="L38" s="121">
        <v>632.32010000000002</v>
      </c>
      <c r="M38" s="121">
        <v>1384.82</v>
      </c>
      <c r="N38" s="122">
        <v>1.6765623965689109E-4</v>
      </c>
    </row>
    <row r="39" spans="1:14" ht="26.1" customHeight="1">
      <c r="A39" s="118" t="s">
        <v>423</v>
      </c>
      <c r="B39" s="119" t="s">
        <v>331</v>
      </c>
      <c r="C39" s="118" t="s">
        <v>26</v>
      </c>
      <c r="D39" s="118" t="s">
        <v>48</v>
      </c>
      <c r="E39" s="120" t="s">
        <v>305</v>
      </c>
      <c r="F39" s="119">
        <v>69.87</v>
      </c>
      <c r="G39" s="121">
        <v>13.55</v>
      </c>
      <c r="H39" s="121">
        <v>4.8600000000000003</v>
      </c>
      <c r="I39" s="121">
        <v>8.69</v>
      </c>
      <c r="J39" s="121">
        <v>13.55</v>
      </c>
      <c r="K39" s="121">
        <v>339.56819999999999</v>
      </c>
      <c r="L39" s="121">
        <v>607.16179999999997</v>
      </c>
      <c r="M39" s="121">
        <v>946.73</v>
      </c>
      <c r="N39" s="122">
        <v>1.1461792274112772E-4</v>
      </c>
    </row>
    <row r="40" spans="1:14" ht="26.1" customHeight="1">
      <c r="A40" s="118" t="s">
        <v>424</v>
      </c>
      <c r="B40" s="119" t="s">
        <v>332</v>
      </c>
      <c r="C40" s="118" t="s">
        <v>26</v>
      </c>
      <c r="D40" s="118" t="s">
        <v>49</v>
      </c>
      <c r="E40" s="120" t="s">
        <v>305</v>
      </c>
      <c r="F40" s="119">
        <v>46.2</v>
      </c>
      <c r="G40" s="121">
        <v>35.200000000000003</v>
      </c>
      <c r="H40" s="121">
        <v>22.14</v>
      </c>
      <c r="I40" s="121">
        <v>13.06</v>
      </c>
      <c r="J40" s="121">
        <v>35.200000000000003</v>
      </c>
      <c r="K40" s="121">
        <v>1022.8680000000001</v>
      </c>
      <c r="L40" s="121">
        <v>603.37199999999996</v>
      </c>
      <c r="M40" s="121">
        <v>1626.24</v>
      </c>
      <c r="N40" s="122">
        <v>1.9688427606448676E-4</v>
      </c>
    </row>
    <row r="41" spans="1:14" ht="26.1" customHeight="1">
      <c r="A41" s="118" t="s">
        <v>425</v>
      </c>
      <c r="B41" s="119" t="s">
        <v>333</v>
      </c>
      <c r="C41" s="118" t="s">
        <v>26</v>
      </c>
      <c r="D41" s="118" t="s">
        <v>50</v>
      </c>
      <c r="E41" s="120" t="s">
        <v>305</v>
      </c>
      <c r="F41" s="119">
        <v>46.2</v>
      </c>
      <c r="G41" s="121">
        <v>16.13</v>
      </c>
      <c r="H41" s="121">
        <v>6.77</v>
      </c>
      <c r="I41" s="121">
        <v>9.36</v>
      </c>
      <c r="J41" s="121">
        <v>16.13</v>
      </c>
      <c r="K41" s="121">
        <v>312.774</v>
      </c>
      <c r="L41" s="121">
        <v>432.42599999999999</v>
      </c>
      <c r="M41" s="121">
        <v>745.2</v>
      </c>
      <c r="N41" s="122">
        <v>9.0219255782206516E-5</v>
      </c>
    </row>
    <row r="42" spans="1:14" ht="51.9" customHeight="1">
      <c r="A42" s="118" t="s">
        <v>426</v>
      </c>
      <c r="B42" s="119" t="s">
        <v>334</v>
      </c>
      <c r="C42" s="118" t="s">
        <v>26</v>
      </c>
      <c r="D42" s="118" t="s">
        <v>51</v>
      </c>
      <c r="E42" s="120" t="s">
        <v>305</v>
      </c>
      <c r="F42" s="119">
        <v>10</v>
      </c>
      <c r="G42" s="121">
        <v>57.64</v>
      </c>
      <c r="H42" s="121">
        <v>33.17</v>
      </c>
      <c r="I42" s="121">
        <v>24.47</v>
      </c>
      <c r="J42" s="121">
        <v>57.64</v>
      </c>
      <c r="K42" s="121">
        <v>331.7</v>
      </c>
      <c r="L42" s="121">
        <v>244.7</v>
      </c>
      <c r="M42" s="121">
        <v>576.4</v>
      </c>
      <c r="N42" s="122">
        <v>6.978311732805132E-5</v>
      </c>
    </row>
    <row r="43" spans="1:14" ht="26.1" customHeight="1">
      <c r="A43" s="118" t="s">
        <v>427</v>
      </c>
      <c r="B43" s="119" t="s">
        <v>335</v>
      </c>
      <c r="C43" s="118" t="s">
        <v>26</v>
      </c>
      <c r="D43" s="118" t="s">
        <v>171</v>
      </c>
      <c r="E43" s="120" t="s">
        <v>305</v>
      </c>
      <c r="F43" s="119">
        <v>70.2</v>
      </c>
      <c r="G43" s="121">
        <v>78.540000000000006</v>
      </c>
      <c r="H43" s="121">
        <v>8.57</v>
      </c>
      <c r="I43" s="121">
        <v>69.97</v>
      </c>
      <c r="J43" s="121">
        <v>78.540000000000006</v>
      </c>
      <c r="K43" s="121">
        <v>601.61400000000003</v>
      </c>
      <c r="L43" s="121">
        <v>4911.8860000000004</v>
      </c>
      <c r="M43" s="121">
        <v>5513.5</v>
      </c>
      <c r="N43" s="122">
        <v>6.6750384696081003E-4</v>
      </c>
    </row>
    <row r="44" spans="1:14" ht="26.1" customHeight="1">
      <c r="A44" s="118" t="s">
        <v>428</v>
      </c>
      <c r="B44" s="119" t="s">
        <v>336</v>
      </c>
      <c r="C44" s="118" t="s">
        <v>26</v>
      </c>
      <c r="D44" s="118" t="s">
        <v>337</v>
      </c>
      <c r="E44" s="120" t="s">
        <v>305</v>
      </c>
      <c r="F44" s="119">
        <v>4.8</v>
      </c>
      <c r="G44" s="121">
        <v>90.97</v>
      </c>
      <c r="H44" s="121">
        <v>53.77</v>
      </c>
      <c r="I44" s="121">
        <v>37.200000000000003</v>
      </c>
      <c r="J44" s="121">
        <v>90.97</v>
      </c>
      <c r="K44" s="121">
        <v>258.096</v>
      </c>
      <c r="L44" s="121">
        <v>178.554</v>
      </c>
      <c r="M44" s="121">
        <v>436.65</v>
      </c>
      <c r="N44" s="122">
        <v>5.2863980189614166E-5</v>
      </c>
    </row>
    <row r="45" spans="1:14" ht="24" customHeight="1">
      <c r="A45" s="114" t="s">
        <v>265</v>
      </c>
      <c r="B45" s="114"/>
      <c r="C45" s="114"/>
      <c r="D45" s="114" t="s">
        <v>202</v>
      </c>
      <c r="E45" s="114"/>
      <c r="F45" s="115"/>
      <c r="G45" s="115"/>
      <c r="H45" s="114"/>
      <c r="I45" s="114"/>
      <c r="J45" s="114"/>
      <c r="K45" s="114"/>
      <c r="L45" s="114"/>
      <c r="M45" s="116">
        <v>8321.39</v>
      </c>
      <c r="N45" s="117">
        <v>1.0074471455629301E-3</v>
      </c>
    </row>
    <row r="46" spans="1:14" ht="24" customHeight="1">
      <c r="A46" s="114" t="s">
        <v>429</v>
      </c>
      <c r="B46" s="114"/>
      <c r="C46" s="114"/>
      <c r="D46" s="114" t="s">
        <v>203</v>
      </c>
      <c r="E46" s="114"/>
      <c r="F46" s="115"/>
      <c r="G46" s="115"/>
      <c r="H46" s="114"/>
      <c r="I46" s="114"/>
      <c r="J46" s="114"/>
      <c r="K46" s="114"/>
      <c r="L46" s="114"/>
      <c r="M46" s="116">
        <v>4642.91</v>
      </c>
      <c r="N46" s="117">
        <v>5.6210397861482079E-4</v>
      </c>
    </row>
    <row r="47" spans="1:14" ht="39" customHeight="1">
      <c r="A47" s="118" t="s">
        <v>430</v>
      </c>
      <c r="B47" s="119" t="s">
        <v>338</v>
      </c>
      <c r="C47" s="118" t="s">
        <v>26</v>
      </c>
      <c r="D47" s="118" t="s">
        <v>204</v>
      </c>
      <c r="E47" s="120" t="s">
        <v>27</v>
      </c>
      <c r="F47" s="119">
        <v>4</v>
      </c>
      <c r="G47" s="121">
        <v>78.45</v>
      </c>
      <c r="H47" s="121">
        <v>7.62</v>
      </c>
      <c r="I47" s="121">
        <v>70.83</v>
      </c>
      <c r="J47" s="121">
        <v>78.45</v>
      </c>
      <c r="K47" s="121">
        <v>30.48</v>
      </c>
      <c r="L47" s="121">
        <v>283.32</v>
      </c>
      <c r="M47" s="121">
        <v>313.8</v>
      </c>
      <c r="N47" s="122">
        <v>3.7990878240011281E-5</v>
      </c>
    </row>
    <row r="48" spans="1:14" ht="39" customHeight="1">
      <c r="A48" s="118" t="s">
        <v>431</v>
      </c>
      <c r="B48" s="119" t="s">
        <v>339</v>
      </c>
      <c r="C48" s="118" t="s">
        <v>26</v>
      </c>
      <c r="D48" s="118" t="s">
        <v>205</v>
      </c>
      <c r="E48" s="120" t="s">
        <v>27</v>
      </c>
      <c r="F48" s="119">
        <v>4</v>
      </c>
      <c r="G48" s="121">
        <v>71.040000000000006</v>
      </c>
      <c r="H48" s="121">
        <v>3.1</v>
      </c>
      <c r="I48" s="121">
        <v>67.94</v>
      </c>
      <c r="J48" s="121">
        <v>71.040000000000006</v>
      </c>
      <c r="K48" s="121">
        <v>12.4</v>
      </c>
      <c r="L48" s="121">
        <v>271.76</v>
      </c>
      <c r="M48" s="121">
        <v>284.16000000000003</v>
      </c>
      <c r="N48" s="122">
        <v>3.4402447293440426E-5</v>
      </c>
    </row>
    <row r="49" spans="1:14" ht="39" customHeight="1">
      <c r="A49" s="118" t="s">
        <v>432</v>
      </c>
      <c r="B49" s="119" t="s">
        <v>340</v>
      </c>
      <c r="C49" s="118" t="s">
        <v>26</v>
      </c>
      <c r="D49" s="118" t="s">
        <v>251</v>
      </c>
      <c r="E49" s="120" t="s">
        <v>27</v>
      </c>
      <c r="F49" s="119">
        <v>4</v>
      </c>
      <c r="G49" s="121">
        <v>73.19</v>
      </c>
      <c r="H49" s="121">
        <v>4.1100000000000003</v>
      </c>
      <c r="I49" s="121">
        <v>69.08</v>
      </c>
      <c r="J49" s="121">
        <v>73.19</v>
      </c>
      <c r="K49" s="121">
        <v>16.440000000000001</v>
      </c>
      <c r="L49" s="121">
        <v>276.32</v>
      </c>
      <c r="M49" s="121">
        <v>292.76</v>
      </c>
      <c r="N49" s="122">
        <v>3.5443624963498093E-5</v>
      </c>
    </row>
    <row r="50" spans="1:14" ht="26.1" customHeight="1">
      <c r="A50" s="118" t="s">
        <v>433</v>
      </c>
      <c r="B50" s="119" t="s">
        <v>341</v>
      </c>
      <c r="C50" s="118" t="s">
        <v>26</v>
      </c>
      <c r="D50" s="118" t="s">
        <v>206</v>
      </c>
      <c r="E50" s="120" t="s">
        <v>27</v>
      </c>
      <c r="F50" s="119">
        <v>4</v>
      </c>
      <c r="G50" s="121">
        <v>521.52</v>
      </c>
      <c r="H50" s="121">
        <v>53.69</v>
      </c>
      <c r="I50" s="121">
        <v>467.83</v>
      </c>
      <c r="J50" s="121">
        <v>521.52</v>
      </c>
      <c r="K50" s="121">
        <v>214.76</v>
      </c>
      <c r="L50" s="121">
        <v>1871.32</v>
      </c>
      <c r="M50" s="121">
        <v>2086.08</v>
      </c>
      <c r="N50" s="122">
        <v>2.5255580394812851E-4</v>
      </c>
    </row>
    <row r="51" spans="1:14" ht="26.1" customHeight="1">
      <c r="A51" s="118" t="s">
        <v>434</v>
      </c>
      <c r="B51" s="119" t="s">
        <v>342</v>
      </c>
      <c r="C51" s="118" t="s">
        <v>69</v>
      </c>
      <c r="D51" s="118" t="s">
        <v>180</v>
      </c>
      <c r="E51" s="120" t="s">
        <v>59</v>
      </c>
      <c r="F51" s="119">
        <v>4</v>
      </c>
      <c r="G51" s="121">
        <v>84.67</v>
      </c>
      <c r="H51" s="121">
        <v>5.2285000000000004</v>
      </c>
      <c r="I51" s="121">
        <v>79.441500000000005</v>
      </c>
      <c r="J51" s="121">
        <v>84.67</v>
      </c>
      <c r="K51" s="121">
        <v>20.914000000000001</v>
      </c>
      <c r="L51" s="121">
        <v>317.76600000000002</v>
      </c>
      <c r="M51" s="121">
        <v>338.68</v>
      </c>
      <c r="N51" s="122">
        <v>4.1003029452922313E-5</v>
      </c>
    </row>
    <row r="52" spans="1:14" ht="65.099999999999994" customHeight="1">
      <c r="A52" s="118" t="s">
        <v>435</v>
      </c>
      <c r="B52" s="119" t="s">
        <v>343</v>
      </c>
      <c r="C52" s="118" t="s">
        <v>69</v>
      </c>
      <c r="D52" s="118" t="s">
        <v>207</v>
      </c>
      <c r="E52" s="120" t="s">
        <v>59</v>
      </c>
      <c r="F52" s="119">
        <v>1</v>
      </c>
      <c r="G52" s="121">
        <v>519.41999999999996</v>
      </c>
      <c r="H52" s="121">
        <v>23.521100000000001</v>
      </c>
      <c r="I52" s="121">
        <v>495.89890000000003</v>
      </c>
      <c r="J52" s="121">
        <v>519.41999999999996</v>
      </c>
      <c r="K52" s="121">
        <v>23.521100000000001</v>
      </c>
      <c r="L52" s="121">
        <v>495.89890000000003</v>
      </c>
      <c r="M52" s="121">
        <v>519.41999999999996</v>
      </c>
      <c r="N52" s="122">
        <v>6.2884709928064567E-5</v>
      </c>
    </row>
    <row r="53" spans="1:14" ht="65.099999999999994" customHeight="1">
      <c r="A53" s="118" t="s">
        <v>436</v>
      </c>
      <c r="B53" s="119" t="s">
        <v>344</v>
      </c>
      <c r="C53" s="118" t="s">
        <v>69</v>
      </c>
      <c r="D53" s="118" t="s">
        <v>208</v>
      </c>
      <c r="E53" s="120" t="s">
        <v>59</v>
      </c>
      <c r="F53" s="119">
        <v>1</v>
      </c>
      <c r="G53" s="121">
        <v>808.01</v>
      </c>
      <c r="H53" s="121">
        <v>36.503900000000002</v>
      </c>
      <c r="I53" s="121">
        <v>771.50609999999995</v>
      </c>
      <c r="J53" s="121">
        <v>808.01</v>
      </c>
      <c r="K53" s="121">
        <v>36.503900000000002</v>
      </c>
      <c r="L53" s="121">
        <v>771.50609999999995</v>
      </c>
      <c r="M53" s="121">
        <v>808.01</v>
      </c>
      <c r="N53" s="122">
        <v>9.7823484788755623E-5</v>
      </c>
    </row>
    <row r="54" spans="1:14" ht="24" customHeight="1">
      <c r="A54" s="114" t="s">
        <v>437</v>
      </c>
      <c r="B54" s="114"/>
      <c r="C54" s="114"/>
      <c r="D54" s="114" t="s">
        <v>209</v>
      </c>
      <c r="E54" s="114"/>
      <c r="F54" s="115"/>
      <c r="G54" s="115"/>
      <c r="H54" s="114"/>
      <c r="I54" s="114"/>
      <c r="J54" s="114"/>
      <c r="K54" s="114"/>
      <c r="L54" s="114"/>
      <c r="M54" s="116">
        <v>933.3</v>
      </c>
      <c r="N54" s="117">
        <v>1.1299199063544464E-4</v>
      </c>
    </row>
    <row r="55" spans="1:14" ht="26.1" customHeight="1">
      <c r="A55" s="118" t="s">
        <v>438</v>
      </c>
      <c r="B55" s="119" t="s">
        <v>345</v>
      </c>
      <c r="C55" s="118" t="s">
        <v>69</v>
      </c>
      <c r="D55" s="118" t="s">
        <v>238</v>
      </c>
      <c r="E55" s="120" t="s">
        <v>321</v>
      </c>
      <c r="F55" s="119">
        <v>30</v>
      </c>
      <c r="G55" s="121">
        <v>31.11</v>
      </c>
      <c r="H55" s="121">
        <v>17.576599999999999</v>
      </c>
      <c r="I55" s="121">
        <v>13.5334</v>
      </c>
      <c r="J55" s="121">
        <v>31.11</v>
      </c>
      <c r="K55" s="121">
        <v>527.298</v>
      </c>
      <c r="L55" s="121">
        <v>406.00200000000001</v>
      </c>
      <c r="M55" s="121">
        <v>933.3</v>
      </c>
      <c r="N55" s="122">
        <v>1.1299199063544464E-4</v>
      </c>
    </row>
    <row r="56" spans="1:14" ht="24" customHeight="1">
      <c r="A56" s="114" t="s">
        <v>439</v>
      </c>
      <c r="B56" s="114"/>
      <c r="C56" s="114"/>
      <c r="D56" s="114" t="s">
        <v>346</v>
      </c>
      <c r="E56" s="114"/>
      <c r="F56" s="115"/>
      <c r="G56" s="115"/>
      <c r="H56" s="114"/>
      <c r="I56" s="114"/>
      <c r="J56" s="114"/>
      <c r="K56" s="114"/>
      <c r="L56" s="114"/>
      <c r="M56" s="116">
        <v>420.76</v>
      </c>
      <c r="N56" s="117">
        <v>5.0940222843426217E-5</v>
      </c>
    </row>
    <row r="57" spans="1:14" ht="39" customHeight="1">
      <c r="A57" s="118" t="s">
        <v>440</v>
      </c>
      <c r="B57" s="119" t="s">
        <v>347</v>
      </c>
      <c r="C57" s="118" t="s">
        <v>26</v>
      </c>
      <c r="D57" s="118" t="s">
        <v>52</v>
      </c>
      <c r="E57" s="120" t="s">
        <v>27</v>
      </c>
      <c r="F57" s="119">
        <v>4</v>
      </c>
      <c r="G57" s="121">
        <v>43.12</v>
      </c>
      <c r="H57" s="121">
        <v>14.17</v>
      </c>
      <c r="I57" s="121">
        <v>28.95</v>
      </c>
      <c r="J57" s="121">
        <v>43.12</v>
      </c>
      <c r="K57" s="121">
        <v>56.68</v>
      </c>
      <c r="L57" s="121">
        <v>115.8</v>
      </c>
      <c r="M57" s="121">
        <v>172.48</v>
      </c>
      <c r="N57" s="122">
        <v>2.088166564320314E-5</v>
      </c>
    </row>
    <row r="58" spans="1:14" ht="39" customHeight="1">
      <c r="A58" s="118" t="s">
        <v>441</v>
      </c>
      <c r="B58" s="119" t="s">
        <v>348</v>
      </c>
      <c r="C58" s="118" t="s">
        <v>26</v>
      </c>
      <c r="D58" s="118" t="s">
        <v>244</v>
      </c>
      <c r="E58" s="120" t="s">
        <v>27</v>
      </c>
      <c r="F58" s="119">
        <v>6</v>
      </c>
      <c r="G58" s="121">
        <v>41.38</v>
      </c>
      <c r="H58" s="121">
        <v>11.2</v>
      </c>
      <c r="I58" s="121">
        <v>30.18</v>
      </c>
      <c r="J58" s="121">
        <v>41.38</v>
      </c>
      <c r="K58" s="121">
        <v>67.2</v>
      </c>
      <c r="L58" s="121">
        <v>181.08</v>
      </c>
      <c r="M58" s="121">
        <v>248.28</v>
      </c>
      <c r="N58" s="122">
        <v>3.0058557200223074E-5</v>
      </c>
    </row>
    <row r="59" spans="1:14" ht="24" customHeight="1">
      <c r="A59" s="114" t="s">
        <v>442</v>
      </c>
      <c r="B59" s="114"/>
      <c r="C59" s="114"/>
      <c r="D59" s="114" t="s">
        <v>211</v>
      </c>
      <c r="E59" s="114"/>
      <c r="F59" s="115"/>
      <c r="G59" s="115"/>
      <c r="H59" s="114"/>
      <c r="I59" s="114"/>
      <c r="J59" s="114"/>
      <c r="K59" s="114"/>
      <c r="L59" s="114"/>
      <c r="M59" s="116">
        <v>1181.46</v>
      </c>
      <c r="N59" s="117">
        <v>1.4303601977515529E-4</v>
      </c>
    </row>
    <row r="60" spans="1:14" ht="26.1" customHeight="1">
      <c r="A60" s="118" t="s">
        <v>443</v>
      </c>
      <c r="B60" s="119" t="s">
        <v>349</v>
      </c>
      <c r="C60" s="118" t="s">
        <v>239</v>
      </c>
      <c r="D60" s="118" t="s">
        <v>240</v>
      </c>
      <c r="E60" s="120" t="s">
        <v>350</v>
      </c>
      <c r="F60" s="119">
        <v>6</v>
      </c>
      <c r="G60" s="121">
        <v>13.24</v>
      </c>
      <c r="H60" s="121">
        <v>4.75</v>
      </c>
      <c r="I60" s="121">
        <v>8.49</v>
      </c>
      <c r="J60" s="121">
        <v>13.24</v>
      </c>
      <c r="K60" s="121">
        <v>28.5</v>
      </c>
      <c r="L60" s="121">
        <v>50.94</v>
      </c>
      <c r="M60" s="121">
        <v>79.44</v>
      </c>
      <c r="N60" s="122">
        <v>9.6175760592303901E-6</v>
      </c>
    </row>
    <row r="61" spans="1:14" ht="26.1" customHeight="1">
      <c r="A61" s="118" t="s">
        <v>444</v>
      </c>
      <c r="B61" s="119" t="s">
        <v>351</v>
      </c>
      <c r="C61" s="118" t="s">
        <v>220</v>
      </c>
      <c r="D61" s="118" t="s">
        <v>181</v>
      </c>
      <c r="E61" s="120" t="s">
        <v>37</v>
      </c>
      <c r="F61" s="119">
        <v>150</v>
      </c>
      <c r="G61" s="121">
        <v>4.75</v>
      </c>
      <c r="H61" s="121">
        <v>1.85</v>
      </c>
      <c r="I61" s="121">
        <v>2.9</v>
      </c>
      <c r="J61" s="121">
        <v>4.75</v>
      </c>
      <c r="K61" s="121">
        <v>277.5</v>
      </c>
      <c r="L61" s="121">
        <v>435</v>
      </c>
      <c r="M61" s="121">
        <v>712.5</v>
      </c>
      <c r="N61" s="122">
        <v>8.6260359292568642E-5</v>
      </c>
    </row>
    <row r="62" spans="1:14" ht="51.9" customHeight="1">
      <c r="A62" s="118" t="s">
        <v>445</v>
      </c>
      <c r="B62" s="119" t="s">
        <v>352</v>
      </c>
      <c r="C62" s="118" t="s">
        <v>320</v>
      </c>
      <c r="D62" s="118" t="s">
        <v>212</v>
      </c>
      <c r="E62" s="120" t="s">
        <v>59</v>
      </c>
      <c r="F62" s="119">
        <v>24</v>
      </c>
      <c r="G62" s="121">
        <v>16.23</v>
      </c>
      <c r="H62" s="121">
        <v>8.36</v>
      </c>
      <c r="I62" s="121">
        <v>7.87</v>
      </c>
      <c r="J62" s="121">
        <v>16.23</v>
      </c>
      <c r="K62" s="121">
        <v>200.64</v>
      </c>
      <c r="L62" s="121">
        <v>188.88</v>
      </c>
      <c r="M62" s="121">
        <v>389.52</v>
      </c>
      <c r="N62" s="122">
        <v>4.7158084423356257E-5</v>
      </c>
    </row>
    <row r="63" spans="1:14" ht="24" customHeight="1">
      <c r="A63" s="114" t="s">
        <v>446</v>
      </c>
      <c r="B63" s="114"/>
      <c r="C63" s="114"/>
      <c r="D63" s="114" t="s">
        <v>213</v>
      </c>
      <c r="E63" s="114"/>
      <c r="F63" s="115"/>
      <c r="G63" s="115"/>
      <c r="H63" s="114"/>
      <c r="I63" s="114"/>
      <c r="J63" s="114"/>
      <c r="K63" s="114"/>
      <c r="L63" s="114"/>
      <c r="M63" s="116">
        <v>470.92</v>
      </c>
      <c r="N63" s="117">
        <v>5.7012952137623047E-5</v>
      </c>
    </row>
    <row r="64" spans="1:14" ht="65.099999999999994" customHeight="1">
      <c r="A64" s="118" t="s">
        <v>447</v>
      </c>
      <c r="B64" s="119" t="s">
        <v>353</v>
      </c>
      <c r="C64" s="118" t="s">
        <v>69</v>
      </c>
      <c r="D64" s="118" t="s">
        <v>248</v>
      </c>
      <c r="E64" s="120" t="s">
        <v>59</v>
      </c>
      <c r="F64" s="119">
        <v>5</v>
      </c>
      <c r="G64" s="121">
        <v>28.36</v>
      </c>
      <c r="H64" s="121">
        <v>10.9953</v>
      </c>
      <c r="I64" s="121">
        <v>17.364699999999999</v>
      </c>
      <c r="J64" s="121">
        <v>28.36</v>
      </c>
      <c r="K64" s="121">
        <v>54.976500000000001</v>
      </c>
      <c r="L64" s="121">
        <v>86.823499999999996</v>
      </c>
      <c r="M64" s="121">
        <v>141.80000000000001</v>
      </c>
      <c r="N64" s="122">
        <v>1.716732483885787E-5</v>
      </c>
    </row>
    <row r="65" spans="1:14" ht="65.099999999999994" customHeight="1">
      <c r="A65" s="118" t="s">
        <v>448</v>
      </c>
      <c r="B65" s="119" t="s">
        <v>354</v>
      </c>
      <c r="C65" s="118" t="s">
        <v>69</v>
      </c>
      <c r="D65" s="118" t="s">
        <v>246</v>
      </c>
      <c r="E65" s="120" t="s">
        <v>59</v>
      </c>
      <c r="F65" s="119">
        <v>2</v>
      </c>
      <c r="G65" s="121">
        <v>30.86</v>
      </c>
      <c r="H65" s="121">
        <v>10.9953</v>
      </c>
      <c r="I65" s="121">
        <v>19.864699999999999</v>
      </c>
      <c r="J65" s="121">
        <v>30.86</v>
      </c>
      <c r="K65" s="121">
        <v>21.990600000000001</v>
      </c>
      <c r="L65" s="121">
        <v>39.729399999999998</v>
      </c>
      <c r="M65" s="121">
        <v>61.72</v>
      </c>
      <c r="N65" s="122">
        <v>7.4722657902278402E-6</v>
      </c>
    </row>
    <row r="66" spans="1:14" ht="39" customHeight="1">
      <c r="A66" s="118" t="s">
        <v>449</v>
      </c>
      <c r="B66" s="119" t="s">
        <v>355</v>
      </c>
      <c r="C66" s="118" t="s">
        <v>26</v>
      </c>
      <c r="D66" s="118" t="s">
        <v>214</v>
      </c>
      <c r="E66" s="120" t="s">
        <v>27</v>
      </c>
      <c r="F66" s="119">
        <v>4</v>
      </c>
      <c r="G66" s="121">
        <v>51.73</v>
      </c>
      <c r="H66" s="121">
        <v>25.12</v>
      </c>
      <c r="I66" s="121">
        <v>26.61</v>
      </c>
      <c r="J66" s="121">
        <v>51.73</v>
      </c>
      <c r="K66" s="121">
        <v>100.48</v>
      </c>
      <c r="L66" s="121">
        <v>106.44</v>
      </c>
      <c r="M66" s="121">
        <v>206.92</v>
      </c>
      <c r="N66" s="122">
        <v>2.5051219010271301E-5</v>
      </c>
    </row>
    <row r="67" spans="1:14" ht="26.1" customHeight="1">
      <c r="A67" s="118" t="s">
        <v>450</v>
      </c>
      <c r="B67" s="119" t="s">
        <v>356</v>
      </c>
      <c r="C67" s="118" t="s">
        <v>302</v>
      </c>
      <c r="D67" s="118" t="s">
        <v>250</v>
      </c>
      <c r="E67" s="120" t="s">
        <v>27</v>
      </c>
      <c r="F67" s="119">
        <v>4</v>
      </c>
      <c r="G67" s="121">
        <v>15.12</v>
      </c>
      <c r="H67" s="121">
        <v>5.7</v>
      </c>
      <c r="I67" s="121">
        <v>9.42</v>
      </c>
      <c r="J67" s="121">
        <v>15.12</v>
      </c>
      <c r="K67" s="121">
        <v>22.8</v>
      </c>
      <c r="L67" s="121">
        <v>37.68</v>
      </c>
      <c r="M67" s="121">
        <v>60.48</v>
      </c>
      <c r="N67" s="122">
        <v>7.3221424982660365E-6</v>
      </c>
    </row>
    <row r="68" spans="1:14" ht="24" customHeight="1">
      <c r="A68" s="114" t="s">
        <v>451</v>
      </c>
      <c r="B68" s="114"/>
      <c r="C68" s="114"/>
      <c r="D68" s="114" t="s">
        <v>215</v>
      </c>
      <c r="E68" s="114"/>
      <c r="F68" s="115"/>
      <c r="G68" s="115"/>
      <c r="H68" s="114"/>
      <c r="I68" s="114"/>
      <c r="J68" s="114"/>
      <c r="K68" s="114"/>
      <c r="L68" s="114"/>
      <c r="M68" s="116">
        <v>672.04</v>
      </c>
      <c r="N68" s="117">
        <v>8.1361981556460103E-5</v>
      </c>
    </row>
    <row r="69" spans="1:14" ht="39" customHeight="1">
      <c r="A69" s="118" t="s">
        <v>452</v>
      </c>
      <c r="B69" s="119" t="s">
        <v>357</v>
      </c>
      <c r="C69" s="118" t="s">
        <v>320</v>
      </c>
      <c r="D69" s="118" t="s">
        <v>182</v>
      </c>
      <c r="E69" s="120" t="s">
        <v>27</v>
      </c>
      <c r="F69" s="119">
        <v>4</v>
      </c>
      <c r="G69" s="121">
        <v>148.47</v>
      </c>
      <c r="H69" s="121">
        <v>22.32</v>
      </c>
      <c r="I69" s="121">
        <v>126.15</v>
      </c>
      <c r="J69" s="121">
        <v>148.47</v>
      </c>
      <c r="K69" s="121">
        <v>89.28</v>
      </c>
      <c r="L69" s="121">
        <v>504.6</v>
      </c>
      <c r="M69" s="121">
        <v>593.88</v>
      </c>
      <c r="N69" s="122">
        <v>7.1899371476028998E-5</v>
      </c>
    </row>
    <row r="70" spans="1:14" ht="39" customHeight="1">
      <c r="A70" s="118" t="s">
        <v>453</v>
      </c>
      <c r="B70" s="119" t="s">
        <v>358</v>
      </c>
      <c r="C70" s="118" t="s">
        <v>26</v>
      </c>
      <c r="D70" s="118" t="s">
        <v>183</v>
      </c>
      <c r="E70" s="120" t="s">
        <v>27</v>
      </c>
      <c r="F70" s="119">
        <v>4</v>
      </c>
      <c r="G70" s="121">
        <v>19.54</v>
      </c>
      <c r="H70" s="121">
        <v>5.45</v>
      </c>
      <c r="I70" s="121">
        <v>14.09</v>
      </c>
      <c r="J70" s="121">
        <v>19.54</v>
      </c>
      <c r="K70" s="121">
        <v>21.8</v>
      </c>
      <c r="L70" s="121">
        <v>56.36</v>
      </c>
      <c r="M70" s="121">
        <v>78.16</v>
      </c>
      <c r="N70" s="122">
        <v>9.4626100804311084E-6</v>
      </c>
    </row>
    <row r="71" spans="1:14" ht="24" customHeight="1">
      <c r="A71" s="114" t="s">
        <v>368</v>
      </c>
      <c r="B71" s="114"/>
      <c r="C71" s="114"/>
      <c r="D71" s="114" t="s">
        <v>54</v>
      </c>
      <c r="E71" s="114"/>
      <c r="F71" s="115"/>
      <c r="G71" s="115"/>
      <c r="H71" s="114"/>
      <c r="I71" s="114"/>
      <c r="J71" s="114"/>
      <c r="K71" s="114"/>
      <c r="L71" s="114"/>
      <c r="M71" s="116">
        <v>18678</v>
      </c>
      <c r="N71" s="117">
        <v>2.2612926187601363E-3</v>
      </c>
    </row>
    <row r="72" spans="1:14" ht="26.1" customHeight="1">
      <c r="A72" s="118" t="s">
        <v>454</v>
      </c>
      <c r="B72" s="119" t="s">
        <v>397</v>
      </c>
      <c r="C72" s="118" t="s">
        <v>302</v>
      </c>
      <c r="D72" s="118" t="s">
        <v>398</v>
      </c>
      <c r="E72" s="120" t="s">
        <v>359</v>
      </c>
      <c r="F72" s="119">
        <v>15</v>
      </c>
      <c r="G72" s="121">
        <v>1245.2</v>
      </c>
      <c r="H72" s="121">
        <v>888.25</v>
      </c>
      <c r="I72" s="121">
        <v>356.95</v>
      </c>
      <c r="J72" s="121">
        <v>1245.2</v>
      </c>
      <c r="K72" s="121">
        <v>13323.75</v>
      </c>
      <c r="L72" s="121">
        <v>5354.25</v>
      </c>
      <c r="M72" s="121">
        <v>18678</v>
      </c>
      <c r="N72" s="122">
        <v>2.2612926187601363E-3</v>
      </c>
    </row>
    <row r="73" spans="1:14" ht="24" customHeight="1">
      <c r="A73" s="114" t="s">
        <v>31</v>
      </c>
      <c r="B73" s="114"/>
      <c r="C73" s="114"/>
      <c r="D73" s="114" t="s">
        <v>399</v>
      </c>
      <c r="E73" s="114"/>
      <c r="F73" s="115"/>
      <c r="G73" s="115"/>
      <c r="H73" s="114"/>
      <c r="I73" s="114"/>
      <c r="J73" s="114"/>
      <c r="K73" s="114"/>
      <c r="L73" s="114"/>
      <c r="M73" s="116">
        <v>2521574.09</v>
      </c>
      <c r="N73" s="117">
        <v>0.30527984138418496</v>
      </c>
    </row>
    <row r="74" spans="1:14" ht="90.9" customHeight="1">
      <c r="A74" s="118" t="s">
        <v>201</v>
      </c>
      <c r="B74" s="119" t="s">
        <v>360</v>
      </c>
      <c r="C74" s="118" t="s">
        <v>302</v>
      </c>
      <c r="D74" s="118" t="s">
        <v>262</v>
      </c>
      <c r="E74" s="120" t="s">
        <v>58</v>
      </c>
      <c r="F74" s="119">
        <v>1</v>
      </c>
      <c r="G74" s="121">
        <v>2521574.09</v>
      </c>
      <c r="H74" s="121">
        <v>719152.93</v>
      </c>
      <c r="I74" s="121">
        <v>1802421.16</v>
      </c>
      <c r="J74" s="121">
        <v>2521574.09</v>
      </c>
      <c r="K74" s="121">
        <v>719152.93</v>
      </c>
      <c r="L74" s="121">
        <v>1802421.16</v>
      </c>
      <c r="M74" s="121">
        <v>2521574.09</v>
      </c>
      <c r="N74" s="122">
        <v>0.30527984138418496</v>
      </c>
    </row>
    <row r="75" spans="1:14" ht="24" customHeight="1">
      <c r="A75" s="114">
        <v>3</v>
      </c>
      <c r="B75" s="114"/>
      <c r="C75" s="114"/>
      <c r="D75" s="114" t="s">
        <v>1</v>
      </c>
      <c r="E75" s="114"/>
      <c r="F75" s="115"/>
      <c r="G75" s="115"/>
      <c r="H75" s="114"/>
      <c r="I75" s="114"/>
      <c r="J75" s="114"/>
      <c r="K75" s="114"/>
      <c r="L75" s="114"/>
      <c r="M75" s="116">
        <v>2586424.7000000002</v>
      </c>
      <c r="N75" s="117">
        <v>0.3131311212704197</v>
      </c>
    </row>
    <row r="76" spans="1:14" ht="24" customHeight="1">
      <c r="A76" s="114" t="s">
        <v>33</v>
      </c>
      <c r="B76" s="114"/>
      <c r="C76" s="114"/>
      <c r="D76" s="114" t="s">
        <v>395</v>
      </c>
      <c r="E76" s="114"/>
      <c r="F76" s="115"/>
      <c r="G76" s="115"/>
      <c r="H76" s="114"/>
      <c r="I76" s="114"/>
      <c r="J76" s="114"/>
      <c r="K76" s="114"/>
      <c r="L76" s="114"/>
      <c r="M76" s="116">
        <v>64850.61</v>
      </c>
      <c r="N76" s="117">
        <v>7.8512798862347289E-3</v>
      </c>
    </row>
    <row r="77" spans="1:14" ht="24" customHeight="1">
      <c r="A77" s="114" t="s">
        <v>179</v>
      </c>
      <c r="B77" s="114"/>
      <c r="C77" s="114"/>
      <c r="D77" s="114" t="s">
        <v>173</v>
      </c>
      <c r="E77" s="114"/>
      <c r="F77" s="115"/>
      <c r="G77" s="115"/>
      <c r="H77" s="114"/>
      <c r="I77" s="114"/>
      <c r="J77" s="114"/>
      <c r="K77" s="114"/>
      <c r="L77" s="114"/>
      <c r="M77" s="116">
        <v>14477.44</v>
      </c>
      <c r="N77" s="117">
        <v>1.75274270320927E-3</v>
      </c>
    </row>
    <row r="78" spans="1:14" ht="26.1" customHeight="1">
      <c r="A78" s="118" t="s">
        <v>455</v>
      </c>
      <c r="B78" s="119" t="s">
        <v>304</v>
      </c>
      <c r="C78" s="118" t="s">
        <v>220</v>
      </c>
      <c r="D78" s="118" t="s">
        <v>221</v>
      </c>
      <c r="E78" s="120" t="s">
        <v>305</v>
      </c>
      <c r="F78" s="119">
        <v>2</v>
      </c>
      <c r="G78" s="121">
        <v>331.48</v>
      </c>
      <c r="H78" s="121">
        <v>15.66</v>
      </c>
      <c r="I78" s="121">
        <v>315.82</v>
      </c>
      <c r="J78" s="121">
        <v>331.48</v>
      </c>
      <c r="K78" s="121">
        <v>31.32</v>
      </c>
      <c r="L78" s="121">
        <v>631.64</v>
      </c>
      <c r="M78" s="121">
        <v>662.96</v>
      </c>
      <c r="N78" s="122">
        <v>8.026269164435271E-5</v>
      </c>
    </row>
    <row r="79" spans="1:14" ht="24" customHeight="1">
      <c r="A79" s="118" t="s">
        <v>456</v>
      </c>
      <c r="B79" s="119" t="s">
        <v>306</v>
      </c>
      <c r="C79" s="118" t="s">
        <v>302</v>
      </c>
      <c r="D79" s="118" t="s">
        <v>193</v>
      </c>
      <c r="E79" s="120" t="s">
        <v>27</v>
      </c>
      <c r="F79" s="119">
        <v>1</v>
      </c>
      <c r="G79" s="121">
        <v>271.47000000000003</v>
      </c>
      <c r="H79" s="121">
        <v>0</v>
      </c>
      <c r="I79" s="121">
        <v>271.47000000000003</v>
      </c>
      <c r="J79" s="121">
        <v>271.47000000000003</v>
      </c>
      <c r="K79" s="121">
        <v>0</v>
      </c>
      <c r="L79" s="121">
        <v>271.47000000000003</v>
      </c>
      <c r="M79" s="121">
        <v>271.47000000000003</v>
      </c>
      <c r="N79" s="122">
        <v>3.2866104894250675E-5</v>
      </c>
    </row>
    <row r="80" spans="1:14" ht="39" customHeight="1">
      <c r="A80" s="118" t="s">
        <v>457</v>
      </c>
      <c r="B80" s="119" t="s">
        <v>307</v>
      </c>
      <c r="C80" s="118" t="s">
        <v>26</v>
      </c>
      <c r="D80" s="118" t="s">
        <v>195</v>
      </c>
      <c r="E80" s="120" t="s">
        <v>305</v>
      </c>
      <c r="F80" s="119">
        <v>108</v>
      </c>
      <c r="G80" s="121">
        <v>77.3</v>
      </c>
      <c r="H80" s="121">
        <v>18.05</v>
      </c>
      <c r="I80" s="121">
        <v>59.25</v>
      </c>
      <c r="J80" s="121">
        <v>77.3</v>
      </c>
      <c r="K80" s="121">
        <v>1949.4</v>
      </c>
      <c r="L80" s="121">
        <v>6399</v>
      </c>
      <c r="M80" s="121">
        <v>8348.4</v>
      </c>
      <c r="N80" s="122">
        <v>1.0107171698499368E-3</v>
      </c>
    </row>
    <row r="81" spans="1:14" ht="26.1" customHeight="1">
      <c r="A81" s="118" t="s">
        <v>458</v>
      </c>
      <c r="B81" s="119" t="s">
        <v>326</v>
      </c>
      <c r="C81" s="118" t="s">
        <v>302</v>
      </c>
      <c r="D81" s="118" t="s">
        <v>252</v>
      </c>
      <c r="E81" s="120" t="s">
        <v>27</v>
      </c>
      <c r="F81" s="119">
        <v>2</v>
      </c>
      <c r="G81" s="121">
        <v>167.08</v>
      </c>
      <c r="H81" s="121">
        <v>55.67</v>
      </c>
      <c r="I81" s="121">
        <v>111.41</v>
      </c>
      <c r="J81" s="121">
        <v>167.08</v>
      </c>
      <c r="K81" s="121">
        <v>111.34</v>
      </c>
      <c r="L81" s="121">
        <v>222.82</v>
      </c>
      <c r="M81" s="121">
        <v>334.16</v>
      </c>
      <c r="N81" s="122">
        <v>4.0455805840287346E-5</v>
      </c>
    </row>
    <row r="82" spans="1:14" ht="26.1" customHeight="1">
      <c r="A82" s="118" t="s">
        <v>459</v>
      </c>
      <c r="B82" s="119" t="s">
        <v>309</v>
      </c>
      <c r="C82" s="118" t="s">
        <v>69</v>
      </c>
      <c r="D82" s="118" t="s">
        <v>194</v>
      </c>
      <c r="E82" s="120" t="s">
        <v>305</v>
      </c>
      <c r="F82" s="119">
        <v>216</v>
      </c>
      <c r="G82" s="121">
        <v>11.92</v>
      </c>
      <c r="H82" s="121">
        <v>8.8618000000000006</v>
      </c>
      <c r="I82" s="121">
        <v>3.0581999999999998</v>
      </c>
      <c r="J82" s="121">
        <v>11.92</v>
      </c>
      <c r="K82" s="121">
        <v>1914.1487999999999</v>
      </c>
      <c r="L82" s="121">
        <v>660.57119999999998</v>
      </c>
      <c r="M82" s="121">
        <v>2574.7199999999998</v>
      </c>
      <c r="N82" s="122">
        <v>3.1171406635475415E-4</v>
      </c>
    </row>
    <row r="83" spans="1:14" ht="26.1" customHeight="1">
      <c r="A83" s="118" t="s">
        <v>460</v>
      </c>
      <c r="B83" s="119" t="s">
        <v>310</v>
      </c>
      <c r="C83" s="118" t="s">
        <v>26</v>
      </c>
      <c r="D83" s="118" t="s">
        <v>196</v>
      </c>
      <c r="E83" s="120" t="s">
        <v>305</v>
      </c>
      <c r="F83" s="119">
        <v>108</v>
      </c>
      <c r="G83" s="121">
        <v>3.03</v>
      </c>
      <c r="H83" s="121">
        <v>2.23</v>
      </c>
      <c r="I83" s="121">
        <v>0.8</v>
      </c>
      <c r="J83" s="121">
        <v>3.03</v>
      </c>
      <c r="K83" s="121">
        <v>240.84</v>
      </c>
      <c r="L83" s="121">
        <v>86.4</v>
      </c>
      <c r="M83" s="121">
        <v>327.24</v>
      </c>
      <c r="N83" s="122">
        <v>3.9618021017403732E-5</v>
      </c>
    </row>
    <row r="84" spans="1:14" ht="39" customHeight="1">
      <c r="A84" s="118" t="s">
        <v>461</v>
      </c>
      <c r="B84" s="119" t="s">
        <v>311</v>
      </c>
      <c r="C84" s="118" t="s">
        <v>69</v>
      </c>
      <c r="D84" s="118" t="s">
        <v>312</v>
      </c>
      <c r="E84" s="120" t="s">
        <v>313</v>
      </c>
      <c r="F84" s="119">
        <v>55.2</v>
      </c>
      <c r="G84" s="121">
        <v>22</v>
      </c>
      <c r="H84" s="121">
        <v>0</v>
      </c>
      <c r="I84" s="121">
        <v>22</v>
      </c>
      <c r="J84" s="121">
        <v>22</v>
      </c>
      <c r="K84" s="121">
        <v>0</v>
      </c>
      <c r="L84" s="121">
        <v>1214.4000000000001</v>
      </c>
      <c r="M84" s="121">
        <v>1214.4000000000001</v>
      </c>
      <c r="N84" s="122">
        <v>1.4702397238581803E-4</v>
      </c>
    </row>
    <row r="85" spans="1:14" ht="26.1" customHeight="1">
      <c r="A85" s="118" t="s">
        <v>462</v>
      </c>
      <c r="B85" s="119" t="s">
        <v>314</v>
      </c>
      <c r="C85" s="118" t="s">
        <v>26</v>
      </c>
      <c r="D85" s="118" t="s">
        <v>40</v>
      </c>
      <c r="E85" s="120" t="s">
        <v>37</v>
      </c>
      <c r="F85" s="119">
        <v>27.6</v>
      </c>
      <c r="G85" s="121">
        <v>26.96</v>
      </c>
      <c r="H85" s="121">
        <v>20.74</v>
      </c>
      <c r="I85" s="121">
        <v>6.22</v>
      </c>
      <c r="J85" s="121">
        <v>26.96</v>
      </c>
      <c r="K85" s="121">
        <v>572.42399999999998</v>
      </c>
      <c r="L85" s="121">
        <v>171.666</v>
      </c>
      <c r="M85" s="121">
        <v>744.09</v>
      </c>
      <c r="N85" s="122">
        <v>9.0084871222466525E-5</v>
      </c>
    </row>
    <row r="86" spans="1:14" ht="24" customHeight="1">
      <c r="A86" s="114" t="s">
        <v>267</v>
      </c>
      <c r="B86" s="114"/>
      <c r="C86" s="114"/>
      <c r="D86" s="114" t="s">
        <v>174</v>
      </c>
      <c r="E86" s="114"/>
      <c r="F86" s="115"/>
      <c r="G86" s="115"/>
      <c r="H86" s="114"/>
      <c r="I86" s="114"/>
      <c r="J86" s="114"/>
      <c r="K86" s="114"/>
      <c r="L86" s="114"/>
      <c r="M86" s="116">
        <v>5869.29</v>
      </c>
      <c r="N86" s="117">
        <v>7.1057833570846343E-4</v>
      </c>
    </row>
    <row r="87" spans="1:14" ht="39" customHeight="1">
      <c r="A87" s="118" t="s">
        <v>463</v>
      </c>
      <c r="B87" s="119" t="s">
        <v>315</v>
      </c>
      <c r="C87" s="118" t="s">
        <v>220</v>
      </c>
      <c r="D87" s="118" t="s">
        <v>390</v>
      </c>
      <c r="E87" s="120" t="s">
        <v>107</v>
      </c>
      <c r="F87" s="119">
        <v>2</v>
      </c>
      <c r="G87" s="121">
        <v>1848.39</v>
      </c>
      <c r="H87" s="121">
        <v>1822.94</v>
      </c>
      <c r="I87" s="121">
        <v>25.45</v>
      </c>
      <c r="J87" s="121">
        <v>1848.39</v>
      </c>
      <c r="K87" s="121">
        <v>3645.88</v>
      </c>
      <c r="L87" s="121">
        <v>50.9</v>
      </c>
      <c r="M87" s="121">
        <v>3696.78</v>
      </c>
      <c r="N87" s="122">
        <v>4.4755869617625529E-4</v>
      </c>
    </row>
    <row r="88" spans="1:14" ht="26.1" customHeight="1">
      <c r="A88" s="118" t="s">
        <v>464</v>
      </c>
      <c r="B88" s="119" t="s">
        <v>396</v>
      </c>
      <c r="C88" s="118" t="s">
        <v>220</v>
      </c>
      <c r="D88" s="118" t="s">
        <v>391</v>
      </c>
      <c r="E88" s="120" t="s">
        <v>107</v>
      </c>
      <c r="F88" s="119">
        <v>1</v>
      </c>
      <c r="G88" s="121">
        <v>2172.5100000000002</v>
      </c>
      <c r="H88" s="121">
        <v>2138.2600000000002</v>
      </c>
      <c r="I88" s="121">
        <v>34.25</v>
      </c>
      <c r="J88" s="121">
        <v>2172.5100000000002</v>
      </c>
      <c r="K88" s="121">
        <v>2138.2600000000002</v>
      </c>
      <c r="L88" s="121">
        <v>34.25</v>
      </c>
      <c r="M88" s="121">
        <v>2172.5100000000002</v>
      </c>
      <c r="N88" s="122">
        <v>2.6301963953220814E-4</v>
      </c>
    </row>
    <row r="89" spans="1:14" ht="24" customHeight="1">
      <c r="A89" s="114" t="s">
        <v>268</v>
      </c>
      <c r="B89" s="114"/>
      <c r="C89" s="114"/>
      <c r="D89" s="114" t="s">
        <v>186</v>
      </c>
      <c r="E89" s="114"/>
      <c r="F89" s="115"/>
      <c r="G89" s="115"/>
      <c r="H89" s="114"/>
      <c r="I89" s="114"/>
      <c r="J89" s="114"/>
      <c r="K89" s="114"/>
      <c r="L89" s="114"/>
      <c r="M89" s="116">
        <v>1553.87</v>
      </c>
      <c r="N89" s="117">
        <v>1.8812264490378054E-4</v>
      </c>
    </row>
    <row r="90" spans="1:14" ht="24" customHeight="1">
      <c r="A90" s="118" t="s">
        <v>465</v>
      </c>
      <c r="B90" s="119" t="s">
        <v>316</v>
      </c>
      <c r="C90" s="118" t="s">
        <v>220</v>
      </c>
      <c r="D90" s="118" t="s">
        <v>185</v>
      </c>
      <c r="E90" s="120" t="s">
        <v>305</v>
      </c>
      <c r="F90" s="119">
        <v>28</v>
      </c>
      <c r="G90" s="121">
        <v>3.04</v>
      </c>
      <c r="H90" s="121">
        <v>3.04</v>
      </c>
      <c r="I90" s="121">
        <v>0</v>
      </c>
      <c r="J90" s="121">
        <v>3.04</v>
      </c>
      <c r="K90" s="121">
        <v>85.12</v>
      </c>
      <c r="L90" s="121">
        <v>0</v>
      </c>
      <c r="M90" s="121">
        <v>85.12</v>
      </c>
      <c r="N90" s="122">
        <v>1.03052375901522E-5</v>
      </c>
    </row>
    <row r="91" spans="1:14" ht="26.1" customHeight="1">
      <c r="A91" s="118" t="s">
        <v>466</v>
      </c>
      <c r="B91" s="119" t="s">
        <v>317</v>
      </c>
      <c r="C91" s="118" t="s">
        <v>26</v>
      </c>
      <c r="D91" s="118" t="s">
        <v>175</v>
      </c>
      <c r="E91" s="120" t="s">
        <v>27</v>
      </c>
      <c r="F91" s="119">
        <v>3</v>
      </c>
      <c r="G91" s="121">
        <v>0.72</v>
      </c>
      <c r="H91" s="121">
        <v>0.53</v>
      </c>
      <c r="I91" s="121">
        <v>0.19</v>
      </c>
      <c r="J91" s="121">
        <v>0.72</v>
      </c>
      <c r="K91" s="121">
        <v>1.59</v>
      </c>
      <c r="L91" s="121">
        <v>0.56999999999999995</v>
      </c>
      <c r="M91" s="121">
        <v>2.16</v>
      </c>
      <c r="N91" s="122">
        <v>2.6150508922378705E-7</v>
      </c>
    </row>
    <row r="92" spans="1:14" ht="26.1" customHeight="1">
      <c r="A92" s="118" t="s">
        <v>467</v>
      </c>
      <c r="B92" s="119" t="s">
        <v>318</v>
      </c>
      <c r="C92" s="118" t="s">
        <v>26</v>
      </c>
      <c r="D92" s="118" t="s">
        <v>225</v>
      </c>
      <c r="E92" s="120" t="s">
        <v>27</v>
      </c>
      <c r="F92" s="119">
        <v>3</v>
      </c>
      <c r="G92" s="121">
        <v>1.95</v>
      </c>
      <c r="H92" s="121">
        <v>1.44</v>
      </c>
      <c r="I92" s="121">
        <v>0.51</v>
      </c>
      <c r="J92" s="121">
        <v>1.95</v>
      </c>
      <c r="K92" s="121">
        <v>4.32</v>
      </c>
      <c r="L92" s="121">
        <v>1.53</v>
      </c>
      <c r="M92" s="121">
        <v>5.85</v>
      </c>
      <c r="N92" s="122">
        <v>7.0824294998108989E-7</v>
      </c>
    </row>
    <row r="93" spans="1:14" ht="24" customHeight="1">
      <c r="A93" s="118" t="s">
        <v>468</v>
      </c>
      <c r="B93" s="119" t="s">
        <v>319</v>
      </c>
      <c r="C93" s="118" t="s">
        <v>320</v>
      </c>
      <c r="D93" s="118" t="s">
        <v>187</v>
      </c>
      <c r="E93" s="120" t="s">
        <v>321</v>
      </c>
      <c r="F93" s="119">
        <v>10</v>
      </c>
      <c r="G93" s="121">
        <v>13.95</v>
      </c>
      <c r="H93" s="121">
        <v>13.95</v>
      </c>
      <c r="I93" s="121">
        <v>0</v>
      </c>
      <c r="J93" s="121">
        <v>13.95</v>
      </c>
      <c r="K93" s="121">
        <v>139.5</v>
      </c>
      <c r="L93" s="121">
        <v>0</v>
      </c>
      <c r="M93" s="121">
        <v>139.5</v>
      </c>
      <c r="N93" s="122">
        <v>1.6888870345702913E-5</v>
      </c>
    </row>
    <row r="94" spans="1:14" ht="39" customHeight="1">
      <c r="A94" s="118" t="s">
        <v>469</v>
      </c>
      <c r="B94" s="119" t="s">
        <v>322</v>
      </c>
      <c r="C94" s="118" t="s">
        <v>26</v>
      </c>
      <c r="D94" s="118" t="s">
        <v>226</v>
      </c>
      <c r="E94" s="120" t="s">
        <v>37</v>
      </c>
      <c r="F94" s="119">
        <v>30</v>
      </c>
      <c r="G94" s="121">
        <v>0.57999999999999996</v>
      </c>
      <c r="H94" s="121">
        <v>0.43</v>
      </c>
      <c r="I94" s="121">
        <v>0.15</v>
      </c>
      <c r="J94" s="121">
        <v>0.57999999999999996</v>
      </c>
      <c r="K94" s="121">
        <v>12.9</v>
      </c>
      <c r="L94" s="121">
        <v>4.5</v>
      </c>
      <c r="M94" s="121">
        <v>17.399999999999999</v>
      </c>
      <c r="N94" s="122">
        <v>2.1065687743027286E-6</v>
      </c>
    </row>
    <row r="95" spans="1:14" ht="26.1" customHeight="1">
      <c r="A95" s="118" t="s">
        <v>470</v>
      </c>
      <c r="B95" s="119" t="s">
        <v>323</v>
      </c>
      <c r="C95" s="118" t="s">
        <v>69</v>
      </c>
      <c r="D95" s="118" t="s">
        <v>42</v>
      </c>
      <c r="E95" s="120" t="s">
        <v>324</v>
      </c>
      <c r="F95" s="119">
        <v>12</v>
      </c>
      <c r="G95" s="121">
        <v>45.32</v>
      </c>
      <c r="H95" s="121">
        <v>32.322200000000002</v>
      </c>
      <c r="I95" s="121">
        <v>12.9978</v>
      </c>
      <c r="J95" s="121">
        <v>45.32</v>
      </c>
      <c r="K95" s="121">
        <v>387.8664</v>
      </c>
      <c r="L95" s="121">
        <v>155.9736</v>
      </c>
      <c r="M95" s="121">
        <v>543.84</v>
      </c>
      <c r="N95" s="122">
        <v>6.5841170242344604E-5</v>
      </c>
    </row>
    <row r="96" spans="1:14" ht="24" customHeight="1">
      <c r="A96" s="118" t="s">
        <v>471</v>
      </c>
      <c r="B96" s="119" t="s">
        <v>325</v>
      </c>
      <c r="C96" s="118" t="s">
        <v>220</v>
      </c>
      <c r="D96" s="118" t="s">
        <v>43</v>
      </c>
      <c r="E96" s="120" t="s">
        <v>230</v>
      </c>
      <c r="F96" s="119">
        <v>2</v>
      </c>
      <c r="G96" s="121">
        <v>380</v>
      </c>
      <c r="H96" s="121">
        <v>0</v>
      </c>
      <c r="I96" s="121">
        <v>380</v>
      </c>
      <c r="J96" s="121">
        <v>380</v>
      </c>
      <c r="K96" s="121">
        <v>0</v>
      </c>
      <c r="L96" s="121">
        <v>760</v>
      </c>
      <c r="M96" s="121">
        <v>760</v>
      </c>
      <c r="N96" s="122">
        <v>9.201104991207321E-5</v>
      </c>
    </row>
    <row r="97" spans="1:14" ht="24" customHeight="1">
      <c r="A97" s="114" t="s">
        <v>269</v>
      </c>
      <c r="B97" s="114"/>
      <c r="C97" s="114"/>
      <c r="D97" s="114" t="s">
        <v>176</v>
      </c>
      <c r="E97" s="114"/>
      <c r="F97" s="115"/>
      <c r="G97" s="115"/>
      <c r="H97" s="114"/>
      <c r="I97" s="114"/>
      <c r="J97" s="114"/>
      <c r="K97" s="114"/>
      <c r="L97" s="114"/>
      <c r="M97" s="116">
        <v>1227.1099999999999</v>
      </c>
      <c r="N97" s="117">
        <v>1.4856273612842653E-4</v>
      </c>
    </row>
    <row r="98" spans="1:14" ht="39" customHeight="1">
      <c r="A98" s="118" t="s">
        <v>472</v>
      </c>
      <c r="B98" s="119" t="s">
        <v>326</v>
      </c>
      <c r="C98" s="118" t="s">
        <v>302</v>
      </c>
      <c r="D98" s="118" t="s">
        <v>232</v>
      </c>
      <c r="E98" s="120" t="s">
        <v>27</v>
      </c>
      <c r="F98" s="119">
        <v>1</v>
      </c>
      <c r="G98" s="121">
        <v>167.08</v>
      </c>
      <c r="H98" s="121">
        <v>55.67</v>
      </c>
      <c r="I98" s="121">
        <v>111.41</v>
      </c>
      <c r="J98" s="121">
        <v>167.08</v>
      </c>
      <c r="K98" s="121">
        <v>55.67</v>
      </c>
      <c r="L98" s="121">
        <v>111.41</v>
      </c>
      <c r="M98" s="121">
        <v>167.08</v>
      </c>
      <c r="N98" s="122">
        <v>2.0227902920143673E-5</v>
      </c>
    </row>
    <row r="99" spans="1:14" ht="39" customHeight="1">
      <c r="A99" s="118" t="s">
        <v>473</v>
      </c>
      <c r="B99" s="119" t="s">
        <v>327</v>
      </c>
      <c r="C99" s="118" t="s">
        <v>69</v>
      </c>
      <c r="D99" s="118" t="s">
        <v>231</v>
      </c>
      <c r="E99" s="120" t="s">
        <v>59</v>
      </c>
      <c r="F99" s="119">
        <v>1</v>
      </c>
      <c r="G99" s="121">
        <v>229.38</v>
      </c>
      <c r="H99" s="121">
        <v>56.757399999999997</v>
      </c>
      <c r="I99" s="121">
        <v>172.62260000000001</v>
      </c>
      <c r="J99" s="121">
        <v>229.38</v>
      </c>
      <c r="K99" s="121">
        <v>56.757399999999997</v>
      </c>
      <c r="L99" s="121">
        <v>172.62260000000001</v>
      </c>
      <c r="M99" s="121">
        <v>229.38</v>
      </c>
      <c r="N99" s="122">
        <v>2.7770387669514939E-5</v>
      </c>
    </row>
    <row r="100" spans="1:14" ht="26.1" customHeight="1">
      <c r="A100" s="118" t="s">
        <v>474</v>
      </c>
      <c r="B100" s="119" t="s">
        <v>328</v>
      </c>
      <c r="C100" s="118" t="s">
        <v>302</v>
      </c>
      <c r="D100" s="118" t="s">
        <v>188</v>
      </c>
      <c r="E100" s="120" t="s">
        <v>27</v>
      </c>
      <c r="F100" s="119">
        <v>1</v>
      </c>
      <c r="G100" s="121">
        <v>830.65</v>
      </c>
      <c r="H100" s="121">
        <v>0</v>
      </c>
      <c r="I100" s="121">
        <v>830.65</v>
      </c>
      <c r="J100" s="121">
        <v>830.65</v>
      </c>
      <c r="K100" s="121">
        <v>0</v>
      </c>
      <c r="L100" s="121">
        <v>830.65</v>
      </c>
      <c r="M100" s="121">
        <v>830.65</v>
      </c>
      <c r="N100" s="122">
        <v>1.0056444553876792E-4</v>
      </c>
    </row>
    <row r="101" spans="1:14" ht="24" customHeight="1">
      <c r="A101" s="114" t="s">
        <v>270</v>
      </c>
      <c r="B101" s="114"/>
      <c r="C101" s="114"/>
      <c r="D101" s="114" t="s">
        <v>177</v>
      </c>
      <c r="E101" s="114"/>
      <c r="F101" s="115"/>
      <c r="G101" s="115"/>
      <c r="H101" s="114"/>
      <c r="I101" s="114"/>
      <c r="J101" s="114"/>
      <c r="K101" s="114"/>
      <c r="L101" s="114"/>
      <c r="M101" s="116">
        <v>1333.36</v>
      </c>
      <c r="N101" s="117">
        <v>1.6142612304047624E-4</v>
      </c>
    </row>
    <row r="102" spans="1:14" ht="51.9" customHeight="1">
      <c r="A102" s="118" t="s">
        <v>475</v>
      </c>
      <c r="B102" s="119" t="s">
        <v>329</v>
      </c>
      <c r="C102" s="118" t="s">
        <v>69</v>
      </c>
      <c r="D102" s="118" t="s">
        <v>178</v>
      </c>
      <c r="E102" s="120" t="s">
        <v>305</v>
      </c>
      <c r="F102" s="119">
        <v>28</v>
      </c>
      <c r="G102" s="121">
        <v>47.62</v>
      </c>
      <c r="H102" s="121">
        <v>23.033000000000001</v>
      </c>
      <c r="I102" s="121">
        <v>24.587</v>
      </c>
      <c r="J102" s="121">
        <v>47.62</v>
      </c>
      <c r="K102" s="121">
        <v>644.92399999999998</v>
      </c>
      <c r="L102" s="121">
        <v>688.43600000000004</v>
      </c>
      <c r="M102" s="121">
        <v>1333.36</v>
      </c>
      <c r="N102" s="122">
        <v>1.6142612304047624E-4</v>
      </c>
    </row>
    <row r="103" spans="1:14" ht="24" customHeight="1">
      <c r="A103" s="114" t="s">
        <v>271</v>
      </c>
      <c r="B103" s="114"/>
      <c r="C103" s="114"/>
      <c r="D103" s="114" t="s">
        <v>46</v>
      </c>
      <c r="E103" s="114"/>
      <c r="F103" s="115"/>
      <c r="G103" s="115"/>
      <c r="H103" s="114"/>
      <c r="I103" s="114"/>
      <c r="J103" s="114"/>
      <c r="K103" s="114"/>
      <c r="L103" s="114"/>
      <c r="M103" s="116">
        <v>12701.51</v>
      </c>
      <c r="N103" s="117">
        <v>1.5377358823272329E-3</v>
      </c>
    </row>
    <row r="104" spans="1:14" ht="26.1" customHeight="1">
      <c r="A104" s="118" t="s">
        <v>476</v>
      </c>
      <c r="B104" s="119" t="s">
        <v>330</v>
      </c>
      <c r="C104" s="118" t="s">
        <v>26</v>
      </c>
      <c r="D104" s="118" t="s">
        <v>47</v>
      </c>
      <c r="E104" s="120" t="s">
        <v>305</v>
      </c>
      <c r="F104" s="119">
        <v>110.4</v>
      </c>
      <c r="G104" s="121">
        <v>19.82</v>
      </c>
      <c r="H104" s="121">
        <v>10.77</v>
      </c>
      <c r="I104" s="121">
        <v>9.0500000000000007</v>
      </c>
      <c r="J104" s="121">
        <v>19.82</v>
      </c>
      <c r="K104" s="121">
        <v>1189.008</v>
      </c>
      <c r="L104" s="121">
        <v>999.11199999999997</v>
      </c>
      <c r="M104" s="121">
        <v>2188.12</v>
      </c>
      <c r="N104" s="122">
        <v>2.6490949807053373E-4</v>
      </c>
    </row>
    <row r="105" spans="1:14" ht="26.1" customHeight="1">
      <c r="A105" s="118" t="s">
        <v>477</v>
      </c>
      <c r="B105" s="119" t="s">
        <v>331</v>
      </c>
      <c r="C105" s="118" t="s">
        <v>26</v>
      </c>
      <c r="D105" s="118" t="s">
        <v>48</v>
      </c>
      <c r="E105" s="120" t="s">
        <v>305</v>
      </c>
      <c r="F105" s="119">
        <v>110.4</v>
      </c>
      <c r="G105" s="121">
        <v>13.55</v>
      </c>
      <c r="H105" s="121">
        <v>4.8600000000000003</v>
      </c>
      <c r="I105" s="121">
        <v>8.69</v>
      </c>
      <c r="J105" s="121">
        <v>13.55</v>
      </c>
      <c r="K105" s="121">
        <v>536.54399999999998</v>
      </c>
      <c r="L105" s="121">
        <v>959.37599999999998</v>
      </c>
      <c r="M105" s="121">
        <v>1495.92</v>
      </c>
      <c r="N105" s="122">
        <v>1.8110680234798495E-4</v>
      </c>
    </row>
    <row r="106" spans="1:14" ht="26.1" customHeight="1">
      <c r="A106" s="118" t="s">
        <v>478</v>
      </c>
      <c r="B106" s="119" t="s">
        <v>332</v>
      </c>
      <c r="C106" s="118" t="s">
        <v>26</v>
      </c>
      <c r="D106" s="118" t="s">
        <v>49</v>
      </c>
      <c r="E106" s="120" t="s">
        <v>305</v>
      </c>
      <c r="F106" s="119">
        <v>47.12</v>
      </c>
      <c r="G106" s="121">
        <v>35.200000000000003</v>
      </c>
      <c r="H106" s="121">
        <v>22.14</v>
      </c>
      <c r="I106" s="121">
        <v>13.06</v>
      </c>
      <c r="J106" s="121">
        <v>35.200000000000003</v>
      </c>
      <c r="K106" s="121">
        <v>1043.2367999999999</v>
      </c>
      <c r="L106" s="121">
        <v>615.38319999999999</v>
      </c>
      <c r="M106" s="121">
        <v>1658.62</v>
      </c>
      <c r="N106" s="122">
        <v>2.0080443105942482E-4</v>
      </c>
    </row>
    <row r="107" spans="1:14" ht="26.1" customHeight="1">
      <c r="A107" s="118" t="s">
        <v>479</v>
      </c>
      <c r="B107" s="119" t="s">
        <v>333</v>
      </c>
      <c r="C107" s="118" t="s">
        <v>26</v>
      </c>
      <c r="D107" s="118" t="s">
        <v>50</v>
      </c>
      <c r="E107" s="120" t="s">
        <v>305</v>
      </c>
      <c r="F107" s="119">
        <v>47.12</v>
      </c>
      <c r="G107" s="121">
        <v>16.13</v>
      </c>
      <c r="H107" s="121">
        <v>6.77</v>
      </c>
      <c r="I107" s="121">
        <v>9.36</v>
      </c>
      <c r="J107" s="121">
        <v>16.13</v>
      </c>
      <c r="K107" s="121">
        <v>319.00240000000002</v>
      </c>
      <c r="L107" s="121">
        <v>441.0376</v>
      </c>
      <c r="M107" s="121">
        <v>760.04</v>
      </c>
      <c r="N107" s="122">
        <v>9.2015892598910684E-5</v>
      </c>
    </row>
    <row r="108" spans="1:14" ht="51.9" customHeight="1">
      <c r="A108" s="118" t="s">
        <v>480</v>
      </c>
      <c r="B108" s="119" t="s">
        <v>334</v>
      </c>
      <c r="C108" s="118" t="s">
        <v>26</v>
      </c>
      <c r="D108" s="118" t="s">
        <v>51</v>
      </c>
      <c r="E108" s="120" t="s">
        <v>305</v>
      </c>
      <c r="F108" s="119">
        <v>10</v>
      </c>
      <c r="G108" s="121">
        <v>57.64</v>
      </c>
      <c r="H108" s="121">
        <v>33.17</v>
      </c>
      <c r="I108" s="121">
        <v>24.47</v>
      </c>
      <c r="J108" s="121">
        <v>57.64</v>
      </c>
      <c r="K108" s="121">
        <v>331.7</v>
      </c>
      <c r="L108" s="121">
        <v>244.7</v>
      </c>
      <c r="M108" s="121">
        <v>576.4</v>
      </c>
      <c r="N108" s="122">
        <v>6.978311732805132E-5</v>
      </c>
    </row>
    <row r="109" spans="1:14" ht="26.1" customHeight="1">
      <c r="A109" s="118" t="s">
        <v>481</v>
      </c>
      <c r="B109" s="119" t="s">
        <v>335</v>
      </c>
      <c r="C109" s="118" t="s">
        <v>26</v>
      </c>
      <c r="D109" s="118" t="s">
        <v>362</v>
      </c>
      <c r="E109" s="120" t="s">
        <v>305</v>
      </c>
      <c r="F109" s="119">
        <v>71.12</v>
      </c>
      <c r="G109" s="121">
        <v>78.540000000000006</v>
      </c>
      <c r="H109" s="121">
        <v>8.57</v>
      </c>
      <c r="I109" s="121">
        <v>69.97</v>
      </c>
      <c r="J109" s="121">
        <v>78.540000000000006</v>
      </c>
      <c r="K109" s="121">
        <v>609.49839999999995</v>
      </c>
      <c r="L109" s="121">
        <v>4976.2615999999998</v>
      </c>
      <c r="M109" s="121">
        <v>5585.76</v>
      </c>
      <c r="N109" s="122">
        <v>6.7625216073271329E-4</v>
      </c>
    </row>
    <row r="110" spans="1:14" ht="39" customHeight="1">
      <c r="A110" s="118" t="s">
        <v>482</v>
      </c>
      <c r="B110" s="119" t="s">
        <v>336</v>
      </c>
      <c r="C110" s="118" t="s">
        <v>26</v>
      </c>
      <c r="D110" s="118" t="s">
        <v>172</v>
      </c>
      <c r="E110" s="120" t="s">
        <v>305</v>
      </c>
      <c r="F110" s="119">
        <v>4.8</v>
      </c>
      <c r="G110" s="121">
        <v>90.97</v>
      </c>
      <c r="H110" s="121">
        <v>53.77</v>
      </c>
      <c r="I110" s="121">
        <v>37.200000000000003</v>
      </c>
      <c r="J110" s="121">
        <v>90.97</v>
      </c>
      <c r="K110" s="121">
        <v>258.096</v>
      </c>
      <c r="L110" s="121">
        <v>178.554</v>
      </c>
      <c r="M110" s="121">
        <v>436.65</v>
      </c>
      <c r="N110" s="122">
        <v>5.2863980189614166E-5</v>
      </c>
    </row>
    <row r="111" spans="1:14" ht="24" customHeight="1">
      <c r="A111" s="114" t="s">
        <v>272</v>
      </c>
      <c r="B111" s="114"/>
      <c r="C111" s="114"/>
      <c r="D111" s="114" t="s">
        <v>202</v>
      </c>
      <c r="E111" s="114"/>
      <c r="F111" s="115"/>
      <c r="G111" s="115"/>
      <c r="H111" s="114"/>
      <c r="I111" s="114"/>
      <c r="J111" s="114"/>
      <c r="K111" s="114"/>
      <c r="L111" s="114"/>
      <c r="M111" s="116">
        <v>9010.0300000000007</v>
      </c>
      <c r="N111" s="117">
        <v>1.0908188421569435E-3</v>
      </c>
    </row>
    <row r="112" spans="1:14" ht="24" customHeight="1">
      <c r="A112" s="114" t="s">
        <v>483</v>
      </c>
      <c r="B112" s="114"/>
      <c r="C112" s="114"/>
      <c r="D112" s="114" t="s">
        <v>203</v>
      </c>
      <c r="E112" s="114"/>
      <c r="F112" s="115"/>
      <c r="G112" s="115"/>
      <c r="H112" s="114"/>
      <c r="I112" s="114"/>
      <c r="J112" s="114"/>
      <c r="K112" s="114"/>
      <c r="L112" s="114"/>
      <c r="M112" s="116">
        <v>4486.01</v>
      </c>
      <c r="N112" s="117">
        <v>5.4310853949481519E-4</v>
      </c>
    </row>
    <row r="113" spans="1:14" ht="39" customHeight="1">
      <c r="A113" s="118" t="s">
        <v>484</v>
      </c>
      <c r="B113" s="119" t="s">
        <v>338</v>
      </c>
      <c r="C113" s="118" t="s">
        <v>26</v>
      </c>
      <c r="D113" s="118" t="s">
        <v>204</v>
      </c>
      <c r="E113" s="120" t="s">
        <v>27</v>
      </c>
      <c r="F113" s="119">
        <v>2</v>
      </c>
      <c r="G113" s="121">
        <v>78.45</v>
      </c>
      <c r="H113" s="121">
        <v>7.62</v>
      </c>
      <c r="I113" s="121">
        <v>70.83</v>
      </c>
      <c r="J113" s="121">
        <v>78.45</v>
      </c>
      <c r="K113" s="121">
        <v>15.24</v>
      </c>
      <c r="L113" s="121">
        <v>141.66</v>
      </c>
      <c r="M113" s="121">
        <v>156.9</v>
      </c>
      <c r="N113" s="122">
        <v>1.899543912000564E-5</v>
      </c>
    </row>
    <row r="114" spans="1:14" ht="39" customHeight="1">
      <c r="A114" s="118" t="s">
        <v>485</v>
      </c>
      <c r="B114" s="119" t="s">
        <v>339</v>
      </c>
      <c r="C114" s="118" t="s">
        <v>26</v>
      </c>
      <c r="D114" s="118" t="s">
        <v>205</v>
      </c>
      <c r="E114" s="120" t="s">
        <v>27</v>
      </c>
      <c r="F114" s="119">
        <v>4</v>
      </c>
      <c r="G114" s="121">
        <v>71.040000000000006</v>
      </c>
      <c r="H114" s="121">
        <v>3.1</v>
      </c>
      <c r="I114" s="121">
        <v>67.94</v>
      </c>
      <c r="J114" s="121">
        <v>71.040000000000006</v>
      </c>
      <c r="K114" s="121">
        <v>12.4</v>
      </c>
      <c r="L114" s="121">
        <v>271.76</v>
      </c>
      <c r="M114" s="121">
        <v>284.16000000000003</v>
      </c>
      <c r="N114" s="122">
        <v>3.4402447293440426E-5</v>
      </c>
    </row>
    <row r="115" spans="1:14" ht="39" customHeight="1">
      <c r="A115" s="118" t="s">
        <v>486</v>
      </c>
      <c r="B115" s="119" t="s">
        <v>340</v>
      </c>
      <c r="C115" s="118" t="s">
        <v>26</v>
      </c>
      <c r="D115" s="118" t="s">
        <v>251</v>
      </c>
      <c r="E115" s="120" t="s">
        <v>27</v>
      </c>
      <c r="F115" s="119">
        <v>4</v>
      </c>
      <c r="G115" s="121">
        <v>73.19</v>
      </c>
      <c r="H115" s="121">
        <v>4.1100000000000003</v>
      </c>
      <c r="I115" s="121">
        <v>69.08</v>
      </c>
      <c r="J115" s="121">
        <v>73.19</v>
      </c>
      <c r="K115" s="121">
        <v>16.440000000000001</v>
      </c>
      <c r="L115" s="121">
        <v>276.32</v>
      </c>
      <c r="M115" s="121">
        <v>292.76</v>
      </c>
      <c r="N115" s="122">
        <v>3.5443624963498093E-5</v>
      </c>
    </row>
    <row r="116" spans="1:14" ht="26.1" customHeight="1">
      <c r="A116" s="118" t="s">
        <v>487</v>
      </c>
      <c r="B116" s="119" t="s">
        <v>341</v>
      </c>
      <c r="C116" s="118" t="s">
        <v>26</v>
      </c>
      <c r="D116" s="118" t="s">
        <v>206</v>
      </c>
      <c r="E116" s="120" t="s">
        <v>27</v>
      </c>
      <c r="F116" s="119">
        <v>4</v>
      </c>
      <c r="G116" s="121">
        <v>521.52</v>
      </c>
      <c r="H116" s="121">
        <v>53.69</v>
      </c>
      <c r="I116" s="121">
        <v>467.83</v>
      </c>
      <c r="J116" s="121">
        <v>521.52</v>
      </c>
      <c r="K116" s="121">
        <v>214.76</v>
      </c>
      <c r="L116" s="121">
        <v>1871.32</v>
      </c>
      <c r="M116" s="121">
        <v>2086.08</v>
      </c>
      <c r="N116" s="122">
        <v>2.5255580394812851E-4</v>
      </c>
    </row>
    <row r="117" spans="1:14" ht="26.1" customHeight="1">
      <c r="A117" s="118" t="s">
        <v>488</v>
      </c>
      <c r="B117" s="119" t="s">
        <v>342</v>
      </c>
      <c r="C117" s="118" t="s">
        <v>69</v>
      </c>
      <c r="D117" s="118" t="s">
        <v>180</v>
      </c>
      <c r="E117" s="120" t="s">
        <v>59</v>
      </c>
      <c r="F117" s="119">
        <v>4</v>
      </c>
      <c r="G117" s="121">
        <v>84.67</v>
      </c>
      <c r="H117" s="121">
        <v>5.2285000000000004</v>
      </c>
      <c r="I117" s="121">
        <v>79.441500000000005</v>
      </c>
      <c r="J117" s="121">
        <v>84.67</v>
      </c>
      <c r="K117" s="121">
        <v>20.914000000000001</v>
      </c>
      <c r="L117" s="121">
        <v>317.76600000000002</v>
      </c>
      <c r="M117" s="121">
        <v>338.68</v>
      </c>
      <c r="N117" s="122">
        <v>4.1003029452922313E-5</v>
      </c>
    </row>
    <row r="118" spans="1:14" ht="65.099999999999994" customHeight="1">
      <c r="A118" s="118" t="s">
        <v>489</v>
      </c>
      <c r="B118" s="119" t="s">
        <v>343</v>
      </c>
      <c r="C118" s="118" t="s">
        <v>69</v>
      </c>
      <c r="D118" s="118" t="s">
        <v>207</v>
      </c>
      <c r="E118" s="120" t="s">
        <v>59</v>
      </c>
      <c r="F118" s="119">
        <v>1</v>
      </c>
      <c r="G118" s="121">
        <v>519.41999999999996</v>
      </c>
      <c r="H118" s="121">
        <v>23.521100000000001</v>
      </c>
      <c r="I118" s="121">
        <v>495.89890000000003</v>
      </c>
      <c r="J118" s="121">
        <v>519.41999999999996</v>
      </c>
      <c r="K118" s="121">
        <v>23.521100000000001</v>
      </c>
      <c r="L118" s="121">
        <v>495.89890000000003</v>
      </c>
      <c r="M118" s="121">
        <v>519.41999999999996</v>
      </c>
      <c r="N118" s="122">
        <v>6.2884709928064567E-5</v>
      </c>
    </row>
    <row r="119" spans="1:14" ht="65.099999999999994" customHeight="1">
      <c r="A119" s="118" t="s">
        <v>490</v>
      </c>
      <c r="B119" s="119" t="s">
        <v>344</v>
      </c>
      <c r="C119" s="118" t="s">
        <v>69</v>
      </c>
      <c r="D119" s="118" t="s">
        <v>208</v>
      </c>
      <c r="E119" s="120" t="s">
        <v>59</v>
      </c>
      <c r="F119" s="119">
        <v>1</v>
      </c>
      <c r="G119" s="121">
        <v>808.01</v>
      </c>
      <c r="H119" s="121">
        <v>36.503900000000002</v>
      </c>
      <c r="I119" s="121">
        <v>771.50609999999995</v>
      </c>
      <c r="J119" s="121">
        <v>808.01</v>
      </c>
      <c r="K119" s="121">
        <v>36.503900000000002</v>
      </c>
      <c r="L119" s="121">
        <v>771.50609999999995</v>
      </c>
      <c r="M119" s="121">
        <v>808.01</v>
      </c>
      <c r="N119" s="122">
        <v>9.7823484788755623E-5</v>
      </c>
    </row>
    <row r="120" spans="1:14" ht="24" customHeight="1">
      <c r="A120" s="114" t="s">
        <v>491</v>
      </c>
      <c r="B120" s="114"/>
      <c r="C120" s="114"/>
      <c r="D120" s="114" t="s">
        <v>209</v>
      </c>
      <c r="E120" s="114"/>
      <c r="F120" s="115"/>
      <c r="G120" s="115"/>
      <c r="H120" s="114"/>
      <c r="I120" s="114"/>
      <c r="J120" s="114"/>
      <c r="K120" s="114"/>
      <c r="L120" s="114"/>
      <c r="M120" s="116">
        <v>1244.4000000000001</v>
      </c>
      <c r="N120" s="117">
        <v>1.5065598751392618E-4</v>
      </c>
    </row>
    <row r="121" spans="1:14" ht="26.1" customHeight="1">
      <c r="A121" s="118" t="s">
        <v>492</v>
      </c>
      <c r="B121" s="119" t="s">
        <v>345</v>
      </c>
      <c r="C121" s="118" t="s">
        <v>69</v>
      </c>
      <c r="D121" s="118" t="s">
        <v>238</v>
      </c>
      <c r="E121" s="120" t="s">
        <v>321</v>
      </c>
      <c r="F121" s="119">
        <v>40</v>
      </c>
      <c r="G121" s="121">
        <v>31.11</v>
      </c>
      <c r="H121" s="121">
        <v>17.576599999999999</v>
      </c>
      <c r="I121" s="121">
        <v>13.5334</v>
      </c>
      <c r="J121" s="121">
        <v>31.11</v>
      </c>
      <c r="K121" s="121">
        <v>703.06399999999996</v>
      </c>
      <c r="L121" s="121">
        <v>541.33600000000001</v>
      </c>
      <c r="M121" s="121">
        <v>1244.4000000000001</v>
      </c>
      <c r="N121" s="122">
        <v>1.5065598751392618E-4</v>
      </c>
    </row>
    <row r="122" spans="1:14" ht="24" customHeight="1">
      <c r="A122" s="114" t="s">
        <v>493</v>
      </c>
      <c r="B122" s="114"/>
      <c r="C122" s="114"/>
      <c r="D122" s="114" t="s">
        <v>346</v>
      </c>
      <c r="E122" s="114"/>
      <c r="F122" s="115"/>
      <c r="G122" s="115"/>
      <c r="H122" s="114"/>
      <c r="I122" s="114"/>
      <c r="J122" s="114"/>
      <c r="K122" s="114"/>
      <c r="L122" s="114"/>
      <c r="M122" s="116">
        <v>420.76</v>
      </c>
      <c r="N122" s="117">
        <v>5.0940222843426217E-5</v>
      </c>
    </row>
    <row r="123" spans="1:14" ht="39" customHeight="1">
      <c r="A123" s="118" t="s">
        <v>494</v>
      </c>
      <c r="B123" s="119" t="s">
        <v>347</v>
      </c>
      <c r="C123" s="118" t="s">
        <v>26</v>
      </c>
      <c r="D123" s="118" t="s">
        <v>52</v>
      </c>
      <c r="E123" s="120" t="s">
        <v>27</v>
      </c>
      <c r="F123" s="119">
        <v>4</v>
      </c>
      <c r="G123" s="121">
        <v>43.12</v>
      </c>
      <c r="H123" s="121">
        <v>14.17</v>
      </c>
      <c r="I123" s="121">
        <v>28.95</v>
      </c>
      <c r="J123" s="121">
        <v>43.12</v>
      </c>
      <c r="K123" s="121">
        <v>56.68</v>
      </c>
      <c r="L123" s="121">
        <v>115.8</v>
      </c>
      <c r="M123" s="121">
        <v>172.48</v>
      </c>
      <c r="N123" s="122">
        <v>2.088166564320314E-5</v>
      </c>
    </row>
    <row r="124" spans="1:14" ht="39" customHeight="1">
      <c r="A124" s="118" t="s">
        <v>495</v>
      </c>
      <c r="B124" s="119" t="s">
        <v>348</v>
      </c>
      <c r="C124" s="118" t="s">
        <v>26</v>
      </c>
      <c r="D124" s="118" t="s">
        <v>244</v>
      </c>
      <c r="E124" s="120" t="s">
        <v>27</v>
      </c>
      <c r="F124" s="119">
        <v>6</v>
      </c>
      <c r="G124" s="121">
        <v>41.38</v>
      </c>
      <c r="H124" s="121">
        <v>11.2</v>
      </c>
      <c r="I124" s="121">
        <v>30.18</v>
      </c>
      <c r="J124" s="121">
        <v>41.38</v>
      </c>
      <c r="K124" s="121">
        <v>67.2</v>
      </c>
      <c r="L124" s="121">
        <v>181.08</v>
      </c>
      <c r="M124" s="121">
        <v>248.28</v>
      </c>
      <c r="N124" s="122">
        <v>3.0058557200223074E-5</v>
      </c>
    </row>
    <row r="125" spans="1:14" ht="24" customHeight="1">
      <c r="A125" s="114" t="s">
        <v>496</v>
      </c>
      <c r="B125" s="114"/>
      <c r="C125" s="114"/>
      <c r="D125" s="114" t="s">
        <v>211</v>
      </c>
      <c r="E125" s="114"/>
      <c r="F125" s="115"/>
      <c r="G125" s="115"/>
      <c r="H125" s="114"/>
      <c r="I125" s="114"/>
      <c r="J125" s="114"/>
      <c r="K125" s="114"/>
      <c r="L125" s="114"/>
      <c r="M125" s="116">
        <v>1418.96</v>
      </c>
      <c r="N125" s="117">
        <v>1.7178947287267815E-4</v>
      </c>
    </row>
    <row r="126" spans="1:14" ht="26.1" customHeight="1">
      <c r="A126" s="118" t="s">
        <v>497</v>
      </c>
      <c r="B126" s="119" t="s">
        <v>349</v>
      </c>
      <c r="C126" s="118" t="s">
        <v>239</v>
      </c>
      <c r="D126" s="118" t="s">
        <v>240</v>
      </c>
      <c r="E126" s="120" t="s">
        <v>350</v>
      </c>
      <c r="F126" s="119">
        <v>6</v>
      </c>
      <c r="G126" s="121">
        <v>13.24</v>
      </c>
      <c r="H126" s="121">
        <v>4.75</v>
      </c>
      <c r="I126" s="121">
        <v>8.49</v>
      </c>
      <c r="J126" s="121">
        <v>13.24</v>
      </c>
      <c r="K126" s="121">
        <v>28.5</v>
      </c>
      <c r="L126" s="121">
        <v>50.94</v>
      </c>
      <c r="M126" s="121">
        <v>79.44</v>
      </c>
      <c r="N126" s="122">
        <v>9.6175760592303901E-6</v>
      </c>
    </row>
    <row r="127" spans="1:14" ht="26.1" customHeight="1">
      <c r="A127" s="118" t="s">
        <v>498</v>
      </c>
      <c r="B127" s="119" t="s">
        <v>351</v>
      </c>
      <c r="C127" s="118" t="s">
        <v>220</v>
      </c>
      <c r="D127" s="118" t="s">
        <v>181</v>
      </c>
      <c r="E127" s="120" t="s">
        <v>37</v>
      </c>
      <c r="F127" s="119">
        <v>200</v>
      </c>
      <c r="G127" s="121">
        <v>4.75</v>
      </c>
      <c r="H127" s="121">
        <v>1.85</v>
      </c>
      <c r="I127" s="121">
        <v>2.9</v>
      </c>
      <c r="J127" s="121">
        <v>4.75</v>
      </c>
      <c r="K127" s="121">
        <v>370</v>
      </c>
      <c r="L127" s="121">
        <v>580</v>
      </c>
      <c r="M127" s="121">
        <v>950</v>
      </c>
      <c r="N127" s="122">
        <v>1.1501381239009151E-4</v>
      </c>
    </row>
    <row r="128" spans="1:14" ht="51.9" customHeight="1">
      <c r="A128" s="118" t="s">
        <v>499</v>
      </c>
      <c r="B128" s="119" t="s">
        <v>352</v>
      </c>
      <c r="C128" s="118" t="s">
        <v>320</v>
      </c>
      <c r="D128" s="118" t="s">
        <v>212</v>
      </c>
      <c r="E128" s="120" t="s">
        <v>59</v>
      </c>
      <c r="F128" s="119">
        <v>24</v>
      </c>
      <c r="G128" s="121">
        <v>16.23</v>
      </c>
      <c r="H128" s="121">
        <v>8.36</v>
      </c>
      <c r="I128" s="121">
        <v>7.87</v>
      </c>
      <c r="J128" s="121">
        <v>16.23</v>
      </c>
      <c r="K128" s="121">
        <v>200.64</v>
      </c>
      <c r="L128" s="121">
        <v>188.88</v>
      </c>
      <c r="M128" s="121">
        <v>389.52</v>
      </c>
      <c r="N128" s="122">
        <v>4.7158084423356257E-5</v>
      </c>
    </row>
    <row r="129" spans="1:14" ht="24" customHeight="1">
      <c r="A129" s="114" t="s">
        <v>500</v>
      </c>
      <c r="B129" s="114"/>
      <c r="C129" s="114"/>
      <c r="D129" s="114" t="s">
        <v>213</v>
      </c>
      <c r="E129" s="114"/>
      <c r="F129" s="115"/>
      <c r="G129" s="115"/>
      <c r="H129" s="114"/>
      <c r="I129" s="114"/>
      <c r="J129" s="114"/>
      <c r="K129" s="114"/>
      <c r="L129" s="114"/>
      <c r="M129" s="116">
        <v>470.92</v>
      </c>
      <c r="N129" s="117">
        <v>5.7012952137623047E-5</v>
      </c>
    </row>
    <row r="130" spans="1:14" ht="65.099999999999994" customHeight="1">
      <c r="A130" s="118" t="s">
        <v>501</v>
      </c>
      <c r="B130" s="119" t="s">
        <v>353</v>
      </c>
      <c r="C130" s="118" t="s">
        <v>69</v>
      </c>
      <c r="D130" s="118" t="s">
        <v>248</v>
      </c>
      <c r="E130" s="120" t="s">
        <v>59</v>
      </c>
      <c r="F130" s="119">
        <v>5</v>
      </c>
      <c r="G130" s="121">
        <v>28.36</v>
      </c>
      <c r="H130" s="121">
        <v>10.9953</v>
      </c>
      <c r="I130" s="121">
        <v>17.364699999999999</v>
      </c>
      <c r="J130" s="121">
        <v>28.36</v>
      </c>
      <c r="K130" s="121">
        <v>54.976500000000001</v>
      </c>
      <c r="L130" s="121">
        <v>86.823499999999996</v>
      </c>
      <c r="M130" s="121">
        <v>141.80000000000001</v>
      </c>
      <c r="N130" s="122">
        <v>1.716732483885787E-5</v>
      </c>
    </row>
    <row r="131" spans="1:14" ht="65.099999999999994" customHeight="1">
      <c r="A131" s="118" t="s">
        <v>502</v>
      </c>
      <c r="B131" s="119" t="s">
        <v>354</v>
      </c>
      <c r="C131" s="118" t="s">
        <v>69</v>
      </c>
      <c r="D131" s="118" t="s">
        <v>246</v>
      </c>
      <c r="E131" s="120" t="s">
        <v>59</v>
      </c>
      <c r="F131" s="119">
        <v>2</v>
      </c>
      <c r="G131" s="121">
        <v>30.86</v>
      </c>
      <c r="H131" s="121">
        <v>10.9953</v>
      </c>
      <c r="I131" s="121">
        <v>19.864699999999999</v>
      </c>
      <c r="J131" s="121">
        <v>30.86</v>
      </c>
      <c r="K131" s="121">
        <v>21.990600000000001</v>
      </c>
      <c r="L131" s="121">
        <v>39.729399999999998</v>
      </c>
      <c r="M131" s="121">
        <v>61.72</v>
      </c>
      <c r="N131" s="122">
        <v>7.4722657902278402E-6</v>
      </c>
    </row>
    <row r="132" spans="1:14" ht="39" customHeight="1">
      <c r="A132" s="118" t="s">
        <v>503</v>
      </c>
      <c r="B132" s="119" t="s">
        <v>355</v>
      </c>
      <c r="C132" s="118" t="s">
        <v>26</v>
      </c>
      <c r="D132" s="118" t="s">
        <v>214</v>
      </c>
      <c r="E132" s="120" t="s">
        <v>27</v>
      </c>
      <c r="F132" s="119">
        <v>4</v>
      </c>
      <c r="G132" s="121">
        <v>51.73</v>
      </c>
      <c r="H132" s="121">
        <v>25.12</v>
      </c>
      <c r="I132" s="121">
        <v>26.61</v>
      </c>
      <c r="J132" s="121">
        <v>51.73</v>
      </c>
      <c r="K132" s="121">
        <v>100.48</v>
      </c>
      <c r="L132" s="121">
        <v>106.44</v>
      </c>
      <c r="M132" s="121">
        <v>206.92</v>
      </c>
      <c r="N132" s="122">
        <v>2.5051219010271301E-5</v>
      </c>
    </row>
    <row r="133" spans="1:14" ht="26.1" customHeight="1">
      <c r="A133" s="118" t="s">
        <v>504</v>
      </c>
      <c r="B133" s="119" t="s">
        <v>356</v>
      </c>
      <c r="C133" s="118" t="s">
        <v>302</v>
      </c>
      <c r="D133" s="118" t="s">
        <v>250</v>
      </c>
      <c r="E133" s="120" t="s">
        <v>27</v>
      </c>
      <c r="F133" s="119">
        <v>4</v>
      </c>
      <c r="G133" s="121">
        <v>15.12</v>
      </c>
      <c r="H133" s="121">
        <v>5.7</v>
      </c>
      <c r="I133" s="121">
        <v>9.42</v>
      </c>
      <c r="J133" s="121">
        <v>15.12</v>
      </c>
      <c r="K133" s="121">
        <v>22.8</v>
      </c>
      <c r="L133" s="121">
        <v>37.68</v>
      </c>
      <c r="M133" s="121">
        <v>60.48</v>
      </c>
      <c r="N133" s="122">
        <v>7.3221424982660365E-6</v>
      </c>
    </row>
    <row r="134" spans="1:14" ht="24" customHeight="1">
      <c r="A134" s="114" t="s">
        <v>505</v>
      </c>
      <c r="B134" s="114"/>
      <c r="C134" s="114"/>
      <c r="D134" s="114" t="s">
        <v>215</v>
      </c>
      <c r="E134" s="114"/>
      <c r="F134" s="115"/>
      <c r="G134" s="115"/>
      <c r="H134" s="114"/>
      <c r="I134" s="114"/>
      <c r="J134" s="114"/>
      <c r="K134" s="114"/>
      <c r="L134" s="114"/>
      <c r="M134" s="116">
        <v>968.98</v>
      </c>
      <c r="N134" s="117">
        <v>1.173116672944746E-4</v>
      </c>
    </row>
    <row r="135" spans="1:14" ht="39" customHeight="1">
      <c r="A135" s="118" t="s">
        <v>506</v>
      </c>
      <c r="B135" s="119" t="s">
        <v>357</v>
      </c>
      <c r="C135" s="118" t="s">
        <v>320</v>
      </c>
      <c r="D135" s="118" t="s">
        <v>182</v>
      </c>
      <c r="E135" s="120" t="s">
        <v>27</v>
      </c>
      <c r="F135" s="119">
        <v>6</v>
      </c>
      <c r="G135" s="121">
        <v>148.47</v>
      </c>
      <c r="H135" s="121">
        <v>22.32</v>
      </c>
      <c r="I135" s="121">
        <v>126.15</v>
      </c>
      <c r="J135" s="121">
        <v>148.47</v>
      </c>
      <c r="K135" s="121">
        <v>133.91999999999999</v>
      </c>
      <c r="L135" s="121">
        <v>756.9</v>
      </c>
      <c r="M135" s="121">
        <v>890.82</v>
      </c>
      <c r="N135" s="122">
        <v>1.078490572140435E-4</v>
      </c>
    </row>
    <row r="136" spans="1:14" ht="39" customHeight="1">
      <c r="A136" s="118" t="s">
        <v>507</v>
      </c>
      <c r="B136" s="119" t="s">
        <v>358</v>
      </c>
      <c r="C136" s="118" t="s">
        <v>26</v>
      </c>
      <c r="D136" s="118" t="s">
        <v>183</v>
      </c>
      <c r="E136" s="120" t="s">
        <v>27</v>
      </c>
      <c r="F136" s="119">
        <v>4</v>
      </c>
      <c r="G136" s="121">
        <v>19.54</v>
      </c>
      <c r="H136" s="121">
        <v>5.45</v>
      </c>
      <c r="I136" s="121">
        <v>14.09</v>
      </c>
      <c r="J136" s="121">
        <v>19.54</v>
      </c>
      <c r="K136" s="121">
        <v>21.8</v>
      </c>
      <c r="L136" s="121">
        <v>56.36</v>
      </c>
      <c r="M136" s="121">
        <v>78.16</v>
      </c>
      <c r="N136" s="122">
        <v>9.4626100804311084E-6</v>
      </c>
    </row>
    <row r="137" spans="1:14" ht="24" customHeight="1">
      <c r="A137" s="114" t="s">
        <v>369</v>
      </c>
      <c r="B137" s="114"/>
      <c r="C137" s="114"/>
      <c r="D137" s="114" t="s">
        <v>54</v>
      </c>
      <c r="E137" s="114"/>
      <c r="F137" s="115"/>
      <c r="G137" s="115"/>
      <c r="H137" s="114"/>
      <c r="I137" s="114"/>
      <c r="J137" s="114"/>
      <c r="K137" s="114"/>
      <c r="L137" s="114"/>
      <c r="M137" s="116">
        <v>18678</v>
      </c>
      <c r="N137" s="117">
        <v>2.2612926187601363E-3</v>
      </c>
    </row>
    <row r="138" spans="1:14" ht="26.1" customHeight="1">
      <c r="A138" s="118" t="s">
        <v>508</v>
      </c>
      <c r="B138" s="119" t="s">
        <v>397</v>
      </c>
      <c r="C138" s="118" t="s">
        <v>302</v>
      </c>
      <c r="D138" s="118" t="s">
        <v>398</v>
      </c>
      <c r="E138" s="120" t="s">
        <v>359</v>
      </c>
      <c r="F138" s="119">
        <v>15</v>
      </c>
      <c r="G138" s="121">
        <v>1245.2</v>
      </c>
      <c r="H138" s="121">
        <v>888.25</v>
      </c>
      <c r="I138" s="121">
        <v>356.95</v>
      </c>
      <c r="J138" s="121">
        <v>1245.2</v>
      </c>
      <c r="K138" s="121">
        <v>13323.75</v>
      </c>
      <c r="L138" s="121">
        <v>5354.25</v>
      </c>
      <c r="M138" s="121">
        <v>18678</v>
      </c>
      <c r="N138" s="122">
        <v>2.2612926187601363E-3</v>
      </c>
    </row>
    <row r="139" spans="1:14" ht="24" customHeight="1">
      <c r="A139" s="114" t="s">
        <v>273</v>
      </c>
      <c r="B139" s="114"/>
      <c r="C139" s="114"/>
      <c r="D139" s="114" t="s">
        <v>399</v>
      </c>
      <c r="E139" s="114"/>
      <c r="F139" s="115"/>
      <c r="G139" s="115"/>
      <c r="H139" s="114"/>
      <c r="I139" s="114"/>
      <c r="J139" s="114"/>
      <c r="K139" s="114"/>
      <c r="L139" s="114"/>
      <c r="M139" s="116">
        <v>2521574.09</v>
      </c>
      <c r="N139" s="117">
        <v>0.30527984138418496</v>
      </c>
    </row>
    <row r="140" spans="1:14" ht="90.9" customHeight="1">
      <c r="A140" s="118" t="s">
        <v>370</v>
      </c>
      <c r="B140" s="119" t="s">
        <v>360</v>
      </c>
      <c r="C140" s="118" t="s">
        <v>302</v>
      </c>
      <c r="D140" s="118" t="s">
        <v>262</v>
      </c>
      <c r="E140" s="120" t="s">
        <v>58</v>
      </c>
      <c r="F140" s="119">
        <v>1</v>
      </c>
      <c r="G140" s="121">
        <v>2521574.09</v>
      </c>
      <c r="H140" s="121">
        <v>719152.93</v>
      </c>
      <c r="I140" s="121">
        <v>1802421.16</v>
      </c>
      <c r="J140" s="121">
        <v>2521574.09</v>
      </c>
      <c r="K140" s="121">
        <v>719152.93</v>
      </c>
      <c r="L140" s="121">
        <v>1802421.16</v>
      </c>
      <c r="M140" s="121">
        <v>2521574.09</v>
      </c>
      <c r="N140" s="122">
        <v>0.30527984138418496</v>
      </c>
    </row>
    <row r="141" spans="1:14" ht="24" customHeight="1">
      <c r="A141" s="114">
        <v>4</v>
      </c>
      <c r="B141" s="114"/>
      <c r="C141" s="114"/>
      <c r="D141" s="114" t="s">
        <v>283</v>
      </c>
      <c r="E141" s="114"/>
      <c r="F141" s="115"/>
      <c r="G141" s="115"/>
      <c r="H141" s="114"/>
      <c r="I141" s="114"/>
      <c r="J141" s="114"/>
      <c r="K141" s="114"/>
      <c r="L141" s="114"/>
      <c r="M141" s="116">
        <v>2591444.19</v>
      </c>
      <c r="N141" s="117">
        <v>0.31373881672426596</v>
      </c>
    </row>
    <row r="142" spans="1:14" ht="24" customHeight="1">
      <c r="A142" s="114" t="s">
        <v>34</v>
      </c>
      <c r="B142" s="114"/>
      <c r="C142" s="114"/>
      <c r="D142" s="114" t="s">
        <v>395</v>
      </c>
      <c r="E142" s="114"/>
      <c r="F142" s="115"/>
      <c r="G142" s="115"/>
      <c r="H142" s="114"/>
      <c r="I142" s="114"/>
      <c r="J142" s="114"/>
      <c r="K142" s="114"/>
      <c r="L142" s="114"/>
      <c r="M142" s="116">
        <v>69870.100000000006</v>
      </c>
      <c r="N142" s="117">
        <v>8.458975340080983E-3</v>
      </c>
    </row>
    <row r="143" spans="1:14" ht="24" customHeight="1">
      <c r="A143" s="114" t="s">
        <v>274</v>
      </c>
      <c r="B143" s="114"/>
      <c r="C143" s="114"/>
      <c r="D143" s="114" t="s">
        <v>173</v>
      </c>
      <c r="E143" s="114"/>
      <c r="F143" s="115"/>
      <c r="G143" s="115"/>
      <c r="H143" s="114"/>
      <c r="I143" s="114"/>
      <c r="J143" s="114"/>
      <c r="K143" s="114"/>
      <c r="L143" s="114"/>
      <c r="M143" s="116">
        <v>17317.560000000001</v>
      </c>
      <c r="N143" s="117">
        <v>2.0965879967306876E-3</v>
      </c>
    </row>
    <row r="144" spans="1:14" ht="26.1" customHeight="1">
      <c r="A144" s="118" t="s">
        <v>509</v>
      </c>
      <c r="B144" s="119" t="s">
        <v>304</v>
      </c>
      <c r="C144" s="118" t="s">
        <v>220</v>
      </c>
      <c r="D144" s="118" t="s">
        <v>221</v>
      </c>
      <c r="E144" s="120" t="s">
        <v>305</v>
      </c>
      <c r="F144" s="119">
        <v>2</v>
      </c>
      <c r="G144" s="121">
        <v>331.48</v>
      </c>
      <c r="H144" s="121">
        <v>15.66</v>
      </c>
      <c r="I144" s="121">
        <v>315.82</v>
      </c>
      <c r="J144" s="121">
        <v>331.48</v>
      </c>
      <c r="K144" s="121">
        <v>31.32</v>
      </c>
      <c r="L144" s="121">
        <v>631.64</v>
      </c>
      <c r="M144" s="121">
        <v>662.96</v>
      </c>
      <c r="N144" s="122">
        <v>8.026269164435271E-5</v>
      </c>
    </row>
    <row r="145" spans="1:14" ht="24" customHeight="1">
      <c r="A145" s="118" t="s">
        <v>510</v>
      </c>
      <c r="B145" s="119" t="s">
        <v>306</v>
      </c>
      <c r="C145" s="118" t="s">
        <v>302</v>
      </c>
      <c r="D145" s="118" t="s">
        <v>193</v>
      </c>
      <c r="E145" s="120" t="s">
        <v>27</v>
      </c>
      <c r="F145" s="119">
        <v>1</v>
      </c>
      <c r="G145" s="121">
        <v>271.47000000000003</v>
      </c>
      <c r="H145" s="121">
        <v>0</v>
      </c>
      <c r="I145" s="121">
        <v>271.47000000000003</v>
      </c>
      <c r="J145" s="121">
        <v>271.47000000000003</v>
      </c>
      <c r="K145" s="121">
        <v>0</v>
      </c>
      <c r="L145" s="121">
        <v>271.47000000000003</v>
      </c>
      <c r="M145" s="121">
        <v>271.47000000000003</v>
      </c>
      <c r="N145" s="122">
        <v>3.2866104894250675E-5</v>
      </c>
    </row>
    <row r="146" spans="1:14" ht="39" customHeight="1">
      <c r="A146" s="118" t="s">
        <v>511</v>
      </c>
      <c r="B146" s="119" t="s">
        <v>307</v>
      </c>
      <c r="C146" s="118" t="s">
        <v>26</v>
      </c>
      <c r="D146" s="118" t="s">
        <v>195</v>
      </c>
      <c r="E146" s="120" t="s">
        <v>305</v>
      </c>
      <c r="F146" s="119">
        <v>126</v>
      </c>
      <c r="G146" s="121">
        <v>77.3</v>
      </c>
      <c r="H146" s="121">
        <v>18.05</v>
      </c>
      <c r="I146" s="121">
        <v>59.25</v>
      </c>
      <c r="J146" s="121">
        <v>77.3</v>
      </c>
      <c r="K146" s="121">
        <v>2274.3000000000002</v>
      </c>
      <c r="L146" s="121">
        <v>7465.5</v>
      </c>
      <c r="M146" s="121">
        <v>9739.7999999999993</v>
      </c>
      <c r="N146" s="122">
        <v>1.179170031491593E-3</v>
      </c>
    </row>
    <row r="147" spans="1:14" ht="26.1" customHeight="1">
      <c r="A147" s="118" t="s">
        <v>512</v>
      </c>
      <c r="B147" s="119" t="s">
        <v>326</v>
      </c>
      <c r="C147" s="118" t="s">
        <v>302</v>
      </c>
      <c r="D147" s="118" t="s">
        <v>252</v>
      </c>
      <c r="E147" s="120" t="s">
        <v>27</v>
      </c>
      <c r="F147" s="119">
        <v>2</v>
      </c>
      <c r="G147" s="121">
        <v>167.08</v>
      </c>
      <c r="H147" s="121">
        <v>55.67</v>
      </c>
      <c r="I147" s="121">
        <v>111.41</v>
      </c>
      <c r="J147" s="121">
        <v>167.08</v>
      </c>
      <c r="K147" s="121">
        <v>111.34</v>
      </c>
      <c r="L147" s="121">
        <v>222.82</v>
      </c>
      <c r="M147" s="121">
        <v>334.16</v>
      </c>
      <c r="N147" s="122">
        <v>4.0455805840287346E-5</v>
      </c>
    </row>
    <row r="148" spans="1:14" ht="26.1" customHeight="1">
      <c r="A148" s="118" t="s">
        <v>513</v>
      </c>
      <c r="B148" s="119" t="s">
        <v>309</v>
      </c>
      <c r="C148" s="118" t="s">
        <v>69</v>
      </c>
      <c r="D148" s="118" t="s">
        <v>194</v>
      </c>
      <c r="E148" s="120" t="s">
        <v>305</v>
      </c>
      <c r="F148" s="119">
        <v>252</v>
      </c>
      <c r="G148" s="121">
        <v>11.92</v>
      </c>
      <c r="H148" s="121">
        <v>8.8618000000000006</v>
      </c>
      <c r="I148" s="121">
        <v>3.0581999999999998</v>
      </c>
      <c r="J148" s="121">
        <v>11.92</v>
      </c>
      <c r="K148" s="121">
        <v>2233.1736000000001</v>
      </c>
      <c r="L148" s="121">
        <v>770.66639999999995</v>
      </c>
      <c r="M148" s="121">
        <v>3003.84</v>
      </c>
      <c r="N148" s="122">
        <v>3.6366641074721316E-4</v>
      </c>
    </row>
    <row r="149" spans="1:14" ht="26.1" customHeight="1">
      <c r="A149" s="118" t="s">
        <v>514</v>
      </c>
      <c r="B149" s="119" t="s">
        <v>310</v>
      </c>
      <c r="C149" s="118" t="s">
        <v>26</v>
      </c>
      <c r="D149" s="118" t="s">
        <v>196</v>
      </c>
      <c r="E149" s="120" t="s">
        <v>305</v>
      </c>
      <c r="F149" s="119">
        <v>126</v>
      </c>
      <c r="G149" s="121">
        <v>3.03</v>
      </c>
      <c r="H149" s="121">
        <v>2.23</v>
      </c>
      <c r="I149" s="121">
        <v>0.8</v>
      </c>
      <c r="J149" s="121">
        <v>3.03</v>
      </c>
      <c r="K149" s="121">
        <v>280.98</v>
      </c>
      <c r="L149" s="121">
        <v>100.8</v>
      </c>
      <c r="M149" s="121">
        <v>381.78</v>
      </c>
      <c r="N149" s="122">
        <v>4.6221024520304356E-5</v>
      </c>
    </row>
    <row r="150" spans="1:14" ht="39" customHeight="1">
      <c r="A150" s="118" t="s">
        <v>515</v>
      </c>
      <c r="B150" s="119" t="s">
        <v>311</v>
      </c>
      <c r="C150" s="118" t="s">
        <v>69</v>
      </c>
      <c r="D150" s="118" t="s">
        <v>312</v>
      </c>
      <c r="E150" s="120" t="s">
        <v>313</v>
      </c>
      <c r="F150" s="119">
        <v>82.4</v>
      </c>
      <c r="G150" s="121">
        <v>22</v>
      </c>
      <c r="H150" s="121">
        <v>0</v>
      </c>
      <c r="I150" s="121">
        <v>22</v>
      </c>
      <c r="J150" s="121">
        <v>22</v>
      </c>
      <c r="K150" s="121">
        <v>0</v>
      </c>
      <c r="L150" s="121">
        <v>1812.8</v>
      </c>
      <c r="M150" s="121">
        <v>1812.8</v>
      </c>
      <c r="N150" s="122">
        <v>2.1947056747448199E-4</v>
      </c>
    </row>
    <row r="151" spans="1:14" ht="26.1" customHeight="1">
      <c r="A151" s="118" t="s">
        <v>516</v>
      </c>
      <c r="B151" s="119" t="s">
        <v>314</v>
      </c>
      <c r="C151" s="118" t="s">
        <v>26</v>
      </c>
      <c r="D151" s="118" t="s">
        <v>40</v>
      </c>
      <c r="E151" s="120" t="s">
        <v>37</v>
      </c>
      <c r="F151" s="119">
        <v>41.2</v>
      </c>
      <c r="G151" s="121">
        <v>26.96</v>
      </c>
      <c r="H151" s="121">
        <v>20.74</v>
      </c>
      <c r="I151" s="121">
        <v>6.22</v>
      </c>
      <c r="J151" s="121">
        <v>26.96</v>
      </c>
      <c r="K151" s="121">
        <v>854.48800000000006</v>
      </c>
      <c r="L151" s="121">
        <v>256.262</v>
      </c>
      <c r="M151" s="121">
        <v>1110.75</v>
      </c>
      <c r="N151" s="122">
        <v>1.3447536011820436E-4</v>
      </c>
    </row>
    <row r="152" spans="1:14" ht="24" customHeight="1">
      <c r="A152" s="114" t="s">
        <v>275</v>
      </c>
      <c r="B152" s="114"/>
      <c r="C152" s="114"/>
      <c r="D152" s="114" t="s">
        <v>174</v>
      </c>
      <c r="E152" s="114"/>
      <c r="F152" s="115"/>
      <c r="G152" s="115"/>
      <c r="H152" s="114"/>
      <c r="I152" s="114"/>
      <c r="J152" s="114"/>
      <c r="K152" s="114"/>
      <c r="L152" s="114"/>
      <c r="M152" s="116">
        <v>5869.29</v>
      </c>
      <c r="N152" s="117">
        <v>7.1057833570846343E-4</v>
      </c>
    </row>
    <row r="153" spans="1:14" ht="39" customHeight="1">
      <c r="A153" s="118" t="s">
        <v>517</v>
      </c>
      <c r="B153" s="119" t="s">
        <v>315</v>
      </c>
      <c r="C153" s="118" t="s">
        <v>220</v>
      </c>
      <c r="D153" s="118" t="s">
        <v>390</v>
      </c>
      <c r="E153" s="120" t="s">
        <v>107</v>
      </c>
      <c r="F153" s="119">
        <v>2</v>
      </c>
      <c r="G153" s="121">
        <v>1848.39</v>
      </c>
      <c r="H153" s="121">
        <v>1822.94</v>
      </c>
      <c r="I153" s="121">
        <v>25.45</v>
      </c>
      <c r="J153" s="121">
        <v>1848.39</v>
      </c>
      <c r="K153" s="121">
        <v>3645.88</v>
      </c>
      <c r="L153" s="121">
        <v>50.9</v>
      </c>
      <c r="M153" s="121">
        <v>3696.78</v>
      </c>
      <c r="N153" s="122">
        <v>4.4755869617625529E-4</v>
      </c>
    </row>
    <row r="154" spans="1:14" ht="26.1" customHeight="1">
      <c r="A154" s="118" t="s">
        <v>518</v>
      </c>
      <c r="B154" s="119" t="s">
        <v>396</v>
      </c>
      <c r="C154" s="118" t="s">
        <v>220</v>
      </c>
      <c r="D154" s="118" t="s">
        <v>391</v>
      </c>
      <c r="E154" s="120" t="s">
        <v>107</v>
      </c>
      <c r="F154" s="119">
        <v>1</v>
      </c>
      <c r="G154" s="121">
        <v>2172.5100000000002</v>
      </c>
      <c r="H154" s="121">
        <v>2138.2600000000002</v>
      </c>
      <c r="I154" s="121">
        <v>34.25</v>
      </c>
      <c r="J154" s="121">
        <v>2172.5100000000002</v>
      </c>
      <c r="K154" s="121">
        <v>2138.2600000000002</v>
      </c>
      <c r="L154" s="121">
        <v>34.25</v>
      </c>
      <c r="M154" s="121">
        <v>2172.5100000000002</v>
      </c>
      <c r="N154" s="122">
        <v>2.6301963953220814E-4</v>
      </c>
    </row>
    <row r="155" spans="1:14" ht="24" customHeight="1">
      <c r="A155" s="114" t="s">
        <v>276</v>
      </c>
      <c r="B155" s="114"/>
      <c r="C155" s="114"/>
      <c r="D155" s="114" t="s">
        <v>186</v>
      </c>
      <c r="E155" s="114"/>
      <c r="F155" s="115"/>
      <c r="G155" s="115"/>
      <c r="H155" s="114"/>
      <c r="I155" s="114"/>
      <c r="J155" s="114"/>
      <c r="K155" s="114"/>
      <c r="L155" s="114"/>
      <c r="M155" s="116">
        <v>1553.87</v>
      </c>
      <c r="N155" s="117">
        <v>1.8812264490378054E-4</v>
      </c>
    </row>
    <row r="156" spans="1:14" ht="24" customHeight="1">
      <c r="A156" s="118" t="s">
        <v>519</v>
      </c>
      <c r="B156" s="119" t="s">
        <v>316</v>
      </c>
      <c r="C156" s="118" t="s">
        <v>220</v>
      </c>
      <c r="D156" s="118" t="s">
        <v>185</v>
      </c>
      <c r="E156" s="120" t="s">
        <v>305</v>
      </c>
      <c r="F156" s="119">
        <v>28</v>
      </c>
      <c r="G156" s="121">
        <v>3.04</v>
      </c>
      <c r="H156" s="121">
        <v>3.04</v>
      </c>
      <c r="I156" s="121">
        <v>0</v>
      </c>
      <c r="J156" s="121">
        <v>3.04</v>
      </c>
      <c r="K156" s="121">
        <v>85.12</v>
      </c>
      <c r="L156" s="121">
        <v>0</v>
      </c>
      <c r="M156" s="121">
        <v>85.12</v>
      </c>
      <c r="N156" s="122">
        <v>1.03052375901522E-5</v>
      </c>
    </row>
    <row r="157" spans="1:14" ht="26.1" customHeight="1">
      <c r="A157" s="118" t="s">
        <v>520</v>
      </c>
      <c r="B157" s="119" t="s">
        <v>317</v>
      </c>
      <c r="C157" s="118" t="s">
        <v>26</v>
      </c>
      <c r="D157" s="118" t="s">
        <v>175</v>
      </c>
      <c r="E157" s="120" t="s">
        <v>27</v>
      </c>
      <c r="F157" s="119">
        <v>3</v>
      </c>
      <c r="G157" s="121">
        <v>0.72</v>
      </c>
      <c r="H157" s="121">
        <v>0.53</v>
      </c>
      <c r="I157" s="121">
        <v>0.19</v>
      </c>
      <c r="J157" s="121">
        <v>0.72</v>
      </c>
      <c r="K157" s="121">
        <v>1.59</v>
      </c>
      <c r="L157" s="121">
        <v>0.56999999999999995</v>
      </c>
      <c r="M157" s="121">
        <v>2.16</v>
      </c>
      <c r="N157" s="122">
        <v>2.6150508922378705E-7</v>
      </c>
    </row>
    <row r="158" spans="1:14" ht="26.1" customHeight="1">
      <c r="A158" s="118" t="s">
        <v>521</v>
      </c>
      <c r="B158" s="119" t="s">
        <v>318</v>
      </c>
      <c r="C158" s="118" t="s">
        <v>26</v>
      </c>
      <c r="D158" s="118" t="s">
        <v>225</v>
      </c>
      <c r="E158" s="120" t="s">
        <v>27</v>
      </c>
      <c r="F158" s="119">
        <v>3</v>
      </c>
      <c r="G158" s="121">
        <v>1.95</v>
      </c>
      <c r="H158" s="121">
        <v>1.44</v>
      </c>
      <c r="I158" s="121">
        <v>0.51</v>
      </c>
      <c r="J158" s="121">
        <v>1.95</v>
      </c>
      <c r="K158" s="121">
        <v>4.32</v>
      </c>
      <c r="L158" s="121">
        <v>1.53</v>
      </c>
      <c r="M158" s="121">
        <v>5.85</v>
      </c>
      <c r="N158" s="122">
        <v>7.0824294998108989E-7</v>
      </c>
    </row>
    <row r="159" spans="1:14" ht="24" customHeight="1">
      <c r="A159" s="118" t="s">
        <v>522</v>
      </c>
      <c r="B159" s="119" t="s">
        <v>319</v>
      </c>
      <c r="C159" s="118" t="s">
        <v>320</v>
      </c>
      <c r="D159" s="118" t="s">
        <v>187</v>
      </c>
      <c r="E159" s="120" t="s">
        <v>321</v>
      </c>
      <c r="F159" s="119">
        <v>10</v>
      </c>
      <c r="G159" s="121">
        <v>13.95</v>
      </c>
      <c r="H159" s="121">
        <v>13.95</v>
      </c>
      <c r="I159" s="121">
        <v>0</v>
      </c>
      <c r="J159" s="121">
        <v>13.95</v>
      </c>
      <c r="K159" s="121">
        <v>139.5</v>
      </c>
      <c r="L159" s="121">
        <v>0</v>
      </c>
      <c r="M159" s="121">
        <v>139.5</v>
      </c>
      <c r="N159" s="122">
        <v>1.6888870345702913E-5</v>
      </c>
    </row>
    <row r="160" spans="1:14" ht="39" customHeight="1">
      <c r="A160" s="118" t="s">
        <v>523</v>
      </c>
      <c r="B160" s="119" t="s">
        <v>322</v>
      </c>
      <c r="C160" s="118" t="s">
        <v>26</v>
      </c>
      <c r="D160" s="118" t="s">
        <v>226</v>
      </c>
      <c r="E160" s="120" t="s">
        <v>37</v>
      </c>
      <c r="F160" s="119">
        <v>30</v>
      </c>
      <c r="G160" s="121">
        <v>0.57999999999999996</v>
      </c>
      <c r="H160" s="121">
        <v>0.43</v>
      </c>
      <c r="I160" s="121">
        <v>0.15</v>
      </c>
      <c r="J160" s="121">
        <v>0.57999999999999996</v>
      </c>
      <c r="K160" s="121">
        <v>12.9</v>
      </c>
      <c r="L160" s="121">
        <v>4.5</v>
      </c>
      <c r="M160" s="121">
        <v>17.399999999999999</v>
      </c>
      <c r="N160" s="122">
        <v>2.1065687743027286E-6</v>
      </c>
    </row>
    <row r="161" spans="1:14" ht="26.1" customHeight="1">
      <c r="A161" s="118" t="s">
        <v>524</v>
      </c>
      <c r="B161" s="119" t="s">
        <v>323</v>
      </c>
      <c r="C161" s="118" t="s">
        <v>69</v>
      </c>
      <c r="D161" s="118" t="s">
        <v>42</v>
      </c>
      <c r="E161" s="120" t="s">
        <v>324</v>
      </c>
      <c r="F161" s="119">
        <v>12</v>
      </c>
      <c r="G161" s="121">
        <v>45.32</v>
      </c>
      <c r="H161" s="121">
        <v>32.322200000000002</v>
      </c>
      <c r="I161" s="121">
        <v>12.9978</v>
      </c>
      <c r="J161" s="121">
        <v>45.32</v>
      </c>
      <c r="K161" s="121">
        <v>387.8664</v>
      </c>
      <c r="L161" s="121">
        <v>155.9736</v>
      </c>
      <c r="M161" s="121">
        <v>543.84</v>
      </c>
      <c r="N161" s="122">
        <v>6.5841170242344604E-5</v>
      </c>
    </row>
    <row r="162" spans="1:14" ht="24" customHeight="1">
      <c r="A162" s="118" t="s">
        <v>525</v>
      </c>
      <c r="B162" s="119" t="s">
        <v>325</v>
      </c>
      <c r="C162" s="118" t="s">
        <v>220</v>
      </c>
      <c r="D162" s="118" t="s">
        <v>43</v>
      </c>
      <c r="E162" s="120" t="s">
        <v>230</v>
      </c>
      <c r="F162" s="119">
        <v>2</v>
      </c>
      <c r="G162" s="121">
        <v>380</v>
      </c>
      <c r="H162" s="121">
        <v>0</v>
      </c>
      <c r="I162" s="121">
        <v>380</v>
      </c>
      <c r="J162" s="121">
        <v>380</v>
      </c>
      <c r="K162" s="121">
        <v>0</v>
      </c>
      <c r="L162" s="121">
        <v>760</v>
      </c>
      <c r="M162" s="121">
        <v>760</v>
      </c>
      <c r="N162" s="122">
        <v>9.201104991207321E-5</v>
      </c>
    </row>
    <row r="163" spans="1:14" ht="24" customHeight="1">
      <c r="A163" s="114" t="s">
        <v>277</v>
      </c>
      <c r="B163" s="114"/>
      <c r="C163" s="114"/>
      <c r="D163" s="114" t="s">
        <v>176</v>
      </c>
      <c r="E163" s="114"/>
      <c r="F163" s="115"/>
      <c r="G163" s="115"/>
      <c r="H163" s="114"/>
      <c r="I163" s="114"/>
      <c r="J163" s="114"/>
      <c r="K163" s="114"/>
      <c r="L163" s="114"/>
      <c r="M163" s="116">
        <v>1227.1099999999999</v>
      </c>
      <c r="N163" s="117">
        <v>1.4856273612842653E-4</v>
      </c>
    </row>
    <row r="164" spans="1:14" ht="39" customHeight="1">
      <c r="A164" s="118" t="s">
        <v>526</v>
      </c>
      <c r="B164" s="119" t="s">
        <v>326</v>
      </c>
      <c r="C164" s="118" t="s">
        <v>302</v>
      </c>
      <c r="D164" s="118" t="s">
        <v>232</v>
      </c>
      <c r="E164" s="120" t="s">
        <v>27</v>
      </c>
      <c r="F164" s="119">
        <v>1</v>
      </c>
      <c r="G164" s="121">
        <v>167.08</v>
      </c>
      <c r="H164" s="121">
        <v>55.67</v>
      </c>
      <c r="I164" s="121">
        <v>111.41</v>
      </c>
      <c r="J164" s="121">
        <v>167.08</v>
      </c>
      <c r="K164" s="121">
        <v>55.67</v>
      </c>
      <c r="L164" s="121">
        <v>111.41</v>
      </c>
      <c r="M164" s="121">
        <v>167.08</v>
      </c>
      <c r="N164" s="122">
        <v>2.0227902920143673E-5</v>
      </c>
    </row>
    <row r="165" spans="1:14" ht="39" customHeight="1">
      <c r="A165" s="118" t="s">
        <v>527</v>
      </c>
      <c r="B165" s="119" t="s">
        <v>327</v>
      </c>
      <c r="C165" s="118" t="s">
        <v>69</v>
      </c>
      <c r="D165" s="118" t="s">
        <v>231</v>
      </c>
      <c r="E165" s="120" t="s">
        <v>59</v>
      </c>
      <c r="F165" s="119">
        <v>1</v>
      </c>
      <c r="G165" s="121">
        <v>229.38</v>
      </c>
      <c r="H165" s="121">
        <v>56.757399999999997</v>
      </c>
      <c r="I165" s="121">
        <v>172.62260000000001</v>
      </c>
      <c r="J165" s="121">
        <v>229.38</v>
      </c>
      <c r="K165" s="121">
        <v>56.757399999999997</v>
      </c>
      <c r="L165" s="121">
        <v>172.62260000000001</v>
      </c>
      <c r="M165" s="121">
        <v>229.38</v>
      </c>
      <c r="N165" s="122">
        <v>2.7770387669514939E-5</v>
      </c>
    </row>
    <row r="166" spans="1:14" ht="26.1" customHeight="1">
      <c r="A166" s="118" t="s">
        <v>528</v>
      </c>
      <c r="B166" s="119" t="s">
        <v>328</v>
      </c>
      <c r="C166" s="118" t="s">
        <v>302</v>
      </c>
      <c r="D166" s="118" t="s">
        <v>188</v>
      </c>
      <c r="E166" s="120" t="s">
        <v>27</v>
      </c>
      <c r="F166" s="119">
        <v>1</v>
      </c>
      <c r="G166" s="121">
        <v>830.65</v>
      </c>
      <c r="H166" s="121">
        <v>0</v>
      </c>
      <c r="I166" s="121">
        <v>830.65</v>
      </c>
      <c r="J166" s="121">
        <v>830.65</v>
      </c>
      <c r="K166" s="121">
        <v>0</v>
      </c>
      <c r="L166" s="121">
        <v>830.65</v>
      </c>
      <c r="M166" s="121">
        <v>830.65</v>
      </c>
      <c r="N166" s="122">
        <v>1.0056444553876792E-4</v>
      </c>
    </row>
    <row r="167" spans="1:14" ht="24" customHeight="1">
      <c r="A167" s="114" t="s">
        <v>278</v>
      </c>
      <c r="B167" s="114"/>
      <c r="C167" s="114"/>
      <c r="D167" s="114" t="s">
        <v>177</v>
      </c>
      <c r="E167" s="114"/>
      <c r="F167" s="115"/>
      <c r="G167" s="115"/>
      <c r="H167" s="114"/>
      <c r="I167" s="114"/>
      <c r="J167" s="114"/>
      <c r="K167" s="114"/>
      <c r="L167" s="114"/>
      <c r="M167" s="116">
        <v>1333.36</v>
      </c>
      <c r="N167" s="117">
        <v>1.6142612304047624E-4</v>
      </c>
    </row>
    <row r="168" spans="1:14" ht="51.9" customHeight="1">
      <c r="A168" s="118" t="s">
        <v>529</v>
      </c>
      <c r="B168" s="119" t="s">
        <v>329</v>
      </c>
      <c r="C168" s="118" t="s">
        <v>69</v>
      </c>
      <c r="D168" s="118" t="s">
        <v>178</v>
      </c>
      <c r="E168" s="120" t="s">
        <v>305</v>
      </c>
      <c r="F168" s="119">
        <v>28</v>
      </c>
      <c r="G168" s="121">
        <v>47.62</v>
      </c>
      <c r="H168" s="121">
        <v>23.033000000000001</v>
      </c>
      <c r="I168" s="121">
        <v>24.587</v>
      </c>
      <c r="J168" s="121">
        <v>47.62</v>
      </c>
      <c r="K168" s="121">
        <v>644.92399999999998</v>
      </c>
      <c r="L168" s="121">
        <v>688.43600000000004</v>
      </c>
      <c r="M168" s="121">
        <v>1333.36</v>
      </c>
      <c r="N168" s="122">
        <v>1.6142612304047624E-4</v>
      </c>
    </row>
    <row r="169" spans="1:14" ht="24" customHeight="1">
      <c r="A169" s="114" t="s">
        <v>279</v>
      </c>
      <c r="B169" s="114"/>
      <c r="C169" s="114"/>
      <c r="D169" s="114" t="s">
        <v>46</v>
      </c>
      <c r="E169" s="114"/>
      <c r="F169" s="115"/>
      <c r="G169" s="115"/>
      <c r="H169" s="114"/>
      <c r="I169" s="114"/>
      <c r="J169" s="114"/>
      <c r="K169" s="114"/>
      <c r="L169" s="114"/>
      <c r="M169" s="116">
        <v>16880.96</v>
      </c>
      <c r="N169" s="117">
        <v>2.0437300698996201E-3</v>
      </c>
    </row>
    <row r="170" spans="1:14" ht="26.1" customHeight="1">
      <c r="A170" s="118" t="s">
        <v>530</v>
      </c>
      <c r="B170" s="119" t="s">
        <v>330</v>
      </c>
      <c r="C170" s="118" t="s">
        <v>26</v>
      </c>
      <c r="D170" s="118" t="s">
        <v>47</v>
      </c>
      <c r="E170" s="120" t="s">
        <v>305</v>
      </c>
      <c r="F170" s="119">
        <v>123.6</v>
      </c>
      <c r="G170" s="121">
        <v>19.82</v>
      </c>
      <c r="H170" s="121">
        <v>10.77</v>
      </c>
      <c r="I170" s="121">
        <v>9.0500000000000007</v>
      </c>
      <c r="J170" s="121">
        <v>19.82</v>
      </c>
      <c r="K170" s="121">
        <v>1331.172</v>
      </c>
      <c r="L170" s="121">
        <v>1118.578</v>
      </c>
      <c r="M170" s="121">
        <v>2449.75</v>
      </c>
      <c r="N170" s="122">
        <v>2.9658430200276494E-4</v>
      </c>
    </row>
    <row r="171" spans="1:14" ht="26.1" customHeight="1">
      <c r="A171" s="118" t="s">
        <v>531</v>
      </c>
      <c r="B171" s="119" t="s">
        <v>331</v>
      </c>
      <c r="C171" s="118" t="s">
        <v>26</v>
      </c>
      <c r="D171" s="118" t="s">
        <v>48</v>
      </c>
      <c r="E171" s="120" t="s">
        <v>305</v>
      </c>
      <c r="F171" s="119">
        <v>123.6</v>
      </c>
      <c r="G171" s="121">
        <v>13.55</v>
      </c>
      <c r="H171" s="121">
        <v>4.8600000000000003</v>
      </c>
      <c r="I171" s="121">
        <v>8.69</v>
      </c>
      <c r="J171" s="121">
        <v>13.55</v>
      </c>
      <c r="K171" s="121">
        <v>600.69600000000003</v>
      </c>
      <c r="L171" s="121">
        <v>1074.0840000000001</v>
      </c>
      <c r="M171" s="121">
        <v>1674.78</v>
      </c>
      <c r="N171" s="122">
        <v>2.0276087654176576E-4</v>
      </c>
    </row>
    <row r="172" spans="1:14" ht="26.1" customHeight="1">
      <c r="A172" s="118" t="s">
        <v>532</v>
      </c>
      <c r="B172" s="119" t="s">
        <v>332</v>
      </c>
      <c r="C172" s="118" t="s">
        <v>26</v>
      </c>
      <c r="D172" s="118" t="s">
        <v>49</v>
      </c>
      <c r="E172" s="120" t="s">
        <v>305</v>
      </c>
      <c r="F172" s="119">
        <v>75.91</v>
      </c>
      <c r="G172" s="121">
        <v>35.200000000000003</v>
      </c>
      <c r="H172" s="121">
        <v>22.14</v>
      </c>
      <c r="I172" s="121">
        <v>13.06</v>
      </c>
      <c r="J172" s="121">
        <v>35.200000000000003</v>
      </c>
      <c r="K172" s="121">
        <v>1680.6474000000001</v>
      </c>
      <c r="L172" s="121">
        <v>991.38260000000002</v>
      </c>
      <c r="M172" s="121">
        <v>2672.03</v>
      </c>
      <c r="N172" s="122">
        <v>3.2349511275862761E-4</v>
      </c>
    </row>
    <row r="173" spans="1:14" ht="26.1" customHeight="1">
      <c r="A173" s="118" t="s">
        <v>533</v>
      </c>
      <c r="B173" s="119" t="s">
        <v>333</v>
      </c>
      <c r="C173" s="118" t="s">
        <v>26</v>
      </c>
      <c r="D173" s="118" t="s">
        <v>50</v>
      </c>
      <c r="E173" s="120" t="s">
        <v>305</v>
      </c>
      <c r="F173" s="119">
        <v>75.91</v>
      </c>
      <c r="G173" s="121">
        <v>16.13</v>
      </c>
      <c r="H173" s="121">
        <v>6.77</v>
      </c>
      <c r="I173" s="121">
        <v>9.36</v>
      </c>
      <c r="J173" s="121">
        <v>16.13</v>
      </c>
      <c r="K173" s="121">
        <v>513.91070000000002</v>
      </c>
      <c r="L173" s="121">
        <v>710.50930000000005</v>
      </c>
      <c r="M173" s="121">
        <v>1224.42</v>
      </c>
      <c r="N173" s="122">
        <v>1.4823706543860615E-4</v>
      </c>
    </row>
    <row r="174" spans="1:14" ht="51.9" customHeight="1">
      <c r="A174" s="118" t="s">
        <v>534</v>
      </c>
      <c r="B174" s="119" t="s">
        <v>334</v>
      </c>
      <c r="C174" s="118" t="s">
        <v>26</v>
      </c>
      <c r="D174" s="118" t="s">
        <v>51</v>
      </c>
      <c r="E174" s="120" t="s">
        <v>305</v>
      </c>
      <c r="F174" s="119">
        <v>10</v>
      </c>
      <c r="G174" s="121">
        <v>57.64</v>
      </c>
      <c r="H174" s="121">
        <v>33.17</v>
      </c>
      <c r="I174" s="121">
        <v>24.47</v>
      </c>
      <c r="J174" s="121">
        <v>57.64</v>
      </c>
      <c r="K174" s="121">
        <v>331.7</v>
      </c>
      <c r="L174" s="121">
        <v>244.7</v>
      </c>
      <c r="M174" s="121">
        <v>576.4</v>
      </c>
      <c r="N174" s="122">
        <v>6.978311732805132E-5</v>
      </c>
    </row>
    <row r="175" spans="1:14" ht="26.1" customHeight="1">
      <c r="A175" s="118" t="s">
        <v>535</v>
      </c>
      <c r="B175" s="119" t="s">
        <v>335</v>
      </c>
      <c r="C175" s="118" t="s">
        <v>26</v>
      </c>
      <c r="D175" s="118" t="s">
        <v>171</v>
      </c>
      <c r="E175" s="120" t="s">
        <v>305</v>
      </c>
      <c r="F175" s="119">
        <v>99.91</v>
      </c>
      <c r="G175" s="121">
        <v>78.540000000000006</v>
      </c>
      <c r="H175" s="121">
        <v>8.57</v>
      </c>
      <c r="I175" s="121">
        <v>69.97</v>
      </c>
      <c r="J175" s="121">
        <v>78.540000000000006</v>
      </c>
      <c r="K175" s="121">
        <v>856.2287</v>
      </c>
      <c r="L175" s="121">
        <v>6990.7012999999997</v>
      </c>
      <c r="M175" s="121">
        <v>7846.93</v>
      </c>
      <c r="N175" s="122">
        <v>9.5000561564019027E-4</v>
      </c>
    </row>
    <row r="176" spans="1:14" ht="26.1" customHeight="1">
      <c r="A176" s="118" t="s">
        <v>536</v>
      </c>
      <c r="B176" s="119" t="s">
        <v>336</v>
      </c>
      <c r="C176" s="118" t="s">
        <v>26</v>
      </c>
      <c r="D176" s="118" t="s">
        <v>337</v>
      </c>
      <c r="E176" s="120" t="s">
        <v>305</v>
      </c>
      <c r="F176" s="119">
        <v>4.8</v>
      </c>
      <c r="G176" s="121">
        <v>90.97</v>
      </c>
      <c r="H176" s="121">
        <v>53.77</v>
      </c>
      <c r="I176" s="121">
        <v>37.200000000000003</v>
      </c>
      <c r="J176" s="121">
        <v>90.97</v>
      </c>
      <c r="K176" s="121">
        <v>258.096</v>
      </c>
      <c r="L176" s="121">
        <v>178.554</v>
      </c>
      <c r="M176" s="121">
        <v>436.65</v>
      </c>
      <c r="N176" s="122">
        <v>5.2863980189614166E-5</v>
      </c>
    </row>
    <row r="177" spans="1:14" ht="24" customHeight="1">
      <c r="A177" s="114" t="s">
        <v>280</v>
      </c>
      <c r="B177" s="114"/>
      <c r="C177" s="114"/>
      <c r="D177" s="114" t="s">
        <v>202</v>
      </c>
      <c r="E177" s="114"/>
      <c r="F177" s="115"/>
      <c r="G177" s="115"/>
      <c r="H177" s="114"/>
      <c r="I177" s="114"/>
      <c r="J177" s="114"/>
      <c r="K177" s="114"/>
      <c r="L177" s="114"/>
      <c r="M177" s="116">
        <v>7009.95</v>
      </c>
      <c r="N177" s="117">
        <v>8.4867481490939159E-4</v>
      </c>
    </row>
    <row r="178" spans="1:14" ht="24" customHeight="1">
      <c r="A178" s="114" t="s">
        <v>537</v>
      </c>
      <c r="B178" s="114"/>
      <c r="C178" s="114"/>
      <c r="D178" s="114" t="s">
        <v>203</v>
      </c>
      <c r="E178" s="114"/>
      <c r="F178" s="115"/>
      <c r="G178" s="115"/>
      <c r="H178" s="114"/>
      <c r="I178" s="114"/>
      <c r="J178" s="114"/>
      <c r="K178" s="114"/>
      <c r="L178" s="114"/>
      <c r="M178" s="116">
        <v>4486.01</v>
      </c>
      <c r="N178" s="117">
        <v>5.4310853949481519E-4</v>
      </c>
    </row>
    <row r="179" spans="1:14" ht="39" customHeight="1">
      <c r="A179" s="118" t="s">
        <v>538</v>
      </c>
      <c r="B179" s="119" t="s">
        <v>338</v>
      </c>
      <c r="C179" s="118" t="s">
        <v>26</v>
      </c>
      <c r="D179" s="118" t="s">
        <v>204</v>
      </c>
      <c r="E179" s="120" t="s">
        <v>27</v>
      </c>
      <c r="F179" s="119">
        <v>2</v>
      </c>
      <c r="G179" s="121">
        <v>78.45</v>
      </c>
      <c r="H179" s="121">
        <v>7.62</v>
      </c>
      <c r="I179" s="121">
        <v>70.83</v>
      </c>
      <c r="J179" s="121">
        <v>78.45</v>
      </c>
      <c r="K179" s="121">
        <v>15.24</v>
      </c>
      <c r="L179" s="121">
        <v>141.66</v>
      </c>
      <c r="M179" s="121">
        <v>156.9</v>
      </c>
      <c r="N179" s="122">
        <v>1.899543912000564E-5</v>
      </c>
    </row>
    <row r="180" spans="1:14" ht="39" customHeight="1">
      <c r="A180" s="118" t="s">
        <v>539</v>
      </c>
      <c r="B180" s="119" t="s">
        <v>339</v>
      </c>
      <c r="C180" s="118" t="s">
        <v>26</v>
      </c>
      <c r="D180" s="118" t="s">
        <v>205</v>
      </c>
      <c r="E180" s="120" t="s">
        <v>27</v>
      </c>
      <c r="F180" s="119">
        <v>4</v>
      </c>
      <c r="G180" s="121">
        <v>71.040000000000006</v>
      </c>
      <c r="H180" s="121">
        <v>3.1</v>
      </c>
      <c r="I180" s="121">
        <v>67.94</v>
      </c>
      <c r="J180" s="121">
        <v>71.040000000000006</v>
      </c>
      <c r="K180" s="121">
        <v>12.4</v>
      </c>
      <c r="L180" s="121">
        <v>271.76</v>
      </c>
      <c r="M180" s="121">
        <v>284.16000000000003</v>
      </c>
      <c r="N180" s="122">
        <v>3.4402447293440426E-5</v>
      </c>
    </row>
    <row r="181" spans="1:14" ht="39" customHeight="1">
      <c r="A181" s="118" t="s">
        <v>540</v>
      </c>
      <c r="B181" s="119" t="s">
        <v>340</v>
      </c>
      <c r="C181" s="118" t="s">
        <v>26</v>
      </c>
      <c r="D181" s="118" t="s">
        <v>251</v>
      </c>
      <c r="E181" s="120" t="s">
        <v>27</v>
      </c>
      <c r="F181" s="119">
        <v>4</v>
      </c>
      <c r="G181" s="121">
        <v>73.19</v>
      </c>
      <c r="H181" s="121">
        <v>4.1100000000000003</v>
      </c>
      <c r="I181" s="121">
        <v>69.08</v>
      </c>
      <c r="J181" s="121">
        <v>73.19</v>
      </c>
      <c r="K181" s="121">
        <v>16.440000000000001</v>
      </c>
      <c r="L181" s="121">
        <v>276.32</v>
      </c>
      <c r="M181" s="121">
        <v>292.76</v>
      </c>
      <c r="N181" s="122">
        <v>3.5443624963498093E-5</v>
      </c>
    </row>
    <row r="182" spans="1:14" ht="26.1" customHeight="1">
      <c r="A182" s="118" t="s">
        <v>541</v>
      </c>
      <c r="B182" s="119" t="s">
        <v>341</v>
      </c>
      <c r="C182" s="118" t="s">
        <v>26</v>
      </c>
      <c r="D182" s="118" t="s">
        <v>206</v>
      </c>
      <c r="E182" s="120" t="s">
        <v>27</v>
      </c>
      <c r="F182" s="119">
        <v>4</v>
      </c>
      <c r="G182" s="121">
        <v>521.52</v>
      </c>
      <c r="H182" s="121">
        <v>53.69</v>
      </c>
      <c r="I182" s="121">
        <v>467.83</v>
      </c>
      <c r="J182" s="121">
        <v>521.52</v>
      </c>
      <c r="K182" s="121">
        <v>214.76</v>
      </c>
      <c r="L182" s="121">
        <v>1871.32</v>
      </c>
      <c r="M182" s="121">
        <v>2086.08</v>
      </c>
      <c r="N182" s="122">
        <v>2.5255580394812851E-4</v>
      </c>
    </row>
    <row r="183" spans="1:14" ht="26.1" customHeight="1">
      <c r="A183" s="118" t="s">
        <v>542</v>
      </c>
      <c r="B183" s="119" t="s">
        <v>342</v>
      </c>
      <c r="C183" s="118" t="s">
        <v>69</v>
      </c>
      <c r="D183" s="118" t="s">
        <v>180</v>
      </c>
      <c r="E183" s="120" t="s">
        <v>59</v>
      </c>
      <c r="F183" s="119">
        <v>4</v>
      </c>
      <c r="G183" s="121">
        <v>84.67</v>
      </c>
      <c r="H183" s="121">
        <v>5.2285000000000004</v>
      </c>
      <c r="I183" s="121">
        <v>79.441500000000005</v>
      </c>
      <c r="J183" s="121">
        <v>84.67</v>
      </c>
      <c r="K183" s="121">
        <v>20.914000000000001</v>
      </c>
      <c r="L183" s="121">
        <v>317.76600000000002</v>
      </c>
      <c r="M183" s="121">
        <v>338.68</v>
      </c>
      <c r="N183" s="122">
        <v>4.1003029452922313E-5</v>
      </c>
    </row>
    <row r="184" spans="1:14" ht="65.099999999999994" customHeight="1">
      <c r="A184" s="118" t="s">
        <v>543</v>
      </c>
      <c r="B184" s="119" t="s">
        <v>343</v>
      </c>
      <c r="C184" s="118" t="s">
        <v>69</v>
      </c>
      <c r="D184" s="118" t="s">
        <v>207</v>
      </c>
      <c r="E184" s="120" t="s">
        <v>59</v>
      </c>
      <c r="F184" s="119">
        <v>1</v>
      </c>
      <c r="G184" s="121">
        <v>519.41999999999996</v>
      </c>
      <c r="H184" s="121">
        <v>23.521100000000001</v>
      </c>
      <c r="I184" s="121">
        <v>495.89890000000003</v>
      </c>
      <c r="J184" s="121">
        <v>519.41999999999996</v>
      </c>
      <c r="K184" s="121">
        <v>23.521100000000001</v>
      </c>
      <c r="L184" s="121">
        <v>495.89890000000003</v>
      </c>
      <c r="M184" s="121">
        <v>519.41999999999996</v>
      </c>
      <c r="N184" s="122">
        <v>6.2884709928064567E-5</v>
      </c>
    </row>
    <row r="185" spans="1:14" ht="65.099999999999994" customHeight="1">
      <c r="A185" s="118" t="s">
        <v>544</v>
      </c>
      <c r="B185" s="119" t="s">
        <v>344</v>
      </c>
      <c r="C185" s="118" t="s">
        <v>69</v>
      </c>
      <c r="D185" s="118" t="s">
        <v>208</v>
      </c>
      <c r="E185" s="120" t="s">
        <v>59</v>
      </c>
      <c r="F185" s="119">
        <v>1</v>
      </c>
      <c r="G185" s="121">
        <v>808.01</v>
      </c>
      <c r="H185" s="121">
        <v>36.503900000000002</v>
      </c>
      <c r="I185" s="121">
        <v>771.50609999999995</v>
      </c>
      <c r="J185" s="121">
        <v>808.01</v>
      </c>
      <c r="K185" s="121">
        <v>36.503900000000002</v>
      </c>
      <c r="L185" s="121">
        <v>771.50609999999995</v>
      </c>
      <c r="M185" s="121">
        <v>808.01</v>
      </c>
      <c r="N185" s="122">
        <v>9.7823484788755623E-5</v>
      </c>
    </row>
    <row r="186" spans="1:14" ht="24" customHeight="1">
      <c r="A186" s="114" t="s">
        <v>545</v>
      </c>
      <c r="B186" s="114"/>
      <c r="C186" s="114"/>
      <c r="D186" s="114" t="s">
        <v>209</v>
      </c>
      <c r="E186" s="114"/>
      <c r="F186" s="115"/>
      <c r="G186" s="115"/>
      <c r="H186" s="114"/>
      <c r="I186" s="114"/>
      <c r="J186" s="114"/>
      <c r="K186" s="114"/>
      <c r="L186" s="114"/>
      <c r="M186" s="116">
        <v>311.10000000000002</v>
      </c>
      <c r="N186" s="117">
        <v>3.7663996878481545E-5</v>
      </c>
    </row>
    <row r="187" spans="1:14" ht="26.1" customHeight="1">
      <c r="A187" s="118" t="s">
        <v>546</v>
      </c>
      <c r="B187" s="119" t="s">
        <v>345</v>
      </c>
      <c r="C187" s="118" t="s">
        <v>69</v>
      </c>
      <c r="D187" s="118" t="s">
        <v>238</v>
      </c>
      <c r="E187" s="120" t="s">
        <v>321</v>
      </c>
      <c r="F187" s="119">
        <v>10</v>
      </c>
      <c r="G187" s="121">
        <v>31.11</v>
      </c>
      <c r="H187" s="121">
        <v>17.576599999999999</v>
      </c>
      <c r="I187" s="121">
        <v>13.5334</v>
      </c>
      <c r="J187" s="121">
        <v>31.11</v>
      </c>
      <c r="K187" s="121">
        <v>175.76599999999999</v>
      </c>
      <c r="L187" s="121">
        <v>135.334</v>
      </c>
      <c r="M187" s="121">
        <v>311.10000000000002</v>
      </c>
      <c r="N187" s="122">
        <v>3.7663996878481545E-5</v>
      </c>
    </row>
    <row r="188" spans="1:14" ht="24" customHeight="1">
      <c r="A188" s="114" t="s">
        <v>547</v>
      </c>
      <c r="B188" s="114"/>
      <c r="C188" s="114"/>
      <c r="D188" s="114" t="s">
        <v>346</v>
      </c>
      <c r="E188" s="114"/>
      <c r="F188" s="115"/>
      <c r="G188" s="115"/>
      <c r="H188" s="114"/>
      <c r="I188" s="114"/>
      <c r="J188" s="114"/>
      <c r="K188" s="114"/>
      <c r="L188" s="114"/>
      <c r="M188" s="116">
        <v>420.76</v>
      </c>
      <c r="N188" s="117">
        <v>5.0940222843426217E-5</v>
      </c>
    </row>
    <row r="189" spans="1:14" ht="39" customHeight="1">
      <c r="A189" s="118" t="s">
        <v>548</v>
      </c>
      <c r="B189" s="119" t="s">
        <v>347</v>
      </c>
      <c r="C189" s="118" t="s">
        <v>26</v>
      </c>
      <c r="D189" s="118" t="s">
        <v>52</v>
      </c>
      <c r="E189" s="120" t="s">
        <v>27</v>
      </c>
      <c r="F189" s="119">
        <v>4</v>
      </c>
      <c r="G189" s="121">
        <v>43.12</v>
      </c>
      <c r="H189" s="121">
        <v>14.17</v>
      </c>
      <c r="I189" s="121">
        <v>28.95</v>
      </c>
      <c r="J189" s="121">
        <v>43.12</v>
      </c>
      <c r="K189" s="121">
        <v>56.68</v>
      </c>
      <c r="L189" s="121">
        <v>115.8</v>
      </c>
      <c r="M189" s="121">
        <v>172.48</v>
      </c>
      <c r="N189" s="122">
        <v>2.088166564320314E-5</v>
      </c>
    </row>
    <row r="190" spans="1:14" ht="39" customHeight="1">
      <c r="A190" s="118" t="s">
        <v>549</v>
      </c>
      <c r="B190" s="119" t="s">
        <v>348</v>
      </c>
      <c r="C190" s="118" t="s">
        <v>26</v>
      </c>
      <c r="D190" s="118" t="s">
        <v>244</v>
      </c>
      <c r="E190" s="120" t="s">
        <v>27</v>
      </c>
      <c r="F190" s="119">
        <v>6</v>
      </c>
      <c r="G190" s="121">
        <v>41.38</v>
      </c>
      <c r="H190" s="121">
        <v>11.2</v>
      </c>
      <c r="I190" s="121">
        <v>30.18</v>
      </c>
      <c r="J190" s="121">
        <v>41.38</v>
      </c>
      <c r="K190" s="121">
        <v>67.2</v>
      </c>
      <c r="L190" s="121">
        <v>181.08</v>
      </c>
      <c r="M190" s="121">
        <v>248.28</v>
      </c>
      <c r="N190" s="122">
        <v>3.0058557200223074E-5</v>
      </c>
    </row>
    <row r="191" spans="1:14" ht="24" customHeight="1">
      <c r="A191" s="114" t="s">
        <v>550</v>
      </c>
      <c r="B191" s="114"/>
      <c r="C191" s="114"/>
      <c r="D191" s="114" t="s">
        <v>211</v>
      </c>
      <c r="E191" s="114"/>
      <c r="F191" s="115"/>
      <c r="G191" s="115"/>
      <c r="H191" s="114"/>
      <c r="I191" s="114"/>
      <c r="J191" s="114"/>
      <c r="K191" s="114"/>
      <c r="L191" s="114"/>
      <c r="M191" s="116">
        <v>679.98</v>
      </c>
      <c r="N191" s="117">
        <v>8.23232548936994E-5</v>
      </c>
    </row>
    <row r="192" spans="1:14" ht="26.1" customHeight="1">
      <c r="A192" s="118" t="s">
        <v>551</v>
      </c>
      <c r="B192" s="119" t="s">
        <v>349</v>
      </c>
      <c r="C192" s="118" t="s">
        <v>239</v>
      </c>
      <c r="D192" s="118" t="s">
        <v>240</v>
      </c>
      <c r="E192" s="120" t="s">
        <v>350</v>
      </c>
      <c r="F192" s="119">
        <v>4</v>
      </c>
      <c r="G192" s="121">
        <v>13.24</v>
      </c>
      <c r="H192" s="121">
        <v>4.75</v>
      </c>
      <c r="I192" s="121">
        <v>8.49</v>
      </c>
      <c r="J192" s="121">
        <v>13.24</v>
      </c>
      <c r="K192" s="121">
        <v>19</v>
      </c>
      <c r="L192" s="121">
        <v>33.96</v>
      </c>
      <c r="M192" s="121">
        <v>52.96</v>
      </c>
      <c r="N192" s="122">
        <v>6.4117173728202598E-6</v>
      </c>
    </row>
    <row r="193" spans="1:14" ht="26.1" customHeight="1">
      <c r="A193" s="118" t="s">
        <v>552</v>
      </c>
      <c r="B193" s="119" t="s">
        <v>351</v>
      </c>
      <c r="C193" s="118" t="s">
        <v>220</v>
      </c>
      <c r="D193" s="118" t="s">
        <v>181</v>
      </c>
      <c r="E193" s="120" t="s">
        <v>37</v>
      </c>
      <c r="F193" s="119">
        <v>50</v>
      </c>
      <c r="G193" s="121">
        <v>4.75</v>
      </c>
      <c r="H193" s="121">
        <v>1.85</v>
      </c>
      <c r="I193" s="121">
        <v>2.9</v>
      </c>
      <c r="J193" s="121">
        <v>4.75</v>
      </c>
      <c r="K193" s="121">
        <v>92.5</v>
      </c>
      <c r="L193" s="121">
        <v>145</v>
      </c>
      <c r="M193" s="121">
        <v>237.5</v>
      </c>
      <c r="N193" s="122">
        <v>2.8753453097522877E-5</v>
      </c>
    </row>
    <row r="194" spans="1:14" ht="51.9" customHeight="1">
      <c r="A194" s="118" t="s">
        <v>553</v>
      </c>
      <c r="B194" s="119" t="s">
        <v>352</v>
      </c>
      <c r="C194" s="118" t="s">
        <v>320</v>
      </c>
      <c r="D194" s="118" t="s">
        <v>212</v>
      </c>
      <c r="E194" s="120" t="s">
        <v>59</v>
      </c>
      <c r="F194" s="119">
        <v>24</v>
      </c>
      <c r="G194" s="121">
        <v>16.23</v>
      </c>
      <c r="H194" s="121">
        <v>8.36</v>
      </c>
      <c r="I194" s="121">
        <v>7.87</v>
      </c>
      <c r="J194" s="121">
        <v>16.23</v>
      </c>
      <c r="K194" s="121">
        <v>200.64</v>
      </c>
      <c r="L194" s="121">
        <v>188.88</v>
      </c>
      <c r="M194" s="121">
        <v>389.52</v>
      </c>
      <c r="N194" s="122">
        <v>4.7158084423356257E-5</v>
      </c>
    </row>
    <row r="195" spans="1:14" ht="24" customHeight="1">
      <c r="A195" s="114" t="s">
        <v>554</v>
      </c>
      <c r="B195" s="114"/>
      <c r="C195" s="114"/>
      <c r="D195" s="114" t="s">
        <v>213</v>
      </c>
      <c r="E195" s="114"/>
      <c r="F195" s="115"/>
      <c r="G195" s="115"/>
      <c r="H195" s="114"/>
      <c r="I195" s="114"/>
      <c r="J195" s="114"/>
      <c r="K195" s="114"/>
      <c r="L195" s="114"/>
      <c r="M195" s="116">
        <v>440.06</v>
      </c>
      <c r="N195" s="117">
        <v>5.3276819242509127E-5</v>
      </c>
    </row>
    <row r="196" spans="1:14" ht="65.099999999999994" customHeight="1">
      <c r="A196" s="118" t="s">
        <v>555</v>
      </c>
      <c r="B196" s="119" t="s">
        <v>353</v>
      </c>
      <c r="C196" s="118" t="s">
        <v>69</v>
      </c>
      <c r="D196" s="118" t="s">
        <v>248</v>
      </c>
      <c r="E196" s="120" t="s">
        <v>59</v>
      </c>
      <c r="F196" s="119">
        <v>5</v>
      </c>
      <c r="G196" s="121">
        <v>28.36</v>
      </c>
      <c r="H196" s="121">
        <v>10.9953</v>
      </c>
      <c r="I196" s="121">
        <v>17.364699999999999</v>
      </c>
      <c r="J196" s="121">
        <v>28.36</v>
      </c>
      <c r="K196" s="121">
        <v>54.976500000000001</v>
      </c>
      <c r="L196" s="121">
        <v>86.823499999999996</v>
      </c>
      <c r="M196" s="121">
        <v>141.80000000000001</v>
      </c>
      <c r="N196" s="122">
        <v>1.716732483885787E-5</v>
      </c>
    </row>
    <row r="197" spans="1:14" ht="65.099999999999994" customHeight="1">
      <c r="A197" s="118" t="s">
        <v>556</v>
      </c>
      <c r="B197" s="119" t="s">
        <v>354</v>
      </c>
      <c r="C197" s="118" t="s">
        <v>69</v>
      </c>
      <c r="D197" s="118" t="s">
        <v>246</v>
      </c>
      <c r="E197" s="120" t="s">
        <v>59</v>
      </c>
      <c r="F197" s="119">
        <v>1</v>
      </c>
      <c r="G197" s="121">
        <v>30.86</v>
      </c>
      <c r="H197" s="121">
        <v>10.9953</v>
      </c>
      <c r="I197" s="121">
        <v>19.864699999999999</v>
      </c>
      <c r="J197" s="121">
        <v>30.86</v>
      </c>
      <c r="K197" s="121">
        <v>10.9953</v>
      </c>
      <c r="L197" s="121">
        <v>19.864699999999999</v>
      </c>
      <c r="M197" s="121">
        <v>30.86</v>
      </c>
      <c r="N197" s="122">
        <v>3.7361328951139201E-6</v>
      </c>
    </row>
    <row r="198" spans="1:14" ht="39" customHeight="1">
      <c r="A198" s="118" t="s">
        <v>557</v>
      </c>
      <c r="B198" s="119" t="s">
        <v>355</v>
      </c>
      <c r="C198" s="118" t="s">
        <v>26</v>
      </c>
      <c r="D198" s="118" t="s">
        <v>214</v>
      </c>
      <c r="E198" s="120" t="s">
        <v>27</v>
      </c>
      <c r="F198" s="119">
        <v>4</v>
      </c>
      <c r="G198" s="121">
        <v>51.73</v>
      </c>
      <c r="H198" s="121">
        <v>25.12</v>
      </c>
      <c r="I198" s="121">
        <v>26.61</v>
      </c>
      <c r="J198" s="121">
        <v>51.73</v>
      </c>
      <c r="K198" s="121">
        <v>100.48</v>
      </c>
      <c r="L198" s="121">
        <v>106.44</v>
      </c>
      <c r="M198" s="121">
        <v>206.92</v>
      </c>
      <c r="N198" s="122">
        <v>2.5051219010271301E-5</v>
      </c>
    </row>
    <row r="199" spans="1:14" ht="26.1" customHeight="1">
      <c r="A199" s="118" t="s">
        <v>558</v>
      </c>
      <c r="B199" s="119" t="s">
        <v>356</v>
      </c>
      <c r="C199" s="118" t="s">
        <v>302</v>
      </c>
      <c r="D199" s="118" t="s">
        <v>250</v>
      </c>
      <c r="E199" s="120" t="s">
        <v>27</v>
      </c>
      <c r="F199" s="119">
        <v>4</v>
      </c>
      <c r="G199" s="121">
        <v>15.12</v>
      </c>
      <c r="H199" s="121">
        <v>5.7</v>
      </c>
      <c r="I199" s="121">
        <v>9.42</v>
      </c>
      <c r="J199" s="121">
        <v>15.12</v>
      </c>
      <c r="K199" s="121">
        <v>22.8</v>
      </c>
      <c r="L199" s="121">
        <v>37.68</v>
      </c>
      <c r="M199" s="121">
        <v>60.48</v>
      </c>
      <c r="N199" s="122">
        <v>7.3221424982660365E-6</v>
      </c>
    </row>
    <row r="200" spans="1:14" ht="24" customHeight="1">
      <c r="A200" s="114" t="s">
        <v>559</v>
      </c>
      <c r="B200" s="114"/>
      <c r="C200" s="114"/>
      <c r="D200" s="114" t="s">
        <v>215</v>
      </c>
      <c r="E200" s="114"/>
      <c r="F200" s="115"/>
      <c r="G200" s="115"/>
      <c r="H200" s="114"/>
      <c r="I200" s="114"/>
      <c r="J200" s="114"/>
      <c r="K200" s="114"/>
      <c r="L200" s="114"/>
      <c r="M200" s="116">
        <v>672.04</v>
      </c>
      <c r="N200" s="117">
        <v>8.1361981556460103E-5</v>
      </c>
    </row>
    <row r="201" spans="1:14" ht="39" customHeight="1">
      <c r="A201" s="118" t="s">
        <v>560</v>
      </c>
      <c r="B201" s="119" t="s">
        <v>357</v>
      </c>
      <c r="C201" s="118" t="s">
        <v>320</v>
      </c>
      <c r="D201" s="118" t="s">
        <v>182</v>
      </c>
      <c r="E201" s="120" t="s">
        <v>27</v>
      </c>
      <c r="F201" s="119">
        <v>4</v>
      </c>
      <c r="G201" s="121">
        <v>148.47</v>
      </c>
      <c r="H201" s="121">
        <v>22.32</v>
      </c>
      <c r="I201" s="121">
        <v>126.15</v>
      </c>
      <c r="J201" s="121">
        <v>148.47</v>
      </c>
      <c r="K201" s="121">
        <v>89.28</v>
      </c>
      <c r="L201" s="121">
        <v>504.6</v>
      </c>
      <c r="M201" s="121">
        <v>593.88</v>
      </c>
      <c r="N201" s="122">
        <v>7.1899371476028998E-5</v>
      </c>
    </row>
    <row r="202" spans="1:14" ht="39" customHeight="1">
      <c r="A202" s="118" t="s">
        <v>561</v>
      </c>
      <c r="B202" s="119" t="s">
        <v>358</v>
      </c>
      <c r="C202" s="118" t="s">
        <v>26</v>
      </c>
      <c r="D202" s="118" t="s">
        <v>183</v>
      </c>
      <c r="E202" s="120" t="s">
        <v>27</v>
      </c>
      <c r="F202" s="119">
        <v>4</v>
      </c>
      <c r="G202" s="121">
        <v>19.54</v>
      </c>
      <c r="H202" s="121">
        <v>5.45</v>
      </c>
      <c r="I202" s="121">
        <v>14.09</v>
      </c>
      <c r="J202" s="121">
        <v>19.54</v>
      </c>
      <c r="K202" s="121">
        <v>21.8</v>
      </c>
      <c r="L202" s="121">
        <v>56.36</v>
      </c>
      <c r="M202" s="121">
        <v>78.16</v>
      </c>
      <c r="N202" s="122">
        <v>9.4626100804311084E-6</v>
      </c>
    </row>
    <row r="203" spans="1:14" ht="24" customHeight="1">
      <c r="A203" s="114" t="s">
        <v>371</v>
      </c>
      <c r="B203" s="114"/>
      <c r="C203" s="114"/>
      <c r="D203" s="114" t="s">
        <v>54</v>
      </c>
      <c r="E203" s="114"/>
      <c r="F203" s="115"/>
      <c r="G203" s="115"/>
      <c r="H203" s="114"/>
      <c r="I203" s="114"/>
      <c r="J203" s="114"/>
      <c r="K203" s="114"/>
      <c r="L203" s="114"/>
      <c r="M203" s="116">
        <v>18678</v>
      </c>
      <c r="N203" s="117">
        <v>2.2612926187601363E-3</v>
      </c>
    </row>
    <row r="204" spans="1:14" ht="26.1" customHeight="1">
      <c r="A204" s="118" t="s">
        <v>562</v>
      </c>
      <c r="B204" s="119" t="s">
        <v>397</v>
      </c>
      <c r="C204" s="118" t="s">
        <v>302</v>
      </c>
      <c r="D204" s="118" t="s">
        <v>398</v>
      </c>
      <c r="E204" s="120" t="s">
        <v>359</v>
      </c>
      <c r="F204" s="119">
        <v>15</v>
      </c>
      <c r="G204" s="121">
        <v>1245.2</v>
      </c>
      <c r="H204" s="121">
        <v>888.25</v>
      </c>
      <c r="I204" s="121">
        <v>356.95</v>
      </c>
      <c r="J204" s="121">
        <v>1245.2</v>
      </c>
      <c r="K204" s="121">
        <v>13323.75</v>
      </c>
      <c r="L204" s="121">
        <v>5354.25</v>
      </c>
      <c r="M204" s="121">
        <v>18678</v>
      </c>
      <c r="N204" s="122">
        <v>2.2612926187601363E-3</v>
      </c>
    </row>
    <row r="205" spans="1:14" ht="24" customHeight="1">
      <c r="A205" s="114" t="s">
        <v>36</v>
      </c>
      <c r="B205" s="114"/>
      <c r="C205" s="114"/>
      <c r="D205" s="114" t="s">
        <v>399</v>
      </c>
      <c r="E205" s="114"/>
      <c r="F205" s="115"/>
      <c r="G205" s="115"/>
      <c r="H205" s="114"/>
      <c r="I205" s="114"/>
      <c r="J205" s="114"/>
      <c r="K205" s="114"/>
      <c r="L205" s="114"/>
      <c r="M205" s="116">
        <v>2521574.09</v>
      </c>
      <c r="N205" s="117">
        <v>0.30527984138418496</v>
      </c>
    </row>
    <row r="206" spans="1:14" ht="90.9" customHeight="1">
      <c r="A206" s="118" t="s">
        <v>281</v>
      </c>
      <c r="B206" s="119" t="s">
        <v>360</v>
      </c>
      <c r="C206" s="118" t="s">
        <v>302</v>
      </c>
      <c r="D206" s="118" t="s">
        <v>262</v>
      </c>
      <c r="E206" s="120" t="s">
        <v>58</v>
      </c>
      <c r="F206" s="119">
        <v>1</v>
      </c>
      <c r="G206" s="121">
        <v>2521574.09</v>
      </c>
      <c r="H206" s="121">
        <v>719152.93</v>
      </c>
      <c r="I206" s="121">
        <v>1802421.16</v>
      </c>
      <c r="J206" s="121">
        <v>2521574.09</v>
      </c>
      <c r="K206" s="121">
        <v>719152.93</v>
      </c>
      <c r="L206" s="121">
        <v>1802421.16</v>
      </c>
      <c r="M206" s="121">
        <v>2521574.09</v>
      </c>
      <c r="N206" s="122">
        <v>0.30527984138418496</v>
      </c>
    </row>
    <row r="207" spans="1:14" ht="24" customHeight="1">
      <c r="A207" s="114">
        <v>5</v>
      </c>
      <c r="B207" s="114"/>
      <c r="C207" s="114"/>
      <c r="D207" s="114" t="s">
        <v>400</v>
      </c>
      <c r="E207" s="114"/>
      <c r="F207" s="115"/>
      <c r="G207" s="115"/>
      <c r="H207" s="114"/>
      <c r="I207" s="114"/>
      <c r="J207" s="114"/>
      <c r="K207" s="114"/>
      <c r="L207" s="114"/>
      <c r="M207" s="116">
        <v>475041</v>
      </c>
      <c r="N207" s="117">
        <v>5.7511869949054169E-2</v>
      </c>
    </row>
    <row r="208" spans="1:14" ht="26.1" customHeight="1">
      <c r="A208" s="114" t="s">
        <v>563</v>
      </c>
      <c r="B208" s="114"/>
      <c r="C208" s="114"/>
      <c r="D208" s="114" t="s">
        <v>282</v>
      </c>
      <c r="E208" s="114"/>
      <c r="F208" s="115"/>
      <c r="G208" s="115"/>
      <c r="H208" s="114"/>
      <c r="I208" s="114"/>
      <c r="J208" s="114"/>
      <c r="K208" s="114"/>
      <c r="L208" s="114"/>
      <c r="M208" s="116">
        <v>158347</v>
      </c>
      <c r="N208" s="117">
        <v>1.9170623316351391E-2</v>
      </c>
    </row>
    <row r="209" spans="1:14" ht="104.1" customHeight="1">
      <c r="A209" s="118" t="s">
        <v>564</v>
      </c>
      <c r="B209" s="119" t="s">
        <v>361</v>
      </c>
      <c r="C209" s="118" t="s">
        <v>302</v>
      </c>
      <c r="D209" s="118" t="s">
        <v>263</v>
      </c>
      <c r="E209" s="120" t="s">
        <v>55</v>
      </c>
      <c r="F209" s="119">
        <v>50</v>
      </c>
      <c r="G209" s="121">
        <v>3166.94</v>
      </c>
      <c r="H209" s="121">
        <v>0</v>
      </c>
      <c r="I209" s="121">
        <v>3166.94</v>
      </c>
      <c r="J209" s="121">
        <v>3166.94</v>
      </c>
      <c r="K209" s="121">
        <v>0</v>
      </c>
      <c r="L209" s="121">
        <v>158347</v>
      </c>
      <c r="M209" s="121">
        <v>158347</v>
      </c>
      <c r="N209" s="122">
        <v>1.9170623316351391E-2</v>
      </c>
    </row>
    <row r="210" spans="1:14" ht="24" customHeight="1">
      <c r="A210" s="114" t="s">
        <v>565</v>
      </c>
      <c r="B210" s="114"/>
      <c r="C210" s="114"/>
      <c r="D210" s="114" t="s">
        <v>1</v>
      </c>
      <c r="E210" s="114"/>
      <c r="F210" s="115"/>
      <c r="G210" s="115"/>
      <c r="H210" s="114"/>
      <c r="I210" s="114"/>
      <c r="J210" s="114"/>
      <c r="K210" s="114"/>
      <c r="L210" s="114"/>
      <c r="M210" s="116">
        <v>158347</v>
      </c>
      <c r="N210" s="117">
        <v>1.9170623316351391E-2</v>
      </c>
    </row>
    <row r="211" spans="1:14" ht="104.1" customHeight="1">
      <c r="A211" s="118" t="s">
        <v>566</v>
      </c>
      <c r="B211" s="119" t="s">
        <v>361</v>
      </c>
      <c r="C211" s="118" t="s">
        <v>302</v>
      </c>
      <c r="D211" s="118" t="s">
        <v>263</v>
      </c>
      <c r="E211" s="120" t="s">
        <v>55</v>
      </c>
      <c r="F211" s="119">
        <v>50</v>
      </c>
      <c r="G211" s="121">
        <v>3166.94</v>
      </c>
      <c r="H211" s="121">
        <v>0</v>
      </c>
      <c r="I211" s="121">
        <v>3166.94</v>
      </c>
      <c r="J211" s="121">
        <v>3166.94</v>
      </c>
      <c r="K211" s="121">
        <v>0</v>
      </c>
      <c r="L211" s="121">
        <v>158347</v>
      </c>
      <c r="M211" s="121">
        <v>158347</v>
      </c>
      <c r="N211" s="122">
        <v>1.9170623316351391E-2</v>
      </c>
    </row>
    <row r="212" spans="1:14" ht="24" customHeight="1">
      <c r="A212" s="114" t="s">
        <v>567</v>
      </c>
      <c r="B212" s="114"/>
      <c r="C212" s="114"/>
      <c r="D212" s="114" t="s">
        <v>283</v>
      </c>
      <c r="E212" s="114"/>
      <c r="F212" s="115"/>
      <c r="G212" s="115"/>
      <c r="H212" s="114"/>
      <c r="I212" s="114"/>
      <c r="J212" s="114"/>
      <c r="K212" s="114"/>
      <c r="L212" s="114"/>
      <c r="M212" s="116">
        <v>158347</v>
      </c>
      <c r="N212" s="117">
        <v>1.9170623316351391E-2</v>
      </c>
    </row>
    <row r="213" spans="1:14" ht="104.1" customHeight="1">
      <c r="A213" s="118" t="s">
        <v>568</v>
      </c>
      <c r="B213" s="119" t="s">
        <v>361</v>
      </c>
      <c r="C213" s="118" t="s">
        <v>302</v>
      </c>
      <c r="D213" s="118" t="s">
        <v>263</v>
      </c>
      <c r="E213" s="120" t="s">
        <v>55</v>
      </c>
      <c r="F213" s="119">
        <v>50</v>
      </c>
      <c r="G213" s="121">
        <v>3166.94</v>
      </c>
      <c r="H213" s="121">
        <v>0</v>
      </c>
      <c r="I213" s="121">
        <v>3166.94</v>
      </c>
      <c r="J213" s="121">
        <v>3166.94</v>
      </c>
      <c r="K213" s="121">
        <v>0</v>
      </c>
      <c r="L213" s="121">
        <v>158347</v>
      </c>
      <c r="M213" s="121">
        <v>158347</v>
      </c>
      <c r="N213" s="122">
        <v>1.9170623316351391E-2</v>
      </c>
    </row>
    <row r="214" spans="1:14" ht="26.4">
      <c r="A214" s="123"/>
      <c r="B214" s="123"/>
      <c r="C214" s="123"/>
      <c r="D214" s="123"/>
      <c r="E214" s="123"/>
      <c r="F214" s="123"/>
      <c r="G214" s="123"/>
      <c r="H214" s="123"/>
      <c r="I214" s="123"/>
      <c r="J214" s="123" t="s">
        <v>363</v>
      </c>
      <c r="K214" s="123" t="s">
        <v>583</v>
      </c>
      <c r="L214" s="123" t="s">
        <v>584</v>
      </c>
      <c r="M214" s="123" t="s">
        <v>585</v>
      </c>
      <c r="N214" s="123"/>
    </row>
    <row r="215" spans="1:14">
      <c r="A215" s="124"/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124"/>
    </row>
    <row r="216" spans="1:14">
      <c r="A216" s="489"/>
      <c r="B216" s="489"/>
      <c r="C216" s="489"/>
      <c r="D216" s="125"/>
      <c r="E216" s="123"/>
      <c r="F216" s="123"/>
      <c r="G216" s="123"/>
      <c r="H216" s="123"/>
      <c r="I216" s="123"/>
      <c r="J216" s="490" t="s">
        <v>364</v>
      </c>
      <c r="K216" s="489"/>
      <c r="L216" s="491">
        <v>8259877.4900000002</v>
      </c>
      <c r="M216" s="489"/>
      <c r="N216" s="489"/>
    </row>
    <row r="217" spans="1:14">
      <c r="A217" s="489"/>
      <c r="B217" s="489"/>
      <c r="C217" s="489"/>
      <c r="D217" s="125"/>
      <c r="E217" s="123"/>
      <c r="F217" s="123"/>
      <c r="G217" s="123"/>
      <c r="H217" s="123"/>
      <c r="I217" s="123"/>
      <c r="J217" s="490" t="s">
        <v>365</v>
      </c>
      <c r="K217" s="489"/>
      <c r="L217" s="491">
        <v>0</v>
      </c>
      <c r="M217" s="489"/>
      <c r="N217" s="489"/>
    </row>
    <row r="218" spans="1:14">
      <c r="A218" s="489"/>
      <c r="B218" s="489"/>
      <c r="C218" s="489"/>
      <c r="D218" s="125"/>
      <c r="E218" s="123"/>
      <c r="F218" s="123"/>
      <c r="G218" s="123"/>
      <c r="H218" s="123"/>
      <c r="I218" s="123"/>
      <c r="J218" s="490" t="s">
        <v>366</v>
      </c>
      <c r="K218" s="489"/>
      <c r="L218" s="491">
        <v>8259877.4900000002</v>
      </c>
      <c r="M218" s="489"/>
      <c r="N218" s="489"/>
    </row>
    <row r="219" spans="1:14" ht="60" customHeight="1">
      <c r="A219" s="126"/>
      <c r="B219" s="126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</row>
    <row r="220" spans="1:14" ht="69.900000000000006" customHeight="1">
      <c r="A220" s="492" t="s">
        <v>569</v>
      </c>
      <c r="B220" s="493"/>
      <c r="C220" s="493"/>
      <c r="D220" s="493"/>
      <c r="E220" s="493"/>
      <c r="F220" s="493"/>
      <c r="G220" s="493"/>
      <c r="H220" s="493"/>
      <c r="I220" s="493"/>
      <c r="J220" s="493"/>
      <c r="K220" s="493"/>
      <c r="L220" s="493"/>
      <c r="M220" s="493"/>
      <c r="N220" s="493"/>
    </row>
  </sheetData>
  <mergeCells count="27">
    <mergeCell ref="A3:N3"/>
    <mergeCell ref="A4:A5"/>
    <mergeCell ref="B4:B5"/>
    <mergeCell ref="C4:C5"/>
    <mergeCell ref="D4:D5"/>
    <mergeCell ref="E4:E5"/>
    <mergeCell ref="F4:F5"/>
    <mergeCell ref="G4:G5"/>
    <mergeCell ref="H4:J4"/>
    <mergeCell ref="K4:M4"/>
    <mergeCell ref="N4:N5"/>
    <mergeCell ref="E1:G1"/>
    <mergeCell ref="H1:J1"/>
    <mergeCell ref="K1:N1"/>
    <mergeCell ref="E2:G2"/>
    <mergeCell ref="H2:J2"/>
    <mergeCell ref="K2:N2"/>
    <mergeCell ref="A218:C218"/>
    <mergeCell ref="J218:K218"/>
    <mergeCell ref="L218:N218"/>
    <mergeCell ref="A220:N220"/>
    <mergeCell ref="A216:C216"/>
    <mergeCell ref="J216:K216"/>
    <mergeCell ref="L216:N216"/>
    <mergeCell ref="A217:C217"/>
    <mergeCell ref="J217:K217"/>
    <mergeCell ref="L217:N21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Resumo</vt:lpstr>
      <vt:lpstr>Cronograma Modernização</vt:lpstr>
      <vt:lpstr>Cronograma Manutenção</vt:lpstr>
      <vt:lpstr>Orçamento</vt:lpstr>
      <vt:lpstr>BDI</vt:lpstr>
      <vt:lpstr>LEIS SOCIAIS</vt:lpstr>
      <vt:lpstr>Base</vt:lpstr>
      <vt:lpstr>BDI!Area_de_impressao</vt:lpstr>
      <vt:lpstr>'Cronograma Manutenção'!Area_de_impressao</vt:lpstr>
      <vt:lpstr>'Cronograma Modernização'!Area_de_impressao</vt:lpstr>
      <vt:lpstr>'LEIS SOCIAIS'!Area_de_impressao</vt:lpstr>
      <vt:lpstr>Orçamento!Area_de_impressao</vt:lpstr>
      <vt:lpstr>Resumo!Area_de_impressao</vt:lpstr>
      <vt:lpstr>Orçamento!Titulos_de_impressao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Exato Engenharia</dc:creator>
  <cp:keywords>Exato Engenharia</cp:keywords>
  <dc:description/>
  <cp:lastModifiedBy>Rita Marcia Bruno</cp:lastModifiedBy>
  <cp:revision/>
  <cp:lastPrinted>2025-09-06T21:56:09Z</cp:lastPrinted>
  <dcterms:created xsi:type="dcterms:W3CDTF">2014-06-27T17:53:42Z</dcterms:created>
  <dcterms:modified xsi:type="dcterms:W3CDTF">2025-10-03T14:22:40Z</dcterms:modified>
  <cp:category/>
  <cp:contentStatus/>
</cp:coreProperties>
</file>