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V:\SECOF\SUPLO\SEPLA\Transparência - Portal - Publicações\Proposta, LOA e Mapa de Execução\2. MAPA DEMONSTRATIVO DE EXECUÇÃO ORÇAMENTÁRIA\2025\"/>
    </mc:Choice>
  </mc:AlternateContent>
  <xr:revisionPtr revIDLastSave="0" documentId="13_ncr:1_{332A379E-4D10-4CB0-BF77-5799099673F7}" xr6:coauthVersionLast="47" xr6:coauthVersionMax="47" xr10:uidLastSave="{00000000-0000-0000-0000-000000000000}"/>
  <bookViews>
    <workbookView xWindow="28680" yWindow="-120" windowWidth="29040" windowHeight="15840" tabRatio="500" activeTab="2" xr2:uid="{00000000-000D-0000-FFFF-FFFF00000000}"/>
  </bookViews>
  <sheets>
    <sheet name="CONSOLIDADO" sheetId="1" r:id="rId1"/>
    <sheet name="TRF6 12107" sheetId="3" r:id="rId2"/>
    <sheet name="SJMG 12101" sheetId="4" r:id="rId3"/>
  </sheets>
  <definedNames>
    <definedName name="Excel_BuiltIn_Print_Area" localSheetId="0">NA()</definedName>
    <definedName name="Excel_BuiltIn_Print_Area" localSheetId="2">NA()</definedName>
    <definedName name="Excel_BuiltIn_Print_Area" localSheetId="1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3" l="1"/>
  <c r="G64" i="4"/>
  <c r="H63" i="4"/>
  <c r="I63" i="4"/>
  <c r="J63" i="4"/>
  <c r="K63" i="4"/>
  <c r="G63" i="4"/>
  <c r="E63" i="4"/>
  <c r="I63" i="3"/>
  <c r="J63" i="3"/>
  <c r="K63" i="3"/>
  <c r="H63" i="3"/>
  <c r="G63" i="3"/>
  <c r="E63" i="3"/>
  <c r="F21" i="3"/>
  <c r="I64" i="4"/>
  <c r="J64" i="4"/>
  <c r="K64" i="4"/>
  <c r="H64" i="4"/>
  <c r="E64" i="4"/>
  <c r="I64" i="3"/>
  <c r="J64" i="3"/>
  <c r="K64" i="3"/>
  <c r="H64" i="3"/>
  <c r="E64" i="3"/>
  <c r="E49" i="3"/>
  <c r="E29" i="3"/>
  <c r="G29" i="3"/>
  <c r="G29" i="4"/>
  <c r="H29" i="4"/>
  <c r="I29" i="4"/>
  <c r="J29" i="4"/>
  <c r="K29" i="4"/>
  <c r="I29" i="3"/>
  <c r="J29" i="3"/>
  <c r="K29" i="3"/>
  <c r="H29" i="3"/>
  <c r="G51" i="4" l="1"/>
  <c r="H51" i="4"/>
  <c r="I51" i="4"/>
  <c r="J51" i="4"/>
  <c r="K51" i="4"/>
  <c r="L50" i="3"/>
  <c r="F50" i="4"/>
  <c r="F48" i="4"/>
  <c r="F47" i="4"/>
  <c r="F46" i="4"/>
  <c r="F45" i="4"/>
  <c r="F44" i="4"/>
  <c r="F43" i="4"/>
  <c r="F42" i="4"/>
  <c r="F41" i="4"/>
  <c r="F40" i="4"/>
  <c r="F35" i="4"/>
  <c r="F34" i="4"/>
  <c r="F33" i="4"/>
  <c r="F32" i="4"/>
  <c r="F31" i="4"/>
  <c r="F30" i="4"/>
  <c r="F28" i="4"/>
  <c r="F27" i="4"/>
  <c r="F25" i="4"/>
  <c r="F24" i="4"/>
  <c r="F23" i="4"/>
  <c r="F22" i="4"/>
  <c r="F21" i="4"/>
  <c r="F20" i="4"/>
  <c r="F17" i="4"/>
  <c r="F16" i="4"/>
  <c r="F15" i="4"/>
  <c r="F13" i="4"/>
  <c r="F29" i="4" l="1"/>
  <c r="E21" i="1"/>
  <c r="G21" i="1"/>
  <c r="H21" i="1"/>
  <c r="I21" i="1"/>
  <c r="J21" i="1"/>
  <c r="K21" i="1"/>
  <c r="E28" i="1"/>
  <c r="G28" i="1"/>
  <c r="H28" i="1"/>
  <c r="I28" i="1"/>
  <c r="J28" i="1"/>
  <c r="K28" i="1"/>
  <c r="F28" i="3"/>
  <c r="L28" i="3"/>
  <c r="E29" i="4"/>
  <c r="L28" i="4"/>
  <c r="L21" i="4"/>
  <c r="F28" i="1" l="1"/>
  <c r="L28" i="1" s="1"/>
  <c r="F21" i="1"/>
  <c r="L21" i="1" s="1"/>
  <c r="F69" i="3" l="1"/>
  <c r="G69" i="3"/>
  <c r="H69" i="3"/>
  <c r="I69" i="3"/>
  <c r="J69" i="3"/>
  <c r="K69" i="3"/>
  <c r="E69" i="3"/>
  <c r="K50" i="1"/>
  <c r="J50" i="1"/>
  <c r="I50" i="1"/>
  <c r="H50" i="1"/>
  <c r="G50" i="1"/>
  <c r="E50" i="1"/>
  <c r="E45" i="1"/>
  <c r="G45" i="1"/>
  <c r="H45" i="1"/>
  <c r="I45" i="1"/>
  <c r="J45" i="1"/>
  <c r="K45" i="1"/>
  <c r="E46" i="1"/>
  <c r="G46" i="1"/>
  <c r="H46" i="1"/>
  <c r="I46" i="1"/>
  <c r="J46" i="1"/>
  <c r="K46" i="1"/>
  <c r="E47" i="1"/>
  <c r="G47" i="1"/>
  <c r="H47" i="1"/>
  <c r="I47" i="1"/>
  <c r="J47" i="1"/>
  <c r="K47" i="1"/>
  <c r="E48" i="1"/>
  <c r="G48" i="1"/>
  <c r="H48" i="1"/>
  <c r="I48" i="1"/>
  <c r="J48" i="1"/>
  <c r="K48" i="1"/>
  <c r="E41" i="1"/>
  <c r="G41" i="1"/>
  <c r="H41" i="1"/>
  <c r="I41" i="1"/>
  <c r="J41" i="1"/>
  <c r="K41" i="1"/>
  <c r="L41" i="4"/>
  <c r="F41" i="3"/>
  <c r="L41" i="3" s="1"/>
  <c r="L69" i="3" l="1"/>
  <c r="F45" i="1"/>
  <c r="F48" i="1"/>
  <c r="F46" i="1"/>
  <c r="L46" i="1" s="1"/>
  <c r="F47" i="1"/>
  <c r="F41" i="1"/>
  <c r="L41" i="1" s="1"/>
  <c r="F50" i="1"/>
  <c r="L50" i="1" s="1"/>
  <c r="K51" i="1"/>
  <c r="K69" i="1" s="1"/>
  <c r="J51" i="1"/>
  <c r="J69" i="1" s="1"/>
  <c r="I51" i="1"/>
  <c r="I69" i="1" s="1"/>
  <c r="H51" i="1"/>
  <c r="G51" i="1"/>
  <c r="G69" i="1" s="1"/>
  <c r="E51" i="1"/>
  <c r="E69" i="1" s="1"/>
  <c r="K51" i="3"/>
  <c r="J51" i="3"/>
  <c r="I51" i="3"/>
  <c r="H51" i="3"/>
  <c r="G51" i="3"/>
  <c r="F51" i="3"/>
  <c r="E51" i="3"/>
  <c r="J69" i="4"/>
  <c r="L50" i="4"/>
  <c r="F51" i="4"/>
  <c r="F69" i="4" s="1"/>
  <c r="G69" i="4"/>
  <c r="I69" i="4"/>
  <c r="K69" i="4"/>
  <c r="E51" i="4"/>
  <c r="E69" i="4" s="1"/>
  <c r="F51" i="1" l="1"/>
  <c r="F69" i="1" s="1"/>
  <c r="H69" i="1"/>
  <c r="L51" i="3"/>
  <c r="L51" i="4"/>
  <c r="H69" i="4"/>
  <c r="L69" i="4" s="1"/>
  <c r="L69" i="1" l="1"/>
  <c r="L51" i="1"/>
  <c r="G14" i="4" l="1"/>
  <c r="G49" i="4" l="1"/>
  <c r="G65" i="4" s="1"/>
  <c r="H49" i="4"/>
  <c r="H65" i="4" s="1"/>
  <c r="I49" i="4"/>
  <c r="I65" i="4" s="1"/>
  <c r="J49" i="4"/>
  <c r="J65" i="4" s="1"/>
  <c r="K49" i="4"/>
  <c r="K65" i="4" s="1"/>
  <c r="E49" i="4"/>
  <c r="G49" i="3"/>
  <c r="G65" i="3" s="1"/>
  <c r="H49" i="3"/>
  <c r="H65" i="3" s="1"/>
  <c r="I49" i="3"/>
  <c r="I65" i="3" s="1"/>
  <c r="J49" i="3"/>
  <c r="J65" i="3" s="1"/>
  <c r="K49" i="3"/>
  <c r="K65" i="3" s="1"/>
  <c r="E65" i="3"/>
  <c r="G72" i="1"/>
  <c r="E65" i="4" l="1"/>
  <c r="L48" i="4"/>
  <c r="L46" i="3"/>
  <c r="L47" i="3"/>
  <c r="L48" i="3"/>
  <c r="L47" i="4"/>
  <c r="L46" i="4"/>
  <c r="L45" i="4"/>
  <c r="K43" i="1"/>
  <c r="J43" i="1"/>
  <c r="I43" i="1"/>
  <c r="H43" i="1"/>
  <c r="G43" i="1"/>
  <c r="E43" i="1"/>
  <c r="F43" i="3"/>
  <c r="L43" i="3" s="1"/>
  <c r="L43" i="4"/>
  <c r="F42" i="3"/>
  <c r="L42" i="3" s="1"/>
  <c r="E42" i="1"/>
  <c r="G42" i="1"/>
  <c r="H42" i="1"/>
  <c r="I42" i="1"/>
  <c r="J42" i="1"/>
  <c r="K42" i="1"/>
  <c r="L42" i="4"/>
  <c r="F36" i="3"/>
  <c r="F37" i="3"/>
  <c r="F38" i="3"/>
  <c r="F39" i="3"/>
  <c r="F40" i="3"/>
  <c r="F44" i="3"/>
  <c r="L47" i="1" l="1"/>
  <c r="L48" i="1"/>
  <c r="L45" i="1"/>
  <c r="F43" i="1"/>
  <c r="L43" i="1" s="1"/>
  <c r="F42" i="1"/>
  <c r="L42" i="1" s="1"/>
  <c r="K35" i="1" l="1"/>
  <c r="F35" i="3"/>
  <c r="L35" i="3" s="1"/>
  <c r="L37" i="3"/>
  <c r="L38" i="3"/>
  <c r="L40" i="3"/>
  <c r="L44" i="3"/>
  <c r="E37" i="1"/>
  <c r="G37" i="1"/>
  <c r="H37" i="1"/>
  <c r="I37" i="1"/>
  <c r="J37" i="1"/>
  <c r="K37" i="1"/>
  <c r="E38" i="1"/>
  <c r="G38" i="1"/>
  <c r="H38" i="1"/>
  <c r="I38" i="1"/>
  <c r="J38" i="1"/>
  <c r="K38" i="1"/>
  <c r="E39" i="1"/>
  <c r="G39" i="1"/>
  <c r="H39" i="1"/>
  <c r="I39" i="1"/>
  <c r="J39" i="1"/>
  <c r="K39" i="1"/>
  <c r="E40" i="1"/>
  <c r="G40" i="1"/>
  <c r="H40" i="1"/>
  <c r="I40" i="1"/>
  <c r="J40" i="1"/>
  <c r="K40" i="1"/>
  <c r="E44" i="1"/>
  <c r="G44" i="1"/>
  <c r="H44" i="1"/>
  <c r="I44" i="1"/>
  <c r="J44" i="1"/>
  <c r="K44" i="1"/>
  <c r="K31" i="1"/>
  <c r="K32" i="1"/>
  <c r="K33" i="1"/>
  <c r="K34" i="1"/>
  <c r="K36" i="1"/>
  <c r="K30" i="1"/>
  <c r="K22" i="1"/>
  <c r="K23" i="1"/>
  <c r="K24" i="1"/>
  <c r="K25" i="1"/>
  <c r="K26" i="1"/>
  <c r="K27" i="1"/>
  <c r="K20" i="1"/>
  <c r="K16" i="1"/>
  <c r="K17" i="1"/>
  <c r="K15" i="1"/>
  <c r="K13" i="1"/>
  <c r="K14" i="1" s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G36" i="1"/>
  <c r="H36" i="1"/>
  <c r="I36" i="1"/>
  <c r="J36" i="1"/>
  <c r="J30" i="1"/>
  <c r="I30" i="1"/>
  <c r="H30" i="1"/>
  <c r="G30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J20" i="1"/>
  <c r="I20" i="1"/>
  <c r="H20" i="1"/>
  <c r="G20" i="1"/>
  <c r="G16" i="1"/>
  <c r="H16" i="1"/>
  <c r="I16" i="1"/>
  <c r="J16" i="1"/>
  <c r="G17" i="1"/>
  <c r="H17" i="1"/>
  <c r="I17" i="1"/>
  <c r="J17" i="1"/>
  <c r="J15" i="1"/>
  <c r="I15" i="1"/>
  <c r="H15" i="1"/>
  <c r="G15" i="1"/>
  <c r="H13" i="1"/>
  <c r="H14" i="1" s="1"/>
  <c r="I13" i="1"/>
  <c r="I14" i="1" s="1"/>
  <c r="J13" i="1"/>
  <c r="J14" i="1" s="1"/>
  <c r="G13" i="1"/>
  <c r="G14" i="1" s="1"/>
  <c r="E36" i="1"/>
  <c r="E35" i="1"/>
  <c r="E34" i="1"/>
  <c r="E33" i="1"/>
  <c r="E32" i="1"/>
  <c r="E31" i="1"/>
  <c r="E30" i="1"/>
  <c r="E27" i="1"/>
  <c r="E26" i="1"/>
  <c r="E25" i="1"/>
  <c r="E24" i="1"/>
  <c r="E23" i="1"/>
  <c r="E22" i="1"/>
  <c r="E20" i="1"/>
  <c r="E17" i="1"/>
  <c r="E16" i="1"/>
  <c r="E15" i="1"/>
  <c r="E13" i="1"/>
  <c r="K14" i="4"/>
  <c r="K57" i="4" s="1"/>
  <c r="K18" i="4"/>
  <c r="K56" i="4" s="1"/>
  <c r="L37" i="4"/>
  <c r="K62" i="4"/>
  <c r="L13" i="4"/>
  <c r="E14" i="4"/>
  <c r="E57" i="4" s="1"/>
  <c r="G57" i="4"/>
  <c r="H14" i="4"/>
  <c r="H57" i="4" s="1"/>
  <c r="I14" i="4"/>
  <c r="I57" i="4" s="1"/>
  <c r="J14" i="4"/>
  <c r="J57" i="4" s="1"/>
  <c r="L15" i="4"/>
  <c r="L16" i="4"/>
  <c r="L17" i="4"/>
  <c r="E18" i="4"/>
  <c r="E56" i="4" s="1"/>
  <c r="G18" i="4"/>
  <c r="H18" i="4"/>
  <c r="H56" i="4" s="1"/>
  <c r="I18" i="4"/>
  <c r="I56" i="4" s="1"/>
  <c r="J18" i="4"/>
  <c r="J56" i="4" s="1"/>
  <c r="L20" i="4"/>
  <c r="L22" i="4"/>
  <c r="L23" i="4"/>
  <c r="L24" i="4"/>
  <c r="L25" i="4"/>
  <c r="L26" i="4"/>
  <c r="L27" i="4"/>
  <c r="L32" i="4"/>
  <c r="L33" i="4"/>
  <c r="L34" i="4"/>
  <c r="L35" i="4"/>
  <c r="L36" i="4"/>
  <c r="L38" i="4"/>
  <c r="L39" i="4"/>
  <c r="L40" i="4"/>
  <c r="L44" i="4"/>
  <c r="E62" i="4"/>
  <c r="G62" i="4"/>
  <c r="H62" i="4"/>
  <c r="I62" i="4"/>
  <c r="J62" i="4"/>
  <c r="F13" i="3"/>
  <c r="F14" i="3" s="1"/>
  <c r="E14" i="3"/>
  <c r="E57" i="3" s="1"/>
  <c r="G14" i="3"/>
  <c r="G57" i="3" s="1"/>
  <c r="H14" i="3"/>
  <c r="I14" i="3"/>
  <c r="I57" i="3" s="1"/>
  <c r="J14" i="3"/>
  <c r="J57" i="3" s="1"/>
  <c r="K14" i="3"/>
  <c r="K57" i="3" s="1"/>
  <c r="F15" i="3"/>
  <c r="F16" i="3"/>
  <c r="L16" i="3" s="1"/>
  <c r="F17" i="3"/>
  <c r="L17" i="3" s="1"/>
  <c r="E18" i="3"/>
  <c r="E56" i="3" s="1"/>
  <c r="G18" i="3"/>
  <c r="G56" i="3" s="1"/>
  <c r="H18" i="3"/>
  <c r="H56" i="3" s="1"/>
  <c r="I18" i="3"/>
  <c r="I56" i="3" s="1"/>
  <c r="J18" i="3"/>
  <c r="J56" i="3" s="1"/>
  <c r="K18" i="3"/>
  <c r="K56" i="3" s="1"/>
  <c r="F20" i="3"/>
  <c r="F22" i="3"/>
  <c r="L22" i="3" s="1"/>
  <c r="F23" i="3"/>
  <c r="L23" i="3" s="1"/>
  <c r="F24" i="3"/>
  <c r="L24" i="3" s="1"/>
  <c r="F25" i="3"/>
  <c r="L25" i="3" s="1"/>
  <c r="F26" i="3"/>
  <c r="L26" i="3" s="1"/>
  <c r="F27" i="3"/>
  <c r="L27" i="3" s="1"/>
  <c r="F30" i="3"/>
  <c r="F31" i="3"/>
  <c r="F32" i="3"/>
  <c r="L32" i="3" s="1"/>
  <c r="F33" i="3"/>
  <c r="L33" i="3" s="1"/>
  <c r="F34" i="3"/>
  <c r="L34" i="3" s="1"/>
  <c r="L36" i="3"/>
  <c r="L39" i="3"/>
  <c r="L45" i="3"/>
  <c r="E62" i="3"/>
  <c r="G62" i="3"/>
  <c r="H62" i="3"/>
  <c r="I62" i="3"/>
  <c r="J62" i="3"/>
  <c r="K62" i="3"/>
  <c r="K66" i="3" s="1"/>
  <c r="L20" i="3" l="1"/>
  <c r="F29" i="3"/>
  <c r="L29" i="3" s="1"/>
  <c r="F49" i="3"/>
  <c r="F65" i="3" s="1"/>
  <c r="L65" i="3" s="1"/>
  <c r="J29" i="1"/>
  <c r="H29" i="1"/>
  <c r="E29" i="1"/>
  <c r="I29" i="1"/>
  <c r="J58" i="4"/>
  <c r="H58" i="4"/>
  <c r="G29" i="1"/>
  <c r="K29" i="1"/>
  <c r="E66" i="3"/>
  <c r="F49" i="4"/>
  <c r="F65" i="4" s="1"/>
  <c r="L65" i="4" s="1"/>
  <c r="H49" i="1"/>
  <c r="K49" i="1"/>
  <c r="G49" i="1"/>
  <c r="I49" i="1"/>
  <c r="J49" i="1"/>
  <c r="E49" i="1"/>
  <c r="L31" i="3"/>
  <c r="L31" i="4"/>
  <c r="L30" i="3"/>
  <c r="G57" i="1"/>
  <c r="J63" i="1"/>
  <c r="G63" i="1"/>
  <c r="J64" i="1"/>
  <c r="J62" i="1"/>
  <c r="J65" i="1"/>
  <c r="H62" i="1"/>
  <c r="G62" i="1"/>
  <c r="I62" i="1"/>
  <c r="G65" i="1"/>
  <c r="I64" i="1"/>
  <c r="I56" i="1"/>
  <c r="G64" i="1"/>
  <c r="F22" i="1"/>
  <c r="L22" i="1" s="1"/>
  <c r="F62" i="3"/>
  <c r="L62" i="3" s="1"/>
  <c r="F63" i="4"/>
  <c r="L63" i="4" s="1"/>
  <c r="F23" i="1"/>
  <c r="L23" i="1" s="1"/>
  <c r="K63" i="1"/>
  <c r="F27" i="1"/>
  <c r="L27" i="1" s="1"/>
  <c r="F57" i="4"/>
  <c r="L57" i="4" s="1"/>
  <c r="K57" i="1"/>
  <c r="K58" i="4"/>
  <c r="J57" i="1"/>
  <c r="I63" i="1"/>
  <c r="I57" i="1"/>
  <c r="H64" i="1"/>
  <c r="E62" i="1"/>
  <c r="F38" i="1"/>
  <c r="L38" i="1" s="1"/>
  <c r="F40" i="1"/>
  <c r="L40" i="1" s="1"/>
  <c r="E56" i="1"/>
  <c r="F18" i="4"/>
  <c r="L18" i="4" s="1"/>
  <c r="E19" i="4"/>
  <c r="E52" i="4" s="1"/>
  <c r="J19" i="3"/>
  <c r="J52" i="3" s="1"/>
  <c r="H19" i="3"/>
  <c r="H52" i="3" s="1"/>
  <c r="F44" i="1"/>
  <c r="L44" i="1" s="1"/>
  <c r="F56" i="3"/>
  <c r="L56" i="3" s="1"/>
  <c r="E19" i="3"/>
  <c r="E52" i="3" s="1"/>
  <c r="L13" i="3"/>
  <c r="E65" i="1"/>
  <c r="J56" i="1"/>
  <c r="I65" i="1"/>
  <c r="K64" i="1"/>
  <c r="L29" i="4"/>
  <c r="K19" i="4"/>
  <c r="K52" i="4" s="1"/>
  <c r="K66" i="4"/>
  <c r="F62" i="4"/>
  <c r="L62" i="4" s="1"/>
  <c r="K65" i="1"/>
  <c r="F64" i="4"/>
  <c r="L64" i="4" s="1"/>
  <c r="E64" i="1"/>
  <c r="G19" i="4"/>
  <c r="G52" i="4" s="1"/>
  <c r="I66" i="4"/>
  <c r="F56" i="4"/>
  <c r="K56" i="1"/>
  <c r="H56" i="1"/>
  <c r="F18" i="3"/>
  <c r="L18" i="3" s="1"/>
  <c r="G19" i="3"/>
  <c r="G52" i="3" s="1"/>
  <c r="K19" i="3"/>
  <c r="K52" i="3" s="1"/>
  <c r="H66" i="3"/>
  <c r="F63" i="3"/>
  <c r="L63" i="3" s="1"/>
  <c r="F16" i="1"/>
  <c r="L16" i="1" s="1"/>
  <c r="G18" i="1"/>
  <c r="G19" i="1" s="1"/>
  <c r="F39" i="1"/>
  <c r="L39" i="1" s="1"/>
  <c r="F37" i="1"/>
  <c r="L37" i="1" s="1"/>
  <c r="F36" i="1"/>
  <c r="L36" i="1" s="1"/>
  <c r="F17" i="1"/>
  <c r="L17" i="1" s="1"/>
  <c r="F33" i="1"/>
  <c r="L33" i="1" s="1"/>
  <c r="F34" i="1"/>
  <c r="L34" i="1" s="1"/>
  <c r="F32" i="1"/>
  <c r="L32" i="1" s="1"/>
  <c r="F31" i="1"/>
  <c r="L31" i="1" s="1"/>
  <c r="F13" i="1"/>
  <c r="F14" i="1" s="1"/>
  <c r="E18" i="1"/>
  <c r="F35" i="1"/>
  <c r="L35" i="1" s="1"/>
  <c r="E58" i="3"/>
  <c r="E57" i="1"/>
  <c r="H65" i="1"/>
  <c r="G58" i="3"/>
  <c r="H57" i="3"/>
  <c r="F64" i="3"/>
  <c r="L64" i="3" s="1"/>
  <c r="J66" i="3"/>
  <c r="K58" i="3"/>
  <c r="E63" i="1"/>
  <c r="I66" i="3"/>
  <c r="J58" i="3"/>
  <c r="L15" i="3"/>
  <c r="F57" i="3"/>
  <c r="H63" i="1"/>
  <c r="G66" i="3"/>
  <c r="L14" i="3"/>
  <c r="I58" i="3"/>
  <c r="I19" i="3"/>
  <c r="I52" i="3" s="1"/>
  <c r="K62" i="1"/>
  <c r="F24" i="1"/>
  <c r="L24" i="1" s="1"/>
  <c r="F26" i="1"/>
  <c r="L26" i="1" s="1"/>
  <c r="F15" i="1"/>
  <c r="L15" i="1" s="1"/>
  <c r="F30" i="1"/>
  <c r="K18" i="1"/>
  <c r="K19" i="1" s="1"/>
  <c r="H18" i="1"/>
  <c r="I18" i="1"/>
  <c r="J18" i="1"/>
  <c r="F20" i="1"/>
  <c r="F25" i="1"/>
  <c r="L25" i="1" s="1"/>
  <c r="E14" i="1"/>
  <c r="F14" i="4"/>
  <c r="I58" i="4"/>
  <c r="J66" i="4"/>
  <c r="L30" i="4"/>
  <c r="H66" i="4"/>
  <c r="G66" i="4"/>
  <c r="J19" i="4"/>
  <c r="J52" i="4" s="1"/>
  <c r="G56" i="4"/>
  <c r="G58" i="4" s="1"/>
  <c r="E66" i="4"/>
  <c r="I19" i="4"/>
  <c r="I52" i="4" s="1"/>
  <c r="H19" i="4"/>
  <c r="H52" i="4" s="1"/>
  <c r="E58" i="4"/>
  <c r="E72" i="3" l="1"/>
  <c r="F29" i="1"/>
  <c r="L29" i="1" s="1"/>
  <c r="K52" i="1"/>
  <c r="G52" i="1"/>
  <c r="H72" i="4"/>
  <c r="G72" i="4"/>
  <c r="I72" i="4"/>
  <c r="E72" i="4"/>
  <c r="K72" i="4"/>
  <c r="J72" i="4"/>
  <c r="I72" i="3"/>
  <c r="G72" i="3"/>
  <c r="K72" i="3"/>
  <c r="F49" i="1"/>
  <c r="L49" i="3"/>
  <c r="J72" i="3"/>
  <c r="J66" i="1"/>
  <c r="F57" i="1"/>
  <c r="F19" i="4"/>
  <c r="F52" i="4" s="1"/>
  <c r="F58" i="4"/>
  <c r="F62" i="1"/>
  <c r="L62" i="1" s="1"/>
  <c r="L13" i="1"/>
  <c r="F56" i="1"/>
  <c r="F19" i="3"/>
  <c r="F52" i="3" s="1"/>
  <c r="F65" i="1"/>
  <c r="E66" i="1"/>
  <c r="F64" i="1"/>
  <c r="L64" i="1" s="1"/>
  <c r="K58" i="1"/>
  <c r="F66" i="4"/>
  <c r="L66" i="4" s="1"/>
  <c r="G56" i="1"/>
  <c r="L56" i="4"/>
  <c r="F66" i="3"/>
  <c r="L66" i="3" s="1"/>
  <c r="K66" i="1"/>
  <c r="F58" i="3"/>
  <c r="F63" i="1"/>
  <c r="L57" i="3"/>
  <c r="H57" i="1"/>
  <c r="H58" i="1" s="1"/>
  <c r="H58" i="3"/>
  <c r="H72" i="3" s="1"/>
  <c r="E58" i="1"/>
  <c r="F18" i="1"/>
  <c r="L30" i="1"/>
  <c r="I66" i="1"/>
  <c r="H66" i="1"/>
  <c r="J19" i="1"/>
  <c r="J52" i="1" s="1"/>
  <c r="J58" i="1"/>
  <c r="I58" i="1"/>
  <c r="I19" i="1"/>
  <c r="I52" i="1" s="1"/>
  <c r="H19" i="1"/>
  <c r="H52" i="1" s="1"/>
  <c r="L20" i="1"/>
  <c r="E19" i="1"/>
  <c r="E52" i="1" s="1"/>
  <c r="L14" i="1"/>
  <c r="L49" i="4"/>
  <c r="L14" i="4"/>
  <c r="H72" i="1" l="1"/>
  <c r="F72" i="4"/>
  <c r="L72" i="4" s="1"/>
  <c r="J72" i="1"/>
  <c r="F72" i="3"/>
  <c r="K72" i="1"/>
  <c r="E72" i="1"/>
  <c r="I72" i="1"/>
  <c r="L58" i="4"/>
  <c r="L19" i="3"/>
  <c r="L52" i="3"/>
  <c r="L19" i="4"/>
  <c r="L52" i="4"/>
  <c r="F58" i="1"/>
  <c r="L56" i="1"/>
  <c r="L18" i="1"/>
  <c r="F19" i="1"/>
  <c r="F52" i="1" s="1"/>
  <c r="L57" i="1"/>
  <c r="L58" i="3"/>
  <c r="L49" i="1"/>
  <c r="L65" i="1"/>
  <c r="L63" i="1"/>
  <c r="L58" i="1" l="1"/>
  <c r="L19" i="1"/>
  <c r="L72" i="3"/>
  <c r="L52" i="1"/>
  <c r="F66" i="1"/>
  <c r="L66" i="1" s="1"/>
  <c r="F72" i="1" l="1"/>
  <c r="L72" i="1" s="1"/>
</calcChain>
</file>

<file path=xl/sharedStrings.xml><?xml version="1.0" encoding="utf-8"?>
<sst xmlns="http://schemas.openxmlformats.org/spreadsheetml/2006/main" count="291" uniqueCount="85">
  <si>
    <t>CONSELHO DA JUSTIÇA FEDERAL</t>
  </si>
  <si>
    <t>SECRETARIA DE ORÇAMENTO E FINANÇAS</t>
  </si>
  <si>
    <t>SUBSECRETARIA DE PLANEJAMENTO ORÇAMENTÁRIO</t>
  </si>
  <si>
    <t>Mapa Demonstrativo - Resolução CNJ N. 195/2014</t>
  </si>
  <si>
    <t>Tribunal Regional Federal da 6ª Região</t>
  </si>
  <si>
    <t>MÓDULO</t>
  </si>
  <si>
    <t>AÇÃO</t>
  </si>
  <si>
    <t>GND</t>
  </si>
  <si>
    <t>DOTAÇÃO INICIAL</t>
  </si>
  <si>
    <t>CRÉDITOS ADICIONAIS</t>
  </si>
  <si>
    <t>CRÉDITO INDISPONÍVEL</t>
  </si>
  <si>
    <t>DESPESA EMPENHADA</t>
  </si>
  <si>
    <t>DESPESA LIQUIDADA</t>
  </si>
  <si>
    <t>DESPESA PAGA</t>
  </si>
  <si>
    <t>DOTAÇÃO ATUALIZADA</t>
  </si>
  <si>
    <t>% EXECUÇÃO</t>
  </si>
  <si>
    <t>SUPLEMENTAÇÃO/ CANCELAMENTO</t>
  </si>
  <si>
    <t>PESSOAL</t>
  </si>
  <si>
    <t>0181</t>
  </si>
  <si>
    <t>PAGAMENTO DE APOSENTADORIAS E PENSÕES</t>
  </si>
  <si>
    <t>TOTAL DE INATIVOS</t>
  </si>
  <si>
    <t>20TP</t>
  </si>
  <si>
    <t>PAGAMENTO DE PESSOAL ATIVO DA UNIÃO</t>
  </si>
  <si>
    <t>09HB</t>
  </si>
  <si>
    <t xml:space="preserve">CONTRIBUIÇÃO DA UNIÃO DE SUAS AUTARQUIAS E FUNDAÇÕES PARA O CUSTEIO DO REGIME DE PREVIDÊNCIA DOS SERVIDORES PÚBLICO FEDERAIS </t>
  </si>
  <si>
    <t>00S6</t>
  </si>
  <si>
    <t>BENEFÍCIO ESPECIAL E DEMAIS COMPLEMENTAÇÕES DE APOSENTADORIAS</t>
  </si>
  <si>
    <t>TOTAL ATIVOS</t>
  </si>
  <si>
    <t>TOTAL DE PESSOAL</t>
  </si>
  <si>
    <t>BENEFÍCIOS</t>
  </si>
  <si>
    <t>212B</t>
  </si>
  <si>
    <t>ASSISTÊNCIA PRÉ-ESCOLAR AOS DEPENDENTES DOS SERVIDORES E EMPREGADOS - PO 0001</t>
  </si>
  <si>
    <t>AUXÍLIO-TRANSPORTE AOS SERVIDORES E EMPREGADOS - P0003</t>
  </si>
  <si>
    <t>AUXÍLIO-ALIMENTAÇÃO AOS SERVIDORES E EMPREGADOS - PO 0005</t>
  </si>
  <si>
    <t>SALÁRIO-FAMÍLIA E AUXÍLIO RECLUSÃO - PO 0059</t>
  </si>
  <si>
    <t>BENEFÍCIOS ASSISTENCIAIS DECORRENTES DO AUXÍLIO-FUNERAL E NATALIDADE - PO 0009</t>
  </si>
  <si>
    <t>TOTAL DE BENEFÍCIO</t>
  </si>
  <si>
    <t>AJPC</t>
  </si>
  <si>
    <t>ASSISTÊNCIA JURÍDICA A PESSOAL CARENTES (NACIONAL)</t>
  </si>
  <si>
    <t>ATIVIDADES</t>
  </si>
  <si>
    <t>219I</t>
  </si>
  <si>
    <t>PUBLICIDADE INSTITUCIONAL E DE UTILIDADE PÚBLICA - PO 0000</t>
  </si>
  <si>
    <t>RÁDIO E TV JUSTIÇA - PO 0002</t>
  </si>
  <si>
    <t>JULGAMENTO DE CAUSAS NA JUSTIÇA FEDERAL - PO 0000</t>
  </si>
  <si>
    <t>CAPACITAÇÃO DE RECURSOS HUMANOS - PO 0002</t>
  </si>
  <si>
    <t>CAPACITACAO DE SERVIDORES EFETIVOS E COMISSIONADOS DAS UNIDADES DE TECNOLOGIA DA INFORMACAO E SEGURANCA DA INFORMACAO DO PODER JUDICIARIO</t>
  </si>
  <si>
    <t>FORMAÇÃO E APERFEIÇOAMENTO DE MAGISTRADOS - PO 0009</t>
  </si>
  <si>
    <t>AÇÕES DE INFORMÁTICA - PO 0010</t>
  </si>
  <si>
    <t>GESTÃO DE CONTRATOS NACIONAIS - CTN - PO0011</t>
  </si>
  <si>
    <t>MANUTENÇÃO DAS ATIVIDADES ITINERANTES DA JUSTIÇA FEDERAL - PO0017</t>
  </si>
  <si>
    <t>216H</t>
  </si>
  <si>
    <t>AJUDA DE CUSTO PARA MORADIA OU AUXÍLIO MORADIA A AGENTES PÚBLICOS - AMOA</t>
  </si>
  <si>
    <t>TOTAL ATIVIDADES</t>
  </si>
  <si>
    <t>219Z</t>
  </si>
  <si>
    <t>TOTAL GERAL</t>
  </si>
  <si>
    <t>ATIVO</t>
  </si>
  <si>
    <t>INATIVO</t>
  </si>
  <si>
    <t>TOTAL</t>
  </si>
  <si>
    <t>BENEFÍCIOS (AA, APE, AMOS e AT)</t>
  </si>
  <si>
    <t>OUTROS BENEFÍCIOS (AUX. NATALIDADE, AUX. FUNERAL e PASSIVO)</t>
  </si>
  <si>
    <t>OUTRAS DESPESAS</t>
  </si>
  <si>
    <t>BENEFÍCIO ESPECIAL E DEMAIS COMPLENTAÇÕES DE APOSENTADORIAS</t>
  </si>
  <si>
    <t>CAPACITACAO DE SERVIDORES EFETIVOS E COMISSIONADOS DAS UNIDADES DE TECNOLOGIA DA INFORMACAO E SEGURANCA DA INFORMACAO DO PODER JUDICIARIO- TISI</t>
  </si>
  <si>
    <t>-</t>
  </si>
  <si>
    <t>OBS: DEMONSTRAR EXECUÇÃO DOS CREDITOS CONCEDIDOS.</t>
  </si>
  <si>
    <t>Justiça Federal de 1º Grau da 6ª Região</t>
  </si>
  <si>
    <t>SUPLEMENTAÇÃO/  CANCELAMENTO</t>
  </si>
  <si>
    <t>CAPACITAÇÃO DE SERVIDORES EFETIVOS E COMISSIONADOS DAS UNIDADES DE TECNOLOGIA DA INFORMAÇÃO E SEGURANÇA DA INFORMAÇÃO DO PODER JUDICIÁRIO – TISI</t>
  </si>
  <si>
    <t>SEGURANÇA INSTITUCIONAL NA JUSTIÇA FEDERAL  - PO 0016</t>
  </si>
  <si>
    <t>REFORMA DO EDIFICIO-SEDE DA JUSTICA FEDERAL DE JUIZ DE FORA - MG - PO 002M</t>
  </si>
  <si>
    <t>EXAMES PERIÓDICOS - CIVIS - PO 0002</t>
  </si>
  <si>
    <t>ASSISTÊNCIA MÉDICA E ODONTOLÓGICA AOS SERVIDORES E SEUS DEPENDENTES - PO 0001</t>
  </si>
  <si>
    <t>PROJETOS</t>
  </si>
  <si>
    <t>BENEFÍCIOS E ATIVIDADES</t>
  </si>
  <si>
    <r>
      <t>Tribunal Regional Federal da 6ª Região (1</t>
    </r>
    <r>
      <rPr>
        <b/>
        <vertAlign val="superscript"/>
        <sz val="11"/>
        <color rgb="FF000000"/>
        <rFont val="Calibri"/>
        <family val="2"/>
      </rPr>
      <t>o.</t>
    </r>
    <r>
      <rPr>
        <b/>
        <sz val="11"/>
        <color indexed="8"/>
        <rFont val="Calibri"/>
        <family val="2"/>
      </rPr>
      <t xml:space="preserve"> e 2</t>
    </r>
    <r>
      <rPr>
        <b/>
        <vertAlign val="superscript"/>
        <sz val="11"/>
        <color rgb="FF000000"/>
        <rFont val="Calibri"/>
        <family val="2"/>
      </rPr>
      <t>o.</t>
    </r>
    <r>
      <rPr>
        <b/>
        <sz val="11"/>
        <color indexed="8"/>
        <rFont val="Calibri"/>
        <family val="2"/>
      </rPr>
      <t xml:space="preserve"> Graus)</t>
    </r>
  </si>
  <si>
    <t>Demonstrativo da Execução Orçamentária da Justiça Federal - 2025</t>
  </si>
  <si>
    <t>REFORMA DO EDIFÍCIO-SEDE I DA JUSTIÇA FEDERAL EM BELO HORIZONTE - MG - PO 002V</t>
  </si>
  <si>
    <t>REFORMA DO EDIFÍCIO-SEDE II DA JUSTIÇA FEDERAL EM BELO HORIZONTE - MG - PO 002X</t>
  </si>
  <si>
    <t>REFORMA DO EDIFÍCIO-SEDE III DA JUSTIÇA FEDERAL EM BELO HORIZONTE - MG - PO 003M</t>
  </si>
  <si>
    <t>166J</t>
  </si>
  <si>
    <t>CONSTRUÇÃO DO EDIFÍCIO-SEDE DA JUSTIÇA FEDERAL EM VIÇOSA - MG</t>
  </si>
  <si>
    <t>TOTAL PROJETOS</t>
  </si>
  <si>
    <t>AÇÕES DE GESTÃO E CONTROLE DE PRECATÓRIOS - AGPREC - PO 0015</t>
  </si>
  <si>
    <t>ASSISTENCIA MEDICA E ODONTOLOGICA DE CIVIS - COMPLEMENTACAO DA UNIAO - INATIVOS - PO 1001</t>
  </si>
  <si>
    <t>AUXILIO-FUNERAL E NATALIDADE DE CIVIS - INATIVOS - PO 1009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</si>
</sst>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;\-#,##0.00\ ;\-#\ ;@\ "/>
    <numFmt numFmtId="165" formatCode="#,##0\ ;[Red]\-#,##0\ "/>
    <numFmt numFmtId="166" formatCode="#,##0.00\ ;[Red]\-#,##0.00\ "/>
    <numFmt numFmtId="167" formatCode="#,##0.00_ ;[Red]\-#,##0.00\ "/>
    <numFmt numFmtId="168" formatCode="#,##0.00_ ;\-#,##0.00\ "/>
    <numFmt numFmtId="169" formatCode="0_ ;[Red]\-0\ "/>
  </numFmts>
  <fonts count="19" x14ac:knownFonts="1">
    <font>
      <sz val="11"/>
      <color indexed="8"/>
      <name val="Calibri"/>
      <family val="2"/>
    </font>
    <font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16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b/>
      <sz val="24"/>
      <color indexed="8"/>
      <name val="Calibri"/>
      <family val="2"/>
    </font>
    <font>
      <sz val="10"/>
      <color indexed="19"/>
      <name val="Calibri"/>
      <family val="2"/>
    </font>
    <font>
      <sz val="10"/>
      <color indexed="63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vertAlign val="superscript"/>
      <sz val="11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1" fillId="8" borderId="1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4" fontId="16" fillId="0" borderId="0" applyFill="0" applyBorder="0" applyAlignment="0" applyProtection="0"/>
    <xf numFmtId="0" fontId="3" fillId="0" borderId="0" applyNumberFormat="0" applyFill="0" applyBorder="0" applyAlignment="0" applyProtection="0"/>
  </cellStyleXfs>
  <cellXfs count="298">
    <xf numFmtId="0" fontId="0" fillId="0" borderId="0" xfId="0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6" fillId="0" borderId="0" xfId="16" applyFill="1" applyBorder="1" applyAlignment="1" applyProtection="1">
      <alignment vertical="center"/>
    </xf>
    <xf numFmtId="164" fontId="16" fillId="0" borderId="0" xfId="16" applyFill="1" applyBorder="1" applyAlignment="1" applyProtection="1"/>
    <xf numFmtId="10" fontId="0" fillId="0" borderId="0" xfId="0" applyNumberFormat="1" applyAlignment="1">
      <alignment horizontal="center"/>
    </xf>
    <xf numFmtId="10" fontId="12" fillId="0" borderId="0" xfId="0" applyNumberFormat="1" applyFont="1" applyAlignment="1">
      <alignment horizontal="center"/>
    </xf>
    <xf numFmtId="0" fontId="12" fillId="0" borderId="0" xfId="0" applyFont="1"/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16" fillId="0" borderId="2" xfId="16" applyFill="1" applyBorder="1" applyAlignment="1" applyProtection="1">
      <alignment vertical="center"/>
    </xf>
    <xf numFmtId="164" fontId="16" fillId="9" borderId="2" xfId="16" applyFill="1" applyBorder="1" applyAlignment="1" applyProtection="1">
      <alignment vertical="center"/>
    </xf>
    <xf numFmtId="10" fontId="0" fillId="0" borderId="2" xfId="0" applyNumberForma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0" fontId="12" fillId="10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vertical="center"/>
    </xf>
    <xf numFmtId="10" fontId="0" fillId="1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65" fontId="0" fillId="0" borderId="0" xfId="0" applyNumberFormat="1"/>
    <xf numFmtId="4" fontId="0" fillId="0" borderId="0" xfId="0" applyNumberFormat="1" applyAlignment="1">
      <alignment vertical="center"/>
    </xf>
    <xf numFmtId="4" fontId="0" fillId="0" borderId="0" xfId="0" applyNumberFormat="1"/>
    <xf numFmtId="0" fontId="0" fillId="9" borderId="2" xfId="0" applyFill="1" applyBorder="1" applyAlignment="1">
      <alignment horizontal="left" vertical="center" wrapText="1"/>
    </xf>
    <xf numFmtId="0" fontId="0" fillId="9" borderId="2" xfId="0" applyFill="1" applyBorder="1" applyAlignment="1">
      <alignment horizontal="center" vertical="center" wrapText="1"/>
    </xf>
    <xf numFmtId="166" fontId="13" fillId="9" borderId="2" xfId="0" applyNumberFormat="1" applyFont="1" applyFill="1" applyBorder="1" applyAlignment="1">
      <alignment horizontal="left" vertical="center" wrapText="1"/>
    </xf>
    <xf numFmtId="165" fontId="12" fillId="0" borderId="0" xfId="0" applyNumberFormat="1" applyFont="1"/>
    <xf numFmtId="10" fontId="0" fillId="0" borderId="0" xfId="0" applyNumberFormat="1" applyAlignment="1">
      <alignment horizontal="center" vertical="center"/>
    </xf>
    <xf numFmtId="164" fontId="0" fillId="0" borderId="0" xfId="16" applyFont="1" applyFill="1" applyBorder="1" applyAlignment="1" applyProtection="1">
      <alignment vertical="center"/>
    </xf>
    <xf numFmtId="4" fontId="0" fillId="0" borderId="0" xfId="16" applyNumberFormat="1" applyFont="1" applyFill="1" applyBorder="1" applyAlignment="1" applyProtection="1">
      <alignment vertical="center"/>
    </xf>
    <xf numFmtId="10" fontId="12" fillId="0" borderId="0" xfId="0" applyNumberFormat="1" applyFont="1" applyAlignment="1">
      <alignment horizontal="center" vertical="center"/>
    </xf>
    <xf numFmtId="4" fontId="12" fillId="9" borderId="2" xfId="16" applyNumberFormat="1" applyFont="1" applyFill="1" applyBorder="1" applyAlignment="1" applyProtection="1">
      <alignment horizontal="center" vertical="center"/>
    </xf>
    <xf numFmtId="4" fontId="12" fillId="9" borderId="2" xfId="16" applyNumberFormat="1" applyFont="1" applyFill="1" applyBorder="1" applyAlignment="1" applyProtection="1">
      <alignment horizontal="center" vertical="center" wrapText="1"/>
    </xf>
    <xf numFmtId="164" fontId="0" fillId="9" borderId="2" xfId="16" applyFont="1" applyFill="1" applyBorder="1" applyAlignment="1" applyProtection="1">
      <alignment vertical="center"/>
    </xf>
    <xf numFmtId="4" fontId="0" fillId="9" borderId="2" xfId="16" applyNumberFormat="1" applyFont="1" applyFill="1" applyBorder="1" applyAlignment="1" applyProtection="1">
      <alignment vertical="center"/>
    </xf>
    <xf numFmtId="164" fontId="0" fillId="9" borderId="3" xfId="16" applyFont="1" applyFill="1" applyBorder="1" applyAlignment="1" applyProtection="1">
      <alignment vertical="center"/>
    </xf>
    <xf numFmtId="164" fontId="0" fillId="10" borderId="2" xfId="16" applyFont="1" applyFill="1" applyBorder="1" applyAlignment="1" applyProtection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164" fontId="0" fillId="9" borderId="4" xfId="16" applyFont="1" applyFill="1" applyBorder="1" applyAlignment="1" applyProtection="1">
      <alignment vertical="center"/>
    </xf>
    <xf numFmtId="4" fontId="0" fillId="0" borderId="2" xfId="16" applyNumberFormat="1" applyFont="1" applyFill="1" applyBorder="1" applyAlignment="1" applyProtection="1">
      <alignment vertical="center"/>
    </xf>
    <xf numFmtId="168" fontId="0" fillId="0" borderId="0" xfId="0" applyNumberFormat="1"/>
    <xf numFmtId="0" fontId="12" fillId="10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66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166" fontId="13" fillId="9" borderId="0" xfId="0" applyNumberFormat="1" applyFont="1" applyFill="1" applyAlignment="1">
      <alignment vertical="center"/>
    </xf>
    <xf numFmtId="166" fontId="12" fillId="9" borderId="2" xfId="0" applyNumberFormat="1" applyFont="1" applyFill="1" applyBorder="1" applyAlignment="1">
      <alignment horizontal="center" vertical="center" wrapText="1"/>
    </xf>
    <xf numFmtId="166" fontId="12" fillId="9" borderId="2" xfId="0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6" fontId="13" fillId="9" borderId="2" xfId="0" applyNumberFormat="1" applyFont="1" applyFill="1" applyBorder="1" applyAlignment="1">
      <alignment vertical="center"/>
    </xf>
    <xf numFmtId="166" fontId="13" fillId="9" borderId="3" xfId="0" applyNumberFormat="1" applyFont="1" applyFill="1" applyBorder="1" applyAlignment="1">
      <alignment vertical="center"/>
    </xf>
    <xf numFmtId="166" fontId="12" fillId="10" borderId="2" xfId="0" applyNumberFormat="1" applyFont="1" applyFill="1" applyBorder="1" applyAlignment="1">
      <alignment horizontal="center" vertical="center"/>
    </xf>
    <xf numFmtId="166" fontId="12" fillId="10" borderId="2" xfId="0" applyNumberFormat="1" applyFont="1" applyFill="1" applyBorder="1" applyAlignment="1">
      <alignment vertical="center"/>
    </xf>
    <xf numFmtId="166" fontId="12" fillId="10" borderId="3" xfId="0" applyNumberFormat="1" applyFont="1" applyFill="1" applyBorder="1" applyAlignment="1">
      <alignment vertical="center"/>
    </xf>
    <xf numFmtId="165" fontId="13" fillId="0" borderId="2" xfId="0" applyNumberFormat="1" applyFont="1" applyBorder="1" applyAlignment="1">
      <alignment horizontal="center" vertical="center" wrapText="1"/>
    </xf>
    <xf numFmtId="4" fontId="0" fillId="9" borderId="0" xfId="0" applyNumberFormat="1" applyFill="1" applyAlignment="1">
      <alignment vertical="center"/>
    </xf>
    <xf numFmtId="165" fontId="13" fillId="9" borderId="2" xfId="0" applyNumberFormat="1" applyFont="1" applyFill="1" applyBorder="1" applyAlignment="1">
      <alignment horizontal="center" vertical="center" wrapText="1"/>
    </xf>
    <xf numFmtId="0" fontId="0" fillId="9" borderId="0" xfId="0" applyFill="1"/>
    <xf numFmtId="4" fontId="0" fillId="9" borderId="0" xfId="0" applyNumberFormat="1" applyFill="1" applyAlignment="1">
      <alignment horizontal="center" vertical="center"/>
    </xf>
    <xf numFmtId="166" fontId="12" fillId="10" borderId="7" xfId="0" applyNumberFormat="1" applyFont="1" applyFill="1" applyBorder="1" applyAlignment="1">
      <alignment horizontal="center" vertical="center"/>
    </xf>
    <xf numFmtId="166" fontId="12" fillId="10" borderId="7" xfId="0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166" fontId="15" fillId="0" borderId="0" xfId="0" applyNumberFormat="1" applyFont="1" applyAlignment="1">
      <alignment vertical="center"/>
    </xf>
    <xf numFmtId="166" fontId="15" fillId="9" borderId="0" xfId="0" applyNumberFormat="1" applyFont="1" applyFill="1" applyAlignment="1">
      <alignment vertical="center"/>
    </xf>
    <xf numFmtId="4" fontId="12" fillId="9" borderId="0" xfId="16" applyNumberFormat="1" applyFont="1" applyFill="1" applyBorder="1" applyAlignment="1" applyProtection="1">
      <alignment vertical="center"/>
    </xf>
    <xf numFmtId="10" fontId="0" fillId="9" borderId="0" xfId="0" applyNumberFormat="1" applyFill="1" applyAlignment="1">
      <alignment horizontal="center" vertical="center"/>
    </xf>
    <xf numFmtId="4" fontId="15" fillId="9" borderId="0" xfId="0" applyNumberFormat="1" applyFont="1" applyFill="1" applyAlignment="1">
      <alignment vertical="center"/>
    </xf>
    <xf numFmtId="166" fontId="12" fillId="10" borderId="5" xfId="0" applyNumberFormat="1" applyFont="1" applyFill="1" applyBorder="1" applyAlignment="1">
      <alignment horizontal="center" vertical="center"/>
    </xf>
    <xf numFmtId="164" fontId="12" fillId="9" borderId="2" xfId="16" applyFont="1" applyFill="1" applyBorder="1" applyAlignment="1" applyProtection="1">
      <alignment horizontal="center" vertical="center" wrapText="1"/>
    </xf>
    <xf numFmtId="0" fontId="13" fillId="9" borderId="2" xfId="0" applyFont="1" applyFill="1" applyBorder="1" applyAlignment="1">
      <alignment horizontal="left" vertical="center" wrapText="1"/>
    </xf>
    <xf numFmtId="164" fontId="16" fillId="0" borderId="5" xfId="16" applyFill="1" applyBorder="1" applyAlignment="1" applyProtection="1">
      <alignment vertical="center"/>
    </xf>
    <xf numFmtId="164" fontId="16" fillId="10" borderId="5" xfId="16" applyFill="1" applyBorder="1" applyAlignment="1" applyProtection="1"/>
    <xf numFmtId="164" fontId="0" fillId="10" borderId="5" xfId="16" applyFont="1" applyFill="1" applyBorder="1" applyAlignment="1" applyProtection="1">
      <alignment vertical="center"/>
    </xf>
    <xf numFmtId="164" fontId="0" fillId="9" borderId="8" xfId="16" applyFont="1" applyFill="1" applyBorder="1" applyAlignment="1" applyProtection="1">
      <alignment vertical="center"/>
    </xf>
    <xf numFmtId="164" fontId="0" fillId="0" borderId="5" xfId="16" applyFont="1" applyFill="1" applyBorder="1" applyAlignment="1" applyProtection="1">
      <alignment vertical="center"/>
    </xf>
    <xf numFmtId="0" fontId="0" fillId="0" borderId="8" xfId="0" applyBorder="1" applyAlignment="1">
      <alignment horizontal="center" vertical="center"/>
    </xf>
    <xf numFmtId="4" fontId="0" fillId="0" borderId="8" xfId="16" applyNumberFormat="1" applyFont="1" applyFill="1" applyBorder="1" applyAlignment="1" applyProtection="1">
      <alignment vertical="center"/>
    </xf>
    <xf numFmtId="164" fontId="0" fillId="0" borderId="8" xfId="16" applyFont="1" applyFill="1" applyBorder="1" applyAlignment="1" applyProtection="1">
      <alignment vertical="center"/>
    </xf>
    <xf numFmtId="4" fontId="0" fillId="9" borderId="8" xfId="16" applyNumberFormat="1" applyFont="1" applyFill="1" applyBorder="1" applyAlignment="1" applyProtection="1">
      <alignment vertical="center"/>
    </xf>
    <xf numFmtId="4" fontId="14" fillId="10" borderId="5" xfId="0" applyNumberFormat="1" applyFont="1" applyFill="1" applyBorder="1" applyAlignment="1">
      <alignment vertical="center"/>
    </xf>
    <xf numFmtId="4" fontId="12" fillId="10" borderId="5" xfId="0" applyNumberFormat="1" applyFont="1" applyFill="1" applyBorder="1" applyAlignment="1">
      <alignment vertical="center"/>
    </xf>
    <xf numFmtId="166" fontId="13" fillId="9" borderId="8" xfId="0" applyNumberFormat="1" applyFont="1" applyFill="1" applyBorder="1" applyAlignment="1">
      <alignment vertical="center"/>
    </xf>
    <xf numFmtId="166" fontId="0" fillId="9" borderId="8" xfId="0" applyNumberFormat="1" applyFill="1" applyBorder="1" applyAlignment="1">
      <alignment vertical="center"/>
    </xf>
    <xf numFmtId="166" fontId="0" fillId="0" borderId="9" xfId="0" applyNumberFormat="1" applyBorder="1" applyAlignment="1">
      <alignment vertical="center"/>
    </xf>
    <xf numFmtId="166" fontId="0" fillId="0" borderId="8" xfId="0" applyNumberFormat="1" applyBorder="1" applyAlignment="1">
      <alignment horizontal="center" vertical="center"/>
    </xf>
    <xf numFmtId="166" fontId="0" fillId="0" borderId="8" xfId="0" applyNumberFormat="1" applyBorder="1" applyAlignment="1">
      <alignment vertical="center"/>
    </xf>
    <xf numFmtId="0" fontId="12" fillId="11" borderId="8" xfId="0" applyFont="1" applyFill="1" applyBorder="1" applyAlignment="1">
      <alignment horizontal="center" vertical="center"/>
    </xf>
    <xf numFmtId="164" fontId="0" fillId="11" borderId="8" xfId="16" applyFont="1" applyFill="1" applyBorder="1" applyAlignment="1" applyProtection="1">
      <alignment vertical="center"/>
    </xf>
    <xf numFmtId="166" fontId="12" fillId="11" borderId="8" xfId="0" applyNumberFormat="1" applyFont="1" applyFill="1" applyBorder="1" applyAlignment="1">
      <alignment horizontal="center" vertical="center"/>
    </xf>
    <xf numFmtId="166" fontId="12" fillId="12" borderId="8" xfId="0" applyNumberFormat="1" applyFont="1" applyFill="1" applyBorder="1" applyAlignment="1">
      <alignment vertical="center"/>
    </xf>
    <xf numFmtId="166" fontId="12" fillId="11" borderId="8" xfId="0" applyNumberFormat="1" applyFont="1" applyFill="1" applyBorder="1" applyAlignment="1">
      <alignment vertical="center"/>
    </xf>
    <xf numFmtId="10" fontId="0" fillId="11" borderId="2" xfId="0" applyNumberFormat="1" applyFill="1" applyBorder="1" applyAlignment="1">
      <alignment horizontal="center" vertical="center"/>
    </xf>
    <xf numFmtId="166" fontId="12" fillId="11" borderId="9" xfId="0" applyNumberFormat="1" applyFont="1" applyFill="1" applyBorder="1" applyAlignment="1">
      <alignment vertical="center"/>
    </xf>
    <xf numFmtId="164" fontId="13" fillId="9" borderId="2" xfId="16" applyFont="1" applyFill="1" applyBorder="1" applyAlignment="1" applyProtection="1">
      <alignment vertical="center"/>
    </xf>
    <xf numFmtId="164" fontId="16" fillId="0" borderId="0" xfId="16"/>
    <xf numFmtId="164" fontId="16" fillId="0" borderId="0" xfId="16" applyAlignment="1">
      <alignment vertical="center"/>
    </xf>
    <xf numFmtId="10" fontId="0" fillId="13" borderId="0" xfId="0" applyNumberFormat="1" applyFill="1" applyAlignment="1">
      <alignment vertical="center"/>
    </xf>
    <xf numFmtId="0" fontId="12" fillId="10" borderId="3" xfId="0" applyFont="1" applyFill="1" applyBorder="1" applyAlignment="1">
      <alignment horizontal="center" vertical="center" textRotation="180" wrapText="1"/>
    </xf>
    <xf numFmtId="166" fontId="13" fillId="14" borderId="2" xfId="0" applyNumberFormat="1" applyFont="1" applyFill="1" applyBorder="1" applyAlignment="1">
      <alignment horizontal="left" vertical="center" wrapText="1"/>
    </xf>
    <xf numFmtId="164" fontId="0" fillId="14" borderId="2" xfId="16" applyFont="1" applyFill="1" applyBorder="1" applyAlignment="1" applyProtection="1">
      <alignment vertical="center"/>
    </xf>
    <xf numFmtId="0" fontId="0" fillId="13" borderId="2" xfId="0" applyFill="1" applyBorder="1" applyAlignment="1">
      <alignment horizontal="left" vertical="center" wrapText="1"/>
    </xf>
    <xf numFmtId="166" fontId="13" fillId="13" borderId="2" xfId="0" applyNumberFormat="1" applyFont="1" applyFill="1" applyBorder="1" applyAlignment="1">
      <alignment horizontal="center" vertical="center" wrapText="1"/>
    </xf>
    <xf numFmtId="166" fontId="13" fillId="13" borderId="2" xfId="0" applyNumberFormat="1" applyFont="1" applyFill="1" applyBorder="1" applyAlignment="1">
      <alignment horizontal="left" vertical="center" wrapText="1"/>
    </xf>
    <xf numFmtId="166" fontId="0" fillId="13" borderId="2" xfId="0" applyNumberFormat="1" applyFill="1" applyBorder="1" applyAlignment="1">
      <alignment horizontal="center" vertical="center" wrapText="1"/>
    </xf>
    <xf numFmtId="49" fontId="0" fillId="13" borderId="2" xfId="0" applyNumberFormat="1" applyFill="1" applyBorder="1" applyAlignment="1">
      <alignment horizontal="center" vertical="center" wrapText="1"/>
    </xf>
    <xf numFmtId="0" fontId="0" fillId="13" borderId="2" xfId="0" applyFill="1" applyBorder="1" applyAlignment="1">
      <alignment vertical="center"/>
    </xf>
    <xf numFmtId="0" fontId="0" fillId="13" borderId="2" xfId="0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left" vertical="center" wrapText="1"/>
    </xf>
    <xf numFmtId="0" fontId="0" fillId="13" borderId="3" xfId="0" applyFill="1" applyBorder="1" applyAlignment="1">
      <alignment horizontal="left" vertical="center" wrapText="1"/>
    </xf>
    <xf numFmtId="0" fontId="13" fillId="13" borderId="3" xfId="0" applyFont="1" applyFill="1" applyBorder="1" applyAlignment="1">
      <alignment horizontal="left" vertical="center" wrapText="1"/>
    </xf>
    <xf numFmtId="0" fontId="13" fillId="14" borderId="3" xfId="0" applyFont="1" applyFill="1" applyBorder="1" applyAlignment="1">
      <alignment horizontal="left" vertical="center" wrapText="1"/>
    </xf>
    <xf numFmtId="166" fontId="13" fillId="14" borderId="3" xfId="0" applyNumberFormat="1" applyFont="1" applyFill="1" applyBorder="1" applyAlignment="1">
      <alignment horizontal="left" vertical="center" wrapText="1"/>
    </xf>
    <xf numFmtId="165" fontId="13" fillId="9" borderId="7" xfId="0" applyNumberFormat="1" applyFont="1" applyFill="1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/>
    </xf>
    <xf numFmtId="166" fontId="13" fillId="13" borderId="2" xfId="0" applyNumberFormat="1" applyFont="1" applyFill="1" applyBorder="1" applyAlignment="1">
      <alignment vertical="center"/>
    </xf>
    <xf numFmtId="168" fontId="12" fillId="0" borderId="0" xfId="0" applyNumberFormat="1" applyFont="1"/>
    <xf numFmtId="4" fontId="13" fillId="14" borderId="5" xfId="0" applyNumberFormat="1" applyFont="1" applyFill="1" applyBorder="1" applyAlignment="1">
      <alignment vertical="center"/>
    </xf>
    <xf numFmtId="10" fontId="0" fillId="10" borderId="4" xfId="0" applyNumberForma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64" fontId="16" fillId="13" borderId="2" xfId="16" applyFill="1" applyBorder="1" applyAlignment="1" applyProtection="1">
      <alignment vertical="center"/>
    </xf>
    <xf numFmtId="164" fontId="16" fillId="14" borderId="2" xfId="16" applyFill="1" applyBorder="1" applyAlignment="1" applyProtection="1">
      <alignment vertical="center"/>
    </xf>
    <xf numFmtId="164" fontId="16" fillId="14" borderId="5" xfId="16" applyFill="1" applyBorder="1" applyAlignment="1" applyProtection="1">
      <alignment vertical="center"/>
    </xf>
    <xf numFmtId="0" fontId="12" fillId="14" borderId="0" xfId="0" applyFont="1" applyFill="1" applyAlignment="1">
      <alignment horizontal="center" vertical="center" textRotation="180" wrapText="1"/>
    </xf>
    <xf numFmtId="0" fontId="12" fillId="13" borderId="0" xfId="0" applyFont="1" applyFill="1" applyAlignment="1">
      <alignment horizontal="center" vertical="center"/>
    </xf>
    <xf numFmtId="164" fontId="16" fillId="13" borderId="0" xfId="16" applyFill="1" applyBorder="1" applyAlignment="1" applyProtection="1">
      <alignment vertical="center"/>
    </xf>
    <xf numFmtId="10" fontId="0" fillId="13" borderId="0" xfId="0" applyNumberFormat="1" applyFill="1" applyAlignment="1">
      <alignment horizontal="center" vertical="center"/>
    </xf>
    <xf numFmtId="0" fontId="12" fillId="13" borderId="0" xfId="0" applyFont="1" applyFill="1"/>
    <xf numFmtId="164" fontId="0" fillId="14" borderId="0" xfId="16" applyFont="1" applyFill="1" applyBorder="1" applyAlignment="1" applyProtection="1">
      <alignment vertical="center"/>
    </xf>
    <xf numFmtId="4" fontId="0" fillId="14" borderId="0" xfId="16" applyNumberFormat="1" applyFont="1" applyFill="1" applyBorder="1" applyAlignment="1" applyProtection="1">
      <alignment vertical="center"/>
    </xf>
    <xf numFmtId="164" fontId="16" fillId="13" borderId="0" xfId="16" applyFill="1" applyAlignment="1">
      <alignment vertical="center"/>
    </xf>
    <xf numFmtId="164" fontId="16" fillId="12" borderId="8" xfId="16" applyFill="1" applyBorder="1" applyAlignment="1" applyProtection="1">
      <alignment vertical="center"/>
    </xf>
    <xf numFmtId="166" fontId="12" fillId="14" borderId="0" xfId="0" applyNumberFormat="1" applyFont="1" applyFill="1" applyAlignment="1">
      <alignment horizontal="center" vertical="center" textRotation="180" wrapText="1"/>
    </xf>
    <xf numFmtId="166" fontId="12" fillId="13" borderId="0" xfId="0" applyNumberFormat="1" applyFont="1" applyFill="1" applyAlignment="1">
      <alignment horizontal="center" vertical="center"/>
    </xf>
    <xf numFmtId="166" fontId="12" fillId="14" borderId="0" xfId="0" applyNumberFormat="1" applyFont="1" applyFill="1" applyAlignment="1">
      <alignment vertical="center"/>
    </xf>
    <xf numFmtId="166" fontId="12" fillId="13" borderId="0" xfId="0" applyNumberFormat="1" applyFont="1" applyFill="1" applyAlignment="1">
      <alignment vertical="center"/>
    </xf>
    <xf numFmtId="164" fontId="0" fillId="13" borderId="0" xfId="16" applyFont="1" applyFill="1" applyBorder="1" applyAlignment="1" applyProtection="1">
      <alignment vertical="center"/>
    </xf>
    <xf numFmtId="0" fontId="12" fillId="15" borderId="2" xfId="0" applyFont="1" applyFill="1" applyBorder="1" applyAlignment="1">
      <alignment horizontal="center" vertical="center" wrapText="1"/>
    </xf>
    <xf numFmtId="0" fontId="12" fillId="15" borderId="2" xfId="0" applyFont="1" applyFill="1" applyBorder="1" applyAlignment="1">
      <alignment horizontal="left" vertical="center" wrapText="1"/>
    </xf>
    <xf numFmtId="0" fontId="0" fillId="15" borderId="2" xfId="0" applyFill="1" applyBorder="1" applyAlignment="1">
      <alignment horizontal="center" vertical="center" wrapText="1"/>
    </xf>
    <xf numFmtId="164" fontId="16" fillId="16" borderId="2" xfId="16" applyFill="1" applyBorder="1" applyAlignment="1" applyProtection="1">
      <alignment vertical="center"/>
    </xf>
    <xf numFmtId="164" fontId="16" fillId="15" borderId="2" xfId="16" applyFill="1" applyBorder="1" applyAlignment="1" applyProtection="1">
      <alignment vertical="center"/>
    </xf>
    <xf numFmtId="164" fontId="16" fillId="16" borderId="5" xfId="16" applyFill="1" applyBorder="1" applyAlignment="1" applyProtection="1">
      <alignment vertical="center"/>
    </xf>
    <xf numFmtId="10" fontId="0" fillId="15" borderId="2" xfId="0" applyNumberFormat="1" applyFill="1" applyBorder="1" applyAlignment="1">
      <alignment horizontal="center" vertical="center"/>
    </xf>
    <xf numFmtId="164" fontId="0" fillId="16" borderId="2" xfId="16" applyFont="1" applyFill="1" applyBorder="1" applyAlignment="1" applyProtection="1">
      <alignment vertical="center"/>
    </xf>
    <xf numFmtId="4" fontId="0" fillId="16" borderId="2" xfId="16" applyNumberFormat="1" applyFont="1" applyFill="1" applyBorder="1" applyAlignment="1" applyProtection="1">
      <alignment vertical="center"/>
    </xf>
    <xf numFmtId="166" fontId="14" fillId="15" borderId="2" xfId="0" applyNumberFormat="1" applyFont="1" applyFill="1" applyBorder="1" applyAlignment="1">
      <alignment horizontal="left" vertical="center" wrapText="1"/>
    </xf>
    <xf numFmtId="165" fontId="0" fillId="15" borderId="2" xfId="0" applyNumberFormat="1" applyFill="1" applyBorder="1" applyAlignment="1">
      <alignment horizontal="center" vertical="center" wrapText="1"/>
    </xf>
    <xf numFmtId="166" fontId="13" fillId="16" borderId="2" xfId="0" applyNumberFormat="1" applyFont="1" applyFill="1" applyBorder="1" applyAlignment="1">
      <alignment vertical="center"/>
    </xf>
    <xf numFmtId="166" fontId="13" fillId="16" borderId="3" xfId="0" applyNumberFormat="1" applyFont="1" applyFill="1" applyBorder="1" applyAlignment="1">
      <alignment vertical="center"/>
    </xf>
    <xf numFmtId="166" fontId="13" fillId="16" borderId="8" xfId="0" applyNumberFormat="1" applyFont="1" applyFill="1" applyBorder="1" applyAlignment="1">
      <alignment vertical="center"/>
    </xf>
    <xf numFmtId="10" fontId="0" fillId="15" borderId="8" xfId="0" applyNumberFormat="1" applyFill="1" applyBorder="1" applyAlignment="1">
      <alignment horizontal="center" vertical="center"/>
    </xf>
    <xf numFmtId="164" fontId="16" fillId="10" borderId="7" xfId="16" applyFill="1" applyBorder="1" applyAlignment="1">
      <alignment vertical="center"/>
    </xf>
    <xf numFmtId="0" fontId="12" fillId="0" borderId="7" xfId="0" applyFont="1" applyBorder="1" applyAlignment="1">
      <alignment horizontal="center" vertical="center" textRotation="180" wrapText="1"/>
    </xf>
    <xf numFmtId="166" fontId="12" fillId="13" borderId="7" xfId="0" applyNumberFormat="1" applyFont="1" applyFill="1" applyBorder="1" applyAlignment="1">
      <alignment horizontal="center" vertical="center" textRotation="180" wrapText="1"/>
    </xf>
    <xf numFmtId="166" fontId="12" fillId="14" borderId="7" xfId="0" applyNumberFormat="1" applyFont="1" applyFill="1" applyBorder="1" applyAlignment="1">
      <alignment vertical="center"/>
    </xf>
    <xf numFmtId="10" fontId="0" fillId="14" borderId="2" xfId="0" applyNumberFormat="1" applyFill="1" applyBorder="1" applyAlignment="1">
      <alignment horizontal="center" vertical="center"/>
    </xf>
    <xf numFmtId="166" fontId="0" fillId="14" borderId="4" xfId="0" applyNumberFormat="1" applyFill="1" applyBorder="1" applyAlignment="1">
      <alignment horizontal="left" vertical="center"/>
    </xf>
    <xf numFmtId="166" fontId="0" fillId="14" borderId="4" xfId="0" applyNumberFormat="1" applyFill="1" applyBorder="1" applyAlignment="1">
      <alignment horizontal="center" vertical="center"/>
    </xf>
    <xf numFmtId="10" fontId="12" fillId="10" borderId="2" xfId="0" applyNumberFormat="1" applyFont="1" applyFill="1" applyBorder="1" applyAlignment="1">
      <alignment horizontal="center" vertical="center"/>
    </xf>
    <xf numFmtId="0" fontId="12" fillId="14" borderId="5" xfId="0" applyFont="1" applyFill="1" applyBorder="1" applyAlignment="1">
      <alignment horizontal="center" vertical="center"/>
    </xf>
    <xf numFmtId="0" fontId="12" fillId="14" borderId="8" xfId="0" applyFont="1" applyFill="1" applyBorder="1" applyAlignment="1">
      <alignment horizontal="center" vertical="center"/>
    </xf>
    <xf numFmtId="164" fontId="12" fillId="10" borderId="2" xfId="16" applyFont="1" applyFill="1" applyBorder="1" applyAlignment="1" applyProtection="1">
      <alignment vertical="center"/>
    </xf>
    <xf numFmtId="164" fontId="12" fillId="12" borderId="8" xfId="16" applyFont="1" applyFill="1" applyBorder="1" applyAlignment="1" applyProtection="1">
      <alignment vertical="center"/>
    </xf>
    <xf numFmtId="4" fontId="12" fillId="12" borderId="8" xfId="16" applyNumberFormat="1" applyFont="1" applyFill="1" applyBorder="1" applyAlignment="1" applyProtection="1">
      <alignment vertical="center"/>
    </xf>
    <xf numFmtId="164" fontId="12" fillId="12" borderId="9" xfId="16" applyFont="1" applyFill="1" applyBorder="1" applyAlignment="1" applyProtection="1">
      <alignment vertical="center"/>
    </xf>
    <xf numFmtId="10" fontId="12" fillId="11" borderId="2" xfId="0" applyNumberFormat="1" applyFont="1" applyFill="1" applyBorder="1" applyAlignment="1">
      <alignment horizontal="center" vertical="center"/>
    </xf>
    <xf numFmtId="4" fontId="12" fillId="11" borderId="8" xfId="16" applyNumberFormat="1" applyFont="1" applyFill="1" applyBorder="1" applyAlignment="1" applyProtection="1">
      <alignment vertical="center"/>
    </xf>
    <xf numFmtId="164" fontId="12" fillId="11" borderId="8" xfId="16" applyFont="1" applyFill="1" applyBorder="1" applyAlignment="1" applyProtection="1">
      <alignment vertical="center"/>
    </xf>
    <xf numFmtId="164" fontId="12" fillId="11" borderId="5" xfId="16" applyFont="1" applyFill="1" applyBorder="1" applyAlignment="1" applyProtection="1">
      <alignment vertical="center"/>
    </xf>
    <xf numFmtId="4" fontId="12" fillId="10" borderId="2" xfId="16" applyNumberFormat="1" applyFont="1" applyFill="1" applyBorder="1" applyAlignment="1" applyProtection="1">
      <alignment vertical="center"/>
    </xf>
    <xf numFmtId="164" fontId="12" fillId="10" borderId="3" xfId="16" applyFont="1" applyFill="1" applyBorder="1" applyAlignment="1" applyProtection="1">
      <alignment vertical="center"/>
    </xf>
    <xf numFmtId="164" fontId="12" fillId="10" borderId="8" xfId="16" applyFont="1" applyFill="1" applyBorder="1" applyAlignment="1" applyProtection="1">
      <alignment vertical="center"/>
    </xf>
    <xf numFmtId="164" fontId="12" fillId="10" borderId="5" xfId="16" applyFont="1" applyFill="1" applyBorder="1" applyAlignment="1" applyProtection="1">
      <alignment vertical="center"/>
    </xf>
    <xf numFmtId="164" fontId="12" fillId="10" borderId="5" xfId="16" applyFont="1" applyFill="1" applyBorder="1" applyAlignment="1" applyProtection="1"/>
    <xf numFmtId="164" fontId="12" fillId="12" borderId="2" xfId="16" applyFont="1" applyFill="1" applyBorder="1" applyAlignment="1" applyProtection="1">
      <alignment vertical="center"/>
    </xf>
    <xf numFmtId="166" fontId="0" fillId="14" borderId="10" xfId="0" applyNumberFormat="1" applyFill="1" applyBorder="1" applyAlignment="1">
      <alignment horizontal="left" vertical="center"/>
    </xf>
    <xf numFmtId="166" fontId="0" fillId="14" borderId="8" xfId="0" applyNumberFormat="1" applyFill="1" applyBorder="1" applyAlignment="1">
      <alignment horizontal="center" vertical="center"/>
    </xf>
    <xf numFmtId="164" fontId="16" fillId="0" borderId="0" xfId="16" applyAlignment="1">
      <alignment horizontal="center" vertical="center"/>
    </xf>
    <xf numFmtId="167" fontId="0" fillId="9" borderId="0" xfId="0" applyNumberFormat="1" applyFill="1" applyAlignment="1">
      <alignment vertical="center" wrapText="1"/>
    </xf>
    <xf numFmtId="164" fontId="16" fillId="0" borderId="23" xfId="16" applyBorder="1" applyAlignment="1">
      <alignment vertical="center"/>
    </xf>
    <xf numFmtId="164" fontId="16" fillId="0" borderId="0" xfId="16" applyAlignment="1">
      <alignment horizontal="left" vertical="center"/>
    </xf>
    <xf numFmtId="166" fontId="13" fillId="9" borderId="12" xfId="0" applyNumberFormat="1" applyFont="1" applyFill="1" applyBorder="1" applyAlignment="1">
      <alignment vertical="center"/>
    </xf>
    <xf numFmtId="4" fontId="12" fillId="10" borderId="10" xfId="0" applyNumberFormat="1" applyFont="1" applyFill="1" applyBorder="1" applyAlignment="1">
      <alignment vertical="center"/>
    </xf>
    <xf numFmtId="4" fontId="13" fillId="14" borderId="8" xfId="0" applyNumberFormat="1" applyFont="1" applyFill="1" applyBorder="1" applyAlignment="1">
      <alignment vertical="center"/>
    </xf>
    <xf numFmtId="10" fontId="0" fillId="0" borderId="4" xfId="0" applyNumberFormat="1" applyBorder="1" applyAlignment="1">
      <alignment horizontal="center" vertical="center"/>
    </xf>
    <xf numFmtId="164" fontId="16" fillId="0" borderId="0" xfId="16" applyBorder="1" applyAlignment="1">
      <alignment vertical="center"/>
    </xf>
    <xf numFmtId="4" fontId="13" fillId="9" borderId="2" xfId="16" applyNumberFormat="1" applyFont="1" applyFill="1" applyBorder="1" applyAlignment="1" applyProtection="1">
      <alignment vertical="center"/>
    </xf>
    <xf numFmtId="166" fontId="13" fillId="14" borderId="2" xfId="0" applyNumberFormat="1" applyFont="1" applyFill="1" applyBorder="1" applyAlignment="1">
      <alignment vertical="center"/>
    </xf>
    <xf numFmtId="166" fontId="13" fillId="14" borderId="3" xfId="0" applyNumberFormat="1" applyFont="1" applyFill="1" applyBorder="1" applyAlignment="1">
      <alignment vertical="center"/>
    </xf>
    <xf numFmtId="166" fontId="13" fillId="14" borderId="8" xfId="0" applyNumberFormat="1" applyFont="1" applyFill="1" applyBorder="1" applyAlignment="1">
      <alignment vertical="center"/>
    </xf>
    <xf numFmtId="10" fontId="13" fillId="0" borderId="2" xfId="0" applyNumberFormat="1" applyFont="1" applyBorder="1" applyAlignment="1">
      <alignment horizontal="center" vertical="center"/>
    </xf>
    <xf numFmtId="10" fontId="13" fillId="9" borderId="2" xfId="0" applyNumberFormat="1" applyFont="1" applyFill="1" applyBorder="1" applyAlignment="1">
      <alignment horizontal="center" vertical="center"/>
    </xf>
    <xf numFmtId="4" fontId="13" fillId="0" borderId="2" xfId="16" applyNumberFormat="1" applyFont="1" applyFill="1" applyBorder="1" applyAlignment="1" applyProtection="1">
      <alignment vertical="center"/>
    </xf>
    <xf numFmtId="0" fontId="13" fillId="14" borderId="2" xfId="0" applyFont="1" applyFill="1" applyBorder="1" applyAlignment="1">
      <alignment horizontal="center" vertical="center" wrapText="1"/>
    </xf>
    <xf numFmtId="4" fontId="13" fillId="13" borderId="2" xfId="16" applyNumberFormat="1" applyFont="1" applyFill="1" applyBorder="1" applyAlignment="1" applyProtection="1">
      <alignment vertical="center"/>
    </xf>
    <xf numFmtId="164" fontId="13" fillId="14" borderId="2" xfId="16" applyFont="1" applyFill="1" applyBorder="1" applyAlignment="1" applyProtection="1">
      <alignment vertical="center"/>
    </xf>
    <xf numFmtId="10" fontId="13" fillId="14" borderId="2" xfId="0" applyNumberFormat="1" applyFont="1" applyFill="1" applyBorder="1" applyAlignment="1">
      <alignment horizontal="center" vertical="center"/>
    </xf>
    <xf numFmtId="166" fontId="13" fillId="14" borderId="6" xfId="0" applyNumberFormat="1" applyFont="1" applyFill="1" applyBorder="1" applyAlignment="1">
      <alignment vertical="center"/>
    </xf>
    <xf numFmtId="166" fontId="13" fillId="14" borderId="22" xfId="0" applyNumberFormat="1" applyFont="1" applyFill="1" applyBorder="1" applyAlignment="1">
      <alignment vertical="center"/>
    </xf>
    <xf numFmtId="166" fontId="13" fillId="14" borderId="4" xfId="0" applyNumberFormat="1" applyFont="1" applyFill="1" applyBorder="1" applyAlignment="1">
      <alignment vertical="center"/>
    </xf>
    <xf numFmtId="164" fontId="16" fillId="9" borderId="0" xfId="16" applyFill="1" applyAlignment="1">
      <alignment vertical="center"/>
    </xf>
    <xf numFmtId="10" fontId="13" fillId="13" borderId="2" xfId="0" applyNumberFormat="1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0" fontId="12" fillId="13" borderId="22" xfId="0" applyFont="1" applyFill="1" applyBorder="1" applyAlignment="1">
      <alignment horizontal="center" vertical="center" textRotation="180" wrapText="1"/>
    </xf>
    <xf numFmtId="4" fontId="13" fillId="14" borderId="11" xfId="0" applyNumberFormat="1" applyFont="1" applyFill="1" applyBorder="1" applyAlignment="1">
      <alignment vertical="center"/>
    </xf>
    <xf numFmtId="4" fontId="0" fillId="14" borderId="5" xfId="0" applyNumberFormat="1" applyFill="1" applyBorder="1" applyAlignment="1">
      <alignment vertical="center"/>
    </xf>
    <xf numFmtId="164" fontId="0" fillId="14" borderId="3" xfId="16" applyFont="1" applyFill="1" applyBorder="1" applyAlignment="1" applyProtection="1">
      <alignment vertical="center"/>
    </xf>
    <xf numFmtId="164" fontId="0" fillId="14" borderId="8" xfId="16" applyFont="1" applyFill="1" applyBorder="1" applyAlignment="1" applyProtection="1">
      <alignment vertical="center"/>
    </xf>
    <xf numFmtId="164" fontId="13" fillId="14" borderId="3" xfId="16" applyFont="1" applyFill="1" applyBorder="1" applyAlignment="1" applyProtection="1">
      <alignment vertical="center"/>
    </xf>
    <xf numFmtId="164" fontId="13" fillId="14" borderId="8" xfId="16" applyFont="1" applyFill="1" applyBorder="1" applyAlignment="1" applyProtection="1">
      <alignment vertical="center"/>
    </xf>
    <xf numFmtId="164" fontId="0" fillId="14" borderId="7" xfId="16" applyFont="1" applyFill="1" applyBorder="1" applyAlignment="1" applyProtection="1">
      <alignment vertical="center"/>
    </xf>
    <xf numFmtId="164" fontId="0" fillId="14" borderId="4" xfId="16" applyFont="1" applyFill="1" applyBorder="1" applyAlignment="1" applyProtection="1">
      <alignment vertical="center"/>
    </xf>
    <xf numFmtId="164" fontId="13" fillId="14" borderId="5" xfId="16" applyFont="1" applyFill="1" applyBorder="1" applyAlignment="1" applyProtection="1">
      <alignment vertical="center"/>
    </xf>
    <xf numFmtId="166" fontId="13" fillId="14" borderId="2" xfId="0" applyNumberFormat="1" applyFont="1" applyFill="1" applyBorder="1" applyAlignment="1">
      <alignment horizontal="center" vertical="center" wrapText="1"/>
    </xf>
    <xf numFmtId="166" fontId="12" fillId="10" borderId="14" xfId="0" applyNumberFormat="1" applyFont="1" applyFill="1" applyBorder="1" applyAlignment="1">
      <alignment horizontal="center" vertical="center"/>
    </xf>
    <xf numFmtId="166" fontId="12" fillId="10" borderId="4" xfId="0" applyNumberFormat="1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166" fontId="12" fillId="10" borderId="3" xfId="0" applyNumberFormat="1" applyFont="1" applyFill="1" applyBorder="1" applyAlignment="1">
      <alignment horizontal="center" vertical="center" textRotation="180" wrapText="1"/>
    </xf>
    <xf numFmtId="0" fontId="0" fillId="10" borderId="8" xfId="0" applyFill="1" applyBorder="1"/>
    <xf numFmtId="0" fontId="0" fillId="0" borderId="8" xfId="0" applyBorder="1" applyAlignment="1">
      <alignment horizontal="center" vertical="center"/>
    </xf>
    <xf numFmtId="0" fontId="12" fillId="11" borderId="8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 textRotation="180" wrapText="1"/>
    </xf>
    <xf numFmtId="0" fontId="12" fillId="11" borderId="12" xfId="0" applyFont="1" applyFill="1" applyBorder="1" applyAlignment="1">
      <alignment horizontal="center" vertical="center"/>
    </xf>
    <xf numFmtId="0" fontId="12" fillId="11" borderId="1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textRotation="180" wrapText="1"/>
    </xf>
    <xf numFmtId="0" fontId="12" fillId="0" borderId="14" xfId="0" applyFont="1" applyBorder="1" applyAlignment="1">
      <alignment horizontal="center" vertical="center" textRotation="180" wrapText="1"/>
    </xf>
    <xf numFmtId="0" fontId="12" fillId="0" borderId="7" xfId="0" applyFont="1" applyBorder="1" applyAlignment="1">
      <alignment horizontal="center" vertical="center" textRotation="180" wrapText="1"/>
    </xf>
    <xf numFmtId="166" fontId="13" fillId="14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2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textRotation="180" wrapText="1"/>
    </xf>
    <xf numFmtId="0" fontId="12" fillId="0" borderId="0" xfId="0" applyFont="1" applyAlignment="1">
      <alignment horizontal="center" vertical="center"/>
    </xf>
    <xf numFmtId="0" fontId="12" fillId="9" borderId="2" xfId="0" applyFont="1" applyFill="1" applyBorder="1" applyAlignment="1">
      <alignment horizontal="center" vertical="center" wrapText="1"/>
    </xf>
    <xf numFmtId="164" fontId="12" fillId="14" borderId="2" xfId="16" applyFont="1" applyFill="1" applyBorder="1" applyAlignment="1" applyProtection="1">
      <alignment horizontal="center" vertical="center" wrapText="1"/>
    </xf>
    <xf numFmtId="164" fontId="12" fillId="9" borderId="2" xfId="16" applyFont="1" applyFill="1" applyBorder="1" applyAlignment="1" applyProtection="1">
      <alignment horizontal="center" vertical="center" wrapText="1"/>
    </xf>
    <xf numFmtId="164" fontId="12" fillId="9" borderId="3" xfId="16" applyFont="1" applyFill="1" applyBorder="1" applyAlignment="1" applyProtection="1">
      <alignment horizontal="center" vertical="center" wrapText="1"/>
    </xf>
    <xf numFmtId="164" fontId="12" fillId="9" borderId="8" xfId="16" applyFont="1" applyFill="1" applyBorder="1" applyAlignment="1" applyProtection="1">
      <alignment horizontal="center" vertical="center" wrapText="1"/>
    </xf>
    <xf numFmtId="164" fontId="12" fillId="14" borderId="5" xfId="16" applyFont="1" applyFill="1" applyBorder="1" applyAlignment="1" applyProtection="1">
      <alignment horizontal="center" vertical="center" wrapText="1"/>
    </xf>
    <xf numFmtId="10" fontId="12" fillId="0" borderId="2" xfId="0" applyNumberFormat="1" applyFont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164" fontId="0" fillId="9" borderId="0" xfId="16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left" vertical="center" wrapText="1"/>
    </xf>
    <xf numFmtId="0" fontId="13" fillId="14" borderId="2" xfId="0" applyFont="1" applyFill="1" applyBorder="1" applyAlignment="1">
      <alignment horizontal="left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13" fillId="13" borderId="14" xfId="0" applyFont="1" applyFill="1" applyBorder="1" applyAlignment="1">
      <alignment horizontal="center" vertical="center" wrapText="1"/>
    </xf>
    <xf numFmtId="0" fontId="13" fillId="13" borderId="7" xfId="0" applyFont="1" applyFill="1" applyBorder="1" applyAlignment="1">
      <alignment horizontal="center" vertical="center" wrapText="1"/>
    </xf>
    <xf numFmtId="164" fontId="12" fillId="9" borderId="5" xfId="16" applyFont="1" applyFill="1" applyBorder="1" applyAlignment="1" applyProtection="1">
      <alignment horizontal="center" vertical="center" wrapText="1"/>
    </xf>
    <xf numFmtId="10" fontId="12" fillId="0" borderId="2" xfId="0" applyNumberFormat="1" applyFont="1" applyBorder="1" applyAlignment="1">
      <alignment horizontal="center" vertical="center" wrapText="1"/>
    </xf>
    <xf numFmtId="166" fontId="12" fillId="10" borderId="2" xfId="0" applyNumberFormat="1" applyFont="1" applyFill="1" applyBorder="1" applyAlignment="1">
      <alignment horizontal="center" vertical="center"/>
    </xf>
    <xf numFmtId="166" fontId="12" fillId="10" borderId="16" xfId="0" applyNumberFormat="1" applyFont="1" applyFill="1" applyBorder="1" applyAlignment="1">
      <alignment horizontal="center" vertical="center" textRotation="180" wrapText="1"/>
    </xf>
    <xf numFmtId="166" fontId="12" fillId="10" borderId="17" xfId="0" applyNumberFormat="1" applyFont="1" applyFill="1" applyBorder="1" applyAlignment="1">
      <alignment horizontal="center" vertical="center" textRotation="180" wrapText="1"/>
    </xf>
    <xf numFmtId="166" fontId="12" fillId="10" borderId="18" xfId="0" applyNumberFormat="1" applyFont="1" applyFill="1" applyBorder="1" applyAlignment="1">
      <alignment horizontal="center" vertical="center" textRotation="180" wrapText="1"/>
    </xf>
    <xf numFmtId="166" fontId="0" fillId="10" borderId="12" xfId="0" applyNumberFormat="1" applyFill="1" applyBorder="1"/>
    <xf numFmtId="166" fontId="0" fillId="10" borderId="15" xfId="0" applyNumberFormat="1" applyFill="1" applyBorder="1"/>
    <xf numFmtId="166" fontId="0" fillId="10" borderId="13" xfId="0" applyNumberFormat="1" applyFill="1" applyBorder="1"/>
    <xf numFmtId="166" fontId="0" fillId="0" borderId="12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166" fontId="12" fillId="11" borderId="12" xfId="0" applyNumberFormat="1" applyFont="1" applyFill="1" applyBorder="1" applyAlignment="1">
      <alignment horizontal="center" vertical="center"/>
    </xf>
    <xf numFmtId="166" fontId="12" fillId="11" borderId="13" xfId="0" applyNumberFormat="1" applyFont="1" applyFill="1" applyBorder="1" applyAlignment="1">
      <alignment horizontal="center" vertical="center"/>
    </xf>
    <xf numFmtId="166" fontId="12" fillId="10" borderId="3" xfId="0" applyNumberFormat="1" applyFont="1" applyFill="1" applyBorder="1" applyAlignment="1">
      <alignment horizontal="center" vertical="center"/>
    </xf>
    <xf numFmtId="166" fontId="12" fillId="10" borderId="9" xfId="0" applyNumberFormat="1" applyFont="1" applyFill="1" applyBorder="1" applyAlignment="1">
      <alignment horizontal="center" vertical="center"/>
    </xf>
    <xf numFmtId="166" fontId="12" fillId="10" borderId="5" xfId="0" applyNumberFormat="1" applyFont="1" applyFill="1" applyBorder="1" applyAlignment="1">
      <alignment horizontal="center" vertical="center"/>
    </xf>
    <xf numFmtId="166" fontId="12" fillId="10" borderId="19" xfId="0" applyNumberFormat="1" applyFont="1" applyFill="1" applyBorder="1" applyAlignment="1">
      <alignment horizontal="center" vertical="center" textRotation="180" wrapText="1"/>
    </xf>
    <xf numFmtId="166" fontId="12" fillId="10" borderId="20" xfId="0" applyNumberFormat="1" applyFont="1" applyFill="1" applyBorder="1" applyAlignment="1">
      <alignment horizontal="center" vertical="center" textRotation="180" wrapText="1"/>
    </xf>
    <xf numFmtId="166" fontId="12" fillId="10" borderId="21" xfId="0" applyNumberFormat="1" applyFont="1" applyFill="1" applyBorder="1" applyAlignment="1">
      <alignment horizontal="center" vertical="center" textRotation="180" wrapText="1"/>
    </xf>
    <xf numFmtId="166" fontId="12" fillId="0" borderId="4" xfId="0" applyNumberFormat="1" applyFont="1" applyBorder="1" applyAlignment="1">
      <alignment horizontal="center" vertical="center" textRotation="180" wrapText="1"/>
    </xf>
    <xf numFmtId="166" fontId="12" fillId="0" borderId="14" xfId="0" applyNumberFormat="1" applyFont="1" applyBorder="1" applyAlignment="1">
      <alignment horizontal="center" vertical="center" textRotation="180" wrapText="1"/>
    </xf>
    <xf numFmtId="166" fontId="12" fillId="0" borderId="7" xfId="0" applyNumberFormat="1" applyFont="1" applyBorder="1" applyAlignment="1">
      <alignment horizontal="center" vertical="center" textRotation="180" wrapText="1"/>
    </xf>
    <xf numFmtId="166" fontId="13" fillId="0" borderId="14" xfId="0" applyNumberFormat="1" applyFont="1" applyBorder="1" applyAlignment="1">
      <alignment horizontal="center" vertical="center" wrapText="1"/>
    </xf>
    <xf numFmtId="166" fontId="0" fillId="13" borderId="2" xfId="0" applyNumberFormat="1" applyFill="1" applyBorder="1" applyAlignment="1">
      <alignment horizontal="center" vertical="center" wrapText="1"/>
    </xf>
    <xf numFmtId="169" fontId="13" fillId="13" borderId="2" xfId="0" applyNumberFormat="1" applyFont="1" applyFill="1" applyBorder="1" applyAlignment="1">
      <alignment horizontal="center" vertical="center" wrapText="1"/>
    </xf>
    <xf numFmtId="166" fontId="13" fillId="13" borderId="2" xfId="0" applyNumberFormat="1" applyFont="1" applyFill="1" applyBorder="1" applyAlignment="1">
      <alignment horizontal="left" vertical="center" wrapText="1"/>
    </xf>
    <xf numFmtId="166" fontId="12" fillId="9" borderId="2" xfId="0" applyNumberFormat="1" applyFont="1" applyFill="1" applyBorder="1" applyAlignment="1">
      <alignment horizontal="center" vertical="center" textRotation="180" wrapText="1"/>
    </xf>
    <xf numFmtId="169" fontId="13" fillId="13" borderId="4" xfId="0" applyNumberFormat="1" applyFont="1" applyFill="1" applyBorder="1" applyAlignment="1">
      <alignment horizontal="center" vertical="center" wrapText="1"/>
    </xf>
    <xf numFmtId="169" fontId="13" fillId="13" borderId="14" xfId="0" applyNumberFormat="1" applyFont="1" applyFill="1" applyBorder="1" applyAlignment="1">
      <alignment horizontal="center" vertical="center" wrapText="1"/>
    </xf>
    <xf numFmtId="169" fontId="13" fillId="13" borderId="7" xfId="0" applyNumberFormat="1" applyFont="1" applyFill="1" applyBorder="1" applyAlignment="1">
      <alignment horizontal="center" vertical="center" wrapText="1"/>
    </xf>
    <xf numFmtId="166" fontId="13" fillId="13" borderId="4" xfId="0" applyNumberFormat="1" applyFont="1" applyFill="1" applyBorder="1" applyAlignment="1">
      <alignment horizontal="center" vertical="center" wrapText="1"/>
    </xf>
    <xf numFmtId="166" fontId="13" fillId="13" borderId="14" xfId="0" applyNumberFormat="1" applyFont="1" applyFill="1" applyBorder="1" applyAlignment="1">
      <alignment horizontal="center" vertical="center" wrapText="1"/>
    </xf>
    <xf numFmtId="166" fontId="13" fillId="13" borderId="7" xfId="0" applyNumberFormat="1" applyFont="1" applyFill="1" applyBorder="1" applyAlignment="1">
      <alignment horizontal="center" vertical="center" wrapText="1"/>
    </xf>
    <xf numFmtId="10" fontId="12" fillId="0" borderId="4" xfId="0" applyNumberFormat="1" applyFont="1" applyBorder="1" applyAlignment="1">
      <alignment horizontal="center" vertical="center"/>
    </xf>
    <xf numFmtId="10" fontId="12" fillId="0" borderId="7" xfId="0" applyNumberFormat="1" applyFont="1" applyBorder="1" applyAlignment="1">
      <alignment horizontal="center" vertical="center"/>
    </xf>
    <xf numFmtId="4" fontId="12" fillId="9" borderId="10" xfId="0" applyNumberFormat="1" applyFont="1" applyFill="1" applyBorder="1" applyAlignment="1">
      <alignment horizontal="center" vertical="center" wrapText="1"/>
    </xf>
    <xf numFmtId="4" fontId="12" fillId="9" borderId="11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Alignment="1">
      <alignment horizontal="center" vertical="center"/>
    </xf>
    <xf numFmtId="166" fontId="12" fillId="9" borderId="2" xfId="0" applyNumberFormat="1" applyFont="1" applyFill="1" applyBorder="1" applyAlignment="1">
      <alignment horizontal="center" vertical="center" wrapText="1"/>
    </xf>
    <xf numFmtId="166" fontId="12" fillId="9" borderId="3" xfId="0" applyNumberFormat="1" applyFont="1" applyFill="1" applyBorder="1" applyAlignment="1">
      <alignment horizontal="center" vertical="center" wrapText="1"/>
    </xf>
    <xf numFmtId="166" fontId="12" fillId="9" borderId="8" xfId="0" applyNumberFormat="1" applyFont="1" applyFill="1" applyBorder="1" applyAlignment="1">
      <alignment horizontal="center" vertical="center" wrapText="1"/>
    </xf>
    <xf numFmtId="166" fontId="13" fillId="14" borderId="4" xfId="0" applyNumberFormat="1" applyFont="1" applyFill="1" applyBorder="1" applyAlignment="1">
      <alignment vertical="center" wrapText="1"/>
    </xf>
    <xf numFmtId="166" fontId="13" fillId="14" borderId="2" xfId="0" applyNumberFormat="1" applyFont="1" applyFill="1" applyBorder="1" applyAlignment="1">
      <alignment vertical="center" wrapText="1"/>
    </xf>
  </cellXfs>
  <cellStyles count="18">
    <cellStyle name="Accent 1 1" xfId="1" xr:uid="{00000000-0005-0000-0000-000000000000}"/>
    <cellStyle name="Accent 2 1" xfId="2" xr:uid="{00000000-0005-0000-0000-000001000000}"/>
    <cellStyle name="Accent 3 1" xfId="3" xr:uid="{00000000-0005-0000-0000-000002000000}"/>
    <cellStyle name="Accent 4" xfId="4" xr:uid="{00000000-0005-0000-0000-000003000000}"/>
    <cellStyle name="Bad 1" xfId="5" xr:uid="{00000000-0005-0000-0000-000004000000}"/>
    <cellStyle name="Error 1" xfId="6" xr:uid="{00000000-0005-0000-0000-000005000000}"/>
    <cellStyle name="Footnote 1" xfId="7" xr:uid="{00000000-0005-0000-0000-000006000000}"/>
    <cellStyle name="Good 1" xfId="8" xr:uid="{00000000-0005-0000-0000-000007000000}"/>
    <cellStyle name="Heading 1 1" xfId="9" xr:uid="{00000000-0005-0000-0000-000008000000}"/>
    <cellStyle name="Heading 2 1" xfId="10" xr:uid="{00000000-0005-0000-0000-000009000000}"/>
    <cellStyle name="Heading 3" xfId="11" xr:uid="{00000000-0005-0000-0000-00000A000000}"/>
    <cellStyle name="Neutral 1" xfId="12" xr:uid="{00000000-0005-0000-0000-00000B000000}"/>
    <cellStyle name="Normal" xfId="0" builtinId="0"/>
    <cellStyle name="Note 1" xfId="13" xr:uid="{00000000-0005-0000-0000-00000D000000}"/>
    <cellStyle name="Status 1" xfId="14" xr:uid="{00000000-0005-0000-0000-00000E000000}"/>
    <cellStyle name="Text 1" xfId="15" xr:uid="{00000000-0005-0000-0000-00000F000000}"/>
    <cellStyle name="Vírgula" xfId="16" builtinId="3"/>
    <cellStyle name="Warning 1" xfId="17" xr:uid="{00000000-0005-0000-0000-00001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"/>
  <sheetViews>
    <sheetView showGridLines="0" zoomScale="85" zoomScaleNormal="85" workbookViewId="0">
      <selection activeCell="A5" sqref="A5"/>
    </sheetView>
  </sheetViews>
  <sheetFormatPr defaultColWidth="8.85546875" defaultRowHeight="15" x14ac:dyDescent="0.25"/>
  <cols>
    <col min="1" max="1" width="12.42578125" style="1" customWidth="1"/>
    <col min="2" max="2" width="7.85546875" style="2" customWidth="1"/>
    <col min="3" max="3" width="90.85546875" style="2" customWidth="1"/>
    <col min="4" max="4" width="6.7109375" style="2" customWidth="1"/>
    <col min="5" max="5" width="22.5703125" style="3" customWidth="1"/>
    <col min="6" max="6" width="23" style="3" customWidth="1"/>
    <col min="7" max="7" width="16.7109375" style="3" customWidth="1"/>
    <col min="8" max="8" width="22.28515625" style="3" customWidth="1"/>
    <col min="9" max="9" width="17.85546875" style="3" customWidth="1"/>
    <col min="10" max="10" width="20" style="3" customWidth="1"/>
    <col min="11" max="11" width="19.5703125" style="4" customWidth="1"/>
    <col min="12" max="12" width="13.7109375" style="5" customWidth="1"/>
    <col min="13" max="14" width="16" bestFit="1" customWidth="1"/>
    <col min="15" max="15" width="12.7109375" customWidth="1"/>
  </cols>
  <sheetData>
    <row r="1" spans="1:13" s="7" customFormat="1" x14ac:dyDescent="0.25">
      <c r="A1" s="1" t="s">
        <v>0</v>
      </c>
      <c r="B1" s="1"/>
      <c r="C1" s="1"/>
      <c r="D1" s="1"/>
      <c r="E1" s="3"/>
      <c r="F1" s="3"/>
      <c r="G1" s="3"/>
      <c r="H1" s="3"/>
      <c r="I1" s="3"/>
      <c r="J1" s="3"/>
      <c r="K1" s="4"/>
      <c r="L1" s="6"/>
    </row>
    <row r="2" spans="1:13" s="7" customFormat="1" x14ac:dyDescent="0.25">
      <c r="A2" s="1" t="s">
        <v>1</v>
      </c>
      <c r="B2" s="1"/>
      <c r="C2" s="1"/>
      <c r="D2" s="1"/>
      <c r="E2" s="3"/>
      <c r="F2" s="3"/>
      <c r="G2" s="3"/>
      <c r="H2" s="3"/>
      <c r="I2" s="3"/>
      <c r="J2" s="3"/>
      <c r="K2" s="4"/>
      <c r="L2" s="6"/>
    </row>
    <row r="3" spans="1:13" s="7" customFormat="1" x14ac:dyDescent="0.25">
      <c r="A3" s="1" t="s">
        <v>2</v>
      </c>
      <c r="B3" s="1"/>
      <c r="C3" s="1"/>
      <c r="D3" s="1"/>
      <c r="E3" s="3"/>
      <c r="F3" s="3"/>
      <c r="G3" s="3"/>
      <c r="H3" s="3"/>
      <c r="I3" s="3"/>
      <c r="J3" s="3"/>
      <c r="K3" s="4"/>
      <c r="L3" s="6"/>
    </row>
    <row r="4" spans="1:13" s="7" customFormat="1" x14ac:dyDescent="0.25">
      <c r="A4" s="1"/>
      <c r="B4" s="1"/>
      <c r="C4" s="1"/>
      <c r="D4" s="1"/>
      <c r="E4" s="3"/>
      <c r="F4" s="3"/>
      <c r="G4" s="3"/>
      <c r="H4" s="3"/>
      <c r="I4" s="3"/>
      <c r="J4" s="3"/>
      <c r="K4" s="4"/>
      <c r="L4" s="6"/>
    </row>
    <row r="5" spans="1:13" s="7" customFormat="1" x14ac:dyDescent="0.25">
      <c r="A5" s="1"/>
      <c r="B5" s="1"/>
      <c r="C5" s="1"/>
      <c r="D5" s="1"/>
      <c r="E5" s="3"/>
      <c r="F5" s="3"/>
      <c r="G5" s="3"/>
      <c r="H5" s="3"/>
      <c r="I5" s="3"/>
      <c r="J5" s="3"/>
      <c r="K5" s="4"/>
      <c r="L5" s="6"/>
    </row>
    <row r="6" spans="1:13" s="7" customFormat="1" x14ac:dyDescent="0.25">
      <c r="A6" s="238" t="s">
        <v>3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</row>
    <row r="7" spans="1:13" s="7" customFormat="1" x14ac:dyDescent="0.25">
      <c r="A7" s="238" t="s">
        <v>75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</row>
    <row r="8" spans="1:13" s="7" customFormat="1" ht="17.25" x14ac:dyDescent="0.25">
      <c r="A8" s="238" t="s">
        <v>74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</row>
    <row r="9" spans="1:13" s="7" customFormat="1" x14ac:dyDescent="0.25">
      <c r="A9" s="1"/>
      <c r="B9" s="1"/>
      <c r="C9" s="1"/>
      <c r="D9" s="1"/>
      <c r="E9" s="3"/>
      <c r="F9" s="3"/>
      <c r="G9" s="3"/>
      <c r="H9" s="3"/>
      <c r="I9" s="3"/>
      <c r="J9" s="3"/>
      <c r="K9" s="4"/>
      <c r="L9" s="6"/>
    </row>
    <row r="10" spans="1:13" s="7" customFormat="1" x14ac:dyDescent="0.25">
      <c r="A10" s="1"/>
      <c r="B10" s="1"/>
      <c r="C10" s="1"/>
      <c r="D10" s="1"/>
      <c r="E10" s="3"/>
      <c r="F10" s="3"/>
      <c r="G10" s="3"/>
      <c r="H10" s="3"/>
      <c r="I10" s="3"/>
      <c r="J10" s="3"/>
      <c r="K10" s="4"/>
      <c r="L10" s="6"/>
    </row>
    <row r="11" spans="1:13" s="7" customFormat="1" ht="25.5" customHeight="1" x14ac:dyDescent="0.25">
      <c r="A11" s="239" t="s">
        <v>5</v>
      </c>
      <c r="B11" s="239" t="s">
        <v>6</v>
      </c>
      <c r="C11" s="239"/>
      <c r="D11" s="239" t="s">
        <v>7</v>
      </c>
      <c r="E11" s="240" t="s">
        <v>8</v>
      </c>
      <c r="F11" s="69" t="s">
        <v>9</v>
      </c>
      <c r="G11" s="241" t="s">
        <v>10</v>
      </c>
      <c r="H11" s="241" t="s">
        <v>11</v>
      </c>
      <c r="I11" s="242" t="s">
        <v>12</v>
      </c>
      <c r="J11" s="243" t="s">
        <v>13</v>
      </c>
      <c r="K11" s="244" t="s">
        <v>14</v>
      </c>
      <c r="L11" s="245" t="s">
        <v>15</v>
      </c>
    </row>
    <row r="12" spans="1:13" s="7" customFormat="1" ht="43.5" customHeight="1" x14ac:dyDescent="0.25">
      <c r="A12" s="239"/>
      <c r="B12" s="239"/>
      <c r="C12" s="239"/>
      <c r="D12" s="239"/>
      <c r="E12" s="240"/>
      <c r="F12" s="69" t="s">
        <v>16</v>
      </c>
      <c r="G12" s="241"/>
      <c r="H12" s="241"/>
      <c r="I12" s="242"/>
      <c r="J12" s="243"/>
      <c r="K12" s="244"/>
      <c r="L12" s="245"/>
      <c r="M12" s="1"/>
    </row>
    <row r="13" spans="1:13" ht="13.15" customHeight="1" x14ac:dyDescent="0.25">
      <c r="A13" s="237" t="s">
        <v>17</v>
      </c>
      <c r="B13" s="8" t="s">
        <v>18</v>
      </c>
      <c r="C13" s="9" t="s">
        <v>19</v>
      </c>
      <c r="D13" s="10">
        <v>1</v>
      </c>
      <c r="E13" s="120">
        <f>'TRF6 12107'!E13+'SJMG 12101'!E13</f>
        <v>152517101</v>
      </c>
      <c r="F13" s="12">
        <f>K13-E13</f>
        <v>12642734</v>
      </c>
      <c r="G13" s="11">
        <f>'TRF6 12107'!G13+'SJMG 12101'!G13</f>
        <v>0</v>
      </c>
      <c r="H13" s="11">
        <f>'TRF6 12107'!H13+'SJMG 12101'!H13</f>
        <v>164941765.94999999</v>
      </c>
      <c r="I13" s="11">
        <f>'TRF6 12107'!I13+'SJMG 12101'!I13</f>
        <v>164695488.56999999</v>
      </c>
      <c r="J13" s="11">
        <f>'TRF6 12107'!J13+'SJMG 12101'!J13</f>
        <v>162660883.89000002</v>
      </c>
      <c r="K13" s="122">
        <f>'TRF6 12107'!K13+'SJMG 12101'!K13</f>
        <v>165159835</v>
      </c>
      <c r="L13" s="13">
        <f t="shared" ref="L13:L36" si="0">H13/SUM(E13:F13)</f>
        <v>0.99867964841451906</v>
      </c>
      <c r="M13" s="14"/>
    </row>
    <row r="14" spans="1:13" s="7" customFormat="1" x14ac:dyDescent="0.25">
      <c r="A14" s="237"/>
      <c r="B14" s="217" t="s">
        <v>20</v>
      </c>
      <c r="C14" s="217"/>
      <c r="D14" s="16"/>
      <c r="E14" s="162">
        <f t="shared" ref="E14:K14" si="1">E13</f>
        <v>152517101</v>
      </c>
      <c r="F14" s="162">
        <f t="shared" si="1"/>
        <v>12642734</v>
      </c>
      <c r="G14" s="162">
        <f t="shared" si="1"/>
        <v>0</v>
      </c>
      <c r="H14" s="162">
        <f t="shared" si="1"/>
        <v>164941765.94999999</v>
      </c>
      <c r="I14" s="171">
        <f t="shared" si="1"/>
        <v>164695488.56999999</v>
      </c>
      <c r="J14" s="172">
        <f t="shared" si="1"/>
        <v>162660883.89000002</v>
      </c>
      <c r="K14" s="174">
        <f t="shared" si="1"/>
        <v>165159835</v>
      </c>
      <c r="L14" s="159">
        <f t="shared" si="0"/>
        <v>0.99867964841451906</v>
      </c>
      <c r="M14" s="14"/>
    </row>
    <row r="15" spans="1:13" x14ac:dyDescent="0.25">
      <c r="A15" s="237"/>
      <c r="B15" s="10" t="s">
        <v>21</v>
      </c>
      <c r="C15" s="9" t="s">
        <v>22</v>
      </c>
      <c r="D15" s="10">
        <v>1</v>
      </c>
      <c r="E15" s="121">
        <f>'TRF6 12107'!E15+'SJMG 12101'!E15</f>
        <v>634976267</v>
      </c>
      <c r="F15" s="12">
        <f>K15-E15</f>
        <v>63941323.909999967</v>
      </c>
      <c r="G15" s="11">
        <f>'TRF6 12107'!G15+'SJMG 12101'!G15</f>
        <v>0</v>
      </c>
      <c r="H15" s="11">
        <f>'TRF6 12107'!H15+'SJMG 12101'!H15</f>
        <v>698928666.80999994</v>
      </c>
      <c r="I15" s="11">
        <f>'TRF6 12107'!I15+'SJMG 12101'!I15</f>
        <v>696894689.20000005</v>
      </c>
      <c r="J15" s="11">
        <f>'TRF6 12107'!J15+'SJMG 12101'!J15</f>
        <v>687083919.63999999</v>
      </c>
      <c r="K15" s="122">
        <f>'TRF6 12107'!K15+'SJMG 12101'!K15</f>
        <v>698917590.90999997</v>
      </c>
      <c r="L15" s="13">
        <f t="shared" si="0"/>
        <v>1.0000158472188196</v>
      </c>
      <c r="M15" s="14"/>
    </row>
    <row r="16" spans="1:13" ht="30" x14ac:dyDescent="0.25">
      <c r="A16" s="237"/>
      <c r="B16" s="10" t="s">
        <v>23</v>
      </c>
      <c r="C16" s="18" t="s">
        <v>24</v>
      </c>
      <c r="D16" s="10">
        <v>1</v>
      </c>
      <c r="E16" s="121">
        <f>'TRF6 12107'!E16+'SJMG 12101'!E16</f>
        <v>100999892</v>
      </c>
      <c r="F16" s="12">
        <f>K16-E16</f>
        <v>7210185</v>
      </c>
      <c r="G16" s="11">
        <f>'TRF6 12107'!G16+'SJMG 12101'!G16</f>
        <v>0</v>
      </c>
      <c r="H16" s="11">
        <f>'TRF6 12107'!H16+'SJMG 12101'!H16</f>
        <v>103972506.5</v>
      </c>
      <c r="I16" s="11">
        <f>'TRF6 12107'!I16+'SJMG 12101'!I16</f>
        <v>103926611.64</v>
      </c>
      <c r="J16" s="11">
        <f>'TRF6 12107'!J16+'SJMG 12101'!J16</f>
        <v>103919288.84999999</v>
      </c>
      <c r="K16" s="122">
        <f>'TRF6 12107'!K16+'SJMG 12101'!K16</f>
        <v>108210077</v>
      </c>
      <c r="L16" s="13">
        <f t="shared" si="0"/>
        <v>0.96083940962356029</v>
      </c>
      <c r="M16" s="14"/>
    </row>
    <row r="17" spans="1:15" x14ac:dyDescent="0.25">
      <c r="A17" s="237"/>
      <c r="B17" s="10" t="s">
        <v>25</v>
      </c>
      <c r="C17" s="18" t="s">
        <v>26</v>
      </c>
      <c r="D17" s="10">
        <v>1</v>
      </c>
      <c r="E17" s="121">
        <f>'TRF6 12107'!E17+'SJMG 12101'!E17</f>
        <v>218451</v>
      </c>
      <c r="F17" s="12">
        <f>K17-E17</f>
        <v>3992339</v>
      </c>
      <c r="G17" s="11">
        <f>'TRF6 12107'!G17+'SJMG 12101'!G17</f>
        <v>0</v>
      </c>
      <c r="H17" s="11">
        <f>'TRF6 12107'!H17+'SJMG 12101'!H17</f>
        <v>4172488.97</v>
      </c>
      <c r="I17" s="11">
        <f>'TRF6 12107'!I17+'SJMG 12101'!I17</f>
        <v>4172488.97</v>
      </c>
      <c r="J17" s="11">
        <f>'TRF6 12107'!J17+'SJMG 12101'!J17</f>
        <v>4172488.97</v>
      </c>
      <c r="K17" s="122">
        <f>'TRF6 12107'!K17+'SJMG 12101'!K17</f>
        <v>4210790</v>
      </c>
      <c r="L17" s="13">
        <f t="shared" si="0"/>
        <v>0.99090407500730271</v>
      </c>
      <c r="M17" s="14"/>
    </row>
    <row r="18" spans="1:15" s="7" customFormat="1" x14ac:dyDescent="0.25">
      <c r="A18" s="237"/>
      <c r="B18" s="217" t="s">
        <v>27</v>
      </c>
      <c r="C18" s="217"/>
      <c r="D18" s="16"/>
      <c r="E18" s="162">
        <f t="shared" ref="E18:K18" si="2">SUM(E15:E17)</f>
        <v>736194610</v>
      </c>
      <c r="F18" s="162">
        <f t="shared" si="2"/>
        <v>75143847.909999967</v>
      </c>
      <c r="G18" s="162">
        <f t="shared" si="2"/>
        <v>0</v>
      </c>
      <c r="H18" s="162">
        <f t="shared" si="2"/>
        <v>807073662.27999997</v>
      </c>
      <c r="I18" s="171">
        <f t="shared" si="2"/>
        <v>804993789.81000006</v>
      </c>
      <c r="J18" s="172">
        <f t="shared" si="2"/>
        <v>795175697.46000004</v>
      </c>
      <c r="K18" s="174">
        <f t="shared" si="2"/>
        <v>811338457.90999997</v>
      </c>
      <c r="L18" s="159">
        <f t="shared" si="0"/>
        <v>0.99474350613061524</v>
      </c>
      <c r="M18" s="14"/>
    </row>
    <row r="19" spans="1:15" s="7" customFormat="1" x14ac:dyDescent="0.25">
      <c r="A19" s="237"/>
      <c r="B19" s="217" t="s">
        <v>28</v>
      </c>
      <c r="C19" s="217"/>
      <c r="D19" s="16"/>
      <c r="E19" s="162">
        <f t="shared" ref="E19:K19" si="3">E14+E18</f>
        <v>888711711</v>
      </c>
      <c r="F19" s="162">
        <f t="shared" si="3"/>
        <v>87786581.909999967</v>
      </c>
      <c r="G19" s="162">
        <f t="shared" si="3"/>
        <v>0</v>
      </c>
      <c r="H19" s="162">
        <f t="shared" si="3"/>
        <v>972015428.23000002</v>
      </c>
      <c r="I19" s="171">
        <f t="shared" si="3"/>
        <v>969689278.38000011</v>
      </c>
      <c r="J19" s="172">
        <f t="shared" si="3"/>
        <v>957836581.35000002</v>
      </c>
      <c r="K19" s="174">
        <f t="shared" si="3"/>
        <v>976498292.90999997</v>
      </c>
      <c r="L19" s="159">
        <f t="shared" si="0"/>
        <v>0.99540924473442671</v>
      </c>
      <c r="M19" s="97"/>
    </row>
    <row r="20" spans="1:15" ht="15" customHeight="1" x14ac:dyDescent="0.25">
      <c r="A20" s="225" t="s">
        <v>29</v>
      </c>
      <c r="B20" s="234">
        <v>2004</v>
      </c>
      <c r="C20" s="101" t="s">
        <v>71</v>
      </c>
      <c r="D20" s="10">
        <v>3</v>
      </c>
      <c r="E20" s="121">
        <f>'TRF6 12107'!E20+'SJMG 12101'!E20</f>
        <v>49156081</v>
      </c>
      <c r="F20" s="12">
        <f t="shared" ref="F20:F27" si="4">K20-E20</f>
        <v>2000807</v>
      </c>
      <c r="G20" s="11">
        <f>'TRF6 12107'!G20+'SJMG 12101'!G20</f>
        <v>0</v>
      </c>
      <c r="H20" s="11">
        <f>'TRF6 12107'!H20+'SJMG 12101'!H20</f>
        <v>42554630.710000001</v>
      </c>
      <c r="I20" s="11">
        <f>'TRF6 12107'!I20+'SJMG 12101'!I20</f>
        <v>36739412.050000004</v>
      </c>
      <c r="J20" s="11">
        <f>'TRF6 12107'!J20+'SJMG 12101'!J20</f>
        <v>36482094.380000003</v>
      </c>
      <c r="K20" s="122">
        <f>'TRF6 12107'!K20+'SJMG 12101'!K20</f>
        <v>51156888</v>
      </c>
      <c r="L20" s="13">
        <f t="shared" si="0"/>
        <v>0.83184557102066103</v>
      </c>
      <c r="M20" s="14"/>
    </row>
    <row r="21" spans="1:15" ht="15" customHeight="1" x14ac:dyDescent="0.25">
      <c r="A21" s="226"/>
      <c r="B21" s="235"/>
      <c r="C21" s="101" t="s">
        <v>83</v>
      </c>
      <c r="D21" s="55">
        <v>3</v>
      </c>
      <c r="E21" s="121">
        <f>'TRF6 12107'!E21+'SJMG 12101'!E21</f>
        <v>0</v>
      </c>
      <c r="F21" s="12">
        <f t="shared" ref="F21" si="5">K21-E21</f>
        <v>1751717</v>
      </c>
      <c r="G21" s="11">
        <f>'TRF6 12107'!G21+'SJMG 12101'!G21</f>
        <v>0</v>
      </c>
      <c r="H21" s="11">
        <f>'TRF6 12107'!H21+'SJMG 12101'!H21</f>
        <v>247198.11</v>
      </c>
      <c r="I21" s="11">
        <f>'TRF6 12107'!I21+'SJMG 12101'!I21</f>
        <v>217198.11</v>
      </c>
      <c r="J21" s="11">
        <f>'TRF6 12107'!J21+'SJMG 12101'!J21</f>
        <v>216842.8</v>
      </c>
      <c r="K21" s="122">
        <f>'TRF6 12107'!K21+'SJMG 12101'!K21</f>
        <v>1751717</v>
      </c>
      <c r="L21" s="13">
        <f t="shared" ref="L21" si="6">H21/SUM(E21:F21)</f>
        <v>0.14111760632567932</v>
      </c>
      <c r="M21" s="14"/>
    </row>
    <row r="22" spans="1:15" ht="15" customHeight="1" x14ac:dyDescent="0.25">
      <c r="A22" s="226"/>
      <c r="B22" s="236"/>
      <c r="C22" s="18" t="s">
        <v>70</v>
      </c>
      <c r="D22" s="10">
        <v>3</v>
      </c>
      <c r="E22" s="121">
        <f>'TRF6 12107'!E22+'SJMG 12101'!E22</f>
        <v>350000</v>
      </c>
      <c r="F22" s="12">
        <f t="shared" si="4"/>
        <v>-196376</v>
      </c>
      <c r="G22" s="11">
        <f>'TRF6 12107'!G22+'SJMG 12101'!G22</f>
        <v>0</v>
      </c>
      <c r="H22" s="11">
        <f>'TRF6 12107'!H22+'SJMG 12101'!H22</f>
        <v>1658141.2</v>
      </c>
      <c r="I22" s="11">
        <f>'TRF6 12107'!I22+'SJMG 12101'!I22</f>
        <v>1654141.2</v>
      </c>
      <c r="J22" s="11">
        <f>'TRF6 12107'!J22+'SJMG 12101'!J22</f>
        <v>1654141.2</v>
      </c>
      <c r="K22" s="122">
        <f>'TRF6 12107'!K22+'SJMG 12101'!K22</f>
        <v>153624</v>
      </c>
      <c r="L22" s="13">
        <f t="shared" si="0"/>
        <v>10.793503619226163</v>
      </c>
      <c r="M22" s="14"/>
    </row>
    <row r="23" spans="1:15" ht="15" customHeight="1" x14ac:dyDescent="0.25">
      <c r="A23" s="226"/>
      <c r="B23" s="234" t="s">
        <v>30</v>
      </c>
      <c r="C23" s="18" t="s">
        <v>31</v>
      </c>
      <c r="D23" s="10">
        <v>3</v>
      </c>
      <c r="E23" s="121">
        <f>'TRF6 12107'!E23+'SJMG 12101'!E23</f>
        <v>5149086</v>
      </c>
      <c r="F23" s="12">
        <f t="shared" si="4"/>
        <v>296388</v>
      </c>
      <c r="G23" s="11">
        <f>'TRF6 12107'!G23+'SJMG 12101'!G23</f>
        <v>0</v>
      </c>
      <c r="H23" s="11">
        <f>'TRF6 12107'!H23+'SJMG 12101'!H23</f>
        <v>5431895.0499999998</v>
      </c>
      <c r="I23" s="11">
        <f>'TRF6 12107'!I23+'SJMG 12101'!I23</f>
        <v>5431895.0499999998</v>
      </c>
      <c r="J23" s="11">
        <f>'TRF6 12107'!J23+'SJMG 12101'!J23</f>
        <v>5431895.0499999998</v>
      </c>
      <c r="K23" s="122">
        <f>'TRF6 12107'!K23+'SJMG 12101'!K23</f>
        <v>5445474</v>
      </c>
      <c r="L23" s="13">
        <f t="shared" si="0"/>
        <v>0.99750637869173553</v>
      </c>
      <c r="M23" s="14"/>
    </row>
    <row r="24" spans="1:15" x14ac:dyDescent="0.25">
      <c r="A24" s="226"/>
      <c r="B24" s="235"/>
      <c r="C24" s="18" t="s">
        <v>32</v>
      </c>
      <c r="D24" s="10">
        <v>3</v>
      </c>
      <c r="E24" s="121">
        <f>'TRF6 12107'!E24+'SJMG 12101'!E24</f>
        <v>66824</v>
      </c>
      <c r="F24" s="12">
        <f t="shared" si="4"/>
        <v>55208</v>
      </c>
      <c r="G24" s="11">
        <f>'TRF6 12107'!G24+'SJMG 12101'!G24</f>
        <v>0</v>
      </c>
      <c r="H24" s="11">
        <f>'TRF6 12107'!H24+'SJMG 12101'!H24</f>
        <v>101135.75</v>
      </c>
      <c r="I24" s="11">
        <f>'TRF6 12107'!I24+'SJMG 12101'!I24</f>
        <v>101135.75</v>
      </c>
      <c r="J24" s="11">
        <f>'TRF6 12107'!J24+'SJMG 12101'!J24</f>
        <v>101135.75</v>
      </c>
      <c r="K24" s="122">
        <f>'TRF6 12107'!K24+'SJMG 12101'!K24</f>
        <v>122032</v>
      </c>
      <c r="L24" s="13">
        <f t="shared" si="0"/>
        <v>0.82876417660941393</v>
      </c>
      <c r="M24" s="14"/>
    </row>
    <row r="25" spans="1:15" x14ac:dyDescent="0.25">
      <c r="A25" s="226"/>
      <c r="B25" s="235"/>
      <c r="C25" s="18" t="s">
        <v>33</v>
      </c>
      <c r="D25" s="10">
        <v>3</v>
      </c>
      <c r="E25" s="121">
        <f>'TRF6 12107'!E25+'SJMG 12101'!E25</f>
        <v>36309758</v>
      </c>
      <c r="F25" s="12">
        <f t="shared" si="4"/>
        <v>8937112</v>
      </c>
      <c r="G25" s="11">
        <f>'TRF6 12107'!G25+'SJMG 12101'!G25</f>
        <v>0</v>
      </c>
      <c r="H25" s="11">
        <f>'TRF6 12107'!H25+'SJMG 12101'!H25</f>
        <v>45202700.480000004</v>
      </c>
      <c r="I25" s="11">
        <f>'TRF6 12107'!I25+'SJMG 12101'!I25</f>
        <v>45133575.019999996</v>
      </c>
      <c r="J25" s="11">
        <f>'TRF6 12107'!J25+'SJMG 12101'!J25</f>
        <v>45133575.019999996</v>
      </c>
      <c r="K25" s="122">
        <f>'TRF6 12107'!K25+'SJMG 12101'!K25</f>
        <v>45246870</v>
      </c>
      <c r="L25" s="13">
        <f t="shared" si="0"/>
        <v>0.99902381048678068</v>
      </c>
      <c r="M25" s="14"/>
    </row>
    <row r="26" spans="1:15" x14ac:dyDescent="0.25">
      <c r="A26" s="226"/>
      <c r="B26" s="235"/>
      <c r="C26" s="101" t="s">
        <v>34</v>
      </c>
      <c r="D26" s="10">
        <v>3</v>
      </c>
      <c r="E26" s="121">
        <f>'TRF6 12107'!E26+'SJMG 12101'!E26</f>
        <v>0</v>
      </c>
      <c r="F26" s="12">
        <f t="shared" si="4"/>
        <v>0</v>
      </c>
      <c r="G26" s="11">
        <f>'TRF6 12107'!G26+'SJMG 12101'!G26</f>
        <v>0</v>
      </c>
      <c r="H26" s="11">
        <f>'TRF6 12107'!H26+'SJMG 12101'!H26</f>
        <v>0</v>
      </c>
      <c r="I26" s="11">
        <f>'TRF6 12107'!I26+'SJMG 12101'!I26</f>
        <v>0</v>
      </c>
      <c r="J26" s="11">
        <f>'TRF6 12107'!J26+'SJMG 12101'!J26</f>
        <v>0</v>
      </c>
      <c r="K26" s="122">
        <f>'TRF6 12107'!K26+'SJMG 12101'!K26</f>
        <v>0</v>
      </c>
      <c r="L26" s="13" t="e">
        <f t="shared" si="0"/>
        <v>#DIV/0!</v>
      </c>
      <c r="M26" s="14"/>
    </row>
    <row r="27" spans="1:15" ht="15" customHeight="1" x14ac:dyDescent="0.25">
      <c r="A27" s="226"/>
      <c r="B27" s="235"/>
      <c r="C27" s="18" t="s">
        <v>35</v>
      </c>
      <c r="D27" s="10">
        <v>3</v>
      </c>
      <c r="E27" s="121">
        <f>'TRF6 12107'!E27+'SJMG 12101'!E27</f>
        <v>330000</v>
      </c>
      <c r="F27" s="12">
        <f t="shared" si="4"/>
        <v>-227491</v>
      </c>
      <c r="G27" s="11">
        <f>'TRF6 12107'!G27+'SJMG 12101'!G27</f>
        <v>0</v>
      </c>
      <c r="H27" s="11">
        <f>'TRF6 12107'!H27+'SJMG 12101'!H27</f>
        <v>63975.86</v>
      </c>
      <c r="I27" s="11">
        <f>'TRF6 12107'!I27+'SJMG 12101'!I27</f>
        <v>63975.86</v>
      </c>
      <c r="J27" s="11">
        <f>'TRF6 12107'!J27+'SJMG 12101'!J27</f>
        <v>63975.86</v>
      </c>
      <c r="K27" s="122">
        <f>'TRF6 12107'!K27+'SJMG 12101'!K27</f>
        <v>102509</v>
      </c>
      <c r="L27" s="13">
        <f t="shared" si="0"/>
        <v>0.62409993268883712</v>
      </c>
      <c r="M27" s="14"/>
    </row>
    <row r="28" spans="1:15" x14ac:dyDescent="0.25">
      <c r="A28" s="226"/>
      <c r="B28" s="236"/>
      <c r="C28" s="103" t="s">
        <v>84</v>
      </c>
      <c r="D28" s="55">
        <v>3</v>
      </c>
      <c r="E28" s="121">
        <f>'TRF6 12107'!E28+'SJMG 12101'!E28</f>
        <v>0</v>
      </c>
      <c r="F28" s="12">
        <f t="shared" ref="F28" si="7">K28-E28</f>
        <v>265000</v>
      </c>
      <c r="G28" s="11">
        <f>'TRF6 12107'!G28+'SJMG 12101'!G28</f>
        <v>0</v>
      </c>
      <c r="H28" s="11">
        <f>'TRF6 12107'!H28+'SJMG 12101'!H28</f>
        <v>240000</v>
      </c>
      <c r="I28" s="11">
        <f>'TRF6 12107'!I28+'SJMG 12101'!I28</f>
        <v>234602.83</v>
      </c>
      <c r="J28" s="11">
        <f>'TRF6 12107'!J28+'SJMG 12101'!J28</f>
        <v>234602.83</v>
      </c>
      <c r="K28" s="122">
        <f>'TRF6 12107'!K28+'SJMG 12101'!K28</f>
        <v>265000</v>
      </c>
      <c r="L28" s="13">
        <f t="shared" ref="L28" si="8">H28/SUM(E28:F28)</f>
        <v>0.90566037735849059</v>
      </c>
      <c r="M28" s="14"/>
    </row>
    <row r="29" spans="1:15" s="7" customFormat="1" x14ac:dyDescent="0.25">
      <c r="A29" s="227"/>
      <c r="B29" s="217" t="s">
        <v>36</v>
      </c>
      <c r="C29" s="217"/>
      <c r="D29" s="16"/>
      <c r="E29" s="162">
        <f>SUM(E20:E28)</f>
        <v>91361749</v>
      </c>
      <c r="F29" s="162">
        <f t="shared" ref="F29:K29" si="9">SUM(F20:F28)</f>
        <v>12882365</v>
      </c>
      <c r="G29" s="162">
        <f t="shared" si="9"/>
        <v>0</v>
      </c>
      <c r="H29" s="162">
        <f t="shared" si="9"/>
        <v>95499677.160000011</v>
      </c>
      <c r="I29" s="162">
        <f t="shared" si="9"/>
        <v>89575935.870000005</v>
      </c>
      <c r="J29" s="162">
        <f t="shared" si="9"/>
        <v>89318262.889999986</v>
      </c>
      <c r="K29" s="162">
        <f t="shared" si="9"/>
        <v>104244114</v>
      </c>
      <c r="L29" s="159">
        <f t="shared" si="0"/>
        <v>0.91611577378843678</v>
      </c>
      <c r="M29" s="14"/>
    </row>
    <row r="30" spans="1:15" x14ac:dyDescent="0.25">
      <c r="A30" s="225" t="s">
        <v>39</v>
      </c>
      <c r="B30" s="137">
        <v>4224</v>
      </c>
      <c r="C30" s="138" t="s">
        <v>38</v>
      </c>
      <c r="D30" s="139">
        <v>3</v>
      </c>
      <c r="E30" s="140">
        <f>'TRF6 12107'!E30+'SJMG 12101'!E30</f>
        <v>5000</v>
      </c>
      <c r="F30" s="140">
        <f t="shared" ref="F30:F44" si="10">K30-E30</f>
        <v>18082524</v>
      </c>
      <c r="G30" s="141">
        <f>'TRF6 12107'!G30+'SJMG 12101'!G30</f>
        <v>0</v>
      </c>
      <c r="H30" s="141">
        <f>'TRF6 12107'!H30+'SJMG 12101'!H30</f>
        <v>18082524</v>
      </c>
      <c r="I30" s="141">
        <f>'TRF6 12107'!I30+'SJMG 12101'!I30</f>
        <v>17389393.649999999</v>
      </c>
      <c r="J30" s="141">
        <f>'TRF6 12107'!J30+'SJMG 12101'!J30</f>
        <v>16064154.99</v>
      </c>
      <c r="K30" s="142">
        <f>'TRF6 12107'!K30+'SJMG 12101'!K30</f>
        <v>18087524</v>
      </c>
      <c r="L30" s="143">
        <f t="shared" si="0"/>
        <v>0.99972356636541293</v>
      </c>
      <c r="M30" s="14"/>
    </row>
    <row r="31" spans="1:15" ht="13.15" customHeight="1" x14ac:dyDescent="0.25">
      <c r="A31" s="226"/>
      <c r="B31" s="229" t="s">
        <v>40</v>
      </c>
      <c r="C31" s="18" t="s">
        <v>41</v>
      </c>
      <c r="D31" s="10">
        <v>3</v>
      </c>
      <c r="E31" s="121">
        <f>'TRF6 12107'!E31+'SJMG 12101'!E31</f>
        <v>8000</v>
      </c>
      <c r="F31" s="12">
        <f t="shared" si="10"/>
        <v>-7636</v>
      </c>
      <c r="G31" s="11">
        <f>'TRF6 12107'!G31+'SJMG 12101'!G31</f>
        <v>0</v>
      </c>
      <c r="H31" s="11">
        <f>'TRF6 12107'!H31+'SJMG 12101'!H31</f>
        <v>363.13</v>
      </c>
      <c r="I31" s="11">
        <f>'TRF6 12107'!I31+'SJMG 12101'!I31</f>
        <v>363.13</v>
      </c>
      <c r="J31" s="11">
        <f>'TRF6 12107'!J31+'SJMG 12101'!J31</f>
        <v>363.13</v>
      </c>
      <c r="K31" s="122">
        <f>'TRF6 12107'!K31+'SJMG 12101'!K31</f>
        <v>364</v>
      </c>
      <c r="L31" s="13">
        <f t="shared" si="0"/>
        <v>0.9976098901098901</v>
      </c>
      <c r="M31" s="14"/>
    </row>
    <row r="32" spans="1:15" ht="13.15" customHeight="1" x14ac:dyDescent="0.25">
      <c r="A32" s="226"/>
      <c r="B32" s="229"/>
      <c r="C32" s="18" t="s">
        <v>42</v>
      </c>
      <c r="D32" s="10">
        <v>3</v>
      </c>
      <c r="E32" s="121">
        <f>'TRF6 12107'!E32+'SJMG 12101'!E32</f>
        <v>2000</v>
      </c>
      <c r="F32" s="12">
        <f t="shared" si="10"/>
        <v>-2000</v>
      </c>
      <c r="G32" s="11">
        <f>'TRF6 12107'!G32+'SJMG 12101'!G32</f>
        <v>0</v>
      </c>
      <c r="H32" s="11">
        <f>'TRF6 12107'!H32+'SJMG 12101'!H32</f>
        <v>0</v>
      </c>
      <c r="I32" s="11">
        <f>'TRF6 12107'!I32+'SJMG 12101'!I32</f>
        <v>0</v>
      </c>
      <c r="J32" s="11">
        <f>'TRF6 12107'!J32+'SJMG 12101'!J32</f>
        <v>0</v>
      </c>
      <c r="K32" s="71">
        <f>'TRF6 12107'!K32+'SJMG 12101'!K32</f>
        <v>0</v>
      </c>
      <c r="L32" s="13" t="e">
        <f t="shared" si="0"/>
        <v>#DIV/0!</v>
      </c>
      <c r="M32" s="14"/>
      <c r="O32" s="19"/>
    </row>
    <row r="33" spans="1:15" ht="13.15" customHeight="1" x14ac:dyDescent="0.25">
      <c r="A33" s="226"/>
      <c r="B33" s="229">
        <v>4257</v>
      </c>
      <c r="C33" s="230" t="s">
        <v>43</v>
      </c>
      <c r="D33" s="10">
        <v>3</v>
      </c>
      <c r="E33" s="121">
        <f>'TRF6 12107'!E33+'SJMG 12101'!E33</f>
        <v>116987679</v>
      </c>
      <c r="F33" s="12">
        <f t="shared" si="10"/>
        <v>-25497797</v>
      </c>
      <c r="G33" s="11">
        <f>'TRF6 12107'!G33+'SJMG 12101'!G33</f>
        <v>0</v>
      </c>
      <c r="H33" s="11">
        <f>'TRF6 12107'!H33+'SJMG 12101'!H33</f>
        <v>89203910.24000001</v>
      </c>
      <c r="I33" s="11">
        <f>'TRF6 12107'!I33+'SJMG 12101'!I33</f>
        <v>32629000.079999998</v>
      </c>
      <c r="J33" s="11">
        <f>'TRF6 12107'!J33+'SJMG 12101'!J33</f>
        <v>31960735.060000002</v>
      </c>
      <c r="K33" s="71">
        <f>'TRF6 12107'!K33+'SJMG 12101'!K33</f>
        <v>91489882</v>
      </c>
      <c r="L33" s="13">
        <f t="shared" si="0"/>
        <v>0.97501393913700762</v>
      </c>
      <c r="M33" s="20"/>
      <c r="N33" s="21"/>
    </row>
    <row r="34" spans="1:15" x14ac:dyDescent="0.25">
      <c r="A34" s="226"/>
      <c r="B34" s="229"/>
      <c r="C34" s="230"/>
      <c r="D34" s="10">
        <v>4</v>
      </c>
      <c r="E34" s="121">
        <f>'TRF6 12107'!E34+'SJMG 12101'!E34</f>
        <v>4500000</v>
      </c>
      <c r="F34" s="12">
        <f t="shared" si="10"/>
        <v>-376211</v>
      </c>
      <c r="G34" s="11">
        <f>'TRF6 12107'!G34+'SJMG 12101'!G34</f>
        <v>0</v>
      </c>
      <c r="H34" s="11">
        <f>'TRF6 12107'!H34+'SJMG 12101'!H34</f>
        <v>4081202.91</v>
      </c>
      <c r="I34" s="11">
        <f>'TRF6 12107'!I34+'SJMG 12101'!I34</f>
        <v>47028340.879999995</v>
      </c>
      <c r="J34" s="11">
        <f>'TRF6 12107'!J34+'SJMG 12101'!J34</f>
        <v>46728453.449999996</v>
      </c>
      <c r="K34" s="71">
        <f>'TRF6 12107'!K34+'SJMG 12101'!K34</f>
        <v>4123789</v>
      </c>
      <c r="L34" s="13">
        <f t="shared" si="0"/>
        <v>0.9896730676569534</v>
      </c>
      <c r="M34" s="14"/>
      <c r="N34" s="19"/>
    </row>
    <row r="35" spans="1:15" x14ac:dyDescent="0.25">
      <c r="A35" s="226"/>
      <c r="B35" s="229"/>
      <c r="C35" s="37" t="s">
        <v>44</v>
      </c>
      <c r="D35" s="10">
        <v>3</v>
      </c>
      <c r="E35" s="121">
        <f>'TRF6 12107'!E35+'SJMG 12101'!E35</f>
        <v>1033506</v>
      </c>
      <c r="F35" s="12">
        <f t="shared" si="10"/>
        <v>249995</v>
      </c>
      <c r="G35" s="11">
        <f>'TRF6 12107'!G35+'SJMG 12101'!G35</f>
        <v>0</v>
      </c>
      <c r="H35" s="11">
        <f>'TRF6 12107'!H35+'SJMG 12101'!H35</f>
        <v>1230811.26</v>
      </c>
      <c r="I35" s="11">
        <f>'TRF6 12107'!I35+'SJMG 12101'!I35</f>
        <v>1069266.3999999999</v>
      </c>
      <c r="J35" s="11">
        <f>'TRF6 12107'!J35+'SJMG 12101'!J35</f>
        <v>1067120.81</v>
      </c>
      <c r="K35" s="71">
        <f>'TRF6 12107'!K35+'SJMG 12101'!K35</f>
        <v>1283501</v>
      </c>
      <c r="L35" s="13">
        <f t="shared" si="0"/>
        <v>0.95894842310212458</v>
      </c>
      <c r="M35" s="14"/>
      <c r="N35" s="41"/>
    </row>
    <row r="36" spans="1:15" ht="30" x14ac:dyDescent="0.25">
      <c r="A36" s="226"/>
      <c r="B36" s="229"/>
      <c r="C36" s="70" t="s">
        <v>45</v>
      </c>
      <c r="D36" s="10">
        <v>3</v>
      </c>
      <c r="E36" s="121">
        <f>'TRF6 12107'!E36+'SJMG 12101'!E36</f>
        <v>15000</v>
      </c>
      <c r="F36" s="12">
        <f t="shared" si="10"/>
        <v>55904</v>
      </c>
      <c r="G36" s="11">
        <f>'TRF6 12107'!G36+'SJMG 12101'!G36</f>
        <v>0</v>
      </c>
      <c r="H36" s="11">
        <f>'TRF6 12107'!H36+'SJMG 12101'!H36</f>
        <v>70904</v>
      </c>
      <c r="I36" s="11">
        <f>'TRF6 12107'!I36+'SJMG 12101'!I36</f>
        <v>35904</v>
      </c>
      <c r="J36" s="11">
        <f>'TRF6 12107'!J36+'SJMG 12101'!J36</f>
        <v>32086.95</v>
      </c>
      <c r="K36" s="71">
        <f>'TRF6 12107'!K36+'SJMG 12101'!K36</f>
        <v>70904</v>
      </c>
      <c r="L36" s="13">
        <f t="shared" si="0"/>
        <v>1</v>
      </c>
      <c r="M36" s="14"/>
    </row>
    <row r="37" spans="1:15" ht="13.15" customHeight="1" x14ac:dyDescent="0.25">
      <c r="A37" s="226"/>
      <c r="B37" s="229"/>
      <c r="C37" s="18" t="s">
        <v>46</v>
      </c>
      <c r="D37" s="10">
        <v>3</v>
      </c>
      <c r="E37" s="121">
        <f>'TRF6 12107'!E37+'SJMG 12101'!E37</f>
        <v>455000</v>
      </c>
      <c r="F37" s="94">
        <f t="shared" si="10"/>
        <v>50000</v>
      </c>
      <c r="G37" s="11">
        <f>'TRF6 12107'!G37+'SJMG 12101'!G37</f>
        <v>0</v>
      </c>
      <c r="H37" s="11">
        <f>'TRF6 12107'!H37+'SJMG 12101'!H37</f>
        <v>472489.21</v>
      </c>
      <c r="I37" s="11">
        <f>'TRF6 12107'!I37+'SJMG 12101'!I37</f>
        <v>452582.18</v>
      </c>
      <c r="J37" s="11">
        <f>'TRF6 12107'!J37+'SJMG 12101'!J37</f>
        <v>452582.18</v>
      </c>
      <c r="K37" s="71">
        <f>'TRF6 12107'!K37+'SJMG 12101'!K37</f>
        <v>505000</v>
      </c>
      <c r="L37" s="13">
        <f t="shared" ref="L37:L44" si="11">H37/SUM(E37:F37)</f>
        <v>0.93562219801980206</v>
      </c>
      <c r="M37" s="14"/>
    </row>
    <row r="38" spans="1:15" ht="13.15" customHeight="1" x14ac:dyDescent="0.25">
      <c r="A38" s="226"/>
      <c r="B38" s="229"/>
      <c r="C38" s="231" t="s">
        <v>47</v>
      </c>
      <c r="D38" s="10">
        <v>3</v>
      </c>
      <c r="E38" s="121">
        <f>'TRF6 12107'!E38+'SJMG 12101'!E38</f>
        <v>18374498</v>
      </c>
      <c r="F38" s="12">
        <f t="shared" si="10"/>
        <v>13537687</v>
      </c>
      <c r="G38" s="11">
        <f>'TRF6 12107'!G38+'SJMG 12101'!G38</f>
        <v>0</v>
      </c>
      <c r="H38" s="11">
        <f>'TRF6 12107'!H38+'SJMG 12101'!H38</f>
        <v>31901295.100000001</v>
      </c>
      <c r="I38" s="11">
        <f>'TRF6 12107'!I38+'SJMG 12101'!I38</f>
        <v>18808396.57</v>
      </c>
      <c r="J38" s="11">
        <f>'TRF6 12107'!J38+'SJMG 12101'!J38</f>
        <v>18741343.07</v>
      </c>
      <c r="K38" s="71">
        <f>'TRF6 12107'!K38+'SJMG 12101'!K38</f>
        <v>31912185</v>
      </c>
      <c r="L38" s="13">
        <f t="shared" si="11"/>
        <v>0.99965875417179995</v>
      </c>
      <c r="M38" s="14"/>
    </row>
    <row r="39" spans="1:15" ht="13.15" customHeight="1" x14ac:dyDescent="0.25">
      <c r="A39" s="226"/>
      <c r="B39" s="229"/>
      <c r="C39" s="232"/>
      <c r="D39" s="10">
        <v>4</v>
      </c>
      <c r="E39" s="121">
        <f>'TRF6 12107'!E39+'SJMG 12101'!E39</f>
        <v>1007197</v>
      </c>
      <c r="F39" s="12">
        <f t="shared" si="10"/>
        <v>3179101</v>
      </c>
      <c r="G39" s="11">
        <f>'TRF6 12107'!G39+'SJMG 12101'!G39</f>
        <v>0</v>
      </c>
      <c r="H39" s="11">
        <f>'TRF6 12107'!H39+'SJMG 12101'!H39</f>
        <v>4122297.9</v>
      </c>
      <c r="I39" s="11">
        <f>'TRF6 12107'!I39+'SJMG 12101'!I39</f>
        <v>3294505.07</v>
      </c>
      <c r="J39" s="11">
        <f>'TRF6 12107'!J39+'SJMG 12101'!J39</f>
        <v>3275741.15</v>
      </c>
      <c r="K39" s="71">
        <f>'TRF6 12107'!K39+'SJMG 12101'!K39</f>
        <v>4186298</v>
      </c>
      <c r="L39" s="13">
        <f t="shared" si="11"/>
        <v>0.98471200569094697</v>
      </c>
      <c r="M39" s="14"/>
      <c r="N39" s="20"/>
      <c r="O39" s="21"/>
    </row>
    <row r="40" spans="1:15" ht="13.15" customHeight="1" x14ac:dyDescent="0.25">
      <c r="A40" s="226"/>
      <c r="B40" s="229"/>
      <c r="C40" s="18" t="s">
        <v>48</v>
      </c>
      <c r="D40" s="10">
        <v>3</v>
      </c>
      <c r="E40" s="121">
        <f>'TRF6 12107'!E40+'SJMG 12101'!E40</f>
        <v>1460193</v>
      </c>
      <c r="F40" s="12">
        <f t="shared" si="10"/>
        <v>-736920</v>
      </c>
      <c r="G40" s="11">
        <f>'TRF6 12107'!G40+'SJMG 12101'!G40</f>
        <v>0</v>
      </c>
      <c r="H40" s="11">
        <f>'TRF6 12107'!H40+'SJMG 12101'!H40</f>
        <v>723272.95</v>
      </c>
      <c r="I40" s="11">
        <f>'TRF6 12107'!I40+'SJMG 12101'!I40</f>
        <v>723272.95</v>
      </c>
      <c r="J40" s="11">
        <f>'TRF6 12107'!J40+'SJMG 12101'!J40</f>
        <v>723272.95</v>
      </c>
      <c r="K40" s="71">
        <f>'TRF6 12107'!K40+'SJMG 12101'!K40</f>
        <v>723273</v>
      </c>
      <c r="L40" s="13">
        <f t="shared" si="11"/>
        <v>0.99999993086980976</v>
      </c>
      <c r="M40" s="14"/>
      <c r="N40" s="20"/>
      <c r="O40" s="21"/>
    </row>
    <row r="41" spans="1:15" ht="13.15" customHeight="1" x14ac:dyDescent="0.25">
      <c r="A41" s="226"/>
      <c r="B41" s="229"/>
      <c r="C41" s="99" t="s">
        <v>82</v>
      </c>
      <c r="D41" s="55">
        <v>3</v>
      </c>
      <c r="E41" s="121">
        <f>'TRF6 12107'!E41+'SJMG 12101'!E41</f>
        <v>14748</v>
      </c>
      <c r="F41" s="12">
        <f t="shared" ref="F41" si="12">K41-E41</f>
        <v>-14748</v>
      </c>
      <c r="G41" s="11">
        <f>'TRF6 12107'!G41+'SJMG 12101'!G41</f>
        <v>0</v>
      </c>
      <c r="H41" s="11">
        <f>'TRF6 12107'!H41+'SJMG 12101'!H41</f>
        <v>0</v>
      </c>
      <c r="I41" s="11">
        <f>'TRF6 12107'!I41+'SJMG 12101'!I41</f>
        <v>0</v>
      </c>
      <c r="J41" s="11">
        <f>'TRF6 12107'!J41+'SJMG 12101'!J41</f>
        <v>0</v>
      </c>
      <c r="K41" s="71">
        <f>'TRF6 12107'!K41+'SJMG 12101'!K41</f>
        <v>0</v>
      </c>
      <c r="L41" s="13" t="e">
        <f t="shared" ref="L41" si="13">H41/SUM(E41:F41)</f>
        <v>#DIV/0!</v>
      </c>
      <c r="M41" s="14"/>
      <c r="N41" s="20"/>
      <c r="O41" s="21"/>
    </row>
    <row r="42" spans="1:15" ht="13.15" customHeight="1" x14ac:dyDescent="0.25">
      <c r="A42" s="226"/>
      <c r="B42" s="229"/>
      <c r="C42" s="24" t="s">
        <v>68</v>
      </c>
      <c r="D42" s="55">
        <v>4</v>
      </c>
      <c r="E42" s="121">
        <f>'TRF6 12107'!E42+'SJMG 12101'!E42</f>
        <v>12000</v>
      </c>
      <c r="F42" s="12">
        <f t="shared" ref="F42:F43" si="14">K42-E42</f>
        <v>-12000</v>
      </c>
      <c r="G42" s="11">
        <f>'TRF6 12107'!G42+'SJMG 12101'!G42</f>
        <v>0</v>
      </c>
      <c r="H42" s="11">
        <f>'TRF6 12107'!H42+'SJMG 12101'!H42</f>
        <v>0</v>
      </c>
      <c r="I42" s="11">
        <f>'TRF6 12107'!I42+'SJMG 12101'!I42</f>
        <v>0</v>
      </c>
      <c r="J42" s="11">
        <f>'TRF6 12107'!J42+'SJMG 12101'!J42</f>
        <v>0</v>
      </c>
      <c r="K42" s="71">
        <f>'TRF6 12107'!K42+'SJMG 12101'!K42</f>
        <v>0</v>
      </c>
      <c r="L42" s="13" t="e">
        <f t="shared" ref="L42" si="15">H42/SUM(E42:F42)</f>
        <v>#DIV/0!</v>
      </c>
      <c r="M42" s="14"/>
      <c r="N42" s="20"/>
      <c r="O42" s="21"/>
    </row>
    <row r="43" spans="1:15" ht="13.15" customHeight="1" x14ac:dyDescent="0.25">
      <c r="A43" s="226"/>
      <c r="B43" s="229"/>
      <c r="C43" s="22" t="s">
        <v>49</v>
      </c>
      <c r="D43" s="23">
        <v>3</v>
      </c>
      <c r="E43" s="121">
        <f>'TRF6 12107'!E43+'SJMG 12101'!E43</f>
        <v>10000</v>
      </c>
      <c r="F43" s="12">
        <f t="shared" si="14"/>
        <v>-10000</v>
      </c>
      <c r="G43" s="11">
        <f>'TRF6 12107'!G43+'SJMG 12101'!G43</f>
        <v>0</v>
      </c>
      <c r="H43" s="11">
        <f>'TRF6 12107'!H43+'SJMG 12101'!H43</f>
        <v>0</v>
      </c>
      <c r="I43" s="11">
        <f>'TRF6 12107'!I43+'SJMG 12101'!I43</f>
        <v>0</v>
      </c>
      <c r="J43" s="11">
        <f>'TRF6 12107'!J43+'SJMG 12101'!J43</f>
        <v>0</v>
      </c>
      <c r="K43" s="71">
        <f>'TRF6 12107'!K43+'SJMG 12101'!K43</f>
        <v>0</v>
      </c>
      <c r="L43" s="13" t="e">
        <f t="shared" ref="L43" si="16">H43/SUM(E43:F43)</f>
        <v>#DIV/0!</v>
      </c>
      <c r="M43" s="14"/>
      <c r="N43" s="20"/>
      <c r="O43" s="21"/>
    </row>
    <row r="44" spans="1:15" x14ac:dyDescent="0.25">
      <c r="A44" s="226"/>
      <c r="B44" s="10" t="s">
        <v>50</v>
      </c>
      <c r="C44" s="18" t="s">
        <v>51</v>
      </c>
      <c r="D44" s="10">
        <v>3</v>
      </c>
      <c r="E44" s="121">
        <f>'TRF6 12107'!E44+'SJMG 12101'!E44</f>
        <v>2557455</v>
      </c>
      <c r="F44" s="12">
        <f t="shared" si="10"/>
        <v>-620979</v>
      </c>
      <c r="G44" s="11">
        <f>'TRF6 12107'!G44+'SJMG 12101'!G44</f>
        <v>0</v>
      </c>
      <c r="H44" s="11">
        <f>'TRF6 12107'!H44+'SJMG 12101'!H44</f>
        <v>1936474.91</v>
      </c>
      <c r="I44" s="11">
        <f>'TRF6 12107'!I44+'SJMG 12101'!I44</f>
        <v>1936474.91</v>
      </c>
      <c r="J44" s="11">
        <f>'TRF6 12107'!J44+'SJMG 12101'!J44</f>
        <v>1936474.91</v>
      </c>
      <c r="K44" s="122">
        <f>'TRF6 12107'!K44+'SJMG 12101'!K44</f>
        <v>1936476</v>
      </c>
      <c r="L44" s="13">
        <f t="shared" si="11"/>
        <v>0.99999943712186468</v>
      </c>
      <c r="M44" s="14"/>
    </row>
    <row r="45" spans="1:15" x14ac:dyDescent="0.25">
      <c r="A45" s="226"/>
      <c r="B45" s="234" t="s">
        <v>53</v>
      </c>
      <c r="C45" s="297" t="s">
        <v>69</v>
      </c>
      <c r="D45" s="57">
        <v>4</v>
      </c>
      <c r="E45" s="121">
        <f>'TRF6 12107'!E45+'SJMG 12101'!E45</f>
        <v>3570750</v>
      </c>
      <c r="F45" s="12">
        <f t="shared" ref="F45:F48" si="17">K45-E45</f>
        <v>-3521320</v>
      </c>
      <c r="G45" s="11">
        <f>'TRF6 12107'!G45+'SJMG 12101'!G45</f>
        <v>0</v>
      </c>
      <c r="H45" s="11">
        <f>'TRF6 12107'!H45+'SJMG 12101'!H45</f>
        <v>49429.99</v>
      </c>
      <c r="I45" s="11">
        <f>'TRF6 12107'!I45+'SJMG 12101'!I45</f>
        <v>27750</v>
      </c>
      <c r="J45" s="11">
        <f>'TRF6 12107'!J45+'SJMG 12101'!J45</f>
        <v>27750</v>
      </c>
      <c r="K45" s="122">
        <f>'TRF6 12107'!K45+'SJMG 12101'!K45</f>
        <v>49430</v>
      </c>
      <c r="L45" s="13">
        <f t="shared" ref="L45:L48" si="18">H45/SUM(E45:F45)</f>
        <v>0.99999979769370828</v>
      </c>
      <c r="M45" s="14"/>
    </row>
    <row r="46" spans="1:15" x14ac:dyDescent="0.25">
      <c r="A46" s="226"/>
      <c r="B46" s="235"/>
      <c r="C46" s="297" t="s">
        <v>76</v>
      </c>
      <c r="D46" s="55">
        <v>4</v>
      </c>
      <c r="E46" s="121">
        <f>'TRF6 12107'!E46+'SJMG 12101'!E46</f>
        <v>3681390</v>
      </c>
      <c r="F46" s="12">
        <f t="shared" si="17"/>
        <v>-886002</v>
      </c>
      <c r="G46" s="11">
        <f>'TRF6 12107'!G46+'SJMG 12101'!G46</f>
        <v>0</v>
      </c>
      <c r="H46" s="11">
        <f>'TRF6 12107'!H46+'SJMG 12101'!H46</f>
        <v>2795387.86</v>
      </c>
      <c r="I46" s="11">
        <f>'TRF6 12107'!I46+'SJMG 12101'!I46</f>
        <v>0</v>
      </c>
      <c r="J46" s="11">
        <f>'TRF6 12107'!J46+'SJMG 12101'!J46</f>
        <v>0</v>
      </c>
      <c r="K46" s="122">
        <f>'TRF6 12107'!K46+'SJMG 12101'!K46</f>
        <v>2795388</v>
      </c>
      <c r="L46" s="13">
        <f t="shared" si="18"/>
        <v>0.99999994991750696</v>
      </c>
      <c r="M46" s="14"/>
    </row>
    <row r="47" spans="1:15" x14ac:dyDescent="0.25">
      <c r="A47" s="226"/>
      <c r="B47" s="235"/>
      <c r="C47" s="296" t="s">
        <v>77</v>
      </c>
      <c r="D47" s="57">
        <v>4</v>
      </c>
      <c r="E47" s="121">
        <f>'TRF6 12107'!E47+'SJMG 12101'!E47</f>
        <v>2432574</v>
      </c>
      <c r="F47" s="12">
        <f t="shared" si="17"/>
        <v>485826</v>
      </c>
      <c r="G47" s="11">
        <f>'TRF6 12107'!G47+'SJMG 12101'!G47</f>
        <v>0</v>
      </c>
      <c r="H47" s="11">
        <f>'TRF6 12107'!H47+'SJMG 12101'!H47</f>
        <v>2918399.04</v>
      </c>
      <c r="I47" s="11">
        <f>'TRF6 12107'!I47+'SJMG 12101'!I47</f>
        <v>0</v>
      </c>
      <c r="J47" s="11">
        <f>'TRF6 12107'!J47+'SJMG 12101'!J47</f>
        <v>0</v>
      </c>
      <c r="K47" s="122">
        <f>'TRF6 12107'!K47+'SJMG 12101'!K47</f>
        <v>2918400</v>
      </c>
      <c r="L47" s="13">
        <f t="shared" si="18"/>
        <v>0.99999967105263154</v>
      </c>
      <c r="M47" s="14"/>
    </row>
    <row r="48" spans="1:15" ht="15" customHeight="1" x14ac:dyDescent="0.25">
      <c r="A48" s="226"/>
      <c r="B48" s="236"/>
      <c r="C48" s="296" t="s">
        <v>78</v>
      </c>
      <c r="D48" s="113">
        <v>4</v>
      </c>
      <c r="E48" s="121">
        <f>'TRF6 12107'!E48+'SJMG 12101'!E48</f>
        <v>2000000</v>
      </c>
      <c r="F48" s="12">
        <f t="shared" si="17"/>
        <v>741736</v>
      </c>
      <c r="G48" s="11">
        <f>'TRF6 12107'!G48+'SJMG 12101'!G48</f>
        <v>0</v>
      </c>
      <c r="H48" s="11">
        <f>'TRF6 12107'!H48+'SJMG 12101'!H48</f>
        <v>2741735.97</v>
      </c>
      <c r="I48" s="11">
        <f>'TRF6 12107'!I48+'SJMG 12101'!I48</f>
        <v>0</v>
      </c>
      <c r="J48" s="11">
        <f>'TRF6 12107'!J48+'SJMG 12101'!J48</f>
        <v>0</v>
      </c>
      <c r="K48" s="122">
        <f>'TRF6 12107'!K48+'SJMG 12101'!K48</f>
        <v>2741736</v>
      </c>
      <c r="L48" s="13">
        <f t="shared" si="18"/>
        <v>0.99999998905802756</v>
      </c>
      <c r="M48" s="14"/>
    </row>
    <row r="49" spans="1:15" s="7" customFormat="1" x14ac:dyDescent="0.25">
      <c r="A49" s="227"/>
      <c r="B49" s="233" t="s">
        <v>52</v>
      </c>
      <c r="C49" s="217"/>
      <c r="D49" s="15" t="s">
        <v>63</v>
      </c>
      <c r="E49" s="162">
        <f>SUM(E30:E48)</f>
        <v>158126990</v>
      </c>
      <c r="F49" s="162">
        <f>SUM(F30:F48)</f>
        <v>4697160</v>
      </c>
      <c r="G49" s="162">
        <f>SUM(G30:G48)</f>
        <v>0</v>
      </c>
      <c r="H49" s="162">
        <f>SUM(H30:H48)</f>
        <v>160330498.47</v>
      </c>
      <c r="I49" s="162">
        <f>SUM(I30:I48)</f>
        <v>123395249.82000001</v>
      </c>
      <c r="J49" s="162">
        <f>SUM(J30:J48)</f>
        <v>121010078.65000002</v>
      </c>
      <c r="K49" s="162">
        <f>SUM(K30:K48)</f>
        <v>162824150</v>
      </c>
      <c r="L49" s="159">
        <f>H49/SUM(E49:F49)</f>
        <v>0.984685002009837</v>
      </c>
      <c r="M49" s="14"/>
      <c r="N49" s="116"/>
      <c r="O49" s="25"/>
    </row>
    <row r="50" spans="1:15" s="7" customFormat="1" ht="51" customHeight="1" x14ac:dyDescent="0.25">
      <c r="A50" s="204" t="s">
        <v>72</v>
      </c>
      <c r="B50" s="177" t="s">
        <v>79</v>
      </c>
      <c r="C50" s="176" t="s">
        <v>80</v>
      </c>
      <c r="D50" s="113">
        <v>4</v>
      </c>
      <c r="E50" s="121">
        <f>'TRF6 12107'!E50+'SJMG 12101'!E50</f>
        <v>1500000</v>
      </c>
      <c r="F50" s="12">
        <f t="shared" ref="F50" si="19">K50-E50</f>
        <v>-1500000</v>
      </c>
      <c r="G50" s="11">
        <f>'TRF6 12107'!G50+'SJMG 12101'!G50</f>
        <v>0</v>
      </c>
      <c r="H50" s="11">
        <f>'TRF6 12107'!H50+'SJMG 12101'!H50</f>
        <v>0</v>
      </c>
      <c r="I50" s="11">
        <f>'TRF6 12107'!I50+'SJMG 12101'!I50</f>
        <v>0</v>
      </c>
      <c r="J50" s="11">
        <f>'TRF6 12107'!J50+'SJMG 12101'!J50</f>
        <v>0</v>
      </c>
      <c r="K50" s="122">
        <f>'TRF6 12107'!K50+'SJMG 12101'!K50</f>
        <v>0</v>
      </c>
      <c r="L50" s="13" t="e">
        <f t="shared" ref="L50" si="20">H50/SUM(E50:F50)</f>
        <v>#DIV/0!</v>
      </c>
      <c r="M50" s="14"/>
      <c r="N50" s="116"/>
      <c r="O50" s="25"/>
    </row>
    <row r="51" spans="1:15" s="7" customFormat="1" x14ac:dyDescent="0.25">
      <c r="A51" s="153"/>
      <c r="B51" s="215" t="s">
        <v>81</v>
      </c>
      <c r="C51" s="216"/>
      <c r="D51" s="60" t="s">
        <v>63</v>
      </c>
      <c r="E51" s="61">
        <f>SUM(E50)</f>
        <v>1500000</v>
      </c>
      <c r="F51" s="61">
        <f t="shared" ref="F51:K51" si="21">SUM(F50)</f>
        <v>-1500000</v>
      </c>
      <c r="G51" s="168">
        <f t="shared" si="21"/>
        <v>0</v>
      </c>
      <c r="H51" s="168">
        <f t="shared" si="21"/>
        <v>0</v>
      </c>
      <c r="I51" s="168">
        <f t="shared" si="21"/>
        <v>0</v>
      </c>
      <c r="J51" s="168">
        <f t="shared" si="21"/>
        <v>0</v>
      </c>
      <c r="K51" s="168">
        <f t="shared" si="21"/>
        <v>0</v>
      </c>
      <c r="L51" s="159" t="e">
        <f t="shared" ref="L51" si="22">H51/SUM(E51:F51)</f>
        <v>#DIV/0!</v>
      </c>
      <c r="M51" s="14"/>
      <c r="N51" s="116"/>
      <c r="O51" s="25"/>
    </row>
    <row r="52" spans="1:15" s="7" customFormat="1" x14ac:dyDescent="0.25">
      <c r="A52" s="217" t="s">
        <v>54</v>
      </c>
      <c r="B52" s="217"/>
      <c r="C52" s="217"/>
      <c r="D52" s="15" t="s">
        <v>63</v>
      </c>
      <c r="E52" s="175">
        <f>E19+E29+E49+E51</f>
        <v>1139700450</v>
      </c>
      <c r="F52" s="175">
        <f>F19+F29+F49</f>
        <v>105366106.90999997</v>
      </c>
      <c r="G52" s="175">
        <f>G19+G29+G49</f>
        <v>0</v>
      </c>
      <c r="H52" s="175">
        <f>H19+H29+H49</f>
        <v>1227845603.8599999</v>
      </c>
      <c r="I52" s="175">
        <f>I19+I29+I49</f>
        <v>1182660464.0700002</v>
      </c>
      <c r="J52" s="175">
        <f>J19+J29+J49</f>
        <v>1168164922.8900001</v>
      </c>
      <c r="K52" s="175">
        <f>K19+K29+K49</f>
        <v>1243566556.9099998</v>
      </c>
      <c r="L52" s="159">
        <f>H52/SUM(E52:F52)</f>
        <v>0.98616864861205589</v>
      </c>
      <c r="M52" s="14"/>
    </row>
    <row r="53" spans="1:15" x14ac:dyDescent="0.25">
      <c r="K53" s="3"/>
      <c r="L53" s="26"/>
      <c r="M53" s="14"/>
    </row>
    <row r="54" spans="1:15" x14ac:dyDescent="0.25">
      <c r="K54" s="3"/>
      <c r="L54" s="26"/>
      <c r="M54" s="14"/>
    </row>
    <row r="55" spans="1:15" s="7" customFormat="1" ht="14.45" customHeight="1" x14ac:dyDescent="0.25">
      <c r="A55" s="222" t="s">
        <v>17</v>
      </c>
      <c r="B55" s="219"/>
      <c r="C55" s="219"/>
      <c r="D55" s="219"/>
      <c r="E55" s="219"/>
      <c r="F55" s="219"/>
      <c r="G55" s="219"/>
      <c r="H55" s="219"/>
      <c r="I55" s="219"/>
      <c r="J55" s="219"/>
      <c r="K55" s="72"/>
      <c r="L55" s="17"/>
      <c r="M55" s="14"/>
    </row>
    <row r="56" spans="1:15" x14ac:dyDescent="0.25">
      <c r="A56" s="222"/>
      <c r="B56" s="220" t="s">
        <v>55</v>
      </c>
      <c r="C56" s="220"/>
      <c r="D56" s="76" t="s">
        <v>63</v>
      </c>
      <c r="E56" s="11">
        <f>'TRF6 12107'!E56+'SJMG 12101'!E56</f>
        <v>736194610</v>
      </c>
      <c r="F56" s="12">
        <f t="shared" ref="F56:F57" si="23">K56-E56</f>
        <v>75143847.909999967</v>
      </c>
      <c r="G56" s="11">
        <f>'TRF6 12107'!G56+'SJMG 12101'!G56</f>
        <v>0</v>
      </c>
      <c r="H56" s="11">
        <f>'TRF6 12107'!H56+'SJMG 12101'!H56</f>
        <v>807073662.27999985</v>
      </c>
      <c r="I56" s="11">
        <f>'TRF6 12107'!I56+'SJMG 12101'!I56</f>
        <v>804993789.80999994</v>
      </c>
      <c r="J56" s="11">
        <f>'TRF6 12107'!J56+'SJMG 12101'!J56</f>
        <v>795175697.45999992</v>
      </c>
      <c r="K56" s="11">
        <f>'TRF6 12107'!K56+'SJMG 12101'!K56</f>
        <v>811338457.90999997</v>
      </c>
      <c r="L56" s="13">
        <f>H56/SUM(E56:F56)</f>
        <v>0.99474350613061513</v>
      </c>
      <c r="M56" s="14"/>
    </row>
    <row r="57" spans="1:15" x14ac:dyDescent="0.25">
      <c r="A57" s="222"/>
      <c r="B57" s="220" t="s">
        <v>56</v>
      </c>
      <c r="C57" s="220"/>
      <c r="D57" s="76" t="s">
        <v>63</v>
      </c>
      <c r="E57" s="11">
        <f>'TRF6 12107'!E57+'SJMG 12101'!E57</f>
        <v>152517101</v>
      </c>
      <c r="F57" s="12">
        <f t="shared" si="23"/>
        <v>12642734</v>
      </c>
      <c r="G57" s="11">
        <f>'TRF6 12107'!G57+'SJMG 12101'!G57</f>
        <v>0</v>
      </c>
      <c r="H57" s="11">
        <f>'TRF6 12107'!H57+'SJMG 12101'!H57</f>
        <v>164941765.94999999</v>
      </c>
      <c r="I57" s="11">
        <f>'TRF6 12107'!I57+'SJMG 12101'!I57</f>
        <v>164695488.56999999</v>
      </c>
      <c r="J57" s="11">
        <f>'TRF6 12107'!J57+'SJMG 12101'!J57</f>
        <v>162660883.89000002</v>
      </c>
      <c r="K57" s="11">
        <f>'TRF6 12107'!K57+'SJMG 12101'!K57</f>
        <v>165159835</v>
      </c>
      <c r="L57" s="13">
        <f>H57/SUM(E57:F57)</f>
        <v>0.99867964841451906</v>
      </c>
      <c r="M57" s="14"/>
    </row>
    <row r="58" spans="1:15" s="7" customFormat="1" x14ac:dyDescent="0.25">
      <c r="A58" s="222"/>
      <c r="B58" s="223" t="s">
        <v>57</v>
      </c>
      <c r="C58" s="224"/>
      <c r="D58" s="87" t="s">
        <v>63</v>
      </c>
      <c r="E58" s="168">
        <f>SUM(E56:E57)</f>
        <v>888711711</v>
      </c>
      <c r="F58" s="168">
        <f>SUM(F56:F57)</f>
        <v>87786581.909999967</v>
      </c>
      <c r="G58" s="168">
        <v>0</v>
      </c>
      <c r="H58" s="168">
        <f>SUM(H56:H57)</f>
        <v>972015428.22999978</v>
      </c>
      <c r="I58" s="168">
        <f>SUM(I56:I57)</f>
        <v>969689278.37999988</v>
      </c>
      <c r="J58" s="168">
        <f>SUM(J56:J57)</f>
        <v>957836581.3499999</v>
      </c>
      <c r="K58" s="168">
        <f>SUM(K56:K57)</f>
        <v>976498292.90999997</v>
      </c>
      <c r="L58" s="166">
        <f>H58/SUM(E58:F58)</f>
        <v>0.99540924473442638</v>
      </c>
      <c r="M58" s="14"/>
    </row>
    <row r="59" spans="1:15" x14ac:dyDescent="0.25">
      <c r="L59" s="26"/>
      <c r="M59" s="14"/>
    </row>
    <row r="60" spans="1:15" x14ac:dyDescent="0.25">
      <c r="L60" s="26"/>
      <c r="M60" s="14"/>
    </row>
    <row r="61" spans="1:15" s="7" customFormat="1" ht="14.45" customHeight="1" x14ac:dyDescent="0.25">
      <c r="A61" s="218" t="s">
        <v>73</v>
      </c>
      <c r="B61" s="219"/>
      <c r="C61" s="219"/>
      <c r="D61" s="219"/>
      <c r="E61" s="219"/>
      <c r="F61" s="219"/>
      <c r="G61" s="219"/>
      <c r="H61" s="219"/>
      <c r="I61" s="219"/>
      <c r="J61" s="219"/>
      <c r="K61" s="72"/>
      <c r="L61" s="17"/>
      <c r="M61" s="14"/>
    </row>
    <row r="62" spans="1:15" x14ac:dyDescent="0.25">
      <c r="A62" s="218"/>
      <c r="B62" s="220" t="s">
        <v>37</v>
      </c>
      <c r="C62" s="220"/>
      <c r="D62" s="76" t="s">
        <v>63</v>
      </c>
      <c r="E62" s="11">
        <f>'TRF6 12107'!E62+'SJMG 12101'!E62</f>
        <v>5000</v>
      </c>
      <c r="F62" s="12">
        <f t="shared" ref="F62:F65" si="24">K62-E62</f>
        <v>18082524</v>
      </c>
      <c r="G62" s="11">
        <f>'TRF6 12107'!G62+'SJMG 12101'!G62</f>
        <v>0</v>
      </c>
      <c r="H62" s="11">
        <f>'TRF6 12107'!H62+'SJMG 12101'!H62</f>
        <v>18082524</v>
      </c>
      <c r="I62" s="11">
        <f>'TRF6 12107'!I62+'SJMG 12101'!I62</f>
        <v>17389393.649999999</v>
      </c>
      <c r="J62" s="11">
        <f>'TRF6 12107'!J62+'SJMG 12101'!J62</f>
        <v>16064154.99</v>
      </c>
      <c r="K62" s="11">
        <f>'TRF6 12107'!K62+'SJMG 12101'!K62</f>
        <v>18087524</v>
      </c>
      <c r="L62" s="13">
        <f>H62/SUM(E62:F62)</f>
        <v>0.99972356636541293</v>
      </c>
      <c r="M62" s="14"/>
    </row>
    <row r="63" spans="1:15" x14ac:dyDescent="0.25">
      <c r="A63" s="218"/>
      <c r="B63" s="220" t="s">
        <v>58</v>
      </c>
      <c r="C63" s="220"/>
      <c r="D63" s="76" t="s">
        <v>63</v>
      </c>
      <c r="E63" s="11">
        <f>'TRF6 12107'!E63+'SJMG 12101'!E63</f>
        <v>91031749</v>
      </c>
      <c r="F63" s="12">
        <f t="shared" si="24"/>
        <v>12844856</v>
      </c>
      <c r="G63" s="11">
        <f>'TRF6 12107'!G63+'SJMG 12101'!G63</f>
        <v>0</v>
      </c>
      <c r="H63" s="11">
        <f>'TRF6 12107'!H63+'SJMG 12101'!H63</f>
        <v>95195701.299999982</v>
      </c>
      <c r="I63" s="11">
        <f>'TRF6 12107'!I63+'SJMG 12101'!I63</f>
        <v>89277357.180000007</v>
      </c>
      <c r="J63" s="11">
        <f>'TRF6 12107'!J63+'SJMG 12101'!J63</f>
        <v>89019684.200000018</v>
      </c>
      <c r="K63" s="11">
        <f>'TRF6 12107'!K63+'SJMG 12101'!K63</f>
        <v>103876605</v>
      </c>
      <c r="L63" s="13">
        <f>H63/SUM(E63:F63)</f>
        <v>0.91643061784701163</v>
      </c>
      <c r="M63" s="14"/>
    </row>
    <row r="64" spans="1:15" x14ac:dyDescent="0.25">
      <c r="A64" s="218"/>
      <c r="B64" s="220" t="s">
        <v>59</v>
      </c>
      <c r="C64" s="220"/>
      <c r="D64" s="76" t="s">
        <v>63</v>
      </c>
      <c r="E64" s="11">
        <f>'TRF6 12107'!E64+'SJMG 12101'!E64</f>
        <v>330000</v>
      </c>
      <c r="F64" s="12">
        <f t="shared" si="24"/>
        <v>37509</v>
      </c>
      <c r="G64" s="11">
        <f>'TRF6 12107'!G64+'SJMG 12101'!G64</f>
        <v>0</v>
      </c>
      <c r="H64" s="11">
        <f>'TRF6 12107'!H64+'SJMG 12101'!H64</f>
        <v>303975.86</v>
      </c>
      <c r="I64" s="11">
        <f>'TRF6 12107'!I64+'SJMG 12101'!I64</f>
        <v>298578.68999999994</v>
      </c>
      <c r="J64" s="11">
        <f>'TRF6 12107'!J64+'SJMG 12101'!J64</f>
        <v>298578.68999999994</v>
      </c>
      <c r="K64" s="11">
        <f>'TRF6 12107'!K64+'SJMG 12101'!K64</f>
        <v>367509</v>
      </c>
      <c r="L64" s="13">
        <f>H64/SUM(E64:F64)</f>
        <v>0.82712494115790358</v>
      </c>
      <c r="M64" s="14"/>
    </row>
    <row r="65" spans="1:13" x14ac:dyDescent="0.25">
      <c r="A65" s="218"/>
      <c r="B65" s="220" t="s">
        <v>60</v>
      </c>
      <c r="C65" s="220"/>
      <c r="D65" s="76" t="s">
        <v>63</v>
      </c>
      <c r="E65" s="11">
        <f>'TRF6 12107'!E65+'SJMG 12101'!E65</f>
        <v>158121990</v>
      </c>
      <c r="F65" s="12">
        <f t="shared" si="24"/>
        <v>-13385364</v>
      </c>
      <c r="G65" s="11">
        <f>'TRF6 12107'!G65+'SJMG 12101'!G65</f>
        <v>0</v>
      </c>
      <c r="H65" s="11">
        <f>'TRF6 12107'!H65+'SJMG 12101'!H65</f>
        <v>142247974.47000003</v>
      </c>
      <c r="I65" s="11">
        <f>'TRF6 12107'!I65+'SJMG 12101'!I65</f>
        <v>106005856.17000002</v>
      </c>
      <c r="J65" s="11">
        <f>'TRF6 12107'!J65+'SJMG 12101'!J65</f>
        <v>104945923.66</v>
      </c>
      <c r="K65" s="11">
        <f>'TRF6 12107'!K65+'SJMG 12101'!K65</f>
        <v>144736626</v>
      </c>
      <c r="L65" s="13">
        <f>H65/SUM(E65:F65)</f>
        <v>0.98280565466546133</v>
      </c>
      <c r="M65" s="14"/>
    </row>
    <row r="66" spans="1:13" s="7" customFormat="1" x14ac:dyDescent="0.25">
      <c r="A66" s="218"/>
      <c r="B66" s="221" t="s">
        <v>57</v>
      </c>
      <c r="C66" s="221"/>
      <c r="D66" s="87" t="s">
        <v>63</v>
      </c>
      <c r="E66" s="168">
        <f>SUM(E62:E65)</f>
        <v>249488739</v>
      </c>
      <c r="F66" s="168">
        <f>SUM(F62:F65)</f>
        <v>17579525</v>
      </c>
      <c r="G66" s="168">
        <v>0</v>
      </c>
      <c r="H66" s="168">
        <f>SUM(H62:H65)</f>
        <v>255830175.63</v>
      </c>
      <c r="I66" s="168">
        <f>SUM(I62:I65)</f>
        <v>212971185.69000003</v>
      </c>
      <c r="J66" s="168">
        <f>SUM(J62:J65)</f>
        <v>210328341.54000002</v>
      </c>
      <c r="K66" s="168">
        <f>SUM(K62:K65)</f>
        <v>267068264</v>
      </c>
      <c r="L66" s="166">
        <f>H66/SUM(E66:F66)</f>
        <v>0.9579205398586782</v>
      </c>
      <c r="M66" s="14"/>
    </row>
    <row r="67" spans="1:13" s="127" customFormat="1" x14ac:dyDescent="0.25">
      <c r="A67" s="123"/>
      <c r="B67" s="124"/>
      <c r="C67" s="124"/>
      <c r="D67" s="124"/>
      <c r="E67" s="125"/>
      <c r="F67" s="125"/>
      <c r="G67" s="125"/>
      <c r="H67" s="125"/>
      <c r="I67" s="125"/>
      <c r="J67" s="125"/>
      <c r="K67" s="125"/>
      <c r="L67" s="126"/>
      <c r="M67" s="97"/>
    </row>
    <row r="68" spans="1:13" x14ac:dyDescent="0.25">
      <c r="L68" s="26"/>
      <c r="M68" s="14"/>
    </row>
    <row r="69" spans="1:13" s="7" customFormat="1" ht="51" customHeight="1" x14ac:dyDescent="0.25">
      <c r="A69" s="98" t="s">
        <v>72</v>
      </c>
      <c r="B69" s="221" t="s">
        <v>57</v>
      </c>
      <c r="C69" s="221"/>
      <c r="D69" s="87">
        <v>4</v>
      </c>
      <c r="E69" s="168">
        <f>SUM(E51)</f>
        <v>1500000</v>
      </c>
      <c r="F69" s="168">
        <f t="shared" ref="F69:K69" si="25">SUM(F51)</f>
        <v>-1500000</v>
      </c>
      <c r="G69" s="168">
        <f t="shared" si="25"/>
        <v>0</v>
      </c>
      <c r="H69" s="168">
        <f t="shared" si="25"/>
        <v>0</v>
      </c>
      <c r="I69" s="168">
        <f t="shared" si="25"/>
        <v>0</v>
      </c>
      <c r="J69" s="168">
        <f t="shared" si="25"/>
        <v>0</v>
      </c>
      <c r="K69" s="168">
        <f t="shared" si="25"/>
        <v>0</v>
      </c>
      <c r="L69" s="166" t="e">
        <f>H69/SUM(E69:F69)</f>
        <v>#DIV/0!</v>
      </c>
      <c r="M69" s="14"/>
    </row>
    <row r="70" spans="1:13" x14ac:dyDescent="0.25">
      <c r="L70" s="26"/>
      <c r="M70" s="14"/>
    </row>
    <row r="71" spans="1:13" x14ac:dyDescent="0.25">
      <c r="L71" s="26"/>
      <c r="M71" s="14"/>
    </row>
    <row r="72" spans="1:13" s="7" customFormat="1" x14ac:dyDescent="0.25">
      <c r="A72" s="217" t="s">
        <v>54</v>
      </c>
      <c r="B72" s="217"/>
      <c r="C72" s="217"/>
      <c r="D72" s="42" t="s">
        <v>63</v>
      </c>
      <c r="E72" s="162">
        <f>E58+E66+E69</f>
        <v>1139700450</v>
      </c>
      <c r="F72" s="162">
        <f t="shared" ref="F72:K72" si="26">F58+F66+F69</f>
        <v>103866106.90999997</v>
      </c>
      <c r="G72" s="162">
        <f t="shared" si="26"/>
        <v>0</v>
      </c>
      <c r="H72" s="162">
        <f t="shared" si="26"/>
        <v>1227845603.8599997</v>
      </c>
      <c r="I72" s="162">
        <f t="shared" si="26"/>
        <v>1182660464.0699999</v>
      </c>
      <c r="J72" s="162">
        <f t="shared" si="26"/>
        <v>1168164922.8899999</v>
      </c>
      <c r="K72" s="162">
        <f t="shared" si="26"/>
        <v>1243566556.9099998</v>
      </c>
      <c r="L72" s="159">
        <f>H72/SUM(E72:F72)</f>
        <v>0.98735817318128638</v>
      </c>
      <c r="M72" s="14"/>
    </row>
    <row r="80" spans="1:13" x14ac:dyDescent="0.25">
      <c r="K80" s="3"/>
      <c r="L80" s="3"/>
    </row>
    <row r="83" spans="11:11" x14ac:dyDescent="0.25">
      <c r="K83" s="3"/>
    </row>
  </sheetData>
  <sheetProtection selectLockedCells="1" selectUnlockedCells="1"/>
  <mergeCells count="44">
    <mergeCell ref="A6:L6"/>
    <mergeCell ref="A7:L7"/>
    <mergeCell ref="A8:L8"/>
    <mergeCell ref="A11:A12"/>
    <mergeCell ref="B11:C12"/>
    <mergeCell ref="D11:D12"/>
    <mergeCell ref="E11:E12"/>
    <mergeCell ref="G11:G12"/>
    <mergeCell ref="H11:H12"/>
    <mergeCell ref="I11:I12"/>
    <mergeCell ref="J11:J12"/>
    <mergeCell ref="K11:K12"/>
    <mergeCell ref="L11:L12"/>
    <mergeCell ref="A13:A19"/>
    <mergeCell ref="B14:C14"/>
    <mergeCell ref="B18:C18"/>
    <mergeCell ref="B19:C19"/>
    <mergeCell ref="B23:B28"/>
    <mergeCell ref="B20:B22"/>
    <mergeCell ref="A20:A29"/>
    <mergeCell ref="B29:C29"/>
    <mergeCell ref="A30:A49"/>
    <mergeCell ref="B31:B32"/>
    <mergeCell ref="B33:B43"/>
    <mergeCell ref="C33:C34"/>
    <mergeCell ref="C38:C39"/>
    <mergeCell ref="B49:C49"/>
    <mergeCell ref="B45:B48"/>
    <mergeCell ref="B51:C51"/>
    <mergeCell ref="A72:C72"/>
    <mergeCell ref="A61:A66"/>
    <mergeCell ref="B61:J61"/>
    <mergeCell ref="B62:C62"/>
    <mergeCell ref="B63:C63"/>
    <mergeCell ref="B64:C64"/>
    <mergeCell ref="B65:C65"/>
    <mergeCell ref="B66:C66"/>
    <mergeCell ref="B69:C69"/>
    <mergeCell ref="A52:C52"/>
    <mergeCell ref="A55:A58"/>
    <mergeCell ref="B55:J55"/>
    <mergeCell ref="B56:C56"/>
    <mergeCell ref="B57:C57"/>
    <mergeCell ref="B58:C58"/>
  </mergeCells>
  <printOptions horizontalCentered="1" verticalCentered="1"/>
  <pageMargins left="0.11805555555555555" right="0.11805555555555555" top="0.19652777777777777" bottom="0.19652777777777777" header="0.51180555555555551" footer="0.51180555555555551"/>
  <pageSetup paperSize="9" scale="47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4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5" sqref="A5"/>
    </sheetView>
  </sheetViews>
  <sheetFormatPr defaultColWidth="8.85546875" defaultRowHeight="15" x14ac:dyDescent="0.25"/>
  <cols>
    <col min="1" max="1" width="12.7109375" style="1" customWidth="1"/>
    <col min="2" max="2" width="7.85546875" style="2" customWidth="1"/>
    <col min="3" max="3" width="90.85546875" style="2" customWidth="1"/>
    <col min="4" max="4" width="6.7109375" style="2" customWidth="1"/>
    <col min="5" max="5" width="19.42578125" style="27" customWidth="1"/>
    <col min="6" max="6" width="30.140625" style="28" customWidth="1"/>
    <col min="7" max="8" width="18.5703125" style="27" customWidth="1"/>
    <col min="9" max="9" width="17.85546875" style="27" customWidth="1"/>
    <col min="10" max="10" width="20.5703125" style="27" customWidth="1"/>
    <col min="11" max="11" width="17.140625" style="27" customWidth="1"/>
    <col min="12" max="12" width="15.28515625" style="26" customWidth="1"/>
    <col min="13" max="13" width="23.7109375" style="95" customWidth="1"/>
    <col min="14" max="14" width="15.42578125" customWidth="1"/>
    <col min="15" max="15" width="13.42578125" bestFit="1" customWidth="1"/>
    <col min="17" max="19" width="13.42578125" bestFit="1" customWidth="1"/>
  </cols>
  <sheetData>
    <row r="1" spans="1:13" s="7" customFormat="1" x14ac:dyDescent="0.25">
      <c r="A1" s="1" t="s">
        <v>0</v>
      </c>
      <c r="B1" s="1"/>
      <c r="C1" s="1"/>
      <c r="D1" s="1"/>
      <c r="E1" s="27"/>
      <c r="F1" s="28"/>
      <c r="G1" s="27"/>
      <c r="H1" s="27"/>
      <c r="I1" s="27"/>
      <c r="J1" s="27"/>
      <c r="K1" s="27"/>
      <c r="L1" s="29"/>
      <c r="M1" s="95"/>
    </row>
    <row r="2" spans="1:13" s="7" customFormat="1" x14ac:dyDescent="0.25">
      <c r="A2" s="1" t="s">
        <v>1</v>
      </c>
      <c r="B2" s="1"/>
      <c r="C2" s="1"/>
      <c r="D2" s="1"/>
      <c r="E2" s="27"/>
      <c r="F2" s="28"/>
      <c r="G2" s="27"/>
      <c r="H2" s="27"/>
      <c r="I2" s="27"/>
      <c r="J2" s="27"/>
      <c r="K2" s="27"/>
      <c r="L2" s="29"/>
      <c r="M2" s="95"/>
    </row>
    <row r="3" spans="1:13" s="7" customFormat="1" x14ac:dyDescent="0.25">
      <c r="A3" s="1" t="s">
        <v>2</v>
      </c>
      <c r="B3" s="1"/>
      <c r="C3" s="1"/>
      <c r="D3" s="1"/>
      <c r="E3" s="27"/>
      <c r="F3" s="28"/>
      <c r="G3" s="27"/>
      <c r="H3" s="27"/>
      <c r="I3" s="27"/>
      <c r="J3" s="27"/>
      <c r="K3" s="27"/>
      <c r="L3" s="29"/>
      <c r="M3" s="95"/>
    </row>
    <row r="4" spans="1:13" s="7" customFormat="1" x14ac:dyDescent="0.25">
      <c r="A4" s="1"/>
      <c r="B4" s="1"/>
      <c r="C4" s="1"/>
      <c r="D4" s="1"/>
      <c r="E4" s="27"/>
      <c r="F4" s="28"/>
      <c r="G4" s="27"/>
      <c r="H4" s="27"/>
      <c r="I4" s="27"/>
      <c r="J4" s="27"/>
      <c r="K4" s="27"/>
      <c r="L4" s="29"/>
      <c r="M4" s="95"/>
    </row>
    <row r="5" spans="1:13" s="7" customFormat="1" x14ac:dyDescent="0.25">
      <c r="A5" s="1"/>
      <c r="B5" s="1"/>
      <c r="C5" s="1"/>
      <c r="D5" s="1"/>
      <c r="E5" s="27"/>
      <c r="F5" s="28"/>
      <c r="G5" s="27"/>
      <c r="H5" s="27"/>
      <c r="I5" s="27"/>
      <c r="J5" s="27"/>
      <c r="K5" s="27"/>
      <c r="L5" s="29"/>
      <c r="M5" s="95"/>
    </row>
    <row r="6" spans="1:13" s="7" customFormat="1" x14ac:dyDescent="0.25">
      <c r="A6" s="238" t="s">
        <v>3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95"/>
    </row>
    <row r="7" spans="1:13" s="7" customFormat="1" x14ac:dyDescent="0.25">
      <c r="A7" s="238" t="s">
        <v>75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95"/>
    </row>
    <row r="8" spans="1:13" s="7" customFormat="1" x14ac:dyDescent="0.25">
      <c r="A8" s="238" t="s">
        <v>4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95"/>
    </row>
    <row r="9" spans="1:13" s="7" customFormat="1" x14ac:dyDescent="0.25">
      <c r="A9" s="1"/>
      <c r="B9" s="1"/>
      <c r="C9" s="1"/>
      <c r="D9" s="1"/>
      <c r="E9" s="27"/>
      <c r="F9" s="28"/>
      <c r="G9" s="27"/>
      <c r="H9" s="27"/>
      <c r="I9" s="27"/>
      <c r="J9" s="27"/>
      <c r="K9" s="27"/>
      <c r="L9" s="29"/>
      <c r="M9" s="95"/>
    </row>
    <row r="10" spans="1:13" s="7" customFormat="1" x14ac:dyDescent="0.25">
      <c r="A10" s="1"/>
      <c r="B10" s="1"/>
      <c r="C10" s="1"/>
      <c r="D10" s="1"/>
      <c r="E10" s="27"/>
      <c r="F10" s="28"/>
      <c r="G10" s="27"/>
      <c r="H10" s="27"/>
      <c r="I10" s="27"/>
      <c r="J10" s="27"/>
      <c r="K10" s="27"/>
      <c r="L10" s="29"/>
      <c r="M10" s="95"/>
    </row>
    <row r="11" spans="1:13" s="7" customFormat="1" x14ac:dyDescent="0.25">
      <c r="A11" s="239" t="s">
        <v>5</v>
      </c>
      <c r="B11" s="239" t="s">
        <v>6</v>
      </c>
      <c r="C11" s="239"/>
      <c r="D11" s="239" t="s">
        <v>7</v>
      </c>
      <c r="E11" s="241" t="s">
        <v>8</v>
      </c>
      <c r="F11" s="30" t="s">
        <v>9</v>
      </c>
      <c r="G11" s="241" t="s">
        <v>10</v>
      </c>
      <c r="H11" s="241" t="s">
        <v>11</v>
      </c>
      <c r="I11" s="242" t="s">
        <v>12</v>
      </c>
      <c r="J11" s="243" t="s">
        <v>13</v>
      </c>
      <c r="K11" s="255" t="s">
        <v>14</v>
      </c>
      <c r="L11" s="256" t="s">
        <v>15</v>
      </c>
      <c r="M11" s="95"/>
    </row>
    <row r="12" spans="1:13" s="7" customFormat="1" ht="30" x14ac:dyDescent="0.25">
      <c r="A12" s="239"/>
      <c r="B12" s="239"/>
      <c r="C12" s="239"/>
      <c r="D12" s="239"/>
      <c r="E12" s="241"/>
      <c r="F12" s="31" t="s">
        <v>16</v>
      </c>
      <c r="G12" s="241"/>
      <c r="H12" s="241"/>
      <c r="I12" s="242"/>
      <c r="J12" s="243"/>
      <c r="K12" s="255"/>
      <c r="L12" s="256"/>
      <c r="M12" s="96"/>
    </row>
    <row r="13" spans="1:13" x14ac:dyDescent="0.25">
      <c r="A13" s="237" t="s">
        <v>17</v>
      </c>
      <c r="B13" s="105" t="s">
        <v>18</v>
      </c>
      <c r="C13" s="106" t="s">
        <v>19</v>
      </c>
      <c r="D13" s="10">
        <v>1</v>
      </c>
      <c r="E13" s="32">
        <v>2014364</v>
      </c>
      <c r="F13" s="33">
        <f>K13-E13</f>
        <v>1365395</v>
      </c>
      <c r="G13" s="32">
        <v>0</v>
      </c>
      <c r="H13" s="100">
        <v>3291526.13</v>
      </c>
      <c r="I13" s="207">
        <v>3260520.19</v>
      </c>
      <c r="J13" s="208">
        <v>3201400.86</v>
      </c>
      <c r="K13" s="213">
        <v>3379759</v>
      </c>
      <c r="L13" s="13">
        <f t="shared" ref="L13:L44" si="0">H13/SUM(E13:F13)</f>
        <v>0.97389373916897626</v>
      </c>
      <c r="M13" s="96"/>
    </row>
    <row r="14" spans="1:13" s="7" customFormat="1" x14ac:dyDescent="0.25">
      <c r="A14" s="237"/>
      <c r="B14" s="217" t="s">
        <v>20</v>
      </c>
      <c r="C14" s="217"/>
      <c r="D14" s="16"/>
      <c r="E14" s="162">
        <f t="shared" ref="E14:K14" si="1">E13</f>
        <v>2014364</v>
      </c>
      <c r="F14" s="170">
        <f t="shared" si="1"/>
        <v>1365395</v>
      </c>
      <c r="G14" s="162">
        <f t="shared" si="1"/>
        <v>0</v>
      </c>
      <c r="H14" s="162">
        <f t="shared" si="1"/>
        <v>3291526.13</v>
      </c>
      <c r="I14" s="171">
        <f t="shared" si="1"/>
        <v>3260520.19</v>
      </c>
      <c r="J14" s="172">
        <f t="shared" si="1"/>
        <v>3201400.86</v>
      </c>
      <c r="K14" s="173">
        <f t="shared" si="1"/>
        <v>3379759</v>
      </c>
      <c r="L14" s="159">
        <f t="shared" si="0"/>
        <v>0.97389373916897626</v>
      </c>
      <c r="M14" s="96"/>
    </row>
    <row r="15" spans="1:13" x14ac:dyDescent="0.25">
      <c r="A15" s="237"/>
      <c r="B15" s="107" t="s">
        <v>21</v>
      </c>
      <c r="C15" s="106" t="s">
        <v>22</v>
      </c>
      <c r="D15" s="10">
        <v>1</v>
      </c>
      <c r="E15" s="32">
        <v>116742144</v>
      </c>
      <c r="F15" s="33">
        <f>K15-E15</f>
        <v>14396467</v>
      </c>
      <c r="G15" s="32">
        <v>0</v>
      </c>
      <c r="H15" s="100">
        <v>131138611</v>
      </c>
      <c r="I15" s="207">
        <v>130742057.19</v>
      </c>
      <c r="J15" s="208">
        <v>128748687.67</v>
      </c>
      <c r="K15" s="213">
        <v>131138611</v>
      </c>
      <c r="L15" s="13">
        <f t="shared" si="0"/>
        <v>1</v>
      </c>
      <c r="M15" s="96"/>
    </row>
    <row r="16" spans="1:13" ht="30" x14ac:dyDescent="0.25">
      <c r="A16" s="237"/>
      <c r="B16" s="107" t="s">
        <v>23</v>
      </c>
      <c r="C16" s="101" t="s">
        <v>24</v>
      </c>
      <c r="D16" s="10">
        <v>1</v>
      </c>
      <c r="E16" s="32">
        <v>18000000</v>
      </c>
      <c r="F16" s="33">
        <f>K16-E16</f>
        <v>493418</v>
      </c>
      <c r="G16" s="32">
        <v>0</v>
      </c>
      <c r="H16" s="100">
        <v>17556491.34</v>
      </c>
      <c r="I16" s="207">
        <v>17556229.780000001</v>
      </c>
      <c r="J16" s="208">
        <v>17556229.780000001</v>
      </c>
      <c r="K16" s="213">
        <v>18493418</v>
      </c>
      <c r="L16" s="13">
        <f t="shared" si="0"/>
        <v>0.94933729070526607</v>
      </c>
      <c r="M16" s="96"/>
    </row>
    <row r="17" spans="1:19" x14ac:dyDescent="0.25">
      <c r="A17" s="237"/>
      <c r="B17" s="107" t="s">
        <v>25</v>
      </c>
      <c r="C17" s="101" t="s">
        <v>61</v>
      </c>
      <c r="D17" s="10">
        <v>1</v>
      </c>
      <c r="E17" s="32">
        <v>163636</v>
      </c>
      <c r="F17" s="33">
        <f>K17-E17</f>
        <v>400000</v>
      </c>
      <c r="G17" s="32">
        <v>0</v>
      </c>
      <c r="H17" s="207">
        <v>532872.66</v>
      </c>
      <c r="I17" s="207">
        <v>532872.66</v>
      </c>
      <c r="J17" s="208">
        <v>532872.66</v>
      </c>
      <c r="K17" s="213">
        <v>563636</v>
      </c>
      <c r="L17" s="13">
        <f t="shared" si="0"/>
        <v>0.9454198454321584</v>
      </c>
      <c r="M17" s="96"/>
    </row>
    <row r="18" spans="1:19" s="7" customFormat="1" x14ac:dyDescent="0.25">
      <c r="A18" s="237"/>
      <c r="B18" s="217" t="s">
        <v>27</v>
      </c>
      <c r="C18" s="217"/>
      <c r="D18" s="16"/>
      <c r="E18" s="162">
        <f t="shared" ref="E18:K18" si="2">SUM(E15:E17)</f>
        <v>134905780</v>
      </c>
      <c r="F18" s="170">
        <f t="shared" si="2"/>
        <v>15289885</v>
      </c>
      <c r="G18" s="162">
        <f t="shared" si="2"/>
        <v>0</v>
      </c>
      <c r="H18" s="162">
        <f t="shared" si="2"/>
        <v>149227975</v>
      </c>
      <c r="I18" s="171">
        <f t="shared" si="2"/>
        <v>148831159.63</v>
      </c>
      <c r="J18" s="172">
        <f t="shared" si="2"/>
        <v>146837790.10999998</v>
      </c>
      <c r="K18" s="173">
        <f t="shared" si="2"/>
        <v>150195665</v>
      </c>
      <c r="L18" s="159">
        <f t="shared" si="0"/>
        <v>0.99355713761778675</v>
      </c>
      <c r="M18" s="96"/>
    </row>
    <row r="19" spans="1:19" s="7" customFormat="1" x14ac:dyDescent="0.25">
      <c r="A19" s="237"/>
      <c r="B19" s="217" t="s">
        <v>28</v>
      </c>
      <c r="C19" s="217"/>
      <c r="D19" s="16"/>
      <c r="E19" s="162">
        <f t="shared" ref="E19:K19" si="3">E14+E18</f>
        <v>136920144</v>
      </c>
      <c r="F19" s="170">
        <f t="shared" si="3"/>
        <v>16655280</v>
      </c>
      <c r="G19" s="162">
        <f t="shared" si="3"/>
        <v>0</v>
      </c>
      <c r="H19" s="162">
        <f t="shared" si="3"/>
        <v>152519501.13</v>
      </c>
      <c r="I19" s="171">
        <f t="shared" si="3"/>
        <v>152091679.81999999</v>
      </c>
      <c r="J19" s="172">
        <f t="shared" si="3"/>
        <v>150039190.97</v>
      </c>
      <c r="K19" s="173">
        <f t="shared" si="3"/>
        <v>153575424</v>
      </c>
      <c r="L19" s="159">
        <f t="shared" si="0"/>
        <v>0.99312440205276586</v>
      </c>
      <c r="M19" s="96"/>
    </row>
    <row r="20" spans="1:19" ht="15" customHeight="1" x14ac:dyDescent="0.25">
      <c r="A20" s="225" t="s">
        <v>29</v>
      </c>
      <c r="B20" s="252">
        <v>2004</v>
      </c>
      <c r="C20" s="101" t="s">
        <v>71</v>
      </c>
      <c r="D20" s="10">
        <v>3</v>
      </c>
      <c r="E20" s="32">
        <v>7495997</v>
      </c>
      <c r="F20" s="33">
        <f t="shared" ref="F20:F28" si="4">K20-E20</f>
        <v>-164409</v>
      </c>
      <c r="G20" s="32">
        <v>0</v>
      </c>
      <c r="H20" s="196">
        <v>7329330.71</v>
      </c>
      <c r="I20" s="209">
        <v>6144446.04</v>
      </c>
      <c r="J20" s="210">
        <v>6118230.0999999996</v>
      </c>
      <c r="K20" s="213">
        <v>7331588</v>
      </c>
      <c r="L20" s="13">
        <f t="shared" si="0"/>
        <v>0.99969211445051198</v>
      </c>
      <c r="M20" s="181"/>
      <c r="N20" s="248"/>
    </row>
    <row r="21" spans="1:19" ht="15" customHeight="1" x14ac:dyDescent="0.25">
      <c r="A21" s="226"/>
      <c r="B21" s="253"/>
      <c r="C21" s="101" t="s">
        <v>83</v>
      </c>
      <c r="D21" s="55">
        <v>3</v>
      </c>
      <c r="E21" s="32">
        <v>0</v>
      </c>
      <c r="F21" s="33">
        <f t="shared" si="4"/>
        <v>128992</v>
      </c>
      <c r="G21" s="32">
        <v>0</v>
      </c>
      <c r="H21" s="196">
        <v>128991.91</v>
      </c>
      <c r="I21" s="209">
        <v>128991.91</v>
      </c>
      <c r="J21" s="210">
        <v>128991.91</v>
      </c>
      <c r="K21" s="213">
        <v>128992</v>
      </c>
      <c r="L21" s="13"/>
      <c r="M21" s="181"/>
      <c r="N21" s="248"/>
    </row>
    <row r="22" spans="1:19" ht="15" customHeight="1" x14ac:dyDescent="0.25">
      <c r="A22" s="226"/>
      <c r="B22" s="253"/>
      <c r="C22" s="101" t="s">
        <v>70</v>
      </c>
      <c r="D22" s="10">
        <v>3</v>
      </c>
      <c r="E22" s="32">
        <v>100000</v>
      </c>
      <c r="F22" s="33">
        <f t="shared" si="4"/>
        <v>-64583</v>
      </c>
      <c r="G22" s="32">
        <v>0</v>
      </c>
      <c r="H22" s="196">
        <v>35416.94</v>
      </c>
      <c r="I22" s="209">
        <v>31416.94</v>
      </c>
      <c r="J22" s="210">
        <v>31416.94</v>
      </c>
      <c r="K22" s="213">
        <v>35417</v>
      </c>
      <c r="L22" s="13">
        <f t="shared" si="0"/>
        <v>0.99999830589829752</v>
      </c>
      <c r="M22" s="96"/>
      <c r="N22" s="248"/>
    </row>
    <row r="23" spans="1:19" x14ac:dyDescent="0.25">
      <c r="A23" s="226"/>
      <c r="B23" s="252" t="s">
        <v>30</v>
      </c>
      <c r="C23" s="108" t="s">
        <v>31</v>
      </c>
      <c r="D23" s="36">
        <v>3</v>
      </c>
      <c r="E23" s="32">
        <v>735584</v>
      </c>
      <c r="F23" s="33">
        <f t="shared" si="4"/>
        <v>124455</v>
      </c>
      <c r="G23" s="32">
        <v>0</v>
      </c>
      <c r="H23" s="100">
        <v>848051.93</v>
      </c>
      <c r="I23" s="100">
        <v>848051.93</v>
      </c>
      <c r="J23" s="211">
        <v>848051.93</v>
      </c>
      <c r="K23" s="213">
        <v>860039</v>
      </c>
      <c r="L23" s="13">
        <f t="shared" si="0"/>
        <v>0.98606217857562284</v>
      </c>
      <c r="N23" s="179"/>
      <c r="Q23" s="95"/>
      <c r="R23" s="95"/>
      <c r="S23" s="95"/>
    </row>
    <row r="24" spans="1:19" x14ac:dyDescent="0.25">
      <c r="A24" s="226"/>
      <c r="B24" s="253"/>
      <c r="C24" s="108" t="s">
        <v>32</v>
      </c>
      <c r="D24" s="36">
        <v>3</v>
      </c>
      <c r="E24" s="32">
        <v>20561</v>
      </c>
      <c r="F24" s="33">
        <f t="shared" si="4"/>
        <v>58000</v>
      </c>
      <c r="G24" s="32">
        <v>0</v>
      </c>
      <c r="H24" s="100">
        <v>57665.04</v>
      </c>
      <c r="I24" s="100">
        <v>57665.04</v>
      </c>
      <c r="J24" s="100">
        <v>57665.04</v>
      </c>
      <c r="K24" s="213">
        <v>78561</v>
      </c>
      <c r="L24" s="13">
        <f t="shared" si="0"/>
        <v>0.73401611486615492</v>
      </c>
      <c r="M24" s="59"/>
      <c r="Q24" s="95"/>
      <c r="R24" s="95"/>
      <c r="S24" s="95"/>
    </row>
    <row r="25" spans="1:19" x14ac:dyDescent="0.25">
      <c r="A25" s="226"/>
      <c r="B25" s="253"/>
      <c r="C25" s="108" t="s">
        <v>33</v>
      </c>
      <c r="D25" s="36">
        <v>3</v>
      </c>
      <c r="E25" s="32">
        <v>6770466</v>
      </c>
      <c r="F25" s="33">
        <f t="shared" si="4"/>
        <v>2157065</v>
      </c>
      <c r="G25" s="32">
        <v>0</v>
      </c>
      <c r="H25" s="100">
        <v>8883361.4800000004</v>
      </c>
      <c r="I25" s="100">
        <v>8863171.2300000004</v>
      </c>
      <c r="J25" s="100">
        <v>8863171.2300000004</v>
      </c>
      <c r="K25" s="213">
        <v>8927531</v>
      </c>
      <c r="L25" s="13">
        <f t="shared" si="0"/>
        <v>0.9950524372304056</v>
      </c>
      <c r="M25" s="180"/>
      <c r="N25" s="179"/>
      <c r="Q25" s="95"/>
      <c r="R25" s="95"/>
      <c r="S25" s="95"/>
    </row>
    <row r="26" spans="1:19" x14ac:dyDescent="0.25">
      <c r="A26" s="226"/>
      <c r="B26" s="253"/>
      <c r="C26" s="108" t="s">
        <v>34</v>
      </c>
      <c r="D26" s="36">
        <v>3</v>
      </c>
      <c r="E26" s="32">
        <v>0</v>
      </c>
      <c r="F26" s="32">
        <f t="shared" si="4"/>
        <v>0</v>
      </c>
      <c r="G26" s="32">
        <v>0</v>
      </c>
      <c r="H26" s="100">
        <v>0</v>
      </c>
      <c r="I26" s="100">
        <v>0</v>
      </c>
      <c r="J26" s="100">
        <v>0</v>
      </c>
      <c r="K26" s="196">
        <v>0</v>
      </c>
      <c r="L26" s="13" t="e">
        <f t="shared" si="0"/>
        <v>#DIV/0!</v>
      </c>
      <c r="M26" s="180"/>
      <c r="N26" s="179"/>
      <c r="Q26" s="95"/>
      <c r="R26" s="95"/>
      <c r="S26" s="95"/>
    </row>
    <row r="27" spans="1:19" x14ac:dyDescent="0.25">
      <c r="A27" s="226"/>
      <c r="B27" s="253"/>
      <c r="C27" s="108" t="s">
        <v>35</v>
      </c>
      <c r="D27" s="36">
        <v>3</v>
      </c>
      <c r="E27" s="32">
        <v>80000</v>
      </c>
      <c r="F27" s="33">
        <f t="shared" si="4"/>
        <v>-35000</v>
      </c>
      <c r="G27" s="32">
        <v>0</v>
      </c>
      <c r="H27" s="100">
        <v>6467.22</v>
      </c>
      <c r="I27" s="212">
        <v>6467.22</v>
      </c>
      <c r="J27" s="212">
        <v>6467.22</v>
      </c>
      <c r="K27" s="213">
        <v>45000</v>
      </c>
      <c r="L27" s="13">
        <f t="shared" si="0"/>
        <v>0.14371600000000001</v>
      </c>
      <c r="M27" s="180"/>
      <c r="N27" s="179"/>
      <c r="Q27" s="95"/>
      <c r="R27" s="95"/>
      <c r="S27" s="95"/>
    </row>
    <row r="28" spans="1:19" x14ac:dyDescent="0.25">
      <c r="A28" s="226"/>
      <c r="B28" s="254"/>
      <c r="C28" s="103" t="s">
        <v>84</v>
      </c>
      <c r="D28" s="55">
        <v>3</v>
      </c>
      <c r="E28" s="50">
        <v>0</v>
      </c>
      <c r="F28" s="33">
        <f t="shared" si="4"/>
        <v>25000</v>
      </c>
      <c r="G28" s="32">
        <v>0</v>
      </c>
      <c r="H28" s="100">
        <v>0</v>
      </c>
      <c r="I28" s="100">
        <v>0</v>
      </c>
      <c r="J28" s="100">
        <v>0</v>
      </c>
      <c r="K28" s="213">
        <v>25000</v>
      </c>
      <c r="L28" s="13">
        <f t="shared" si="0"/>
        <v>0</v>
      </c>
      <c r="M28" s="186"/>
      <c r="N28" s="179"/>
      <c r="Q28" s="95"/>
      <c r="R28" s="95"/>
      <c r="S28" s="95"/>
    </row>
    <row r="29" spans="1:19" s="7" customFormat="1" x14ac:dyDescent="0.25">
      <c r="A29" s="227"/>
      <c r="B29" s="217" t="s">
        <v>36</v>
      </c>
      <c r="C29" s="217"/>
      <c r="D29" s="16"/>
      <c r="E29" s="162">
        <f t="shared" ref="E29:G29" si="5">SUM(E20:E28)</f>
        <v>15202608</v>
      </c>
      <c r="F29" s="162">
        <f t="shared" si="5"/>
        <v>2229520</v>
      </c>
      <c r="G29" s="162">
        <f t="shared" si="5"/>
        <v>0</v>
      </c>
      <c r="H29" s="162">
        <f>SUM(H20:H28)</f>
        <v>17289285.229999997</v>
      </c>
      <c r="I29" s="162">
        <f t="shared" ref="I29:K29" si="6">SUM(I20:I28)</f>
        <v>16080210.310000001</v>
      </c>
      <c r="J29" s="162">
        <f t="shared" si="6"/>
        <v>16053994.370000001</v>
      </c>
      <c r="K29" s="162">
        <f t="shared" si="6"/>
        <v>17432128</v>
      </c>
      <c r="L29" s="159">
        <f t="shared" si="0"/>
        <v>0.99180577551977567</v>
      </c>
      <c r="M29" s="96"/>
    </row>
    <row r="30" spans="1:19" x14ac:dyDescent="0.25">
      <c r="A30" s="225" t="s">
        <v>39</v>
      </c>
      <c r="B30" s="137">
        <v>4224</v>
      </c>
      <c r="C30" s="138" t="s">
        <v>38</v>
      </c>
      <c r="D30" s="139">
        <v>3</v>
      </c>
      <c r="E30" s="144">
        <v>5000</v>
      </c>
      <c r="F30" s="144">
        <f>K30-E30</f>
        <v>0</v>
      </c>
      <c r="G30" s="144">
        <v>0</v>
      </c>
      <c r="H30" s="144">
        <v>0</v>
      </c>
      <c r="I30" s="144">
        <v>0</v>
      </c>
      <c r="J30" s="144">
        <v>0</v>
      </c>
      <c r="K30" s="145">
        <v>5000</v>
      </c>
      <c r="L30" s="143">
        <f t="shared" si="0"/>
        <v>0</v>
      </c>
      <c r="M30" s="96"/>
    </row>
    <row r="31" spans="1:19" x14ac:dyDescent="0.25">
      <c r="A31" s="226"/>
      <c r="B31" s="229" t="s">
        <v>40</v>
      </c>
      <c r="C31" s="101" t="s">
        <v>41</v>
      </c>
      <c r="D31" s="10">
        <v>3</v>
      </c>
      <c r="E31" s="32">
        <v>8000</v>
      </c>
      <c r="F31" s="33">
        <f>K31-E31</f>
        <v>-7636</v>
      </c>
      <c r="G31" s="32">
        <v>0</v>
      </c>
      <c r="H31" s="100">
        <v>363.13</v>
      </c>
      <c r="I31" s="207">
        <v>363.13</v>
      </c>
      <c r="J31" s="208">
        <v>363.13</v>
      </c>
      <c r="K31" s="213">
        <v>364</v>
      </c>
      <c r="L31" s="13">
        <f>H31/SUM(E31:F31)</f>
        <v>0.9976098901098901</v>
      </c>
      <c r="M31" s="96"/>
    </row>
    <row r="32" spans="1:19" x14ac:dyDescent="0.25">
      <c r="A32" s="226"/>
      <c r="B32" s="229"/>
      <c r="C32" s="101" t="s">
        <v>42</v>
      </c>
      <c r="D32" s="38">
        <v>3</v>
      </c>
      <c r="E32" s="39">
        <v>2000</v>
      </c>
      <c r="F32" s="33">
        <f>K32-E32</f>
        <v>-2000</v>
      </c>
      <c r="G32" s="32">
        <v>0</v>
      </c>
      <c r="H32" s="212">
        <v>0</v>
      </c>
      <c r="I32" s="212">
        <v>0</v>
      </c>
      <c r="J32" s="212">
        <v>0</v>
      </c>
      <c r="K32" s="213">
        <v>0</v>
      </c>
      <c r="L32" s="13" t="e">
        <f t="shared" si="0"/>
        <v>#DIV/0!</v>
      </c>
      <c r="M32" s="96"/>
      <c r="O32" s="19"/>
    </row>
    <row r="33" spans="1:16" x14ac:dyDescent="0.25">
      <c r="A33" s="226"/>
      <c r="B33" s="249">
        <v>4257</v>
      </c>
      <c r="C33" s="250" t="s">
        <v>43</v>
      </c>
      <c r="D33" s="203">
        <v>3</v>
      </c>
      <c r="E33" s="94">
        <v>64775320</v>
      </c>
      <c r="F33" s="193">
        <f>K33-E33</f>
        <v>-26787029</v>
      </c>
      <c r="G33" s="94">
        <v>0</v>
      </c>
      <c r="H33" s="196">
        <v>37620848.990000002</v>
      </c>
      <c r="I33" s="209">
        <v>32328931.059999999</v>
      </c>
      <c r="J33" s="210">
        <v>31661658.940000001</v>
      </c>
      <c r="K33" s="213">
        <v>37988291</v>
      </c>
      <c r="L33" s="202">
        <f t="shared" si="0"/>
        <v>0.99032749301620338</v>
      </c>
      <c r="M33" s="181"/>
      <c r="N33" s="95"/>
      <c r="O33" s="95"/>
      <c r="P33" s="95"/>
    </row>
    <row r="34" spans="1:16" x14ac:dyDescent="0.25">
      <c r="A34" s="226"/>
      <c r="B34" s="249"/>
      <c r="C34" s="250"/>
      <c r="D34" s="203">
        <v>4</v>
      </c>
      <c r="E34" s="94">
        <v>3000000</v>
      </c>
      <c r="F34" s="193">
        <f>K34-E34</f>
        <v>-132211</v>
      </c>
      <c r="G34" s="94">
        <v>0</v>
      </c>
      <c r="H34" s="196">
        <v>2826833.42</v>
      </c>
      <c r="I34" s="209">
        <v>338046.69</v>
      </c>
      <c r="J34" s="210">
        <v>338046.69</v>
      </c>
      <c r="K34" s="213">
        <v>2867789</v>
      </c>
      <c r="L34" s="191">
        <f t="shared" si="0"/>
        <v>0.98571876103855616</v>
      </c>
      <c r="M34" s="178"/>
      <c r="N34" s="201"/>
      <c r="O34" s="95"/>
      <c r="P34" s="95"/>
    </row>
    <row r="35" spans="1:16" x14ac:dyDescent="0.25">
      <c r="A35" s="226"/>
      <c r="B35" s="249"/>
      <c r="C35" s="110" t="s">
        <v>44</v>
      </c>
      <c r="D35" s="36">
        <v>3</v>
      </c>
      <c r="E35" s="94">
        <v>206701</v>
      </c>
      <c r="F35" s="193">
        <f t="shared" ref="F35:F44" si="7">K35-E35</f>
        <v>650995</v>
      </c>
      <c r="G35" s="94">
        <v>0</v>
      </c>
      <c r="H35" s="196">
        <v>781423.38</v>
      </c>
      <c r="I35" s="209">
        <v>646317.09</v>
      </c>
      <c r="J35" s="210">
        <v>644171.5</v>
      </c>
      <c r="K35" s="213">
        <v>857696</v>
      </c>
      <c r="L35" s="191">
        <f t="shared" si="0"/>
        <v>0.91107266444054769</v>
      </c>
      <c r="M35" s="178"/>
      <c r="N35" s="56"/>
    </row>
    <row r="36" spans="1:16" ht="30" x14ac:dyDescent="0.25">
      <c r="A36" s="226"/>
      <c r="B36" s="249"/>
      <c r="C36" s="111" t="s">
        <v>62</v>
      </c>
      <c r="D36" s="36">
        <v>3</v>
      </c>
      <c r="E36" s="193">
        <v>15000</v>
      </c>
      <c r="F36" s="193">
        <f t="shared" si="7"/>
        <v>55904</v>
      </c>
      <c r="G36" s="94">
        <v>0</v>
      </c>
      <c r="H36" s="196">
        <v>70904</v>
      </c>
      <c r="I36" s="209">
        <v>35904</v>
      </c>
      <c r="J36" s="210">
        <v>32086.95</v>
      </c>
      <c r="K36" s="213">
        <v>70904</v>
      </c>
      <c r="L36" s="191">
        <f t="shared" si="0"/>
        <v>1</v>
      </c>
      <c r="M36" s="96"/>
      <c r="N36" s="56"/>
    </row>
    <row r="37" spans="1:16" x14ac:dyDescent="0.25">
      <c r="A37" s="226"/>
      <c r="B37" s="249"/>
      <c r="C37" s="110" t="s">
        <v>46</v>
      </c>
      <c r="D37" s="36">
        <v>3</v>
      </c>
      <c r="E37" s="193">
        <v>455000</v>
      </c>
      <c r="F37" s="193">
        <f t="shared" si="7"/>
        <v>50000</v>
      </c>
      <c r="G37" s="94">
        <v>0</v>
      </c>
      <c r="H37" s="196">
        <v>472489.21</v>
      </c>
      <c r="I37" s="209">
        <v>452582.18</v>
      </c>
      <c r="J37" s="210">
        <v>452582.18</v>
      </c>
      <c r="K37" s="213">
        <v>505000</v>
      </c>
      <c r="L37" s="191">
        <f t="shared" si="0"/>
        <v>0.93562219801980206</v>
      </c>
      <c r="M37" s="96"/>
      <c r="N37" s="56"/>
    </row>
    <row r="38" spans="1:16" x14ac:dyDescent="0.25">
      <c r="A38" s="226"/>
      <c r="B38" s="249"/>
      <c r="C38" s="251" t="s">
        <v>47</v>
      </c>
      <c r="D38" s="194">
        <v>3</v>
      </c>
      <c r="E38" s="195">
        <v>18374498</v>
      </c>
      <c r="F38" s="195">
        <f t="shared" si="7"/>
        <v>13537687</v>
      </c>
      <c r="G38" s="196">
        <v>0</v>
      </c>
      <c r="H38" s="196">
        <v>31901295.100000001</v>
      </c>
      <c r="I38" s="209">
        <v>18808396.57</v>
      </c>
      <c r="J38" s="210">
        <v>18741343.07</v>
      </c>
      <c r="K38" s="213">
        <v>31912185</v>
      </c>
      <c r="L38" s="197">
        <f t="shared" si="0"/>
        <v>0.99965875417179995</v>
      </c>
      <c r="M38" s="96"/>
      <c r="N38" s="56"/>
      <c r="O38" s="21"/>
    </row>
    <row r="39" spans="1:16" x14ac:dyDescent="0.25">
      <c r="A39" s="226"/>
      <c r="B39" s="249"/>
      <c r="C39" s="251"/>
      <c r="D39" s="194">
        <v>4</v>
      </c>
      <c r="E39" s="195">
        <v>1007197</v>
      </c>
      <c r="F39" s="195">
        <f t="shared" si="7"/>
        <v>3179101</v>
      </c>
      <c r="G39" s="196">
        <v>0</v>
      </c>
      <c r="H39" s="196">
        <v>4122297.9</v>
      </c>
      <c r="I39" s="209">
        <v>3294505.07</v>
      </c>
      <c r="J39" s="210">
        <v>3275741.15</v>
      </c>
      <c r="K39" s="213">
        <v>4186298</v>
      </c>
      <c r="L39" s="197">
        <f t="shared" si="0"/>
        <v>0.98471200569094697</v>
      </c>
      <c r="M39" s="96"/>
      <c r="N39" s="56"/>
      <c r="O39" s="21"/>
    </row>
    <row r="40" spans="1:16" x14ac:dyDescent="0.25">
      <c r="A40" s="226"/>
      <c r="B40" s="249"/>
      <c r="C40" s="112" t="s">
        <v>48</v>
      </c>
      <c r="D40" s="36">
        <v>3</v>
      </c>
      <c r="E40" s="94">
        <v>0</v>
      </c>
      <c r="F40" s="94">
        <f t="shared" si="7"/>
        <v>0</v>
      </c>
      <c r="G40" s="94">
        <v>0</v>
      </c>
      <c r="H40" s="196">
        <v>0</v>
      </c>
      <c r="I40" s="209">
        <v>0</v>
      </c>
      <c r="J40" s="210">
        <v>0</v>
      </c>
      <c r="K40" s="213">
        <v>0</v>
      </c>
      <c r="L40" s="191" t="e">
        <f t="shared" si="0"/>
        <v>#DIV/0!</v>
      </c>
      <c r="M40" s="96"/>
      <c r="N40" s="56"/>
      <c r="O40" s="21"/>
    </row>
    <row r="41" spans="1:16" x14ac:dyDescent="0.25">
      <c r="A41" s="226"/>
      <c r="B41" s="249"/>
      <c r="C41" s="99" t="s">
        <v>82</v>
      </c>
      <c r="D41" s="55">
        <v>3</v>
      </c>
      <c r="E41" s="94">
        <v>0</v>
      </c>
      <c r="F41" s="94">
        <f t="shared" ref="F41" si="8">K41-E41</f>
        <v>0</v>
      </c>
      <c r="G41" s="94">
        <v>0</v>
      </c>
      <c r="H41" s="196">
        <v>0</v>
      </c>
      <c r="I41" s="209">
        <v>0</v>
      </c>
      <c r="J41" s="210">
        <v>0</v>
      </c>
      <c r="K41" s="213">
        <v>0</v>
      </c>
      <c r="L41" s="191" t="e">
        <f t="shared" ref="L41" si="9">H41/SUM(E41:F41)</f>
        <v>#DIV/0!</v>
      </c>
      <c r="M41" s="96"/>
      <c r="N41" s="56"/>
      <c r="O41" s="21"/>
    </row>
    <row r="42" spans="1:16" x14ac:dyDescent="0.25">
      <c r="A42" s="226"/>
      <c r="B42" s="249"/>
      <c r="C42" s="99" t="s">
        <v>68</v>
      </c>
      <c r="D42" s="55">
        <v>4</v>
      </c>
      <c r="E42" s="193">
        <v>6000</v>
      </c>
      <c r="F42" s="193">
        <f t="shared" ref="F42:F43" si="10">K42-E42</f>
        <v>-6000</v>
      </c>
      <c r="G42" s="94">
        <v>0</v>
      </c>
      <c r="H42" s="196">
        <v>0</v>
      </c>
      <c r="I42" s="209">
        <v>0</v>
      </c>
      <c r="J42" s="210">
        <v>0</v>
      </c>
      <c r="K42" s="213">
        <v>0</v>
      </c>
      <c r="L42" s="191" t="e">
        <f t="shared" ref="L42:L43" si="11">H42/SUM(E42:F42)</f>
        <v>#DIV/0!</v>
      </c>
      <c r="M42" s="96"/>
      <c r="N42" s="56"/>
      <c r="O42" s="21"/>
    </row>
    <row r="43" spans="1:16" x14ac:dyDescent="0.25">
      <c r="A43" s="226"/>
      <c r="B43" s="249"/>
      <c r="C43" s="110" t="s">
        <v>49</v>
      </c>
      <c r="D43" s="36">
        <v>3</v>
      </c>
      <c r="E43" s="94">
        <v>0</v>
      </c>
      <c r="F43" s="94">
        <f t="shared" si="10"/>
        <v>0</v>
      </c>
      <c r="G43" s="94">
        <v>0</v>
      </c>
      <c r="H43" s="196">
        <v>0</v>
      </c>
      <c r="I43" s="209">
        <v>0</v>
      </c>
      <c r="J43" s="210">
        <v>0</v>
      </c>
      <c r="K43" s="213">
        <v>0</v>
      </c>
      <c r="L43" s="191" t="e">
        <f t="shared" si="11"/>
        <v>#DIV/0!</v>
      </c>
      <c r="M43" s="96"/>
      <c r="N43" s="56"/>
      <c r="O43" s="21"/>
    </row>
    <row r="44" spans="1:16" x14ac:dyDescent="0.25">
      <c r="A44" s="226"/>
      <c r="B44" s="10" t="s">
        <v>50</v>
      </c>
      <c r="C44" s="109" t="s">
        <v>51</v>
      </c>
      <c r="D44" s="10">
        <v>3</v>
      </c>
      <c r="E44" s="40">
        <v>1021955</v>
      </c>
      <c r="F44" s="40">
        <f t="shared" si="7"/>
        <v>-501669</v>
      </c>
      <c r="G44" s="32">
        <v>0</v>
      </c>
      <c r="H44" s="100">
        <v>520285.24</v>
      </c>
      <c r="I44" s="207">
        <v>520285.24</v>
      </c>
      <c r="J44" s="208">
        <v>520285.24</v>
      </c>
      <c r="K44" s="213">
        <v>520286</v>
      </c>
      <c r="L44" s="13">
        <f t="shared" si="0"/>
        <v>0.99999853926494275</v>
      </c>
      <c r="M44" s="96"/>
    </row>
    <row r="45" spans="1:16" x14ac:dyDescent="0.25">
      <c r="A45" s="226"/>
      <c r="B45" s="229" t="s">
        <v>53</v>
      </c>
      <c r="C45" s="214" t="s">
        <v>63</v>
      </c>
      <c r="D45" s="36" t="s">
        <v>63</v>
      </c>
      <c r="E45" s="32">
        <v>0</v>
      </c>
      <c r="F45" s="32">
        <v>0</v>
      </c>
      <c r="G45" s="32">
        <v>0</v>
      </c>
      <c r="H45" s="100">
        <v>0</v>
      </c>
      <c r="I45" s="100">
        <v>0</v>
      </c>
      <c r="J45" s="100">
        <v>0</v>
      </c>
      <c r="K45" s="100">
        <v>0</v>
      </c>
      <c r="L45" s="13" t="e">
        <f>#DIV/0!</f>
        <v>#DIV/0!</v>
      </c>
      <c r="M45" s="96"/>
    </row>
    <row r="46" spans="1:16" x14ac:dyDescent="0.25">
      <c r="A46" s="226"/>
      <c r="B46" s="229"/>
      <c r="C46" s="214" t="s">
        <v>63</v>
      </c>
      <c r="D46" s="36" t="s">
        <v>63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13" t="e">
        <f>#DIV/0!</f>
        <v>#DIV/0!</v>
      </c>
      <c r="M46" s="96"/>
    </row>
    <row r="47" spans="1:16" x14ac:dyDescent="0.25">
      <c r="A47" s="226"/>
      <c r="B47" s="229"/>
      <c r="C47" s="214" t="s">
        <v>63</v>
      </c>
      <c r="D47" s="36" t="s">
        <v>63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13" t="e">
        <f>#DIV/0!</f>
        <v>#DIV/0!</v>
      </c>
      <c r="M47" s="96"/>
    </row>
    <row r="48" spans="1:16" x14ac:dyDescent="0.25">
      <c r="A48" s="226"/>
      <c r="B48" s="229"/>
      <c r="C48" s="214" t="s">
        <v>63</v>
      </c>
      <c r="D48" s="36" t="s">
        <v>63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13" t="e">
        <f>#DIV/0!</f>
        <v>#DIV/0!</v>
      </c>
      <c r="M48" s="96"/>
    </row>
    <row r="49" spans="1:15" s="7" customFormat="1" x14ac:dyDescent="0.25">
      <c r="A49" s="227"/>
      <c r="B49" s="246" t="s">
        <v>52</v>
      </c>
      <c r="C49" s="247"/>
      <c r="D49" s="15" t="s">
        <v>63</v>
      </c>
      <c r="E49" s="162">
        <f>SUM(E30:E48)</f>
        <v>88876671</v>
      </c>
      <c r="F49" s="162">
        <f>SUM(F30:F48)</f>
        <v>-9962858</v>
      </c>
      <c r="G49" s="162">
        <f>SUM(G30:G48)</f>
        <v>0</v>
      </c>
      <c r="H49" s="162">
        <f>SUM(H30:H48)</f>
        <v>78316740.37000002</v>
      </c>
      <c r="I49" s="162">
        <f>SUM(I30:I48)</f>
        <v>56425331.030000001</v>
      </c>
      <c r="J49" s="162">
        <f>SUM(J30:J48)</f>
        <v>55666278.850000001</v>
      </c>
      <c r="K49" s="162">
        <f>SUM(K30:K48)</f>
        <v>78913813</v>
      </c>
      <c r="L49" s="159">
        <f>H49/SUM(E49:F49)</f>
        <v>0.99243386414492507</v>
      </c>
      <c r="M49" s="96"/>
      <c r="O49" s="25"/>
    </row>
    <row r="50" spans="1:15" s="7" customFormat="1" ht="51" customHeight="1" x14ac:dyDescent="0.25">
      <c r="A50" s="204" t="s">
        <v>72</v>
      </c>
      <c r="B50" s="161" t="s">
        <v>63</v>
      </c>
      <c r="C50" s="160" t="s">
        <v>63</v>
      </c>
      <c r="D50" s="36" t="s">
        <v>63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13" t="e">
        <f>#DIV/0!</f>
        <v>#DIV/0!</v>
      </c>
      <c r="M50" s="96"/>
      <c r="O50" s="25"/>
    </row>
    <row r="51" spans="1:15" s="7" customFormat="1" x14ac:dyDescent="0.25">
      <c r="A51" s="153"/>
      <c r="B51" s="215" t="s">
        <v>81</v>
      </c>
      <c r="C51" s="216"/>
      <c r="D51" s="60" t="s">
        <v>63</v>
      </c>
      <c r="E51" s="168">
        <f>SUM(E50)</f>
        <v>0</v>
      </c>
      <c r="F51" s="168">
        <f t="shared" ref="F51:K51" si="12">SUM(F50)</f>
        <v>0</v>
      </c>
      <c r="G51" s="168">
        <f t="shared" si="12"/>
        <v>0</v>
      </c>
      <c r="H51" s="168">
        <f t="shared" si="12"/>
        <v>0</v>
      </c>
      <c r="I51" s="168">
        <f t="shared" si="12"/>
        <v>0</v>
      </c>
      <c r="J51" s="168">
        <f t="shared" si="12"/>
        <v>0</v>
      </c>
      <c r="K51" s="168">
        <f t="shared" si="12"/>
        <v>0</v>
      </c>
      <c r="L51" s="159" t="e">
        <f t="shared" ref="L51" si="13">H51/SUM(E51:F51)</f>
        <v>#DIV/0!</v>
      </c>
      <c r="M51" s="96"/>
      <c r="O51" s="25"/>
    </row>
    <row r="52" spans="1:15" s="7" customFormat="1" x14ac:dyDescent="0.25">
      <c r="A52" s="217" t="s">
        <v>54</v>
      </c>
      <c r="B52" s="217"/>
      <c r="C52" s="217"/>
      <c r="D52" s="15" t="s">
        <v>63</v>
      </c>
      <c r="E52" s="162">
        <f>E19+E29+E49+E51</f>
        <v>240999423</v>
      </c>
      <c r="F52" s="162">
        <f>F19+F29+F49+F51</f>
        <v>8921942</v>
      </c>
      <c r="G52" s="162">
        <f>G19+G29+G49+G51</f>
        <v>0</v>
      </c>
      <c r="H52" s="162">
        <f>H19+H29+H49+H51</f>
        <v>248125526.73000002</v>
      </c>
      <c r="I52" s="162">
        <f>I19+I29+I49+I51</f>
        <v>224597221.16</v>
      </c>
      <c r="J52" s="162">
        <f>J19+J29+J49+J51</f>
        <v>221759464.19</v>
      </c>
      <c r="K52" s="162">
        <f>K19+K29+K49+K51</f>
        <v>249921365</v>
      </c>
      <c r="L52" s="17">
        <f>H52/SUM(E52:F52)</f>
        <v>0.99281438675721068</v>
      </c>
      <c r="M52" s="96"/>
    </row>
    <row r="53" spans="1:15" x14ac:dyDescent="0.25">
      <c r="M53" s="96"/>
    </row>
    <row r="54" spans="1:15" x14ac:dyDescent="0.25">
      <c r="M54" s="96"/>
    </row>
    <row r="55" spans="1:15" s="7" customFormat="1" x14ac:dyDescent="0.25">
      <c r="A55" s="222" t="s">
        <v>17</v>
      </c>
      <c r="B55" s="219"/>
      <c r="C55" s="219"/>
      <c r="D55" s="219"/>
      <c r="E55" s="219"/>
      <c r="F55" s="219"/>
      <c r="G55" s="219"/>
      <c r="H55" s="219"/>
      <c r="I55" s="219"/>
      <c r="J55" s="219"/>
      <c r="K55" s="73"/>
      <c r="L55" s="17"/>
      <c r="M55" s="96"/>
    </row>
    <row r="56" spans="1:15" x14ac:dyDescent="0.25">
      <c r="A56" s="222"/>
      <c r="B56" s="220" t="s">
        <v>55</v>
      </c>
      <c r="C56" s="220"/>
      <c r="D56" s="76" t="s">
        <v>63</v>
      </c>
      <c r="E56" s="74">
        <f>E18</f>
        <v>134905780</v>
      </c>
      <c r="F56" s="77">
        <f>K56-E56</f>
        <v>15289885</v>
      </c>
      <c r="G56" s="78">
        <f>G18</f>
        <v>0</v>
      </c>
      <c r="H56" s="78">
        <f>H18</f>
        <v>149227975</v>
      </c>
      <c r="I56" s="78">
        <f>I18</f>
        <v>148831159.63</v>
      </c>
      <c r="J56" s="78">
        <f>J18</f>
        <v>146837790.10999998</v>
      </c>
      <c r="K56" s="75">
        <f>K18</f>
        <v>150195665</v>
      </c>
      <c r="L56" s="13">
        <f>H56/SUM(E56:F56)</f>
        <v>0.99355713761778675</v>
      </c>
      <c r="M56" s="96"/>
    </row>
    <row r="57" spans="1:15" x14ac:dyDescent="0.25">
      <c r="A57" s="222"/>
      <c r="B57" s="220" t="s">
        <v>56</v>
      </c>
      <c r="C57" s="220"/>
      <c r="D57" s="76" t="s">
        <v>63</v>
      </c>
      <c r="E57" s="74">
        <f>E14</f>
        <v>2014364</v>
      </c>
      <c r="F57" s="77">
        <f>K57-E57</f>
        <v>1365395</v>
      </c>
      <c r="G57" s="78">
        <f>G14</f>
        <v>0</v>
      </c>
      <c r="H57" s="78">
        <f>H14</f>
        <v>3291526.13</v>
      </c>
      <c r="I57" s="78">
        <f>I14</f>
        <v>3260520.19</v>
      </c>
      <c r="J57" s="78">
        <f>J14</f>
        <v>3201400.86</v>
      </c>
      <c r="K57" s="75">
        <f>K14</f>
        <v>3379759</v>
      </c>
      <c r="L57" s="13">
        <f>H57/SUM(E57:F57)</f>
        <v>0.97389373916897626</v>
      </c>
      <c r="M57" s="96"/>
    </row>
    <row r="58" spans="1:15" s="7" customFormat="1" x14ac:dyDescent="0.25">
      <c r="A58" s="222"/>
      <c r="B58" s="221" t="s">
        <v>57</v>
      </c>
      <c r="C58" s="221"/>
      <c r="D58" s="87" t="s">
        <v>63</v>
      </c>
      <c r="E58" s="163">
        <f>SUM(E56:E57)</f>
        <v>136920144</v>
      </c>
      <c r="F58" s="167">
        <f>K58-E58</f>
        <v>16655280</v>
      </c>
      <c r="G58" s="168">
        <f>SUM(G56:G57)</f>
        <v>0</v>
      </c>
      <c r="H58" s="168">
        <f>SUM(H56:H57)</f>
        <v>152519501.13</v>
      </c>
      <c r="I58" s="168">
        <f>SUM(I56:I57)</f>
        <v>152091679.81999999</v>
      </c>
      <c r="J58" s="168">
        <f>SUM(J56:J57)</f>
        <v>150039190.97</v>
      </c>
      <c r="K58" s="169">
        <f>K56+K57</f>
        <v>153575424</v>
      </c>
      <c r="L58" s="166">
        <f>H58/SUM(E58:F58)</f>
        <v>0.99312440205276586</v>
      </c>
      <c r="M58" s="96"/>
    </row>
    <row r="59" spans="1:15" x14ac:dyDescent="0.25">
      <c r="M59" s="96"/>
    </row>
    <row r="60" spans="1:15" x14ac:dyDescent="0.25">
      <c r="M60" s="96"/>
    </row>
    <row r="61" spans="1:15" s="7" customFormat="1" x14ac:dyDescent="0.25">
      <c r="A61" s="218" t="s">
        <v>73</v>
      </c>
      <c r="B61" s="219"/>
      <c r="C61" s="219"/>
      <c r="D61" s="219"/>
      <c r="E61" s="219"/>
      <c r="F61" s="219"/>
      <c r="G61" s="219"/>
      <c r="H61" s="219"/>
      <c r="I61" s="219"/>
      <c r="J61" s="219"/>
      <c r="K61" s="73"/>
      <c r="L61" s="17"/>
      <c r="M61" s="96"/>
    </row>
    <row r="62" spans="1:15" x14ac:dyDescent="0.25">
      <c r="A62" s="218"/>
      <c r="B62" s="220" t="s">
        <v>37</v>
      </c>
      <c r="C62" s="220"/>
      <c r="D62" s="76" t="s">
        <v>63</v>
      </c>
      <c r="E62" s="74">
        <f>E30</f>
        <v>5000</v>
      </c>
      <c r="F62" s="79">
        <f>K62-E62</f>
        <v>0</v>
      </c>
      <c r="G62" s="74">
        <f>G30</f>
        <v>0</v>
      </c>
      <c r="H62" s="74">
        <f>H30</f>
        <v>0</v>
      </c>
      <c r="I62" s="74">
        <f>I30</f>
        <v>0</v>
      </c>
      <c r="J62" s="74">
        <f>J30</f>
        <v>0</v>
      </c>
      <c r="K62" s="75">
        <f>K30</f>
        <v>5000</v>
      </c>
      <c r="L62" s="13">
        <f>H62/SUM(E62:F62)</f>
        <v>0</v>
      </c>
      <c r="M62" s="96"/>
    </row>
    <row r="63" spans="1:15" x14ac:dyDescent="0.25">
      <c r="A63" s="218"/>
      <c r="B63" s="220" t="s">
        <v>58</v>
      </c>
      <c r="C63" s="220"/>
      <c r="D63" s="76" t="s">
        <v>63</v>
      </c>
      <c r="E63" s="74">
        <f>E20+E21+E22+E23+E24+E25</f>
        <v>15122608</v>
      </c>
      <c r="F63" s="79">
        <f>K63-E63</f>
        <v>2239520</v>
      </c>
      <c r="G63" s="74">
        <f>G20+G21+G22+G23+G24+G25</f>
        <v>0</v>
      </c>
      <c r="H63" s="74">
        <f>H20+H21+H22+H23+H24+H25</f>
        <v>17282818.009999998</v>
      </c>
      <c r="I63" s="74">
        <f>I20+I21+I22+I23+I24+I25</f>
        <v>16073743.09</v>
      </c>
      <c r="J63" s="74">
        <f>J20+J21+J22+J23+J24+J25</f>
        <v>16047527.15</v>
      </c>
      <c r="K63" s="74">
        <f>K20+K21+K22+K23+K24+K25</f>
        <v>17362128</v>
      </c>
      <c r="L63" s="13">
        <f>H63/SUM(E63:F63)</f>
        <v>0.99543201213583943</v>
      </c>
      <c r="M63" s="96"/>
    </row>
    <row r="64" spans="1:15" x14ac:dyDescent="0.25">
      <c r="A64" s="218"/>
      <c r="B64" s="220" t="s">
        <v>59</v>
      </c>
      <c r="C64" s="220"/>
      <c r="D64" s="76" t="s">
        <v>63</v>
      </c>
      <c r="E64" s="74">
        <f>E27+E26+E28</f>
        <v>80000</v>
      </c>
      <c r="F64" s="79">
        <f>K64-E64</f>
        <v>-10000</v>
      </c>
      <c r="G64" s="74">
        <f>G27+G26+G28</f>
        <v>0</v>
      </c>
      <c r="H64" s="74">
        <f>H27+H26+H28</f>
        <v>6467.22</v>
      </c>
      <c r="I64" s="74">
        <f>I27+I26+I28</f>
        <v>6467.22</v>
      </c>
      <c r="J64" s="74">
        <f>J27+J26+J28</f>
        <v>6467.22</v>
      </c>
      <c r="K64" s="74">
        <f>K27+K26+K28</f>
        <v>70000</v>
      </c>
      <c r="L64" s="13">
        <f>H64/SUM(E64:F64)</f>
        <v>9.2388857142857148E-2</v>
      </c>
      <c r="M64" s="96"/>
    </row>
    <row r="65" spans="1:13" x14ac:dyDescent="0.25">
      <c r="A65" s="218"/>
      <c r="B65" s="220" t="s">
        <v>60</v>
      </c>
      <c r="C65" s="220"/>
      <c r="D65" s="76" t="s">
        <v>63</v>
      </c>
      <c r="E65" s="74">
        <f>E49-E30</f>
        <v>88871671</v>
      </c>
      <c r="F65" s="74">
        <f>F49-F30</f>
        <v>-9962858</v>
      </c>
      <c r="G65" s="74">
        <f>G49-G30</f>
        <v>0</v>
      </c>
      <c r="H65" s="74">
        <f>H49-H30</f>
        <v>78316740.37000002</v>
      </c>
      <c r="I65" s="74">
        <f>I49-I30</f>
        <v>56425331.030000001</v>
      </c>
      <c r="J65" s="74">
        <f>J49-J30</f>
        <v>55666278.850000001</v>
      </c>
      <c r="K65" s="74">
        <f>K49-K30</f>
        <v>78908813</v>
      </c>
      <c r="L65" s="13">
        <f>H65/SUM(E65:F65)</f>
        <v>0.99249674900064733</v>
      </c>
      <c r="M65" s="96"/>
    </row>
    <row r="66" spans="1:13" s="7" customFormat="1" x14ac:dyDescent="0.25">
      <c r="A66" s="218"/>
      <c r="B66" s="221" t="s">
        <v>57</v>
      </c>
      <c r="C66" s="221"/>
      <c r="D66" s="87" t="s">
        <v>63</v>
      </c>
      <c r="E66" s="163">
        <f>SUM(E62:E65)</f>
        <v>104079279</v>
      </c>
      <c r="F66" s="164">
        <f>K66-E66</f>
        <v>-7733338</v>
      </c>
      <c r="G66" s="163">
        <f>SUM(G62:G65)</f>
        <v>0</v>
      </c>
      <c r="H66" s="163">
        <f>SUM(H62:H65)</f>
        <v>95606025.600000024</v>
      </c>
      <c r="I66" s="163">
        <f>SUM(I62:I65)</f>
        <v>72505541.340000004</v>
      </c>
      <c r="J66" s="163">
        <f>SUM(J62:J65)</f>
        <v>71720273.219999999</v>
      </c>
      <c r="K66" s="165">
        <f>SUM(K62:K65)</f>
        <v>96345941</v>
      </c>
      <c r="L66" s="166">
        <f>H66/SUM(E66:F66)</f>
        <v>0.99232022239525408</v>
      </c>
      <c r="M66" s="96"/>
    </row>
    <row r="67" spans="1:13" s="127" customFormat="1" x14ac:dyDescent="0.25">
      <c r="A67" s="123"/>
      <c r="B67" s="124"/>
      <c r="C67" s="124"/>
      <c r="D67" s="124"/>
      <c r="E67" s="128"/>
      <c r="F67" s="128"/>
      <c r="G67" s="128"/>
      <c r="H67" s="128"/>
      <c r="I67" s="128"/>
      <c r="J67" s="128"/>
      <c r="K67" s="128"/>
      <c r="L67" s="126"/>
      <c r="M67" s="130"/>
    </row>
    <row r="68" spans="1:13" s="127" customFormat="1" x14ac:dyDescent="0.25">
      <c r="A68" s="123"/>
      <c r="B68" s="124"/>
      <c r="C68" s="124"/>
      <c r="D68" s="124"/>
      <c r="E68" s="128"/>
      <c r="F68" s="129"/>
      <c r="G68" s="128"/>
      <c r="H68" s="128"/>
      <c r="I68" s="128"/>
      <c r="J68" s="128"/>
      <c r="K68" s="128"/>
      <c r="L68" s="126"/>
      <c r="M68" s="130"/>
    </row>
    <row r="69" spans="1:13" s="7" customFormat="1" ht="51" customHeight="1" x14ac:dyDescent="0.25">
      <c r="A69" s="98" t="s">
        <v>72</v>
      </c>
      <c r="B69" s="221" t="s">
        <v>57</v>
      </c>
      <c r="C69" s="221"/>
      <c r="D69" s="87" t="s">
        <v>63</v>
      </c>
      <c r="E69" s="131">
        <f>E50</f>
        <v>0</v>
      </c>
      <c r="F69" s="131">
        <f t="shared" ref="F69:K69" si="14">F50</f>
        <v>0</v>
      </c>
      <c r="G69" s="131">
        <f t="shared" si="14"/>
        <v>0</v>
      </c>
      <c r="H69" s="131">
        <f t="shared" si="14"/>
        <v>0</v>
      </c>
      <c r="I69" s="131">
        <f t="shared" si="14"/>
        <v>0</v>
      </c>
      <c r="J69" s="131">
        <f t="shared" si="14"/>
        <v>0</v>
      </c>
      <c r="K69" s="131">
        <f t="shared" si="14"/>
        <v>0</v>
      </c>
      <c r="L69" s="166" t="e">
        <f>H69/SUM(E69:F69)</f>
        <v>#DIV/0!</v>
      </c>
      <c r="M69" s="14"/>
    </row>
    <row r="70" spans="1:13" x14ac:dyDescent="0.25">
      <c r="M70" s="96"/>
    </row>
    <row r="71" spans="1:13" x14ac:dyDescent="0.25">
      <c r="M71" s="96"/>
    </row>
    <row r="72" spans="1:13" s="7" customFormat="1" x14ac:dyDescent="0.25">
      <c r="A72" s="217" t="s">
        <v>54</v>
      </c>
      <c r="B72" s="217"/>
      <c r="C72" s="217"/>
      <c r="D72" s="42" t="s">
        <v>63</v>
      </c>
      <c r="E72" s="162">
        <f>E58+E66+E69</f>
        <v>240999423</v>
      </c>
      <c r="F72" s="162">
        <f t="shared" ref="F72:K72" si="15">F58+F66+F69</f>
        <v>8921942</v>
      </c>
      <c r="G72" s="162">
        <f t="shared" si="15"/>
        <v>0</v>
      </c>
      <c r="H72" s="162">
        <f t="shared" si="15"/>
        <v>248125526.73000002</v>
      </c>
      <c r="I72" s="162">
        <f t="shared" si="15"/>
        <v>224597221.16</v>
      </c>
      <c r="J72" s="162">
        <f t="shared" si="15"/>
        <v>221759464.19</v>
      </c>
      <c r="K72" s="162">
        <f t="shared" si="15"/>
        <v>249921365</v>
      </c>
      <c r="L72" s="159">
        <f>H72/SUM(E72:F72)</f>
        <v>0.99281438675721068</v>
      </c>
      <c r="M72" s="96"/>
    </row>
    <row r="73" spans="1:13" x14ac:dyDescent="0.25">
      <c r="M73" s="96"/>
    </row>
    <row r="74" spans="1:13" x14ac:dyDescent="0.25">
      <c r="A74" s="1" t="s">
        <v>64</v>
      </c>
    </row>
  </sheetData>
  <sheetProtection selectLockedCells="1" selectUnlockedCells="1"/>
  <mergeCells count="45">
    <mergeCell ref="A6:L6"/>
    <mergeCell ref="A7:L7"/>
    <mergeCell ref="A8:L8"/>
    <mergeCell ref="A11:A12"/>
    <mergeCell ref="B11:C12"/>
    <mergeCell ref="D11:D12"/>
    <mergeCell ref="E11:E12"/>
    <mergeCell ref="G11:G12"/>
    <mergeCell ref="H11:H12"/>
    <mergeCell ref="I11:I12"/>
    <mergeCell ref="J11:J12"/>
    <mergeCell ref="K11:K12"/>
    <mergeCell ref="L11:L12"/>
    <mergeCell ref="A13:A19"/>
    <mergeCell ref="B14:C14"/>
    <mergeCell ref="B18:C18"/>
    <mergeCell ref="B19:C19"/>
    <mergeCell ref="A20:A29"/>
    <mergeCell ref="B20:B22"/>
    <mergeCell ref="N20:N22"/>
    <mergeCell ref="B29:C29"/>
    <mergeCell ref="B31:B32"/>
    <mergeCell ref="B58:C58"/>
    <mergeCell ref="B33:B43"/>
    <mergeCell ref="C33:C34"/>
    <mergeCell ref="C38:C39"/>
    <mergeCell ref="B45:B48"/>
    <mergeCell ref="B51:C51"/>
    <mergeCell ref="B23:B28"/>
    <mergeCell ref="A30:A49"/>
    <mergeCell ref="A72:C72"/>
    <mergeCell ref="A61:A66"/>
    <mergeCell ref="B61:J61"/>
    <mergeCell ref="B62:C62"/>
    <mergeCell ref="B63:C63"/>
    <mergeCell ref="B64:C64"/>
    <mergeCell ref="B65:C65"/>
    <mergeCell ref="B66:C66"/>
    <mergeCell ref="B69:C69"/>
    <mergeCell ref="B49:C49"/>
    <mergeCell ref="A52:C52"/>
    <mergeCell ref="A55:A58"/>
    <mergeCell ref="B55:J55"/>
    <mergeCell ref="B56:C56"/>
    <mergeCell ref="B57:C57"/>
  </mergeCells>
  <printOptions horizontalCentered="1" verticalCentered="1"/>
  <pageMargins left="0.11805555555555555" right="0.11805555555555555" top="0.19652777777777777" bottom="0.19652777777777777" header="0.51180555555555551" footer="0.51180555555555551"/>
  <pageSetup paperSize="9" scale="47" firstPageNumber="0" orientation="portrait" horizontalDpi="300" verticalDpi="300"/>
  <headerFooter alignWithMargins="0"/>
  <ignoredErrors>
    <ignoredError sqref="F62:F64 F56:F58 F14 F6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4"/>
  <sheetViews>
    <sheetView showGridLines="0" tabSelected="1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5" sqref="A5"/>
    </sheetView>
  </sheetViews>
  <sheetFormatPr defaultColWidth="8.85546875" defaultRowHeight="15" x14ac:dyDescent="0.25"/>
  <cols>
    <col min="1" max="1" width="12" style="1" customWidth="1"/>
    <col min="2" max="2" width="8.7109375" style="2" customWidth="1"/>
    <col min="3" max="3" width="90.85546875" style="2" customWidth="1"/>
    <col min="4" max="4" width="6.7109375" style="2" customWidth="1"/>
    <col min="5" max="5" width="21.7109375" style="43" customWidth="1"/>
    <col min="6" max="6" width="26.28515625" style="43" customWidth="1"/>
    <col min="7" max="7" width="18.5703125" style="27" customWidth="1"/>
    <col min="8" max="8" width="20.85546875" style="43" customWidth="1"/>
    <col min="9" max="9" width="21.28515625" style="43" customWidth="1"/>
    <col min="10" max="10" width="23.28515625" style="43" customWidth="1"/>
    <col min="11" max="11" width="22.28515625" style="20" customWidth="1"/>
    <col min="12" max="12" width="17.28515625" style="5" customWidth="1"/>
  </cols>
  <sheetData>
    <row r="1" spans="1:12" s="7" customFormat="1" x14ac:dyDescent="0.25">
      <c r="A1" s="44" t="s">
        <v>0</v>
      </c>
      <c r="B1" s="44"/>
      <c r="C1" s="44"/>
      <c r="D1" s="44"/>
      <c r="E1" s="44"/>
      <c r="F1" s="44"/>
      <c r="G1" s="27"/>
      <c r="H1" s="44"/>
      <c r="I1" s="44"/>
      <c r="J1" s="44"/>
      <c r="K1" s="45"/>
      <c r="L1" s="6"/>
    </row>
    <row r="2" spans="1:12" s="7" customFormat="1" x14ac:dyDescent="0.25">
      <c r="A2" s="44" t="s">
        <v>1</v>
      </c>
      <c r="B2" s="44"/>
      <c r="C2" s="44"/>
      <c r="D2" s="44"/>
      <c r="E2" s="44"/>
      <c r="F2" s="44"/>
      <c r="G2" s="27"/>
      <c r="H2" s="44"/>
      <c r="I2" s="44"/>
      <c r="J2" s="44"/>
      <c r="K2" s="45"/>
      <c r="L2" s="6"/>
    </row>
    <row r="3" spans="1:12" s="7" customFormat="1" x14ac:dyDescent="0.25">
      <c r="A3" s="44" t="s">
        <v>2</v>
      </c>
      <c r="B3" s="44"/>
      <c r="C3" s="44"/>
      <c r="D3" s="44"/>
      <c r="E3" s="44"/>
      <c r="F3" s="44"/>
      <c r="G3" s="27"/>
      <c r="H3" s="44"/>
      <c r="I3" s="46"/>
      <c r="J3" s="44"/>
      <c r="K3" s="45"/>
      <c r="L3" s="6"/>
    </row>
    <row r="4" spans="1:12" s="7" customFormat="1" x14ac:dyDescent="0.25">
      <c r="A4" s="44"/>
      <c r="B4" s="44"/>
      <c r="C4" s="44"/>
      <c r="D4" s="44"/>
      <c r="E4" s="44"/>
      <c r="F4" s="44"/>
      <c r="G4" s="27"/>
      <c r="H4" s="44"/>
      <c r="I4" s="44"/>
      <c r="J4" s="44"/>
      <c r="K4" s="45"/>
      <c r="L4" s="6"/>
    </row>
    <row r="5" spans="1:12" s="7" customFormat="1" x14ac:dyDescent="0.25">
      <c r="A5" s="44"/>
      <c r="B5" s="44"/>
      <c r="C5" s="44"/>
      <c r="D5" s="44"/>
      <c r="E5" s="44"/>
      <c r="F5" s="44"/>
      <c r="G5" s="27"/>
      <c r="H5" s="44"/>
      <c r="I5" s="44"/>
      <c r="J5" s="44"/>
      <c r="K5" s="45"/>
      <c r="L5" s="6"/>
    </row>
    <row r="6" spans="1:12" s="7" customFormat="1" x14ac:dyDescent="0.25">
      <c r="A6" s="292" t="s">
        <v>3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</row>
    <row r="7" spans="1:12" s="7" customFormat="1" x14ac:dyDescent="0.25">
      <c r="A7" s="292" t="s">
        <v>75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</row>
    <row r="8" spans="1:12" s="7" customFormat="1" x14ac:dyDescent="0.25">
      <c r="A8" s="292" t="s">
        <v>65</v>
      </c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</row>
    <row r="9" spans="1:12" s="7" customFormat="1" x14ac:dyDescent="0.25">
      <c r="A9" s="44"/>
      <c r="B9" s="44"/>
      <c r="C9" s="44"/>
      <c r="D9" s="44"/>
      <c r="E9" s="44"/>
      <c r="F9" s="44"/>
      <c r="G9" s="27"/>
      <c r="H9" s="44"/>
      <c r="I9" s="44"/>
      <c r="J9" s="44"/>
      <c r="K9" s="45"/>
      <c r="L9" s="6"/>
    </row>
    <row r="10" spans="1:12" s="7" customFormat="1" x14ac:dyDescent="0.25">
      <c r="A10" s="44"/>
      <c r="B10" s="44"/>
      <c r="C10" s="44"/>
      <c r="D10" s="44"/>
      <c r="E10" s="44"/>
      <c r="F10" s="44"/>
      <c r="G10" s="27"/>
      <c r="H10" s="44"/>
      <c r="I10" s="44"/>
      <c r="J10" s="44"/>
      <c r="K10" s="45"/>
      <c r="L10" s="6"/>
    </row>
    <row r="11" spans="1:12" s="7" customFormat="1" x14ac:dyDescent="0.25">
      <c r="A11" s="293" t="s">
        <v>5</v>
      </c>
      <c r="B11" s="293" t="s">
        <v>6</v>
      </c>
      <c r="C11" s="293"/>
      <c r="D11" s="293" t="s">
        <v>7</v>
      </c>
      <c r="E11" s="293" t="s">
        <v>8</v>
      </c>
      <c r="F11" s="48" t="s">
        <v>9</v>
      </c>
      <c r="G11" s="241" t="s">
        <v>10</v>
      </c>
      <c r="H11" s="293" t="s">
        <v>11</v>
      </c>
      <c r="I11" s="294" t="s">
        <v>12</v>
      </c>
      <c r="J11" s="295" t="s">
        <v>13</v>
      </c>
      <c r="K11" s="290" t="s">
        <v>14</v>
      </c>
      <c r="L11" s="288" t="s">
        <v>15</v>
      </c>
    </row>
    <row r="12" spans="1:12" s="7" customFormat="1" ht="30" x14ac:dyDescent="0.25">
      <c r="A12" s="293"/>
      <c r="B12" s="293"/>
      <c r="C12" s="293"/>
      <c r="D12" s="293"/>
      <c r="E12" s="293"/>
      <c r="F12" s="47" t="s">
        <v>66</v>
      </c>
      <c r="G12" s="241"/>
      <c r="H12" s="293"/>
      <c r="I12" s="294"/>
      <c r="J12" s="295"/>
      <c r="K12" s="291"/>
      <c r="L12" s="289"/>
    </row>
    <row r="13" spans="1:12" x14ac:dyDescent="0.25">
      <c r="A13" s="281" t="s">
        <v>17</v>
      </c>
      <c r="B13" s="102" t="s">
        <v>18</v>
      </c>
      <c r="C13" s="115" t="s">
        <v>19</v>
      </c>
      <c r="D13" s="49">
        <v>1</v>
      </c>
      <c r="E13" s="50">
        <v>150502737</v>
      </c>
      <c r="F13" s="33">
        <f>K13-E13</f>
        <v>11277339</v>
      </c>
      <c r="G13" s="32">
        <v>0</v>
      </c>
      <c r="H13" s="50">
        <v>161650239.81999999</v>
      </c>
      <c r="I13" s="189">
        <v>161434968.38</v>
      </c>
      <c r="J13" s="82">
        <v>159459483.03</v>
      </c>
      <c r="K13" s="117">
        <v>161780076</v>
      </c>
      <c r="L13" s="13">
        <f t="shared" ref="L13:L52" si="0">H13/SUM(E13:F13)</f>
        <v>0.99919745259607862</v>
      </c>
    </row>
    <row r="14" spans="1:12" s="7" customFormat="1" x14ac:dyDescent="0.25">
      <c r="A14" s="281"/>
      <c r="B14" s="257" t="s">
        <v>20</v>
      </c>
      <c r="C14" s="257"/>
      <c r="D14" s="53"/>
      <c r="E14" s="53">
        <f t="shared" ref="E14:K14" si="1">E13</f>
        <v>150502737</v>
      </c>
      <c r="F14" s="53">
        <f t="shared" si="1"/>
        <v>11277339</v>
      </c>
      <c r="G14" s="35">
        <f>G13</f>
        <v>0</v>
      </c>
      <c r="H14" s="35">
        <f t="shared" si="1"/>
        <v>161650239.81999999</v>
      </c>
      <c r="I14" s="54">
        <f t="shared" si="1"/>
        <v>161434968.38</v>
      </c>
      <c r="J14" s="35">
        <f t="shared" si="1"/>
        <v>159459483.03</v>
      </c>
      <c r="K14" s="80">
        <f t="shared" si="1"/>
        <v>161780076</v>
      </c>
      <c r="L14" s="17">
        <f t="shared" si="0"/>
        <v>0.99919745259607862</v>
      </c>
    </row>
    <row r="15" spans="1:12" x14ac:dyDescent="0.25">
      <c r="A15" s="281"/>
      <c r="B15" s="102" t="s">
        <v>21</v>
      </c>
      <c r="C15" s="115" t="s">
        <v>22</v>
      </c>
      <c r="D15" s="49">
        <v>1</v>
      </c>
      <c r="E15" s="50">
        <v>518234123</v>
      </c>
      <c r="F15" s="33">
        <f t="shared" ref="F15:F17" si="2">K15-E15</f>
        <v>49544856.909999967</v>
      </c>
      <c r="G15" s="32">
        <v>0</v>
      </c>
      <c r="H15" s="188">
        <v>567790055.80999994</v>
      </c>
      <c r="I15" s="189">
        <v>566152632.00999999</v>
      </c>
      <c r="J15" s="190">
        <v>558335231.97000003</v>
      </c>
      <c r="K15" s="117">
        <v>567778979.90999997</v>
      </c>
      <c r="L15" s="13">
        <f t="shared" si="0"/>
        <v>1.0000195074146665</v>
      </c>
    </row>
    <row r="16" spans="1:12" ht="30" x14ac:dyDescent="0.25">
      <c r="A16" s="281"/>
      <c r="B16" s="102" t="s">
        <v>23</v>
      </c>
      <c r="C16" s="103" t="s">
        <v>24</v>
      </c>
      <c r="D16" s="49">
        <v>1</v>
      </c>
      <c r="E16" s="50">
        <v>82999892</v>
      </c>
      <c r="F16" s="33">
        <f t="shared" si="2"/>
        <v>6716767</v>
      </c>
      <c r="G16" s="32">
        <v>0</v>
      </c>
      <c r="H16" s="50">
        <v>86416015.159999996</v>
      </c>
      <c r="I16" s="189">
        <v>86370381.859999999</v>
      </c>
      <c r="J16" s="82">
        <v>86363059.069999993</v>
      </c>
      <c r="K16" s="117">
        <v>89716659</v>
      </c>
      <c r="L16" s="13">
        <f t="shared" si="0"/>
        <v>0.96321035717569459</v>
      </c>
    </row>
    <row r="17" spans="1:12" x14ac:dyDescent="0.25">
      <c r="A17" s="281"/>
      <c r="B17" s="102" t="s">
        <v>25</v>
      </c>
      <c r="C17" s="103" t="s">
        <v>61</v>
      </c>
      <c r="D17" s="49">
        <v>1</v>
      </c>
      <c r="E17" s="50">
        <v>54815</v>
      </c>
      <c r="F17" s="33">
        <f t="shared" si="2"/>
        <v>3592339</v>
      </c>
      <c r="G17" s="32">
        <v>0</v>
      </c>
      <c r="H17" s="50">
        <v>3639616.31</v>
      </c>
      <c r="I17" s="189">
        <v>3639616.31</v>
      </c>
      <c r="J17" s="82">
        <v>3639616.31</v>
      </c>
      <c r="K17" s="117">
        <v>3647154</v>
      </c>
      <c r="L17" s="13">
        <f t="shared" si="0"/>
        <v>0.99793326796729731</v>
      </c>
    </row>
    <row r="18" spans="1:12" s="7" customFormat="1" x14ac:dyDescent="0.25">
      <c r="A18" s="281"/>
      <c r="B18" s="257" t="s">
        <v>27</v>
      </c>
      <c r="C18" s="257"/>
      <c r="D18" s="53"/>
      <c r="E18" s="53">
        <f t="shared" ref="E18:K18" si="3">SUM(E15:E17)</f>
        <v>601288830</v>
      </c>
      <c r="F18" s="53">
        <f t="shared" si="3"/>
        <v>59853962.909999967</v>
      </c>
      <c r="G18" s="35">
        <f t="shared" si="3"/>
        <v>0</v>
      </c>
      <c r="H18" s="35">
        <f t="shared" si="3"/>
        <v>657845687.27999985</v>
      </c>
      <c r="I18" s="54">
        <f t="shared" si="3"/>
        <v>656162630.17999995</v>
      </c>
      <c r="J18" s="35">
        <f t="shared" si="3"/>
        <v>648337907.3499999</v>
      </c>
      <c r="K18" s="81">
        <f t="shared" si="3"/>
        <v>661142792.90999997</v>
      </c>
      <c r="L18" s="17">
        <f t="shared" si="0"/>
        <v>0.99501302038627992</v>
      </c>
    </row>
    <row r="19" spans="1:12" s="7" customFormat="1" x14ac:dyDescent="0.25">
      <c r="A19" s="281"/>
      <c r="B19" s="257" t="s">
        <v>28</v>
      </c>
      <c r="C19" s="257"/>
      <c r="D19" s="53"/>
      <c r="E19" s="53">
        <f t="shared" ref="E19:K19" si="4">E14+E18</f>
        <v>751791567</v>
      </c>
      <c r="F19" s="53">
        <f t="shared" si="4"/>
        <v>71131301.909999967</v>
      </c>
      <c r="G19" s="35">
        <f t="shared" si="4"/>
        <v>0</v>
      </c>
      <c r="H19" s="35">
        <f t="shared" si="4"/>
        <v>819495927.0999999</v>
      </c>
      <c r="I19" s="54">
        <f t="shared" si="4"/>
        <v>817597598.55999994</v>
      </c>
      <c r="J19" s="35">
        <f t="shared" si="4"/>
        <v>807797390.37999988</v>
      </c>
      <c r="K19" s="183">
        <f t="shared" si="4"/>
        <v>822922868.90999997</v>
      </c>
      <c r="L19" s="17">
        <f t="shared" si="0"/>
        <v>0.99583564640202649</v>
      </c>
    </row>
    <row r="20" spans="1:12" ht="15" customHeight="1" x14ac:dyDescent="0.25">
      <c r="A20" s="274" t="s">
        <v>29</v>
      </c>
      <c r="B20" s="282">
        <v>2004</v>
      </c>
      <c r="C20" s="101" t="s">
        <v>71</v>
      </c>
      <c r="D20" s="49">
        <v>3</v>
      </c>
      <c r="E20" s="50">
        <v>41660084</v>
      </c>
      <c r="F20" s="33">
        <f t="shared" ref="F20:F28" si="5">K20-E20</f>
        <v>2165216</v>
      </c>
      <c r="G20" s="32">
        <v>0</v>
      </c>
      <c r="H20" s="50">
        <v>35225300</v>
      </c>
      <c r="I20" s="198">
        <v>30594966.010000002</v>
      </c>
      <c r="J20" s="182">
        <v>30363864.280000001</v>
      </c>
      <c r="K20" s="184">
        <v>43825300</v>
      </c>
      <c r="L20" s="114">
        <f t="shared" si="0"/>
        <v>0.80376631762931461</v>
      </c>
    </row>
    <row r="21" spans="1:12" ht="15" customHeight="1" x14ac:dyDescent="0.25">
      <c r="A21" s="275"/>
      <c r="B21" s="283"/>
      <c r="C21" s="101" t="s">
        <v>83</v>
      </c>
      <c r="D21" s="55">
        <v>3</v>
      </c>
      <c r="E21" s="50">
        <v>0</v>
      </c>
      <c r="F21" s="33">
        <f t="shared" si="5"/>
        <v>1622725</v>
      </c>
      <c r="G21" s="32"/>
      <c r="H21" s="51">
        <v>118206.2</v>
      </c>
      <c r="I21" s="190">
        <v>88206.2</v>
      </c>
      <c r="J21" s="46">
        <v>87850.89</v>
      </c>
      <c r="K21" s="184">
        <v>1622725</v>
      </c>
      <c r="L21" s="114">
        <f t="shared" si="0"/>
        <v>7.2844258885516641E-2</v>
      </c>
    </row>
    <row r="22" spans="1:12" ht="15" customHeight="1" x14ac:dyDescent="0.25">
      <c r="A22" s="275"/>
      <c r="B22" s="284"/>
      <c r="C22" s="101" t="s">
        <v>70</v>
      </c>
      <c r="D22" s="55">
        <v>3</v>
      </c>
      <c r="E22" s="50">
        <v>250000</v>
      </c>
      <c r="F22" s="33">
        <f t="shared" si="5"/>
        <v>-131793</v>
      </c>
      <c r="G22" s="32">
        <v>0</v>
      </c>
      <c r="H22" s="50">
        <v>1622724.26</v>
      </c>
      <c r="I22" s="199">
        <v>1622724.26</v>
      </c>
      <c r="J22" s="182">
        <v>1622724.26</v>
      </c>
      <c r="K22" s="184">
        <v>118207</v>
      </c>
      <c r="L22" s="114">
        <f>H22/SUM(E22:F22)</f>
        <v>13.727818657101526</v>
      </c>
    </row>
    <row r="23" spans="1:12" ht="15" customHeight="1" x14ac:dyDescent="0.25">
      <c r="A23" s="275"/>
      <c r="B23" s="285" t="s">
        <v>30</v>
      </c>
      <c r="C23" s="103" t="s">
        <v>31</v>
      </c>
      <c r="D23" s="55">
        <v>3</v>
      </c>
      <c r="E23" s="50">
        <v>4413502</v>
      </c>
      <c r="F23" s="33">
        <f t="shared" si="5"/>
        <v>171933</v>
      </c>
      <c r="G23" s="32">
        <v>0</v>
      </c>
      <c r="H23" s="188">
        <v>4583843.12</v>
      </c>
      <c r="I23" s="188">
        <v>4583843.12</v>
      </c>
      <c r="J23" s="188">
        <v>4583843.12</v>
      </c>
      <c r="K23" s="205">
        <v>4585435</v>
      </c>
      <c r="L23" s="13">
        <f t="shared" si="0"/>
        <v>0.99965283991595133</v>
      </c>
    </row>
    <row r="24" spans="1:12" x14ac:dyDescent="0.25">
      <c r="A24" s="275"/>
      <c r="B24" s="286"/>
      <c r="C24" s="103" t="s">
        <v>32</v>
      </c>
      <c r="D24" s="55">
        <v>3</v>
      </c>
      <c r="E24" s="50">
        <v>46263</v>
      </c>
      <c r="F24" s="33">
        <f t="shared" si="5"/>
        <v>-2792</v>
      </c>
      <c r="G24" s="32">
        <v>0</v>
      </c>
      <c r="H24" s="188">
        <v>43470.71</v>
      </c>
      <c r="I24" s="188">
        <v>43470.71</v>
      </c>
      <c r="J24" s="200">
        <v>43470.71</v>
      </c>
      <c r="K24" s="117">
        <v>43471</v>
      </c>
      <c r="L24" s="13">
        <f t="shared" si="0"/>
        <v>0.99999332888592396</v>
      </c>
    </row>
    <row r="25" spans="1:12" x14ac:dyDescent="0.25">
      <c r="A25" s="275"/>
      <c r="B25" s="286"/>
      <c r="C25" s="103" t="s">
        <v>33</v>
      </c>
      <c r="D25" s="55">
        <v>3</v>
      </c>
      <c r="E25" s="50">
        <v>29539292</v>
      </c>
      <c r="F25" s="33">
        <f t="shared" si="5"/>
        <v>6780047</v>
      </c>
      <c r="G25" s="32">
        <v>0</v>
      </c>
      <c r="H25" s="188">
        <v>36319339</v>
      </c>
      <c r="I25" s="189">
        <v>36270403.789999999</v>
      </c>
      <c r="J25" s="190">
        <v>36270403.789999999</v>
      </c>
      <c r="K25" s="117">
        <v>36319339</v>
      </c>
      <c r="L25" s="13">
        <f t="shared" si="0"/>
        <v>1</v>
      </c>
    </row>
    <row r="26" spans="1:12" x14ac:dyDescent="0.25">
      <c r="A26" s="275"/>
      <c r="B26" s="286"/>
      <c r="C26" s="103" t="s">
        <v>34</v>
      </c>
      <c r="D26" s="55">
        <v>3</v>
      </c>
      <c r="E26" s="32">
        <v>0</v>
      </c>
      <c r="F26" s="32">
        <v>0</v>
      </c>
      <c r="G26" s="32">
        <v>0</v>
      </c>
      <c r="H26" s="100">
        <v>0</v>
      </c>
      <c r="I26" s="100">
        <v>0</v>
      </c>
      <c r="J26" s="100">
        <v>0</v>
      </c>
      <c r="K26" s="100">
        <v>0</v>
      </c>
      <c r="L26" s="13" t="e">
        <f t="shared" si="0"/>
        <v>#DIV/0!</v>
      </c>
    </row>
    <row r="27" spans="1:12" ht="15" customHeight="1" x14ac:dyDescent="0.25">
      <c r="A27" s="275"/>
      <c r="B27" s="286"/>
      <c r="C27" s="103" t="s">
        <v>35</v>
      </c>
      <c r="D27" s="55">
        <v>3</v>
      </c>
      <c r="E27" s="50">
        <v>250000</v>
      </c>
      <c r="F27" s="33">
        <f t="shared" si="5"/>
        <v>-192491</v>
      </c>
      <c r="G27" s="32">
        <v>0</v>
      </c>
      <c r="H27" s="188">
        <v>57508.639999999999</v>
      </c>
      <c r="I27" s="188">
        <v>57508.639999999999</v>
      </c>
      <c r="J27" s="188">
        <v>57508.639999999999</v>
      </c>
      <c r="K27" s="206">
        <v>57509</v>
      </c>
      <c r="L27" s="13">
        <f t="shared" si="0"/>
        <v>0.99999374011024356</v>
      </c>
    </row>
    <row r="28" spans="1:12" x14ac:dyDescent="0.25">
      <c r="A28" s="275"/>
      <c r="B28" s="287"/>
      <c r="C28" s="103" t="s">
        <v>84</v>
      </c>
      <c r="D28" s="55">
        <v>3</v>
      </c>
      <c r="E28" s="50">
        <v>0</v>
      </c>
      <c r="F28" s="33">
        <f t="shared" si="5"/>
        <v>240000</v>
      </c>
      <c r="G28" s="32">
        <v>0</v>
      </c>
      <c r="H28" s="100">
        <v>240000</v>
      </c>
      <c r="I28" s="100">
        <v>234602.83</v>
      </c>
      <c r="J28" s="100">
        <v>234602.83</v>
      </c>
      <c r="K28" s="206">
        <v>240000</v>
      </c>
      <c r="L28" s="185">
        <f t="shared" si="0"/>
        <v>1</v>
      </c>
    </row>
    <row r="29" spans="1:12" s="7" customFormat="1" x14ac:dyDescent="0.25">
      <c r="A29" s="276"/>
      <c r="B29" s="257" t="s">
        <v>36</v>
      </c>
      <c r="C29" s="257"/>
      <c r="D29" s="53"/>
      <c r="E29" s="53">
        <f>SUM(E20:E28)</f>
        <v>76159141</v>
      </c>
      <c r="F29" s="53">
        <f t="shared" ref="F29:K29" si="6">SUM(F20:F28)</f>
        <v>10652845</v>
      </c>
      <c r="G29" s="152">
        <f t="shared" si="6"/>
        <v>0</v>
      </c>
      <c r="H29" s="53">
        <f t="shared" si="6"/>
        <v>78210391.929999992</v>
      </c>
      <c r="I29" s="53">
        <f t="shared" si="6"/>
        <v>73495725.560000002</v>
      </c>
      <c r="J29" s="53">
        <f t="shared" si="6"/>
        <v>73264268.520000011</v>
      </c>
      <c r="K29" s="53">
        <f t="shared" si="6"/>
        <v>86811986</v>
      </c>
      <c r="L29" s="118">
        <f t="shared" si="0"/>
        <v>0.90091697625717249</v>
      </c>
    </row>
    <row r="30" spans="1:12" x14ac:dyDescent="0.25">
      <c r="A30" s="274" t="s">
        <v>39</v>
      </c>
      <c r="B30" s="137">
        <v>4224</v>
      </c>
      <c r="C30" s="146" t="s">
        <v>38</v>
      </c>
      <c r="D30" s="147">
        <v>3</v>
      </c>
      <c r="E30" s="148">
        <v>0</v>
      </c>
      <c r="F30" s="148">
        <f t="shared" ref="F30:F48" si="7">K30-E30</f>
        <v>18082524</v>
      </c>
      <c r="G30" s="144">
        <v>0</v>
      </c>
      <c r="H30" s="148">
        <v>18082524</v>
      </c>
      <c r="I30" s="149">
        <v>17389393.649999999</v>
      </c>
      <c r="J30" s="150">
        <v>16064154.99</v>
      </c>
      <c r="K30" s="150">
        <v>18082524</v>
      </c>
      <c r="L30" s="151">
        <f t="shared" si="0"/>
        <v>1</v>
      </c>
    </row>
    <row r="31" spans="1:12" x14ac:dyDescent="0.25">
      <c r="A31" s="275"/>
      <c r="B31" s="278" t="s">
        <v>40</v>
      </c>
      <c r="C31" s="103" t="s">
        <v>41</v>
      </c>
      <c r="D31" s="55">
        <v>3</v>
      </c>
      <c r="E31" s="32">
        <v>0</v>
      </c>
      <c r="F31" s="32">
        <f t="shared" si="7"/>
        <v>0</v>
      </c>
      <c r="G31" s="32">
        <v>0</v>
      </c>
      <c r="H31" s="32">
        <v>0</v>
      </c>
      <c r="I31" s="32">
        <v>0</v>
      </c>
      <c r="J31" s="32">
        <v>0</v>
      </c>
      <c r="K31" s="100">
        <v>0</v>
      </c>
      <c r="L31" s="119" t="e">
        <f t="shared" si="0"/>
        <v>#DIV/0!</v>
      </c>
    </row>
    <row r="32" spans="1:12" x14ac:dyDescent="0.25">
      <c r="A32" s="275"/>
      <c r="B32" s="278"/>
      <c r="C32" s="103" t="s">
        <v>42</v>
      </c>
      <c r="D32" s="55">
        <v>3</v>
      </c>
      <c r="E32" s="32">
        <v>0</v>
      </c>
      <c r="F32" s="32">
        <f t="shared" si="7"/>
        <v>0</v>
      </c>
      <c r="G32" s="32">
        <v>0</v>
      </c>
      <c r="H32" s="32">
        <v>0</v>
      </c>
      <c r="I32" s="32">
        <v>0</v>
      </c>
      <c r="J32" s="32">
        <v>0</v>
      </c>
      <c r="K32" s="100">
        <v>0</v>
      </c>
      <c r="L32" s="13" t="e">
        <f t="shared" si="0"/>
        <v>#DIV/0!</v>
      </c>
    </row>
    <row r="33" spans="1:12" x14ac:dyDescent="0.25">
      <c r="A33" s="275"/>
      <c r="B33" s="279">
        <v>4257</v>
      </c>
      <c r="C33" s="280" t="s">
        <v>43</v>
      </c>
      <c r="D33" s="57">
        <v>3</v>
      </c>
      <c r="E33" s="50">
        <v>52212359</v>
      </c>
      <c r="F33" s="187">
        <f t="shared" si="7"/>
        <v>1289232</v>
      </c>
      <c r="G33" s="94">
        <v>0</v>
      </c>
      <c r="H33" s="188">
        <v>51583061.25</v>
      </c>
      <c r="I33" s="189">
        <v>300069.02</v>
      </c>
      <c r="J33" s="190">
        <v>299076.12</v>
      </c>
      <c r="K33" s="117">
        <v>53501591</v>
      </c>
      <c r="L33" s="191">
        <f t="shared" si="0"/>
        <v>0.96414069723646167</v>
      </c>
    </row>
    <row r="34" spans="1:12" x14ac:dyDescent="0.25">
      <c r="A34" s="275"/>
      <c r="B34" s="279"/>
      <c r="C34" s="280"/>
      <c r="D34" s="55">
        <v>4</v>
      </c>
      <c r="E34" s="50">
        <v>1500000</v>
      </c>
      <c r="F34" s="187">
        <f t="shared" si="7"/>
        <v>-244000</v>
      </c>
      <c r="G34" s="94">
        <v>0</v>
      </c>
      <c r="H34" s="188">
        <v>1254369.49</v>
      </c>
      <c r="I34" s="189">
        <v>46690294.189999998</v>
      </c>
      <c r="J34" s="190">
        <v>46390406.759999998</v>
      </c>
      <c r="K34" s="117">
        <v>1256000</v>
      </c>
      <c r="L34" s="191">
        <f t="shared" si="0"/>
        <v>0.99870182324840762</v>
      </c>
    </row>
    <row r="35" spans="1:12" x14ac:dyDescent="0.25">
      <c r="A35" s="275"/>
      <c r="B35" s="279"/>
      <c r="C35" s="99" t="s">
        <v>44</v>
      </c>
      <c r="D35" s="55">
        <v>3</v>
      </c>
      <c r="E35" s="50">
        <v>826805</v>
      </c>
      <c r="F35" s="187">
        <f t="shared" si="7"/>
        <v>-401000</v>
      </c>
      <c r="G35" s="94">
        <v>0</v>
      </c>
      <c r="H35" s="50">
        <v>449387.88</v>
      </c>
      <c r="I35" s="51">
        <v>422949.31</v>
      </c>
      <c r="J35" s="82">
        <v>422949.31</v>
      </c>
      <c r="K35" s="117">
        <v>425805</v>
      </c>
      <c r="L35" s="191">
        <f t="shared" si="0"/>
        <v>1.0553842251734948</v>
      </c>
    </row>
    <row r="36" spans="1:12" ht="30" x14ac:dyDescent="0.25">
      <c r="A36" s="275"/>
      <c r="B36" s="279"/>
      <c r="C36" s="99" t="s">
        <v>67</v>
      </c>
      <c r="D36" s="55">
        <v>3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191" t="e">
        <f t="shared" si="0"/>
        <v>#DIV/0!</v>
      </c>
    </row>
    <row r="37" spans="1:12" x14ac:dyDescent="0.25">
      <c r="A37" s="275"/>
      <c r="B37" s="279"/>
      <c r="C37" s="99" t="s">
        <v>46</v>
      </c>
      <c r="D37" s="55"/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191" t="e">
        <f t="shared" si="0"/>
        <v>#DIV/0!</v>
      </c>
    </row>
    <row r="38" spans="1:12" x14ac:dyDescent="0.25">
      <c r="A38" s="275"/>
      <c r="B38" s="279"/>
      <c r="C38" s="228" t="s">
        <v>47</v>
      </c>
      <c r="D38" s="55">
        <v>3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191" t="e">
        <f t="shared" si="0"/>
        <v>#DIV/0!</v>
      </c>
    </row>
    <row r="39" spans="1:12" x14ac:dyDescent="0.25">
      <c r="A39" s="275"/>
      <c r="B39" s="279"/>
      <c r="C39" s="228"/>
      <c r="D39" s="57">
        <v>4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192" t="e">
        <f t="shared" si="0"/>
        <v>#DIV/0!</v>
      </c>
    </row>
    <row r="40" spans="1:12" x14ac:dyDescent="0.25">
      <c r="A40" s="275"/>
      <c r="B40" s="279"/>
      <c r="C40" s="99" t="s">
        <v>48</v>
      </c>
      <c r="D40" s="55">
        <v>3</v>
      </c>
      <c r="E40" s="50">
        <v>1460193</v>
      </c>
      <c r="F40" s="187">
        <f t="shared" si="7"/>
        <v>-736920</v>
      </c>
      <c r="G40" s="94">
        <v>0</v>
      </c>
      <c r="H40" s="51">
        <v>723272.95</v>
      </c>
      <c r="I40" s="51">
        <v>723272.95</v>
      </c>
      <c r="J40" s="82">
        <v>723272.95</v>
      </c>
      <c r="K40" s="117">
        <v>723273</v>
      </c>
      <c r="L40" s="191">
        <f t="shared" si="0"/>
        <v>0.99999993086980976</v>
      </c>
    </row>
    <row r="41" spans="1:12" x14ac:dyDescent="0.25">
      <c r="A41" s="275"/>
      <c r="B41" s="279"/>
      <c r="C41" s="99" t="s">
        <v>82</v>
      </c>
      <c r="D41" s="55">
        <v>3</v>
      </c>
      <c r="E41" s="50">
        <v>14748</v>
      </c>
      <c r="F41" s="187">
        <f t="shared" si="7"/>
        <v>-14748</v>
      </c>
      <c r="G41" s="94">
        <v>0</v>
      </c>
      <c r="H41" s="32">
        <v>0</v>
      </c>
      <c r="I41" s="32">
        <v>0</v>
      </c>
      <c r="J41" s="32">
        <v>0</v>
      </c>
      <c r="K41" s="100">
        <v>0</v>
      </c>
      <c r="L41" s="191" t="e">
        <f t="shared" ref="L41" si="8">H41/SUM(E41:F41)</f>
        <v>#DIV/0!</v>
      </c>
    </row>
    <row r="42" spans="1:12" x14ac:dyDescent="0.25">
      <c r="A42" s="275"/>
      <c r="B42" s="279"/>
      <c r="C42" s="99" t="s">
        <v>68</v>
      </c>
      <c r="D42" s="55">
        <v>4</v>
      </c>
      <c r="E42" s="50">
        <v>6000</v>
      </c>
      <c r="F42" s="187">
        <f t="shared" si="7"/>
        <v>-6000</v>
      </c>
      <c r="G42" s="94">
        <v>0</v>
      </c>
      <c r="H42" s="32">
        <v>0</v>
      </c>
      <c r="I42" s="32">
        <v>0</v>
      </c>
      <c r="J42" s="32">
        <v>0</v>
      </c>
      <c r="K42" s="100">
        <v>0</v>
      </c>
      <c r="L42" s="191" t="e">
        <f t="shared" ref="L42:L43" si="9">H42/SUM(E42:F42)</f>
        <v>#DIV/0!</v>
      </c>
    </row>
    <row r="43" spans="1:12" x14ac:dyDescent="0.25">
      <c r="A43" s="275"/>
      <c r="B43" s="279"/>
      <c r="C43" s="99" t="s">
        <v>49</v>
      </c>
      <c r="D43" s="55">
        <v>3</v>
      </c>
      <c r="E43" s="50">
        <v>10000</v>
      </c>
      <c r="F43" s="187">
        <f t="shared" si="7"/>
        <v>-10000</v>
      </c>
      <c r="G43" s="94">
        <v>0</v>
      </c>
      <c r="H43" s="32">
        <v>0</v>
      </c>
      <c r="I43" s="32">
        <v>0</v>
      </c>
      <c r="J43" s="32">
        <v>0</v>
      </c>
      <c r="K43" s="100">
        <v>0</v>
      </c>
      <c r="L43" s="191" t="e">
        <f t="shared" si="9"/>
        <v>#DIV/0!</v>
      </c>
    </row>
    <row r="44" spans="1:12" x14ac:dyDescent="0.25">
      <c r="A44" s="275"/>
      <c r="B44" s="104" t="s">
        <v>50</v>
      </c>
      <c r="C44" s="103" t="s">
        <v>51</v>
      </c>
      <c r="D44" s="49">
        <v>3</v>
      </c>
      <c r="E44" s="50">
        <v>1535500</v>
      </c>
      <c r="F44" s="33">
        <f t="shared" si="7"/>
        <v>-119310</v>
      </c>
      <c r="G44" s="32">
        <v>0</v>
      </c>
      <c r="H44" s="50">
        <v>1416189.67</v>
      </c>
      <c r="I44" s="51">
        <v>1416189.67</v>
      </c>
      <c r="J44" s="82">
        <v>1416189.67</v>
      </c>
      <c r="K44" s="117">
        <v>1416190</v>
      </c>
      <c r="L44" s="13">
        <f t="shared" si="0"/>
        <v>0.99999976698041926</v>
      </c>
    </row>
    <row r="45" spans="1:12" s="58" customFormat="1" x14ac:dyDescent="0.25">
      <c r="A45" s="275"/>
      <c r="B45" s="277" t="s">
        <v>53</v>
      </c>
      <c r="C45" s="296" t="s">
        <v>69</v>
      </c>
      <c r="D45" s="57">
        <v>4</v>
      </c>
      <c r="E45" s="50">
        <v>3570750</v>
      </c>
      <c r="F45" s="33">
        <f t="shared" si="7"/>
        <v>-3521320</v>
      </c>
      <c r="G45" s="32">
        <v>0</v>
      </c>
      <c r="H45" s="51">
        <v>49429.99</v>
      </c>
      <c r="I45" s="51">
        <v>27750</v>
      </c>
      <c r="J45" s="82">
        <v>27750</v>
      </c>
      <c r="K45" s="117">
        <v>49430</v>
      </c>
      <c r="L45" s="13">
        <f>H45/SUM(E45:F45)</f>
        <v>0.99999979769370828</v>
      </c>
    </row>
    <row r="46" spans="1:12" s="58" customFormat="1" x14ac:dyDescent="0.25">
      <c r="A46" s="275"/>
      <c r="B46" s="277"/>
      <c r="C46" s="297" t="s">
        <v>76</v>
      </c>
      <c r="D46" s="55">
        <v>4</v>
      </c>
      <c r="E46" s="50">
        <v>3681390</v>
      </c>
      <c r="F46" s="33">
        <f t="shared" si="7"/>
        <v>-886002</v>
      </c>
      <c r="G46" s="32">
        <v>0</v>
      </c>
      <c r="H46" s="50">
        <v>2795387.86</v>
      </c>
      <c r="I46" s="32">
        <v>0</v>
      </c>
      <c r="J46" s="32">
        <v>0</v>
      </c>
      <c r="K46" s="117">
        <v>2795388</v>
      </c>
      <c r="L46" s="13">
        <f>H46/SUM(E46:F46)</f>
        <v>0.99999994991750696</v>
      </c>
    </row>
    <row r="47" spans="1:12" s="58" customFormat="1" x14ac:dyDescent="0.25">
      <c r="A47" s="275"/>
      <c r="B47" s="277"/>
      <c r="C47" s="296" t="s">
        <v>77</v>
      </c>
      <c r="D47" s="57">
        <v>4</v>
      </c>
      <c r="E47" s="50">
        <v>2432574</v>
      </c>
      <c r="F47" s="33">
        <f t="shared" si="7"/>
        <v>485826</v>
      </c>
      <c r="G47" s="34">
        <v>0</v>
      </c>
      <c r="H47" s="82">
        <v>2918399.04</v>
      </c>
      <c r="I47" s="32">
        <v>0</v>
      </c>
      <c r="J47" s="32">
        <v>0</v>
      </c>
      <c r="K47" s="184">
        <v>2918400</v>
      </c>
      <c r="L47" s="114">
        <f t="shared" si="0"/>
        <v>0.99999967105263154</v>
      </c>
    </row>
    <row r="48" spans="1:12" s="58" customFormat="1" ht="15" customHeight="1" x14ac:dyDescent="0.25">
      <c r="A48" s="275"/>
      <c r="B48" s="277"/>
      <c r="C48" s="296" t="s">
        <v>78</v>
      </c>
      <c r="D48" s="113">
        <v>4</v>
      </c>
      <c r="E48" s="50">
        <v>2000000</v>
      </c>
      <c r="F48" s="33">
        <f t="shared" si="7"/>
        <v>741736</v>
      </c>
      <c r="G48" s="34">
        <v>0</v>
      </c>
      <c r="H48" s="82">
        <v>2741735.97</v>
      </c>
      <c r="I48" s="32">
        <v>0</v>
      </c>
      <c r="J48" s="32">
        <v>0</v>
      </c>
      <c r="K48" s="184">
        <v>2741736</v>
      </c>
      <c r="L48" s="114">
        <f t="shared" si="0"/>
        <v>0.99999998905802756</v>
      </c>
    </row>
    <row r="49" spans="1:12" s="7" customFormat="1" x14ac:dyDescent="0.25">
      <c r="A49" s="276"/>
      <c r="B49" s="216" t="s">
        <v>52</v>
      </c>
      <c r="C49" s="216"/>
      <c r="D49" s="60" t="s">
        <v>63</v>
      </c>
      <c r="E49" s="61">
        <f>SUM(E30:E48)</f>
        <v>69250319</v>
      </c>
      <c r="F49" s="61">
        <f>SUM(F30:F48)</f>
        <v>14660018</v>
      </c>
      <c r="G49" s="152">
        <f>SUM(G30:G48)</f>
        <v>0</v>
      </c>
      <c r="H49" s="61">
        <f>SUM(H30:H48)</f>
        <v>82013758.099999994</v>
      </c>
      <c r="I49" s="61">
        <f>SUM(I30:I48)</f>
        <v>66969918.790000007</v>
      </c>
      <c r="J49" s="61">
        <f>SUM(J30:J48)</f>
        <v>65343799.800000004</v>
      </c>
      <c r="K49" s="61">
        <f>SUM(K30:K48)</f>
        <v>83910337</v>
      </c>
      <c r="L49" s="159">
        <f t="shared" si="0"/>
        <v>0.97739755353383928</v>
      </c>
    </row>
    <row r="50" spans="1:12" s="127" customFormat="1" ht="51" customHeight="1" x14ac:dyDescent="0.25">
      <c r="A50" s="154" t="s">
        <v>72</v>
      </c>
      <c r="B50" s="158" t="s">
        <v>79</v>
      </c>
      <c r="C50" s="157" t="s">
        <v>80</v>
      </c>
      <c r="D50" s="113">
        <v>4</v>
      </c>
      <c r="E50" s="155">
        <v>1500000</v>
      </c>
      <c r="F50" s="33">
        <f>K50-E50</f>
        <v>-1500000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156" t="e">
        <f t="shared" si="0"/>
        <v>#DIV/0!</v>
      </c>
    </row>
    <row r="51" spans="1:12" s="127" customFormat="1" x14ac:dyDescent="0.25">
      <c r="A51" s="154"/>
      <c r="B51" s="216" t="s">
        <v>81</v>
      </c>
      <c r="C51" s="216"/>
      <c r="D51" s="60" t="s">
        <v>63</v>
      </c>
      <c r="E51" s="61">
        <f>SUM(E50)</f>
        <v>1500000</v>
      </c>
      <c r="F51" s="61">
        <f t="shared" ref="F51:K51" si="10">SUM(F50)</f>
        <v>-1500000</v>
      </c>
      <c r="G51" s="88">
        <f t="shared" si="10"/>
        <v>0</v>
      </c>
      <c r="H51" s="88">
        <f t="shared" si="10"/>
        <v>0</v>
      </c>
      <c r="I51" s="88">
        <f t="shared" si="10"/>
        <v>0</v>
      </c>
      <c r="J51" s="88">
        <f t="shared" si="10"/>
        <v>0</v>
      </c>
      <c r="K51" s="88">
        <f t="shared" si="10"/>
        <v>0</v>
      </c>
      <c r="L51" s="159" t="e">
        <f t="shared" si="0"/>
        <v>#DIV/0!</v>
      </c>
    </row>
    <row r="52" spans="1:12" s="7" customFormat="1" x14ac:dyDescent="0.25">
      <c r="A52" s="268" t="s">
        <v>54</v>
      </c>
      <c r="B52" s="269"/>
      <c r="C52" s="270"/>
      <c r="D52" s="52" t="s">
        <v>63</v>
      </c>
      <c r="E52" s="53">
        <f>E19+E29+E49+E51</f>
        <v>898701027</v>
      </c>
      <c r="F52" s="53">
        <f>F19+F29+F49+F51</f>
        <v>94944164.909999967</v>
      </c>
      <c r="G52" s="88">
        <f>G19+G29+G49+G51</f>
        <v>0</v>
      </c>
      <c r="H52" s="53">
        <f>H19+H29+H49+H51</f>
        <v>979720077.12999988</v>
      </c>
      <c r="I52" s="53">
        <f>I19+I29+I49+I51</f>
        <v>958063242.90999985</v>
      </c>
      <c r="J52" s="53">
        <f>J19+J29+J49+J51</f>
        <v>946405458.69999981</v>
      </c>
      <c r="K52" s="53">
        <f>K19+K29+K49+K51</f>
        <v>993645191.90999997</v>
      </c>
      <c r="L52" s="17">
        <f t="shared" si="0"/>
        <v>0.98598582784541733</v>
      </c>
    </row>
    <row r="53" spans="1:12" x14ac:dyDescent="0.25">
      <c r="A53" s="44"/>
      <c r="B53" s="62"/>
      <c r="C53" s="62"/>
      <c r="D53" s="62"/>
      <c r="E53" s="63"/>
      <c r="F53" s="63"/>
      <c r="H53" s="63"/>
      <c r="I53" s="63"/>
      <c r="J53" s="64"/>
      <c r="K53" s="65"/>
      <c r="L53" s="66"/>
    </row>
    <row r="54" spans="1:12" x14ac:dyDescent="0.25">
      <c r="A54" s="44"/>
      <c r="B54" s="62"/>
      <c r="C54" s="62"/>
      <c r="D54" s="62"/>
      <c r="E54" s="63"/>
      <c r="F54" s="63"/>
      <c r="H54" s="63"/>
      <c r="I54" s="63"/>
      <c r="J54" s="64"/>
      <c r="K54" s="67"/>
      <c r="L54" s="66"/>
    </row>
    <row r="55" spans="1:12" s="7" customFormat="1" ht="14.45" customHeight="1" x14ac:dyDescent="0.25">
      <c r="A55" s="271" t="s">
        <v>17</v>
      </c>
      <c r="B55" s="261"/>
      <c r="C55" s="262"/>
      <c r="D55" s="262"/>
      <c r="E55" s="262"/>
      <c r="F55" s="262"/>
      <c r="G55" s="262"/>
      <c r="H55" s="262"/>
      <c r="I55" s="262"/>
      <c r="J55" s="263"/>
      <c r="K55" s="81"/>
      <c r="L55" s="17"/>
    </row>
    <row r="56" spans="1:12" x14ac:dyDescent="0.25">
      <c r="A56" s="272"/>
      <c r="B56" s="264" t="s">
        <v>55</v>
      </c>
      <c r="C56" s="265"/>
      <c r="D56" s="85" t="s">
        <v>63</v>
      </c>
      <c r="E56" s="83">
        <f>E18</f>
        <v>601288830</v>
      </c>
      <c r="F56" s="86">
        <f>K56-E56</f>
        <v>59853962.909999967</v>
      </c>
      <c r="G56" s="78">
        <f>G18</f>
        <v>0</v>
      </c>
      <c r="H56" s="78">
        <f>H18</f>
        <v>657845687.27999985</v>
      </c>
      <c r="I56" s="86">
        <f>I18</f>
        <v>656162630.17999995</v>
      </c>
      <c r="J56" s="86">
        <f>J18</f>
        <v>648337907.3499999</v>
      </c>
      <c r="K56" s="84">
        <f>K18</f>
        <v>661142792.90999997</v>
      </c>
      <c r="L56" s="13">
        <f>H56/SUM(E56:F56)</f>
        <v>0.99501302038627992</v>
      </c>
    </row>
    <row r="57" spans="1:12" x14ac:dyDescent="0.25">
      <c r="A57" s="272"/>
      <c r="B57" s="264" t="s">
        <v>56</v>
      </c>
      <c r="C57" s="265"/>
      <c r="D57" s="85" t="s">
        <v>63</v>
      </c>
      <c r="E57" s="83">
        <f>E14</f>
        <v>150502737</v>
      </c>
      <c r="F57" s="86">
        <f>K57-E57</f>
        <v>11277339</v>
      </c>
      <c r="G57" s="78">
        <f>G14</f>
        <v>0</v>
      </c>
      <c r="H57" s="78">
        <f>H14</f>
        <v>161650239.81999999</v>
      </c>
      <c r="I57" s="86">
        <f>I14</f>
        <v>161434968.38</v>
      </c>
      <c r="J57" s="86">
        <f>J14</f>
        <v>159459483.03</v>
      </c>
      <c r="K57" s="84">
        <f>K14</f>
        <v>161780076</v>
      </c>
      <c r="L57" s="13">
        <f>H57/SUM(E57:F57)</f>
        <v>0.99919745259607862</v>
      </c>
    </row>
    <row r="58" spans="1:12" s="7" customFormat="1" x14ac:dyDescent="0.25">
      <c r="A58" s="273"/>
      <c r="B58" s="266" t="s">
        <v>57</v>
      </c>
      <c r="C58" s="267"/>
      <c r="D58" s="89" t="s">
        <v>63</v>
      </c>
      <c r="E58" s="90">
        <f t="shared" ref="E58:K58" si="11">SUM(E56:E57)</f>
        <v>751791567</v>
      </c>
      <c r="F58" s="91">
        <f t="shared" si="11"/>
        <v>71131301.909999967</v>
      </c>
      <c r="G58" s="88">
        <f t="shared" si="11"/>
        <v>0</v>
      </c>
      <c r="H58" s="88">
        <f t="shared" si="11"/>
        <v>819495927.0999999</v>
      </c>
      <c r="I58" s="91">
        <f t="shared" si="11"/>
        <v>817597598.55999994</v>
      </c>
      <c r="J58" s="88">
        <f t="shared" si="11"/>
        <v>807797390.37999988</v>
      </c>
      <c r="K58" s="93">
        <f t="shared" si="11"/>
        <v>822922868.90999997</v>
      </c>
      <c r="L58" s="92">
        <f>H58/SUM(E58:F58)</f>
        <v>0.99583564640202649</v>
      </c>
    </row>
    <row r="59" spans="1:12" x14ac:dyDescent="0.25">
      <c r="A59" s="44"/>
      <c r="B59" s="62"/>
      <c r="C59" s="62"/>
      <c r="D59" s="62"/>
      <c r="E59" s="62"/>
      <c r="F59" s="62"/>
      <c r="H59" s="62"/>
      <c r="I59" s="62"/>
      <c r="J59" s="62"/>
      <c r="L59" s="26"/>
    </row>
    <row r="60" spans="1:12" x14ac:dyDescent="0.25">
      <c r="A60" s="44"/>
      <c r="B60" s="62"/>
      <c r="C60" s="62"/>
      <c r="D60" s="62"/>
      <c r="E60" s="62"/>
      <c r="F60" s="62"/>
      <c r="H60" s="62"/>
      <c r="I60" s="62"/>
      <c r="J60" s="62"/>
      <c r="L60" s="26"/>
    </row>
    <row r="61" spans="1:12" s="7" customFormat="1" ht="14.45" customHeight="1" x14ac:dyDescent="0.25">
      <c r="A61" s="258" t="s">
        <v>73</v>
      </c>
      <c r="B61" s="261"/>
      <c r="C61" s="262"/>
      <c r="D61" s="262"/>
      <c r="E61" s="262"/>
      <c r="F61" s="262"/>
      <c r="G61" s="262"/>
      <c r="H61" s="262"/>
      <c r="I61" s="262"/>
      <c r="J61" s="263"/>
      <c r="K61" s="81"/>
      <c r="L61" s="17"/>
    </row>
    <row r="62" spans="1:12" x14ac:dyDescent="0.25">
      <c r="A62" s="259"/>
      <c r="B62" s="264" t="s">
        <v>37</v>
      </c>
      <c r="C62" s="265"/>
      <c r="D62" s="85" t="s">
        <v>63</v>
      </c>
      <c r="E62" s="83">
        <f>E30</f>
        <v>0</v>
      </c>
      <c r="F62" s="86">
        <f>K62-E62</f>
        <v>18082524</v>
      </c>
      <c r="G62" s="78">
        <f>G30</f>
        <v>0</v>
      </c>
      <c r="H62" s="86">
        <f>H30</f>
        <v>18082524</v>
      </c>
      <c r="I62" s="86">
        <f>I30</f>
        <v>17389393.649999999</v>
      </c>
      <c r="J62" s="86">
        <f>J30</f>
        <v>16064154.99</v>
      </c>
      <c r="K62" s="84">
        <f>K30</f>
        <v>18082524</v>
      </c>
      <c r="L62" s="13">
        <f>H62/SUM(E62:F62)</f>
        <v>1</v>
      </c>
    </row>
    <row r="63" spans="1:12" x14ac:dyDescent="0.25">
      <c r="A63" s="259"/>
      <c r="B63" s="264" t="s">
        <v>58</v>
      </c>
      <c r="C63" s="265"/>
      <c r="D63" s="85" t="s">
        <v>63</v>
      </c>
      <c r="E63" s="83">
        <f>E20+E21+E22+E23+E24+E25</f>
        <v>75909141</v>
      </c>
      <c r="F63" s="86">
        <f>K63-E63</f>
        <v>10605336</v>
      </c>
      <c r="G63" s="78">
        <f>G20+G21+G22+G23+G24+G25</f>
        <v>0</v>
      </c>
      <c r="H63" s="78">
        <f>H20+H21+H22+H23+H24+H25</f>
        <v>77912883.289999992</v>
      </c>
      <c r="I63" s="78">
        <f>I20+I21+I22+I23+I24+I25</f>
        <v>73203614.090000004</v>
      </c>
      <c r="J63" s="78">
        <f>J20+J21+J22+J23+J24+J25</f>
        <v>72972157.050000012</v>
      </c>
      <c r="K63" s="78">
        <f>K20+K21+K22+K23+K24+K25</f>
        <v>86514477</v>
      </c>
      <c r="L63" s="13">
        <f>H63/SUM(E63:F63)</f>
        <v>0.90057625026156018</v>
      </c>
    </row>
    <row r="64" spans="1:12" x14ac:dyDescent="0.25">
      <c r="A64" s="259"/>
      <c r="B64" s="264" t="s">
        <v>59</v>
      </c>
      <c r="C64" s="265"/>
      <c r="D64" s="85" t="s">
        <v>63</v>
      </c>
      <c r="E64" s="83">
        <f>E27+E26+E28</f>
        <v>250000</v>
      </c>
      <c r="F64" s="86">
        <f>K64-E64</f>
        <v>47509</v>
      </c>
      <c r="G64" s="78">
        <f>G27+G26+G28</f>
        <v>0</v>
      </c>
      <c r="H64" s="86">
        <f>H27+H26+H28</f>
        <v>297508.64</v>
      </c>
      <c r="I64" s="86">
        <f>I27+I26+I28</f>
        <v>292111.46999999997</v>
      </c>
      <c r="J64" s="86">
        <f>J27+J26+J28</f>
        <v>292111.46999999997</v>
      </c>
      <c r="K64" s="86">
        <f>K27+K26+K28</f>
        <v>297509</v>
      </c>
      <c r="L64" s="13">
        <f>H64/SUM(E64:F64)</f>
        <v>0.99999878995257296</v>
      </c>
    </row>
    <row r="65" spans="1:12" x14ac:dyDescent="0.25">
      <c r="A65" s="259"/>
      <c r="B65" s="264" t="s">
        <v>60</v>
      </c>
      <c r="C65" s="265"/>
      <c r="D65" s="85" t="s">
        <v>63</v>
      </c>
      <c r="E65" s="83">
        <f>E49-E30</f>
        <v>69250319</v>
      </c>
      <c r="F65" s="83">
        <f>F49-F30</f>
        <v>-3422506</v>
      </c>
      <c r="G65" s="78">
        <f>G49-G30</f>
        <v>0</v>
      </c>
      <c r="H65" s="83">
        <f>H49-H30</f>
        <v>63931234.099999994</v>
      </c>
      <c r="I65" s="83">
        <f>I49-I30</f>
        <v>49580525.140000008</v>
      </c>
      <c r="J65" s="83">
        <f>J49-J30</f>
        <v>49279644.810000002</v>
      </c>
      <c r="K65" s="83">
        <f>K49-K30</f>
        <v>65827813</v>
      </c>
      <c r="L65" s="13">
        <f>H65/SUM(E65:F65)</f>
        <v>0.97118879067120145</v>
      </c>
    </row>
    <row r="66" spans="1:12" s="7" customFormat="1" x14ac:dyDescent="0.25">
      <c r="A66" s="260"/>
      <c r="B66" s="266" t="s">
        <v>57</v>
      </c>
      <c r="C66" s="267"/>
      <c r="D66" s="89" t="s">
        <v>63</v>
      </c>
      <c r="E66" s="90">
        <f>SUM(E62:E65)</f>
        <v>145409460</v>
      </c>
      <c r="F66" s="91">
        <f>K66-E66</f>
        <v>25312863</v>
      </c>
      <c r="G66" s="88">
        <f>SUM(G62:G65)</f>
        <v>0</v>
      </c>
      <c r="H66" s="91">
        <f>SUM(H62:H65)</f>
        <v>160224150.02999997</v>
      </c>
      <c r="I66" s="91">
        <f>SUM(I62:I65)</f>
        <v>140465644.35000002</v>
      </c>
      <c r="J66" s="91">
        <f>SUM(J62:J65)</f>
        <v>138608068.31999999</v>
      </c>
      <c r="K66" s="93">
        <f>SUM(K62:K65)</f>
        <v>170722323</v>
      </c>
      <c r="L66" s="92">
        <f>H66/SUM(E66:F66)</f>
        <v>0.93850732121305525</v>
      </c>
    </row>
    <row r="67" spans="1:12" s="127" customFormat="1" x14ac:dyDescent="0.25">
      <c r="A67" s="132"/>
      <c r="B67" s="133"/>
      <c r="C67" s="133"/>
      <c r="D67" s="133"/>
      <c r="E67" s="134"/>
      <c r="F67" s="135"/>
      <c r="G67" s="136"/>
      <c r="H67" s="135"/>
      <c r="I67" s="135"/>
      <c r="J67" s="135"/>
      <c r="K67" s="135"/>
      <c r="L67" s="126"/>
    </row>
    <row r="68" spans="1:12" x14ac:dyDescent="0.25">
      <c r="A68" s="44"/>
      <c r="B68" s="62"/>
      <c r="C68" s="62"/>
      <c r="D68" s="62"/>
      <c r="E68" s="63"/>
      <c r="F68" s="62"/>
      <c r="H68" s="62"/>
      <c r="I68" s="62"/>
      <c r="J68" s="62"/>
      <c r="L68" s="26"/>
    </row>
    <row r="69" spans="1:12" s="7" customFormat="1" ht="51.6" customHeight="1" x14ac:dyDescent="0.25">
      <c r="A69" s="98" t="s">
        <v>72</v>
      </c>
      <c r="B69" s="221" t="s">
        <v>57</v>
      </c>
      <c r="C69" s="221"/>
      <c r="D69" s="87" t="s">
        <v>63</v>
      </c>
      <c r="E69" s="163">
        <f>E51</f>
        <v>1500000</v>
      </c>
      <c r="F69" s="163">
        <f t="shared" ref="F69:K69" si="12">F51</f>
        <v>-1500000</v>
      </c>
      <c r="G69" s="163">
        <f t="shared" si="12"/>
        <v>0</v>
      </c>
      <c r="H69" s="163">
        <f t="shared" si="12"/>
        <v>0</v>
      </c>
      <c r="I69" s="163">
        <f t="shared" si="12"/>
        <v>0</v>
      </c>
      <c r="J69" s="163">
        <f t="shared" si="12"/>
        <v>0</v>
      </c>
      <c r="K69" s="163">
        <f t="shared" si="12"/>
        <v>0</v>
      </c>
      <c r="L69" s="92" t="e">
        <f>H69/SUM(E69:F69)</f>
        <v>#DIV/0!</v>
      </c>
    </row>
    <row r="70" spans="1:12" x14ac:dyDescent="0.25">
      <c r="A70" s="44"/>
      <c r="B70" s="62"/>
      <c r="C70" s="62"/>
      <c r="D70" s="62"/>
      <c r="E70" s="63"/>
      <c r="F70" s="62"/>
      <c r="H70" s="62"/>
      <c r="I70" s="62"/>
      <c r="J70" s="62"/>
      <c r="L70" s="26"/>
    </row>
    <row r="71" spans="1:12" x14ac:dyDescent="0.25">
      <c r="A71" s="44"/>
      <c r="B71" s="62"/>
      <c r="C71" s="62"/>
      <c r="D71" s="62"/>
      <c r="E71" s="63"/>
      <c r="F71" s="62"/>
      <c r="H71" s="62"/>
      <c r="I71" s="62"/>
      <c r="J71" s="62"/>
      <c r="L71" s="26"/>
    </row>
    <row r="72" spans="1:12" s="7" customFormat="1" x14ac:dyDescent="0.25">
      <c r="A72" s="257" t="s">
        <v>54</v>
      </c>
      <c r="B72" s="257"/>
      <c r="C72" s="257"/>
      <c r="D72" s="68" t="s">
        <v>63</v>
      </c>
      <c r="E72" s="53">
        <f>E58+E66+E69</f>
        <v>898701027</v>
      </c>
      <c r="F72" s="53">
        <f t="shared" ref="F72:K72" si="13">F58+F66+F69</f>
        <v>94944164.909999967</v>
      </c>
      <c r="G72" s="35">
        <f t="shared" si="13"/>
        <v>0</v>
      </c>
      <c r="H72" s="53">
        <f t="shared" si="13"/>
        <v>979720077.12999988</v>
      </c>
      <c r="I72" s="53">
        <f t="shared" si="13"/>
        <v>958063242.90999997</v>
      </c>
      <c r="J72" s="53">
        <f t="shared" si="13"/>
        <v>946405458.69999981</v>
      </c>
      <c r="K72" s="53">
        <f t="shared" si="13"/>
        <v>993645191.90999997</v>
      </c>
      <c r="L72" s="17">
        <f>H72/SUM(E72:F72)</f>
        <v>0.98598582784541733</v>
      </c>
    </row>
    <row r="73" spans="1:12" x14ac:dyDescent="0.25">
      <c r="A73" s="44"/>
      <c r="B73" s="62"/>
      <c r="C73" s="62"/>
      <c r="D73" s="62"/>
      <c r="E73" s="63"/>
      <c r="F73" s="63"/>
      <c r="H73" s="63"/>
      <c r="I73" s="63"/>
      <c r="J73" s="63"/>
      <c r="L73" s="26"/>
    </row>
    <row r="74" spans="1:12" x14ac:dyDescent="0.25">
      <c r="A74" s="1" t="s">
        <v>64</v>
      </c>
    </row>
  </sheetData>
  <sheetProtection selectLockedCells="1" selectUnlockedCells="1"/>
  <mergeCells count="44">
    <mergeCell ref="L11:L12"/>
    <mergeCell ref="K11:K12"/>
    <mergeCell ref="A6:L6"/>
    <mergeCell ref="A7:L7"/>
    <mergeCell ref="A8:L8"/>
    <mergeCell ref="A11:A12"/>
    <mergeCell ref="B11:C12"/>
    <mergeCell ref="D11:D12"/>
    <mergeCell ref="E11:E12"/>
    <mergeCell ref="G11:G12"/>
    <mergeCell ref="H11:H12"/>
    <mergeCell ref="I11:I12"/>
    <mergeCell ref="J11:J12"/>
    <mergeCell ref="A20:A29"/>
    <mergeCell ref="A13:A19"/>
    <mergeCell ref="B14:C14"/>
    <mergeCell ref="B18:C18"/>
    <mergeCell ref="B19:C19"/>
    <mergeCell ref="B20:B22"/>
    <mergeCell ref="B29:C29"/>
    <mergeCell ref="B23:B28"/>
    <mergeCell ref="A30:A49"/>
    <mergeCell ref="B45:B48"/>
    <mergeCell ref="B31:B32"/>
    <mergeCell ref="B33:B43"/>
    <mergeCell ref="C33:C34"/>
    <mergeCell ref="C38:C39"/>
    <mergeCell ref="B49:C49"/>
    <mergeCell ref="B51:C51"/>
    <mergeCell ref="A72:C72"/>
    <mergeCell ref="A61:A66"/>
    <mergeCell ref="B61:J61"/>
    <mergeCell ref="B62:C62"/>
    <mergeCell ref="B63:C63"/>
    <mergeCell ref="B64:C64"/>
    <mergeCell ref="B65:C65"/>
    <mergeCell ref="B69:C69"/>
    <mergeCell ref="B66:C66"/>
    <mergeCell ref="A52:C52"/>
    <mergeCell ref="A55:A58"/>
    <mergeCell ref="B55:J55"/>
    <mergeCell ref="B56:C56"/>
    <mergeCell ref="B57:C57"/>
    <mergeCell ref="B58:C58"/>
  </mergeCells>
  <phoneticPr fontId="17" type="noConversion"/>
  <printOptions horizontalCentered="1" verticalCentered="1"/>
  <pageMargins left="0.11805555555555555" right="0.11805555555555555" top="0.19652777777777777" bottom="0.19652777777777777" header="0.51180555555555551" footer="0.51180555555555551"/>
  <pageSetup paperSize="9" scale="47" firstPageNumber="0" orientation="portrait" horizontalDpi="300" verticalDpi="300"/>
  <headerFooter alignWithMargins="0"/>
  <ignoredErrors>
    <ignoredError sqref="F62:F64 F56:F57 F14 F6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92FC51EF9B64197AA67613AED1DDF" ma:contentTypeVersion="12" ma:contentTypeDescription="Create a new document." ma:contentTypeScope="" ma:versionID="351e50fd86127c561471074d218c9d80">
  <xsd:schema xmlns:xsd="http://www.w3.org/2001/XMLSchema" xmlns:xs="http://www.w3.org/2001/XMLSchema" xmlns:p="http://schemas.microsoft.com/office/2006/metadata/properties" xmlns:ns3="fed02734-a752-47ba-8936-a432a7118a7e" xmlns:ns4="5705cfee-9805-40b2-bb93-857057e68a02" targetNamespace="http://schemas.microsoft.com/office/2006/metadata/properties" ma:root="true" ma:fieldsID="282f60623dbddc1ce77351ef365efd86" ns3:_="" ns4:_="">
    <xsd:import namespace="fed02734-a752-47ba-8936-a432a7118a7e"/>
    <xsd:import namespace="5705cfee-9805-40b2-bb93-857057e68a0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734-a752-47ba-8936-a432a7118a7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cfee-9805-40b2-bb93-857057e68a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d02734-a752-47ba-8936-a432a7118a7e" xsi:nil="true"/>
  </documentManagement>
</p:properties>
</file>

<file path=customXml/itemProps1.xml><?xml version="1.0" encoding="utf-8"?>
<ds:datastoreItem xmlns:ds="http://schemas.openxmlformats.org/officeDocument/2006/customXml" ds:itemID="{1AD5FB01-F541-450D-8605-88F5A06BEA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D899DC-7A4B-487C-8616-C68846954C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734-a752-47ba-8936-a432a7118a7e"/>
    <ds:schemaRef ds:uri="5705cfee-9805-40b2-bb93-857057e68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A2777C-8552-4572-BB95-EB91EA747C75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5705cfee-9805-40b2-bb93-857057e68a02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ed02734-a752-47ba-8936-a432a7118a7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CONSOLIDADO</vt:lpstr>
      <vt:lpstr>TRF6 12107</vt:lpstr>
      <vt:lpstr>SJMG 12101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 De Figueiredo Gomes</cp:lastModifiedBy>
  <dcterms:created xsi:type="dcterms:W3CDTF">2024-01-31T20:35:32Z</dcterms:created>
  <dcterms:modified xsi:type="dcterms:W3CDTF">2026-01-27T17:56:20Z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0x01010053692FC51EF9B64197AA67613AED1DDF</vt:lpwstr>
  </property>
</Properties>
</file>