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docs.live.net/7e07fa15970e1a66/Desktop/PASTA/GERAL/TRF-6/PREGÃO 2025 - UASG 90059/PREGÃO BOMBEIRO/"/>
    </mc:Choice>
  </mc:AlternateContent>
  <xr:revisionPtr revIDLastSave="29" documentId="8_{B020A67A-91F2-4D07-A577-AC75380CC938}" xr6:coauthVersionLast="47" xr6:coauthVersionMax="47" xr10:uidLastSave="{18F12E07-698D-4398-A399-5409901EB0B7}"/>
  <bookViews>
    <workbookView xWindow="-108" yWindow="-108" windowWidth="23256" windowHeight="13896" tabRatio="500" firstSheet="1" activeTab="1" xr2:uid="{00000000-000D-0000-FFFF-FFFF00000000}"/>
  </bookViews>
  <sheets>
    <sheet name="Ocorrências Mensais - FAT" sheetId="1" state="hidden" r:id="rId1"/>
    <sheet name="Resumo" sheetId="2" r:id="rId2"/>
    <sheet name="INSTRUÇÕES" sheetId="3" r:id="rId3"/>
    <sheet name="DADOS " sheetId="4" r:id="rId4"/>
    <sheet name="Encargos" sheetId="5" r:id="rId5"/>
    <sheet name="Unif" sheetId="6" r:id="rId6"/>
    <sheet name="Celular" sheetId="7" r:id="rId7"/>
    <sheet name="Materiais_Equip" sheetId="8" r:id="rId8"/>
    <sheet name="B_C_Diurno" sheetId="9" r:id="rId9"/>
    <sheet name="B_C_Noturno" sheetId="10" r:id="rId10"/>
    <sheet name="Custo_Estimado_Substituto" sheetId="11" r:id="rId11"/>
    <sheet name="Cálculo_Intrajornada_Indenizada" sheetId="12" r:id="rId12"/>
    <sheet name="Sugestão_de_Escala" sheetId="13" r:id="rId13"/>
    <sheet name="IPCA" sheetId="14" state="hidden" r:id="rId14"/>
  </sheets>
  <definedNames>
    <definedName name="_xlnm.Print_Area" localSheetId="8">B_C_Diurno!$A$1:$N$45</definedName>
    <definedName name="_xlnm.Print_Area" localSheetId="9">B_C_Noturno!$A$1:$P$45</definedName>
    <definedName name="_xlnm.Print_Area" localSheetId="6">Celular!$A$1:$R$22</definedName>
    <definedName name="_xlnm.Print_Area" localSheetId="3">'DADOS '!$A$1:$S$62</definedName>
    <definedName name="_xlnm.Print_Area" localSheetId="1">Resumo!$A$1:$AG$39</definedName>
    <definedName name="_xlnm.Print_Area" localSheetId="5">Unif!$A$1:$F$19</definedName>
    <definedName name="AT">#REF!</definedName>
    <definedName name="BASE">#REF!</definedName>
    <definedName name="BS">NA()</definedName>
    <definedName name="BT">NA()</definedName>
    <definedName name="CH">#REF!</definedName>
    <definedName name="Cid">#REF!</definedName>
    <definedName name="Cidad">#REF!</definedName>
    <definedName name="CIDADE">NA()</definedName>
    <definedName name="CIDADES">NA()</definedName>
    <definedName name="CPMF">NA()</definedName>
    <definedName name="d">NA()</definedName>
    <definedName name="DF">#REF!</definedName>
    <definedName name="ENCARGOS">NA()</definedName>
    <definedName name="Excel_BuiltIn_Print_Area_1_1">"$#REF!.$A$2:$C$99"</definedName>
    <definedName name="Excel_BuiltIn_Print_Area_6_1">NA()</definedName>
    <definedName name="Excel_BuiltIn_Print_Area_7_1">NA()</definedName>
    <definedName name="Excel_BuiltIn_Print_Area_8_1">NA()</definedName>
    <definedName name="Excel_BuiltIn_Print_Area_9_1">NA()</definedName>
    <definedName name="Férias">#REF!</definedName>
    <definedName name="Func">#REF!</definedName>
    <definedName name="INSAL">#REF!</definedName>
    <definedName name="INSALU">#REF!</definedName>
    <definedName name="INTRA">#REF!</definedName>
    <definedName name="ISS">NA()</definedName>
    <definedName name="Jornada">NA()</definedName>
    <definedName name="Per">#REF!</definedName>
    <definedName name="Serv">#REF!</definedName>
    <definedName name="SIM">#REF!</definedName>
    <definedName name="SL">#REF!</definedName>
    <definedName name="TERRIT">NA()</definedName>
    <definedName name="Tipo_de_Joranda_de_Trabalho">NA()</definedName>
    <definedName name="TP_SERV">NA()</definedName>
    <definedName name="TP_SERVPERC">NA()</definedName>
    <definedName name="VRSELEC">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H22" i="14" l="1"/>
  <c r="AG22" i="14"/>
  <c r="AE22" i="14"/>
  <c r="AA22" i="14"/>
  <c r="Z22" i="14"/>
  <c r="X22" i="14"/>
  <c r="S22" i="14"/>
  <c r="T22" i="14" s="1"/>
  <c r="Q22" i="14"/>
  <c r="P22" i="14"/>
  <c r="W22" i="14" s="1"/>
  <c r="AD22" i="14" s="1"/>
  <c r="M22" i="14"/>
  <c r="L22" i="14"/>
  <c r="J22" i="14"/>
  <c r="I22" i="14"/>
  <c r="F22" i="14"/>
  <c r="AH21" i="14"/>
  <c r="AE21" i="14"/>
  <c r="AA21" i="14"/>
  <c r="X21" i="14"/>
  <c r="W21" i="14"/>
  <c r="AD21" i="14" s="1"/>
  <c r="T21" i="14"/>
  <c r="Q21" i="14"/>
  <c r="M21" i="14"/>
  <c r="J21" i="14"/>
  <c r="I21" i="14"/>
  <c r="P21" i="14" s="1"/>
  <c r="F21" i="14"/>
  <c r="AH20" i="14"/>
  <c r="AE20" i="14"/>
  <c r="AA20" i="14"/>
  <c r="X20" i="14"/>
  <c r="T20" i="14"/>
  <c r="Q20" i="14"/>
  <c r="P20" i="14"/>
  <c r="W20" i="14" s="1"/>
  <c r="AD20" i="14" s="1"/>
  <c r="M20" i="14"/>
  <c r="J20" i="14"/>
  <c r="I20" i="14"/>
  <c r="F20" i="14"/>
  <c r="AH19" i="14"/>
  <c r="AE19" i="14"/>
  <c r="AA19" i="14"/>
  <c r="X19" i="14"/>
  <c r="T19" i="14"/>
  <c r="Q19" i="14"/>
  <c r="P19" i="14"/>
  <c r="W19" i="14" s="1"/>
  <c r="AD19" i="14" s="1"/>
  <c r="M19" i="14"/>
  <c r="J19" i="14"/>
  <c r="I19" i="14"/>
  <c r="F19" i="14"/>
  <c r="AH18" i="14"/>
  <c r="AE18" i="14"/>
  <c r="AD18" i="14"/>
  <c r="AA18" i="14"/>
  <c r="X18" i="14"/>
  <c r="W18" i="14"/>
  <c r="T18" i="14"/>
  <c r="Q18" i="14"/>
  <c r="P18" i="14"/>
  <c r="M18" i="14"/>
  <c r="J18" i="14"/>
  <c r="I18" i="14"/>
  <c r="F18" i="14"/>
  <c r="AH17" i="14"/>
  <c r="AE17" i="14"/>
  <c r="AD17" i="14"/>
  <c r="AA17" i="14"/>
  <c r="X17" i="14"/>
  <c r="T17" i="14"/>
  <c r="Q17" i="14"/>
  <c r="M17" i="14"/>
  <c r="J17" i="14"/>
  <c r="I17" i="14"/>
  <c r="P17" i="14" s="1"/>
  <c r="W17" i="14" s="1"/>
  <c r="F17" i="14"/>
  <c r="AH16" i="14"/>
  <c r="AE16" i="14"/>
  <c r="AA16" i="14"/>
  <c r="X16" i="14"/>
  <c r="W16" i="14"/>
  <c r="AD16" i="14" s="1"/>
  <c r="T16" i="14"/>
  <c r="Q16" i="14"/>
  <c r="P16" i="14"/>
  <c r="M16" i="14"/>
  <c r="J16" i="14"/>
  <c r="I16" i="14"/>
  <c r="F16" i="14"/>
  <c r="AH15" i="14"/>
  <c r="AE15" i="14"/>
  <c r="AD15" i="14"/>
  <c r="AA15" i="14"/>
  <c r="X15" i="14"/>
  <c r="W15" i="14"/>
  <c r="T15" i="14"/>
  <c r="Q15" i="14"/>
  <c r="P15" i="14"/>
  <c r="M15" i="14"/>
  <c r="J15" i="14"/>
  <c r="I15" i="14"/>
  <c r="F15" i="14"/>
  <c r="AH14" i="14"/>
  <c r="AE14" i="14"/>
  <c r="AD14" i="14"/>
  <c r="AA14" i="14"/>
  <c r="X14" i="14"/>
  <c r="W14" i="14"/>
  <c r="T14" i="14"/>
  <c r="Q14" i="14"/>
  <c r="M14" i="14"/>
  <c r="J14" i="14"/>
  <c r="I14" i="14"/>
  <c r="P14" i="14" s="1"/>
  <c r="F14" i="14"/>
  <c r="AH13" i="14"/>
  <c r="AE13" i="14"/>
  <c r="AD13" i="14"/>
  <c r="AA13" i="14"/>
  <c r="X13" i="14"/>
  <c r="T13" i="14"/>
  <c r="Q13" i="14"/>
  <c r="P13" i="14"/>
  <c r="W13" i="14" s="1"/>
  <c r="M13" i="14"/>
  <c r="J13" i="14"/>
  <c r="I13" i="14"/>
  <c r="F13" i="14"/>
  <c r="AH12" i="14"/>
  <c r="AE12" i="14"/>
  <c r="AA12" i="14"/>
  <c r="X12" i="14"/>
  <c r="W12" i="14"/>
  <c r="AD12" i="14" s="1"/>
  <c r="T12" i="14"/>
  <c r="Q12" i="14"/>
  <c r="P12" i="14"/>
  <c r="M12" i="14"/>
  <c r="J12" i="14"/>
  <c r="I12" i="14"/>
  <c r="F12" i="14"/>
  <c r="AH11" i="14"/>
  <c r="AE11" i="14"/>
  <c r="AD11" i="14"/>
  <c r="AA11" i="14"/>
  <c r="X11" i="14"/>
  <c r="W11" i="14"/>
  <c r="T11" i="14"/>
  <c r="Q11" i="14"/>
  <c r="M11" i="14"/>
  <c r="J11" i="14"/>
  <c r="I11" i="14"/>
  <c r="P11" i="14" s="1"/>
  <c r="F11" i="14"/>
  <c r="G11" i="14" s="1"/>
  <c r="G12" i="14" s="1"/>
  <c r="AG10" i="14"/>
  <c r="AH10" i="14" s="1"/>
  <c r="AI10" i="14" s="1"/>
  <c r="AI11" i="14" s="1"/>
  <c r="AI12" i="14" s="1"/>
  <c r="AI13" i="14" s="1"/>
  <c r="AI14" i="14" s="1"/>
  <c r="AI15" i="14" s="1"/>
  <c r="AI16" i="14" s="1"/>
  <c r="AI17" i="14" s="1"/>
  <c r="AI18" i="14" s="1"/>
  <c r="AI19" i="14" s="1"/>
  <c r="AI20" i="14" s="1"/>
  <c r="AI21" i="14" s="1"/>
  <c r="AI22" i="14" s="1"/>
  <c r="AI23" i="14" s="1"/>
  <c r="AE10" i="14"/>
  <c r="AD10" i="14"/>
  <c r="AB10" i="14"/>
  <c r="AA10" i="14"/>
  <c r="Z10" i="14"/>
  <c r="X10" i="14"/>
  <c r="T10" i="14"/>
  <c r="U10" i="14" s="1"/>
  <c r="U11" i="14" s="1"/>
  <c r="U12" i="14" s="1"/>
  <c r="U13" i="14" s="1"/>
  <c r="U14" i="14" s="1"/>
  <c r="U15" i="14" s="1"/>
  <c r="U16" i="14" s="1"/>
  <c r="U17" i="14" s="1"/>
  <c r="U18" i="14" s="1"/>
  <c r="U19" i="14" s="1"/>
  <c r="U20" i="14" s="1"/>
  <c r="U21" i="14" s="1"/>
  <c r="U22" i="14" s="1"/>
  <c r="U23" i="14" s="1"/>
  <c r="S10" i="14"/>
  <c r="Q10" i="14"/>
  <c r="L10" i="14"/>
  <c r="M10" i="14" s="1"/>
  <c r="N10" i="14" s="1"/>
  <c r="N11" i="14" s="1"/>
  <c r="N12" i="14" s="1"/>
  <c r="N13" i="14" s="1"/>
  <c r="N14" i="14" s="1"/>
  <c r="N15" i="14" s="1"/>
  <c r="N16" i="14" s="1"/>
  <c r="N17" i="14" s="1"/>
  <c r="N18" i="14" s="1"/>
  <c r="N19" i="14" s="1"/>
  <c r="N20" i="14" s="1"/>
  <c r="N21" i="14" s="1"/>
  <c r="N22" i="14" s="1"/>
  <c r="N23" i="14" s="1"/>
  <c r="J10" i="14"/>
  <c r="I10" i="14"/>
  <c r="P10" i="14" s="1"/>
  <c r="W10" i="14" s="1"/>
  <c r="G10" i="14"/>
  <c r="F10" i="14"/>
  <c r="B3" i="14"/>
  <c r="B2" i="14"/>
  <c r="B1" i="14"/>
  <c r="E14" i="12"/>
  <c r="C14" i="12"/>
  <c r="N3" i="12"/>
  <c r="N4" i="12" s="1"/>
  <c r="M3" i="12"/>
  <c r="D2" i="12"/>
  <c r="E24" i="11"/>
  <c r="B24" i="11"/>
  <c r="E23" i="11"/>
  <c r="E21" i="11"/>
  <c r="E20" i="11"/>
  <c r="E19" i="11"/>
  <c r="E18" i="11"/>
  <c r="F5" i="11"/>
  <c r="E41" i="10"/>
  <c r="E40" i="10"/>
  <c r="E39" i="10"/>
  <c r="E38" i="10"/>
  <c r="E42" i="10" s="1"/>
  <c r="E34" i="10"/>
  <c r="E32" i="10"/>
  <c r="E35" i="10" s="1"/>
  <c r="P28" i="10"/>
  <c r="O28" i="10"/>
  <c r="J27" i="10"/>
  <c r="F27" i="10"/>
  <c r="A27" i="10"/>
  <c r="F26" i="10"/>
  <c r="J26" i="10" s="1"/>
  <c r="A26" i="10"/>
  <c r="J25" i="10"/>
  <c r="F25" i="10"/>
  <c r="A25" i="10"/>
  <c r="F24" i="10"/>
  <c r="J24" i="10" s="1"/>
  <c r="A24" i="10"/>
  <c r="F23" i="10"/>
  <c r="D23" i="10"/>
  <c r="F22" i="10"/>
  <c r="E22" i="10"/>
  <c r="D22" i="10"/>
  <c r="J21" i="10"/>
  <c r="L15" i="10"/>
  <c r="L12" i="10"/>
  <c r="K12" i="10"/>
  <c r="K15" i="10" s="1"/>
  <c r="G11" i="10"/>
  <c r="F11" i="10"/>
  <c r="E11" i="10"/>
  <c r="B11" i="10"/>
  <c r="P8" i="10"/>
  <c r="O8" i="10"/>
  <c r="A7" i="10"/>
  <c r="D41" i="9"/>
  <c r="D40" i="9"/>
  <c r="D39" i="9"/>
  <c r="D38" i="9"/>
  <c r="D42" i="9" s="1"/>
  <c r="D34" i="9"/>
  <c r="D32" i="9"/>
  <c r="D35" i="9" s="1"/>
  <c r="N28" i="9"/>
  <c r="M28" i="9"/>
  <c r="L28" i="9"/>
  <c r="F27" i="9"/>
  <c r="H27" i="9" s="1"/>
  <c r="A27" i="9"/>
  <c r="F26" i="9"/>
  <c r="H26" i="9" s="1"/>
  <c r="A26" i="9"/>
  <c r="H25" i="9"/>
  <c r="F25" i="9"/>
  <c r="A25" i="9"/>
  <c r="F24" i="9"/>
  <c r="H24" i="9" s="1"/>
  <c r="A24" i="9"/>
  <c r="F23" i="9"/>
  <c r="D23" i="9"/>
  <c r="F22" i="9"/>
  <c r="E22" i="9"/>
  <c r="D22" i="9"/>
  <c r="H21" i="9"/>
  <c r="I15" i="9"/>
  <c r="J12" i="9"/>
  <c r="J15" i="9" s="1"/>
  <c r="G11" i="9"/>
  <c r="F11" i="9"/>
  <c r="E11" i="9"/>
  <c r="N8" i="9"/>
  <c r="M8" i="9"/>
  <c r="L8" i="9"/>
  <c r="A7" i="9"/>
  <c r="B11" i="9" s="1"/>
  <c r="A6" i="9"/>
  <c r="J89" i="8"/>
  <c r="K89" i="8" s="1"/>
  <c r="J88" i="8"/>
  <c r="K88" i="8" s="1"/>
  <c r="J87" i="8"/>
  <c r="K87" i="8" s="1"/>
  <c r="J86" i="8"/>
  <c r="K86" i="8" s="1"/>
  <c r="K85" i="8"/>
  <c r="J85" i="8"/>
  <c r="J84" i="8"/>
  <c r="K84" i="8" s="1"/>
  <c r="J83" i="8"/>
  <c r="K83" i="8" s="1"/>
  <c r="J82" i="8"/>
  <c r="K82" i="8" s="1"/>
  <c r="J81" i="8"/>
  <c r="K81" i="8" s="1"/>
  <c r="J80" i="8"/>
  <c r="K80" i="8" s="1"/>
  <c r="J79" i="8"/>
  <c r="K79" i="8" s="1"/>
  <c r="J78" i="8"/>
  <c r="K78" i="8" s="1"/>
  <c r="J77" i="8"/>
  <c r="K77" i="8" s="1"/>
  <c r="J76" i="8"/>
  <c r="K76" i="8" s="1"/>
  <c r="K75" i="8"/>
  <c r="J75" i="8"/>
  <c r="J74" i="8"/>
  <c r="K74" i="8" s="1"/>
  <c r="J73" i="8"/>
  <c r="K73" i="8" s="1"/>
  <c r="K72" i="8"/>
  <c r="J72" i="8"/>
  <c r="J71" i="8"/>
  <c r="J62" i="8"/>
  <c r="K62" i="8" s="1"/>
  <c r="K61" i="8"/>
  <c r="J61" i="8"/>
  <c r="J60" i="8"/>
  <c r="K60" i="8" s="1"/>
  <c r="J59" i="8"/>
  <c r="K59" i="8" s="1"/>
  <c r="K58" i="8"/>
  <c r="J58" i="8"/>
  <c r="K57" i="8"/>
  <c r="J57" i="8"/>
  <c r="J56" i="8"/>
  <c r="K56" i="8" s="1"/>
  <c r="J55" i="8"/>
  <c r="K55" i="8" s="1"/>
  <c r="K54" i="8"/>
  <c r="J54" i="8"/>
  <c r="J53" i="8"/>
  <c r="K53" i="8" s="1"/>
  <c r="J52" i="8"/>
  <c r="K52" i="8" s="1"/>
  <c r="J51" i="8"/>
  <c r="K51" i="8" s="1"/>
  <c r="K50" i="8"/>
  <c r="J50" i="8"/>
  <c r="J49" i="8"/>
  <c r="K49" i="8" s="1"/>
  <c r="K48" i="8"/>
  <c r="J48" i="8"/>
  <c r="K47" i="8"/>
  <c r="J47" i="8"/>
  <c r="J46" i="8"/>
  <c r="K46" i="8" s="1"/>
  <c r="J45" i="8"/>
  <c r="K45" i="8" s="1"/>
  <c r="J44" i="8"/>
  <c r="K44" i="8" s="1"/>
  <c r="K43" i="8"/>
  <c r="J43" i="8"/>
  <c r="J42" i="8"/>
  <c r="K42" i="8" s="1"/>
  <c r="J41" i="8"/>
  <c r="J32" i="8"/>
  <c r="K32" i="8" s="1"/>
  <c r="J31" i="8"/>
  <c r="K31" i="8" s="1"/>
  <c r="J30" i="8"/>
  <c r="K30" i="8" s="1"/>
  <c r="J29" i="8"/>
  <c r="K29" i="8" s="1"/>
  <c r="J28" i="8"/>
  <c r="K28" i="8" s="1"/>
  <c r="K27" i="8"/>
  <c r="J27" i="8"/>
  <c r="J26" i="8"/>
  <c r="K26" i="8" s="1"/>
  <c r="J25" i="8"/>
  <c r="K25" i="8" s="1"/>
  <c r="K24" i="8"/>
  <c r="J24" i="8"/>
  <c r="J23" i="8"/>
  <c r="K23" i="8" s="1"/>
  <c r="J22" i="8"/>
  <c r="K22" i="8" s="1"/>
  <c r="J21" i="8"/>
  <c r="K21" i="8" s="1"/>
  <c r="J20" i="8"/>
  <c r="J11" i="8"/>
  <c r="K11" i="8" s="1"/>
  <c r="J10" i="8"/>
  <c r="K10" i="8" s="1"/>
  <c r="K9" i="8"/>
  <c r="J9" i="8"/>
  <c r="J8" i="8"/>
  <c r="K8" i="8" s="1"/>
  <c r="J7" i="8"/>
  <c r="G21" i="7"/>
  <c r="G15" i="7"/>
  <c r="G16" i="7" s="1"/>
  <c r="G9" i="7"/>
  <c r="G7" i="7"/>
  <c r="G8" i="7" s="1"/>
  <c r="G10" i="7" s="1"/>
  <c r="E17" i="6"/>
  <c r="D15" i="6"/>
  <c r="F15" i="6" s="1"/>
  <c r="P14" i="6"/>
  <c r="O14" i="6"/>
  <c r="N14" i="6"/>
  <c r="M14" i="6"/>
  <c r="L14" i="6"/>
  <c r="K14" i="6"/>
  <c r="D14" i="6"/>
  <c r="F14" i="6" s="1"/>
  <c r="P13" i="6"/>
  <c r="O13" i="6"/>
  <c r="N13" i="6"/>
  <c r="M13" i="6"/>
  <c r="L13" i="6"/>
  <c r="K13" i="6"/>
  <c r="D13" i="6"/>
  <c r="F13" i="6" s="1"/>
  <c r="P12" i="6"/>
  <c r="O12" i="6"/>
  <c r="N12" i="6"/>
  <c r="M12" i="6"/>
  <c r="L12" i="6"/>
  <c r="K12" i="6"/>
  <c r="D12" i="6"/>
  <c r="F12" i="6" s="1"/>
  <c r="D11" i="6"/>
  <c r="F11" i="6" s="1"/>
  <c r="P10" i="6"/>
  <c r="O10" i="6"/>
  <c r="N10" i="6"/>
  <c r="M10" i="6"/>
  <c r="L10" i="6"/>
  <c r="K10" i="6"/>
  <c r="D10" i="6"/>
  <c r="F10" i="6" s="1"/>
  <c r="F17" i="6" s="1"/>
  <c r="F18" i="6" s="1"/>
  <c r="K7" i="4" s="1"/>
  <c r="P9" i="6"/>
  <c r="O9" i="6"/>
  <c r="N9" i="6"/>
  <c r="M9" i="6"/>
  <c r="L9" i="6"/>
  <c r="K9" i="6"/>
  <c r="D9" i="6"/>
  <c r="F9" i="6" s="1"/>
  <c r="H51" i="5"/>
  <c r="G51" i="5"/>
  <c r="C48" i="5"/>
  <c r="C49" i="5" s="1"/>
  <c r="C56" i="5" s="1"/>
  <c r="C43" i="5"/>
  <c r="C42" i="5"/>
  <c r="C41" i="5"/>
  <c r="C40" i="5"/>
  <c r="C39" i="5"/>
  <c r="F52" i="5" s="1"/>
  <c r="C36" i="5"/>
  <c r="C33" i="5"/>
  <c r="C31" i="5"/>
  <c r="C27" i="5"/>
  <c r="C22" i="5"/>
  <c r="C21" i="5"/>
  <c r="F51" i="5" s="1"/>
  <c r="E61" i="4"/>
  <c r="G26" i="1" s="1"/>
  <c r="D61" i="4"/>
  <c r="E26" i="1" s="1"/>
  <c r="W13" i="2" s="1"/>
  <c r="B61" i="4"/>
  <c r="F60" i="4"/>
  <c r="E60" i="4"/>
  <c r="G25" i="1" s="1"/>
  <c r="Y12" i="2" s="1"/>
  <c r="D60" i="4"/>
  <c r="E25" i="1" s="1"/>
  <c r="B60" i="4"/>
  <c r="H57" i="4"/>
  <c r="B49" i="4"/>
  <c r="H40" i="4"/>
  <c r="C16" i="5" s="1"/>
  <c r="F8" i="4"/>
  <c r="I7" i="4"/>
  <c r="A10" i="12" s="1"/>
  <c r="F7" i="4"/>
  <c r="A4" i="4"/>
  <c r="A6" i="10" s="1"/>
  <c r="E37" i="2"/>
  <c r="B33" i="2"/>
  <c r="B32" i="2"/>
  <c r="B31" i="2"/>
  <c r="B30" i="2"/>
  <c r="B29" i="2"/>
  <c r="B28" i="2"/>
  <c r="K14" i="2"/>
  <c r="D14" i="2"/>
  <c r="Y13" i="2"/>
  <c r="Q13" i="2"/>
  <c r="N13" i="2"/>
  <c r="K13" i="2"/>
  <c r="D13" i="2"/>
  <c r="C13" i="2"/>
  <c r="B13" i="2"/>
  <c r="W12" i="2"/>
  <c r="Q12" i="2"/>
  <c r="Q14" i="2" s="1"/>
  <c r="N12" i="2"/>
  <c r="K12" i="2"/>
  <c r="D12" i="2"/>
  <c r="C12" i="2"/>
  <c r="B12" i="2"/>
  <c r="B3" i="2"/>
  <c r="B2" i="2"/>
  <c r="B1" i="2"/>
  <c r="C26" i="1"/>
  <c r="U13" i="2" s="1"/>
  <c r="B26" i="1"/>
  <c r="C25" i="1"/>
  <c r="U12" i="2" s="1"/>
  <c r="F17" i="1"/>
  <c r="K12" i="1"/>
  <c r="F12" i="1"/>
  <c r="H13" i="2" s="1"/>
  <c r="C12" i="1"/>
  <c r="B12" i="1"/>
  <c r="A12" i="1"/>
  <c r="K11" i="1"/>
  <c r="F11" i="1"/>
  <c r="H12" i="2" s="1"/>
  <c r="H14" i="2" s="1"/>
  <c r="C11" i="1"/>
  <c r="B11" i="1"/>
  <c r="B25" i="1" s="1"/>
  <c r="A11" i="1"/>
  <c r="F5" i="1"/>
  <c r="E5" i="1"/>
  <c r="B3" i="1"/>
  <c r="B2" i="1"/>
  <c r="B1" i="1"/>
  <c r="G17" i="7" l="1"/>
  <c r="G18" i="7"/>
  <c r="B10" i="12"/>
  <c r="C10" i="12"/>
  <c r="E2" i="12"/>
  <c r="H14" i="9" s="1"/>
  <c r="H52" i="5"/>
  <c r="G52" i="5"/>
  <c r="H18" i="9"/>
  <c r="J18" i="10"/>
  <c r="N5" i="12"/>
  <c r="A11" i="12" s="1"/>
  <c r="N14" i="2"/>
  <c r="C32" i="5"/>
  <c r="F7" i="11"/>
  <c r="C23" i="5"/>
  <c r="F53" i="5"/>
  <c r="J33" i="8"/>
  <c r="K20" i="8"/>
  <c r="K33" i="8" s="1"/>
  <c r="K34" i="8" s="1"/>
  <c r="AB11" i="14"/>
  <c r="AB12" i="14" s="1"/>
  <c r="AB13" i="14" s="1"/>
  <c r="AB14" i="14" s="1"/>
  <c r="AB15" i="14" s="1"/>
  <c r="AB16" i="14" s="1"/>
  <c r="AB17" i="14" s="1"/>
  <c r="AB18" i="14" s="1"/>
  <c r="AB19" i="14" s="1"/>
  <c r="AB20" i="14" s="1"/>
  <c r="AB21" i="14" s="1"/>
  <c r="AB22" i="14" s="1"/>
  <c r="AB23" i="14" s="1"/>
  <c r="J90" i="8"/>
  <c r="A43" i="9"/>
  <c r="A44" i="9"/>
  <c r="G13" i="14"/>
  <c r="G14" i="14" s="1"/>
  <c r="G15" i="14" s="1"/>
  <c r="G16" i="14" s="1"/>
  <c r="G17" i="14" s="1"/>
  <c r="G18" i="14" s="1"/>
  <c r="G19" i="14" s="1"/>
  <c r="G20" i="14" s="1"/>
  <c r="G21" i="14" s="1"/>
  <c r="G22" i="14" s="1"/>
  <c r="G23" i="14" s="1"/>
  <c r="J12" i="8"/>
  <c r="K41" i="8"/>
  <c r="K63" i="8" s="1"/>
  <c r="K64" i="8" s="1"/>
  <c r="J63" i="8"/>
  <c r="E8" i="11"/>
  <c r="C44" i="5"/>
  <c r="K7" i="8"/>
  <c r="K12" i="8" s="1"/>
  <c r="K13" i="8" s="1"/>
  <c r="K93" i="8" s="1"/>
  <c r="M7" i="4" s="1"/>
  <c r="G8" i="4"/>
  <c r="H11" i="10" s="1"/>
  <c r="I11" i="10" s="1"/>
  <c r="H8" i="4" s="1"/>
  <c r="F12" i="9"/>
  <c r="K71" i="8"/>
  <c r="K90" i="8" s="1"/>
  <c r="K91" i="8" s="1"/>
  <c r="E11" i="12"/>
  <c r="E10" i="12"/>
  <c r="H26" i="4"/>
  <c r="C18" i="5"/>
  <c r="H50" i="5"/>
  <c r="D3" i="12"/>
  <c r="H53" i="5" l="1"/>
  <c r="H54" i="5" s="1"/>
  <c r="G53" i="5"/>
  <c r="G54" i="5" s="1"/>
  <c r="F54" i="5"/>
  <c r="C11" i="12"/>
  <c r="B11" i="12"/>
  <c r="D11" i="12" s="1"/>
  <c r="F11" i="12" s="1"/>
  <c r="E3" i="12"/>
  <c r="J14" i="10" s="1"/>
  <c r="C35" i="5"/>
  <c r="C37" i="5" s="1"/>
  <c r="C54" i="5" s="1"/>
  <c r="C51" i="5"/>
  <c r="C45" i="5"/>
  <c r="C46" i="5" s="1"/>
  <c r="C55" i="5" s="1"/>
  <c r="C24" i="5"/>
  <c r="C25" i="5" s="1"/>
  <c r="C52" i="5" s="1"/>
  <c r="C28" i="5"/>
  <c r="C29" i="5" s="1"/>
  <c r="C53" i="5" s="1"/>
  <c r="H49" i="5"/>
  <c r="F15" i="11"/>
  <c r="J7" i="4"/>
  <c r="D10" i="12"/>
  <c r="F10" i="12" s="1"/>
  <c r="E20" i="9"/>
  <c r="H20" i="9" s="1"/>
  <c r="E20" i="10"/>
  <c r="J20" i="10" s="1"/>
  <c r="C22" i="10"/>
  <c r="J22" i="10" s="1"/>
  <c r="H29" i="4"/>
  <c r="C22" i="9"/>
  <c r="H22" i="9" s="1"/>
  <c r="E9" i="11"/>
  <c r="F9" i="11" s="1"/>
  <c r="N10" i="9"/>
  <c r="N12" i="9" s="1"/>
  <c r="M10" i="9"/>
  <c r="M12" i="9" s="1"/>
  <c r="L10" i="9"/>
  <c r="L12" i="9" s="1"/>
  <c r="H11" i="9"/>
  <c r="H12" i="9" s="1"/>
  <c r="I8" i="4"/>
  <c r="G19" i="7"/>
  <c r="G20" i="7"/>
  <c r="G22" i="7" s="1"/>
  <c r="L7" i="4" s="1"/>
  <c r="F8" i="11"/>
  <c r="F12" i="10"/>
  <c r="H55" i="5" l="1"/>
  <c r="H57" i="5"/>
  <c r="H59" i="5" s="1"/>
  <c r="R11" i="1" s="1"/>
  <c r="O10" i="10"/>
  <c r="O12" i="10" s="1"/>
  <c r="P10" i="10"/>
  <c r="P12" i="10" s="1"/>
  <c r="J11" i="10"/>
  <c r="J12" i="10" s="1"/>
  <c r="C23" i="10"/>
  <c r="J23" i="10" s="1"/>
  <c r="C23" i="9"/>
  <c r="H23" i="9" s="1"/>
  <c r="C57" i="5"/>
  <c r="G14" i="11"/>
  <c r="L22" i="10"/>
  <c r="L28" i="10" s="1"/>
  <c r="L29" i="10" s="1"/>
  <c r="H19" i="9"/>
  <c r="H28" i="9" s="1"/>
  <c r="J19" i="10"/>
  <c r="J28" i="10" s="1"/>
  <c r="F55" i="5"/>
  <c r="F57" i="5"/>
  <c r="F59" i="5" s="1"/>
  <c r="E10" i="11"/>
  <c r="F10" i="11"/>
  <c r="F11" i="11" s="1"/>
  <c r="F29" i="11" s="1"/>
  <c r="J22" i="9"/>
  <c r="J28" i="9" s="1"/>
  <c r="J29" i="9" s="1"/>
  <c r="F14" i="11"/>
  <c r="J8" i="4"/>
  <c r="G15" i="11"/>
  <c r="R12" i="1"/>
  <c r="G7" i="11"/>
  <c r="G55" i="5"/>
  <c r="G57" i="5"/>
  <c r="G59" i="5" s="1"/>
  <c r="L32" i="10" l="1"/>
  <c r="G9" i="11"/>
  <c r="G8" i="11"/>
  <c r="G10" i="11" s="1"/>
  <c r="G11" i="11" s="1"/>
  <c r="G29" i="11" s="1"/>
  <c r="F13" i="11"/>
  <c r="F16" i="11" s="1"/>
  <c r="F30" i="11" s="1"/>
  <c r="F31" i="11" s="1"/>
  <c r="I23" i="9"/>
  <c r="I28" i="9" s="1"/>
  <c r="I29" i="9" s="1"/>
  <c r="P15" i="10"/>
  <c r="P13" i="10"/>
  <c r="E13" i="10"/>
  <c r="J13" i="10" s="1"/>
  <c r="J15" i="10" s="1"/>
  <c r="J29" i="10" s="1"/>
  <c r="E13" i="9"/>
  <c r="H38" i="4"/>
  <c r="G13" i="11"/>
  <c r="G16" i="11" s="1"/>
  <c r="G30" i="11" s="1"/>
  <c r="K23" i="10"/>
  <c r="K28" i="10" s="1"/>
  <c r="K29" i="10" s="1"/>
  <c r="J32" i="9"/>
  <c r="R13" i="1"/>
  <c r="J32" i="10" l="1"/>
  <c r="F18" i="11"/>
  <c r="P29" i="10"/>
  <c r="H13" i="9"/>
  <c r="H15" i="9" s="1"/>
  <c r="H29" i="9" s="1"/>
  <c r="M13" i="9"/>
  <c r="M15" i="9" s="1"/>
  <c r="N13" i="9"/>
  <c r="N15" i="9" s="1"/>
  <c r="L13" i="9"/>
  <c r="L15" i="9" s="1"/>
  <c r="O13" i="10"/>
  <c r="O15" i="10" s="1"/>
  <c r="I32" i="9"/>
  <c r="G31" i="11"/>
  <c r="J33" i="9"/>
  <c r="J34" i="9" s="1"/>
  <c r="J35" i="9" s="1"/>
  <c r="J36" i="9" s="1"/>
  <c r="J43" i="9" s="1"/>
  <c r="J44" i="9" s="1"/>
  <c r="K32" i="10"/>
  <c r="K33" i="10"/>
  <c r="K34" i="10" s="1"/>
  <c r="L33" i="10"/>
  <c r="L34" i="10" s="1"/>
  <c r="L35" i="10" s="1"/>
  <c r="L36" i="10" s="1"/>
  <c r="L43" i="10" s="1"/>
  <c r="L44" i="10" s="1"/>
  <c r="G12" i="2" l="1"/>
  <c r="I12" i="2" s="1"/>
  <c r="J40" i="9"/>
  <c r="J41" i="9"/>
  <c r="J38" i="9"/>
  <c r="J39" i="9"/>
  <c r="G13" i="2"/>
  <c r="I13" i="2" s="1"/>
  <c r="L41" i="10"/>
  <c r="L39" i="10"/>
  <c r="L38" i="10"/>
  <c r="L40" i="10"/>
  <c r="O29" i="10"/>
  <c r="L29" i="9"/>
  <c r="N29" i="9"/>
  <c r="M29" i="9"/>
  <c r="H32" i="9"/>
  <c r="H33" i="9" s="1"/>
  <c r="H34" i="9" s="1"/>
  <c r="P32" i="10"/>
  <c r="K35" i="10"/>
  <c r="K36" i="10" s="1"/>
  <c r="K43" i="10" s="1"/>
  <c r="K44" i="10" s="1"/>
  <c r="F19" i="11"/>
  <c r="F25" i="11" s="1"/>
  <c r="F32" i="11" s="1"/>
  <c r="F33" i="11" s="1"/>
  <c r="F20" i="11"/>
  <c r="G18" i="11"/>
  <c r="J33" i="10"/>
  <c r="J34" i="10" s="1"/>
  <c r="J35" i="10" s="1"/>
  <c r="J36" i="10" s="1"/>
  <c r="J43" i="10" s="1"/>
  <c r="I33" i="9"/>
  <c r="I34" i="9" s="1"/>
  <c r="I35" i="9" s="1"/>
  <c r="I36" i="9" s="1"/>
  <c r="I43" i="9" s="1"/>
  <c r="I44" i="9" s="1"/>
  <c r="J44" i="10" l="1"/>
  <c r="E13" i="2"/>
  <c r="F13" i="2" s="1"/>
  <c r="K45" i="10"/>
  <c r="M12" i="2"/>
  <c r="F22" i="11"/>
  <c r="F21" i="11"/>
  <c r="F23" i="11"/>
  <c r="F24" i="11"/>
  <c r="I38" i="9"/>
  <c r="I40" i="9"/>
  <c r="P12" i="2"/>
  <c r="R12" i="2" s="1"/>
  <c r="R14" i="2" s="1"/>
  <c r="M13" i="1" s="1"/>
  <c r="I39" i="9"/>
  <c r="I41" i="9"/>
  <c r="O33" i="10"/>
  <c r="O34" i="10" s="1"/>
  <c r="O32" i="10"/>
  <c r="K38" i="10"/>
  <c r="K39" i="10"/>
  <c r="P13" i="2"/>
  <c r="R13" i="2" s="1"/>
  <c r="K40" i="10"/>
  <c r="K41" i="10"/>
  <c r="L42" i="10"/>
  <c r="P33" i="10"/>
  <c r="P34" i="10" s="1"/>
  <c r="P35" i="10" s="1"/>
  <c r="P36" i="10" s="1"/>
  <c r="P43" i="10" s="1"/>
  <c r="J42" i="9"/>
  <c r="M32" i="9"/>
  <c r="M33" i="9"/>
  <c r="M34" i="9" s="1"/>
  <c r="G19" i="11"/>
  <c r="G20" i="11" s="1"/>
  <c r="N32" i="9"/>
  <c r="L32" i="9"/>
  <c r="L33" i="9"/>
  <c r="L34" i="9" s="1"/>
  <c r="H35" i="9"/>
  <c r="H36" i="9" s="1"/>
  <c r="H43" i="9" s="1"/>
  <c r="I14" i="2"/>
  <c r="H13" i="1" s="1"/>
  <c r="P41" i="10" l="1"/>
  <c r="P39" i="10"/>
  <c r="P40" i="10"/>
  <c r="P38" i="10"/>
  <c r="P42" i="10" s="1"/>
  <c r="P44" i="10"/>
  <c r="H26" i="1" s="1"/>
  <c r="Z13" i="2" s="1"/>
  <c r="I45" i="9"/>
  <c r="H44" i="9"/>
  <c r="M35" i="9"/>
  <c r="M36" i="9" s="1"/>
  <c r="M43" i="9" s="1"/>
  <c r="I42" i="9"/>
  <c r="L35" i="9"/>
  <c r="L36" i="9" s="1"/>
  <c r="L43" i="9" s="1"/>
  <c r="O12" i="2"/>
  <c r="N35" i="9"/>
  <c r="N36" i="9" s="1"/>
  <c r="N43" i="9" s="1"/>
  <c r="N33" i="9"/>
  <c r="N34" i="9" s="1"/>
  <c r="K42" i="10"/>
  <c r="G25" i="11"/>
  <c r="G32" i="11" s="1"/>
  <c r="G33" i="11" s="1"/>
  <c r="O35" i="10"/>
  <c r="O36" i="10" s="1"/>
  <c r="O43" i="10" s="1"/>
  <c r="J39" i="10"/>
  <c r="J38" i="10"/>
  <c r="J41" i="10"/>
  <c r="J13" i="2"/>
  <c r="L13" i="2" s="1"/>
  <c r="J40" i="10"/>
  <c r="L40" i="9" l="1"/>
  <c r="L39" i="9"/>
  <c r="L41" i="9"/>
  <c r="L38" i="9"/>
  <c r="L42" i="9" s="1"/>
  <c r="L44" i="9"/>
  <c r="D25" i="1" s="1"/>
  <c r="N41" i="9"/>
  <c r="N39" i="9"/>
  <c r="N44" i="9"/>
  <c r="H25" i="1" s="1"/>
  <c r="N38" i="9"/>
  <c r="N40" i="9"/>
  <c r="M39" i="9"/>
  <c r="M41" i="9"/>
  <c r="M38" i="9"/>
  <c r="M44" i="9"/>
  <c r="F25" i="1" s="1"/>
  <c r="M40" i="9"/>
  <c r="J42" i="10"/>
  <c r="H40" i="9"/>
  <c r="H38" i="9"/>
  <c r="E12" i="2"/>
  <c r="F12" i="2" s="1"/>
  <c r="J12" i="2"/>
  <c r="H39" i="9"/>
  <c r="H41" i="9"/>
  <c r="O40" i="10"/>
  <c r="O44" i="10"/>
  <c r="F26" i="1" s="1"/>
  <c r="X13" i="2" s="1"/>
  <c r="AA13" i="2" s="1"/>
  <c r="O39" i="10"/>
  <c r="O41" i="10"/>
  <c r="O38" i="10"/>
  <c r="G21" i="11"/>
  <c r="G22" i="11"/>
  <c r="M13" i="2"/>
  <c r="G24" i="11"/>
  <c r="G23" i="11"/>
  <c r="N42" i="9" l="1"/>
  <c r="L12" i="2"/>
  <c r="J14" i="2"/>
  <c r="F14" i="2"/>
  <c r="H42" i="9"/>
  <c r="D27" i="1"/>
  <c r="V12" i="2"/>
  <c r="F27" i="1"/>
  <c r="X12" i="2"/>
  <c r="X14" i="2" s="1"/>
  <c r="E21" i="2" s="1"/>
  <c r="F21" i="2" s="1"/>
  <c r="Z12" i="2"/>
  <c r="Z14" i="2" s="1"/>
  <c r="E22" i="2" s="1"/>
  <c r="F22" i="2" s="1"/>
  <c r="H27" i="1"/>
  <c r="O13" i="2"/>
  <c r="M14" i="2"/>
  <c r="O42" i="10"/>
  <c r="M42" i="9"/>
  <c r="O14" i="2" l="1"/>
  <c r="L13" i="1" s="1"/>
  <c r="S13" i="2"/>
  <c r="AA12" i="2"/>
  <c r="AA14" i="2" s="1"/>
  <c r="AA15" i="2" s="1"/>
  <c r="V14" i="2"/>
  <c r="L14" i="2"/>
  <c r="K13" i="1" s="1"/>
  <c r="N13" i="1" s="1"/>
  <c r="S12" i="2"/>
  <c r="E20" i="2" l="1"/>
  <c r="F20" i="2" s="1"/>
  <c r="N12" i="1"/>
  <c r="T13" i="2"/>
  <c r="O12" i="1" s="1"/>
  <c r="Q12" i="1" s="1"/>
  <c r="S14" i="2"/>
  <c r="N11" i="1"/>
  <c r="T12" i="2"/>
  <c r="T14" i="2" l="1"/>
  <c r="O11" i="1"/>
  <c r="AB11" i="2"/>
  <c r="AB15" i="2" s="1"/>
  <c r="O13" i="1" l="1"/>
  <c r="Q11" i="1"/>
  <c r="Q13" i="1" s="1"/>
  <c r="T15" i="2"/>
  <c r="E19" i="2"/>
  <c r="F19" i="2" l="1"/>
  <c r="F23" i="2" s="1"/>
  <c r="E23" i="2"/>
  <c r="E38" i="2" s="1"/>
  <c r="E39" i="2" s="1"/>
</calcChain>
</file>

<file path=xl/sharedStrings.xml><?xml version="1.0" encoding="utf-8"?>
<sst xmlns="http://schemas.openxmlformats.org/spreadsheetml/2006/main" count="1101" uniqueCount="679">
  <si>
    <t xml:space="preserve">OCORRÊNCIAS MENSAIS DO FATURAMENTO </t>
  </si>
  <si>
    <t>UTILIZAÇÃO DO GESTOR CONTRATUAL PARA REALIZAÇÃO DO FATURAMENTO MENSAL</t>
  </si>
  <si>
    <t>DEFINIR VERSÃO DE APRESENTAÇÃO:</t>
  </si>
  <si>
    <t>PLANILHA PARA LICITAÇÃO (PRECIFICAÇÃO)</t>
  </si>
  <si>
    <t>DEFINIR BASE DE DESCONTOS/GLOSAS:</t>
  </si>
  <si>
    <t>MÊS CONTÁBIL</t>
  </si>
  <si>
    <t>INSTRUÇÕES DE PREENCHIMENTO
UTILIZAÇÃO EXCLUSIVA FISCAL/GESTOR
PARA AUXILIAR NO VALOR DE FATURAMENTO
Preencher as células destacadas na cor vermelha para realização dos cálculos das demais abas.
Não é necessário preenchimento de outras abas.</t>
  </si>
  <si>
    <t>Informar número de Postos que não utilizam V.T.
(Coluna "D")</t>
  </si>
  <si>
    <t>Informar se titular do posto é optante pelo recebimento de V.T.
(Coluna "E")</t>
  </si>
  <si>
    <t>Desconto automático de V.T.
(Coluna "F")</t>
  </si>
  <si>
    <t>Preencher o número de dias (corridos) que o terceirizado que não recebe vt ficou afastado por férias ou faltas
(Coluna "G")</t>
  </si>
  <si>
    <t>Preencher nº de dias úteis em que o optante de V.T realizou trabalho em Home Office OU dias de Recesso Forense / Ponto facultativo
(Coluna "H")</t>
  </si>
  <si>
    <t>Conversão das horas de ausência em dias de ausência
(Coluna "I")</t>
  </si>
  <si>
    <t>Conversão das horas de ausência em dias de ausência
(Coluna "J")</t>
  </si>
  <si>
    <t>Nº dias de faltas comuns sem substituição.
(Coluna "K")</t>
  </si>
  <si>
    <t>Informar número de dias por férias no mês (dias)
(Coluna "L")</t>
  </si>
  <si>
    <t>Desconto de V.A. por dias de recesso forense e/ou ponto facultativo.
(Coluna "M")</t>
  </si>
  <si>
    <t>Somatório de glosas.
(Coluna "P")</t>
  </si>
  <si>
    <t>Informativo sobre valor faturado por tipo de função.
(Coluna "Q")</t>
  </si>
  <si>
    <t>ANÁLISE PARA GESTÃO CONTRATUAL</t>
  </si>
  <si>
    <t>Quant</t>
  </si>
  <si>
    <t>Descrição das Categorias</t>
  </si>
  <si>
    <t>Carga Horária (horas)</t>
  </si>
  <si>
    <t>Nº Postos não optantes pelo recebimento de V.T.</t>
  </si>
  <si>
    <t>Realizar glosa por não fornecimento de V.T.?</t>
  </si>
  <si>
    <t>Dias de
Glosa V.T.
Para Não Optantes</t>
  </si>
  <si>
    <t>Ajuste de V.T para fornecimento para
postos Não Optantes</t>
  </si>
  <si>
    <t>Dias Recesso para os postos Optantes de V.T.</t>
  </si>
  <si>
    <t>Dias de faltas após conversão das horas
(planilha auxiliar)</t>
  </si>
  <si>
    <t>Quant. Atrasos e Faltas</t>
  </si>
  <si>
    <t>Dias de Férias</t>
  </si>
  <si>
    <t>Dias de Glosas de V.A no Mês</t>
  </si>
  <si>
    <t>VALOR TOTAL GLOSADO</t>
  </si>
  <si>
    <t>Valor Mensal 
Faturado com aplicação de descontos</t>
  </si>
  <si>
    <t>CÓDIGOS ELEMENTO DE DESPESA</t>
  </si>
  <si>
    <t>FATURAMENTO MENSAL</t>
  </si>
  <si>
    <t>VALOR DE RETENÇÃO CONTA VINCULADA</t>
  </si>
  <si>
    <t>NÃO</t>
  </si>
  <si>
    <t>VALOR TOTAL GLOSADOS</t>
  </si>
  <si>
    <t>OBSERVAÇÕES:</t>
  </si>
  <si>
    <t>1. Para apoio ao lançamento de ausências de horas, sugere-se a utilização da planilha complementar abaixo. O preenchimento das horas convertidas deve ocorrer na Coluna "I".</t>
  </si>
  <si>
    <t>Planilha auxiliar para conversão de horas de ausências em dias de faltas. (preenchimento coluna "I")</t>
  </si>
  <si>
    <t>Jornada</t>
  </si>
  <si>
    <t>Total de Horas</t>
  </si>
  <si>
    <t>Total de Minutos</t>
  </si>
  <si>
    <t>Conversão em Dias</t>
  </si>
  <si>
    <t>Obs: Informar a jornada de trabalho do posto analisado. Em sequência, informar as horas completas faltantes e posteriormente os minutos. Ex: 10:25h faltantes - Lançar 10 na célula "D18" e lançar 25 na célula "E18".
Lançar o resultado convertido na coluna "I".</t>
  </si>
  <si>
    <t>Quadro Resumo para cálculo de Serviços Extraordinários e Diárias</t>
  </si>
  <si>
    <t>Qntde de horas em adicional noturno</t>
  </si>
  <si>
    <t>Total Pagamento de Adc Noturno</t>
  </si>
  <si>
    <t>Qntde de horas extras comuns</t>
  </si>
  <si>
    <t>Total Pagamento de Hora Extra Comum</t>
  </si>
  <si>
    <t>Qntde de horas extras feriado (em dobro)</t>
  </si>
  <si>
    <t>Total Pagamento de Hora Extra feriado (em dobro)</t>
  </si>
  <si>
    <t>-</t>
  </si>
  <si>
    <t>Valor Total - Faturamento Extra</t>
  </si>
  <si>
    <t>LISTA PARA OPÇÕES DE GLOSAS</t>
  </si>
  <si>
    <t>DIAS ÚTEIS (CONTRATO)</t>
  </si>
  <si>
    <t>Obs: Desconto por dias definidos em contrato.</t>
  </si>
  <si>
    <t>Obs: Desconto atualmente aplicado (30 dias corridos).</t>
  </si>
  <si>
    <t>DIAS DO MÊS VIGENTE</t>
  </si>
  <si>
    <t>Informar</t>
  </si>
  <si>
    <t>Obs: Desconto por dias úteis mensais, ocorrência variável, devendo ser informado mensalmente.</t>
  </si>
  <si>
    <t>JORNADA DE TRABALHO</t>
  </si>
  <si>
    <t>DIVISOR DE HORAS</t>
  </si>
  <si>
    <t>LISTA PARA TOTAL DE POSTOS</t>
  </si>
  <si>
    <t>ANEXO X - PLANILHA DE CUSTO E FORMAÇÃO DE PREÇO MENSAL ESTIMATIVO INTEGRAL - RESUMO</t>
  </si>
  <si>
    <t xml:space="preserve">PREÇO MENSAL GLOBAL </t>
  </si>
  <si>
    <t xml:space="preserve">MÊS: </t>
  </si>
  <si>
    <t>VALORES EM R$</t>
  </si>
  <si>
    <t>FATURAMENTO OCORRÊNCIAS EXTRAS (DIÁRIAS, ADICIONAL NOTURNO, HORAS EXTRAS)</t>
  </si>
  <si>
    <t>TOTAL DO FATURAMENTO MENSAL
(CUSTO VARIÁVEL - OCORRÊNCIAS EXTRAS)</t>
  </si>
  <si>
    <t>TOTAL DO FATURAMENTO POR ELEMENTO DE DESPESA
Custo Mensal  Mão de Obra + Ocorrências Extras</t>
  </si>
  <si>
    <t>ELEMENTO DE DESPESA</t>
  </si>
  <si>
    <t>CATEGORIA PROFISSIONAL</t>
  </si>
  <si>
    <t>TOTAL DO FATURAMENTO MENSAL
(CUSTO MÃO DE OBRA)</t>
  </si>
  <si>
    <t>CUSTO MENSAL</t>
  </si>
  <si>
    <t>GLOSA VALE TRANSPORTE</t>
  </si>
  <si>
    <t>GLOSA DE ATRASOS, FALTAS E DESCONTO DO TITULAR EM FÉRIAS</t>
  </si>
  <si>
    <t>GLOSA VALE ALIMENTAÇÃO</t>
  </si>
  <si>
    <t>TOTAL GLOSAS</t>
  </si>
  <si>
    <t>Homem-Mês</t>
  </si>
  <si>
    <t xml:space="preserve">GLOSA </t>
  </si>
  <si>
    <t>Glosa de Atrasos e Faltas</t>
  </si>
  <si>
    <t>Desconto Mensal do Titular em Férias sem substituição</t>
  </si>
  <si>
    <t>Desconto de Vale Alimentação em recesso forense ou ponto facultativo.</t>
  </si>
  <si>
    <t>Total da Glosa de Atrasos, Faltas, Desconto do Titular em Férias sem substituição, Desconto de V.A para recessos.</t>
  </si>
  <si>
    <t>Qtde de horas em adicional noturno</t>
  </si>
  <si>
    <t>Qtde de horas extras comuns</t>
  </si>
  <si>
    <t>Qtde de horas extras feriado (em dobro)</t>
  </si>
  <si>
    <t>Custo Unitário da categoria</t>
  </si>
  <si>
    <t>Custo Mensal da categoria</t>
  </si>
  <si>
    <t>Custo Mensal  do vale-transporte da categoria com Encargos</t>
  </si>
  <si>
    <t>Dias de afastamento</t>
  </si>
  <si>
    <t>Valor da Glosa do vale transporte da categoria</t>
  </si>
  <si>
    <t xml:space="preserve">Custo Homem-Mês              </t>
  </si>
  <si>
    <t>Valor da Glosa de Atrasos e Faltas</t>
  </si>
  <si>
    <t>Custo Unitário da categoria Planilha de Férias</t>
  </si>
  <si>
    <t xml:space="preserve">Valor do Desconto Mensal </t>
  </si>
  <si>
    <t>Custo Mensal  do vale alimentação da categoria com Encargos</t>
  </si>
  <si>
    <t>Dias de Recesso e/ou ponto facultativo</t>
  </si>
  <si>
    <t>Valor da Glosa do vale alimentação da categoria</t>
  </si>
  <si>
    <t>Valor a ser utilizado para a aferição da proposta.</t>
  </si>
  <si>
    <t xml:space="preserve">TOTAL DO FATURAMENTO MENSAL </t>
  </si>
  <si>
    <t>TOTAL DO FATURAMENTO ANUAL</t>
  </si>
  <si>
    <t>TOTAL DO FATURAMENTO ANUAL - SERVIÇOS EXTRAORDINÁRIOS</t>
  </si>
  <si>
    <t>QUADRO RESUMO - TOTAL FATURAMENTO (Sem IMR)</t>
  </si>
  <si>
    <t>DESCRIÇÃO</t>
  </si>
  <si>
    <t>MENSAL</t>
  </si>
  <si>
    <t>GLOBAL</t>
  </si>
  <si>
    <t>MÃO DE OBRA (MENSAL)</t>
  </si>
  <si>
    <t>ADICIONAL NOTURNO</t>
  </si>
  <si>
    <t>HORA EXTRA COMUM</t>
  </si>
  <si>
    <t>HORA EXTRA EM DOBRO</t>
  </si>
  <si>
    <t>TOTAL</t>
  </si>
  <si>
    <t>APLICAÇÃO DE IMR - PLANILHA EXTERNA (VALOR DA NOTA FISCAL)</t>
  </si>
  <si>
    <t>TABELA DE SUPRESSÕES DE PAGAMENTO BASEADAS EM IMR
(APLICAÇÃO DE GLOSAS NO FATURAMENTO)</t>
  </si>
  <si>
    <t>FATURAMENTO</t>
  </si>
  <si>
    <t>PONTUAÇÃO DE GRAVIDADE DE OCORRÊNCIAS - CONVERSÃO</t>
  </si>
  <si>
    <t>REFLEXOS DO TOTAL DE OCORRÊNCIAS SOBRE O FATURAMENTO</t>
  </si>
  <si>
    <t xml:space="preserve">MÍNIMO </t>
  </si>
  <si>
    <t>MÁXIMO</t>
  </si>
  <si>
    <t>Sem supressão</t>
  </si>
  <si>
    <t>Sem supressão, com aplicação de advertência à Contratada</t>
  </si>
  <si>
    <t>Sem supressão, com aplicação de notificação à Contratada.</t>
  </si>
  <si>
    <t>Supressão de 1% do valor do faturamento</t>
  </si>
  <si>
    <t>Supressão de 2% do valor do faturamento</t>
  </si>
  <si>
    <t>Supressão de 3% do valor do faturamento</t>
  </si>
  <si>
    <r>
      <rPr>
        <sz val="10"/>
        <color rgb="FF000000"/>
        <rFont val="Times New Roman"/>
        <family val="1"/>
        <charset val="1"/>
      </rPr>
      <t xml:space="preserve">Supressão de 5% do valor do faturamento </t>
    </r>
    <r>
      <rPr>
        <sz val="10"/>
        <color rgb="FFFF0000"/>
        <rFont val="Times New Roman"/>
        <family val="1"/>
        <charset val="1"/>
      </rPr>
      <t>+ notificação?</t>
    </r>
  </si>
  <si>
    <t>Supressão de 4% do valor do faturamento</t>
  </si>
  <si>
    <r>
      <rPr>
        <sz val="10"/>
        <color rgb="FF000000"/>
        <rFont val="Times New Roman"/>
        <family val="1"/>
        <charset val="1"/>
      </rPr>
      <t xml:space="preserve">Supressão de 10% do valor do faturamento </t>
    </r>
    <r>
      <rPr>
        <sz val="10"/>
        <color rgb="FFFF0000"/>
        <rFont val="Times New Roman"/>
        <family val="1"/>
        <charset val="1"/>
      </rPr>
      <t>+ notificação?</t>
    </r>
  </si>
  <si>
    <t>QUADRO RESUMO - (VALOR DA NOTA FISCAL)</t>
  </si>
  <si>
    <t>TOTAL DE OCORRÊNCIAS COM APLICAÇÃO DA CONVERSÃO / PESO</t>
  </si>
  <si>
    <t>Valor obtido em tabela externa (IMR) à ser preenchida pela fiscalização contratual.</t>
  </si>
  <si>
    <t>PERCENTUAL APLICÁVEL AO FATURAMENTO MENSAL</t>
  </si>
  <si>
    <t>Percentual obtido em tabela externa (IMR) à ser preenchida pela fiscalização contratual.</t>
  </si>
  <si>
    <t>VALOR DO FATURAMENTO - SEM GLOSA</t>
  </si>
  <si>
    <t>VALOR DO FATURAMENTO - COM APLICAÇÃO DE GLOSA</t>
  </si>
  <si>
    <t>VALOR CORRESPONDENTE À NOTA FISCAL MENSAL (FATURAMENTO).</t>
  </si>
  <si>
    <t>Tribunal Regional Federal da 6ª Região</t>
  </si>
  <si>
    <t>Seção Judiciária de Minas Gerais</t>
  </si>
  <si>
    <t>SEPOV-COSIT</t>
  </si>
  <si>
    <t>INSTRUÇÕES DE PREENCHIMENTO - ANEXO X  - PLANILHAS DE COMPOSIÇÃO DE CUSTOS</t>
  </si>
  <si>
    <t>1.</t>
  </si>
  <si>
    <t>SOMENTE SERÃO ACEITAS MODIFICAÇÕES NAS CÉLULAS DESTACADAS NA COR AMARELA COMO NO EXEMPLO ABAIXO:</t>
  </si>
  <si>
    <t>Células de livre edição.</t>
  </si>
  <si>
    <t>2.</t>
  </si>
  <si>
    <r>
      <rPr>
        <sz val="10"/>
        <rFont val="Calibri"/>
        <family val="2"/>
        <charset val="1"/>
      </rPr>
      <t xml:space="preserve">As demais células estarão </t>
    </r>
    <r>
      <rPr>
        <b/>
        <sz val="10"/>
        <rFont val="Calibri"/>
        <family val="2"/>
        <charset val="1"/>
      </rPr>
      <t>bloqueadas</t>
    </r>
    <r>
      <rPr>
        <sz val="10"/>
        <rFont val="Calibri"/>
        <family val="2"/>
        <charset val="1"/>
      </rPr>
      <t xml:space="preserve"> para edição das licitantes.</t>
    </r>
  </si>
  <si>
    <t>3.</t>
  </si>
  <si>
    <t>As Abas necessárias para o preenchimento estão organizadas em uma sequência lógica, sendo Dados; Encargos; Uniforme; Celular; Materiais.</t>
  </si>
  <si>
    <t>Os nomes das abas estarão abreviados para otimização da planilha.</t>
  </si>
  <si>
    <r>
      <rPr>
        <b/>
        <sz val="10"/>
        <rFont val="Calibri"/>
        <family val="2"/>
        <charset val="1"/>
      </rPr>
      <t xml:space="preserve">Sugere-se o preenchimento das seguintes abas em sequência: </t>
    </r>
    <r>
      <rPr>
        <sz val="10"/>
        <rFont val="Calibri"/>
        <family val="2"/>
        <charset val="1"/>
      </rPr>
      <t>Dados, Encargos, Uniforme, Celular e Materiais para a realização de cálculos completa da planilha de composição de custos.</t>
    </r>
  </si>
  <si>
    <t>3.1</t>
  </si>
  <si>
    <t>Estas Abas estarão destacadas na Cor Amarela.</t>
  </si>
  <si>
    <t>3.1.1</t>
  </si>
  <si>
    <t>PREENCHIMENTO ABA "DADOS"</t>
  </si>
  <si>
    <t xml:space="preserve"> - Informar piso salarial de cada categoria, correspondente à jornada de 180h. (Células "E7" e "E8").</t>
  </si>
  <si>
    <t xml:space="preserve"> - Informar os Dados da Apresentação da Proposta e relacionados à Convenção Coletiva de Trabalho. Tais informações não interferem na execução de cálculos, servem apenas para instruir o processo da análise da proposta. (Células "G11:G15").</t>
  </si>
  <si>
    <t xml:space="preserve"> - Informar o percentual correspondente ao adicional noturno, conforme CCT utilizada para cada posto de trabalho. (Célula "H17").</t>
  </si>
  <si>
    <t xml:space="preserve"> - Informar o percentual correspondente ao adicional de hora extra comum, conforme CCT utilizada para cada posto de trabalho. (Célula "H18").</t>
  </si>
  <si>
    <t xml:space="preserve"> - Informar o percentual correspondente ao adicional de hora extra em dobro, conforme CCT utilizada para cada posto de trabalho. (Célula "H19").</t>
  </si>
  <si>
    <t xml:space="preserve"> - Informar o valor unitário do Seguro de Vida, nos casos exigidos e conforme legislação vigente, para cada posto de trabalho. (Célula "H21").</t>
  </si>
  <si>
    <t xml:space="preserve"> - Informar o valor unitário da tarifa de transporte público vigente à data de apresentação da proposta, conforme legislação vigente.  (Células "H22" e "H24").</t>
  </si>
  <si>
    <t xml:space="preserve"> - Informar o quantitativo unitário diário de tarifas de transporte público (ex.: 1 tarifa para ida e 1 tarifa para volta = Total de 2 tarifas).  (Células "H23" e "H25").</t>
  </si>
  <si>
    <t xml:space="preserve"> - Informar o percentual de desconto à título de participação do trabalhador em relação ao fornecimento de vale transporte, nos casos exigidos, conforme legislação vigente. (Célula "H27").</t>
  </si>
  <si>
    <t xml:space="preserve"> - Informar o valor unitário do ticket de Vale Alimentação, nos casos exigidos, conforme legislação vigente. (Célula "H28").</t>
  </si>
  <si>
    <t xml:space="preserve"> - Informar o percentual de desconto à título de participação do trabalhador em relação ao fornecimento de Vale Alimentação, nos casos exigidos, conforme legislação vigente. (Célula H30").</t>
  </si>
  <si>
    <t xml:space="preserve"> - Informar o valor unitário da tarifa do plano odontológico, caso exigido na CCT utilizada para a categoria.  (Célula "H31").</t>
  </si>
  <si>
    <t xml:space="preserve"> - Incluir outros custos não previstos previamente, bem como descrevê-los, em caso de previsão legal, devendo ser apresentadas justificativas para a inserção. (Células "B32" e "H32").</t>
  </si>
  <si>
    <t xml:space="preserve"> - Incluir outros custos não previstos previamente, bem como descrevê-los, em caso de previsão legal, devendo ser apresentadas justificativas para a inserção. (Células "B33" e "H33").</t>
  </si>
  <si>
    <t xml:space="preserve"> - Incluir outros custos não previstos previamente, bem como descrevê-los, em caso de previsão legal, devendo ser apresentadas justificativas para a inserção. (Células "B34" e "H34").</t>
  </si>
  <si>
    <t xml:space="preserve"> - Incluir outros custos não previstos previamente, bem como descrevê-los, em caso de previsão legal, devendo ser apresentadas justificativas para a inserção. (Células "B35" e "H35").</t>
  </si>
  <si>
    <t xml:space="preserve"> - Informar o percentual correspondente ao RAT, conforme atividade principal da licitante. (Célula "H41").</t>
  </si>
  <si>
    <t xml:space="preserve"> - Informar o fator correspondente ao FAP, conforme extraído do relatório FapWeb. (Célula "H42").</t>
  </si>
  <si>
    <t xml:space="preserve"> - Informar o percentual relativo às Despesas Administrativas da licitante. (Célula "H45").</t>
  </si>
  <si>
    <t xml:space="preserve"> - Informar o percentual relativo ao Lucro da licitante. (Célula "H46").</t>
  </si>
  <si>
    <t xml:space="preserve"> - Informar a opção tributária da licitante (Célula "G52") conforme legislação vigente, OBSERVANDO as instruções contantes na Célula "B49".</t>
  </si>
  <si>
    <t xml:space="preserve"> - Informar o percentual da alíquota COFINS (Célula "H53") conforme legislação vigente, OBSERVANDO as instruções contantes na Célula "B49".</t>
  </si>
  <si>
    <t xml:space="preserve"> - Informar o percentual da alíquota PIS/PASEP (Célula "H54") conforme legislação vigente, OBSERVANDO as instruções contantes na Célula "B49".</t>
  </si>
  <si>
    <t xml:space="preserve"> - Informar o percentual da alíquota ISSQN (Célula "H55") conforme legislação vigente, OBSERVANDO as instruções contantes na Célula "B49".</t>
  </si>
  <si>
    <t xml:space="preserve"> - Incluir outros impostos não inseridos previamente, bem como descrevê-los, em caso de previsão legal, devendo ser apresentadas justificativas para a inserção. (Célula "B56” e “H56").</t>
  </si>
  <si>
    <t xml:space="preserve"> - Alterar SOMENTE aqueles destacados na COR AMARELA.</t>
  </si>
  <si>
    <t xml:space="preserve"> - Os quantitativos destacados na COR VERMELHA não devem ser alterados, foram estimados pela área requisitante.</t>
  </si>
  <si>
    <t>3.1.2</t>
  </si>
  <si>
    <t>PREENCHIMENTO ABA "ENCARGOS"</t>
  </si>
  <si>
    <t xml:space="preserve"> - Informar os percentuais de encargos nas células destacadas em amarelo dispostas na "Coluna C", de acordo com sua descrição "Coluna B".</t>
  </si>
  <si>
    <t xml:space="preserve"> - Atentar-se às observações continuadas ao final do quadro de encargos (Células “B58” e "B59"), com as demais instruções cabíveis aos percentuais dispostos nesta Aba.</t>
  </si>
  <si>
    <t>3.1.3</t>
  </si>
  <si>
    <t>PREENCHIMENTO ABA "UNIFORMES"</t>
  </si>
  <si>
    <t xml:space="preserve"> - Informar os valores unitários de cada peça de uniforme nas células destacadas em amarelo dispostas na "Coluna E".</t>
  </si>
  <si>
    <t xml:space="preserve"> - Atentar-se ao anexo III do termo de referência, no qual constam as especificações dos uniformes.</t>
  </si>
  <si>
    <t>3.1.4</t>
  </si>
  <si>
    <t>PREENCHIMENTO ABA "CELULAR"</t>
  </si>
  <si>
    <t xml:space="preserve"> - Informar os valores unitários do plano de telefonia e do celular nas células destacadas em amarelo dispostas na "Coluna D".</t>
  </si>
  <si>
    <t xml:space="preserve"> - Atentar-se à aba “Celular”, na qual consta as especificações do plano de telefonia e do celular.</t>
  </si>
  <si>
    <t>3.1.5</t>
  </si>
  <si>
    <t>PREENCHIMENTO ABA "MATERIAIS_EQUIPAMENTOS"</t>
  </si>
  <si>
    <t xml:space="preserve"> - Informar os valores unitários de cada material nas células destacadas em amarelo dispostas na "Coluna H".</t>
  </si>
  <si>
    <t xml:space="preserve"> - Atentar-se à aba “Materiais_Equipamentos”, na qual consta as especificações dos materiais e equipamentos.</t>
  </si>
  <si>
    <t>4.</t>
  </si>
  <si>
    <r>
      <rPr>
        <sz val="10"/>
        <color rgb="FF000000"/>
        <rFont val="Calibri"/>
        <family val="2"/>
        <charset val="1"/>
      </rPr>
      <t xml:space="preserve">Destaca-se que após o preenchimento destas Abas (de acordo com as instruções contidas no item 3), os preços individuais das </t>
    </r>
    <r>
      <rPr>
        <b/>
        <sz val="10"/>
        <color rgb="FF000000"/>
        <rFont val="Calibri"/>
        <family val="2"/>
        <charset val="1"/>
      </rPr>
      <t>categorias</t>
    </r>
    <r>
      <rPr>
        <sz val="10"/>
        <color rgb="FF000000"/>
        <rFont val="Calibri"/>
        <family val="2"/>
        <charset val="1"/>
      </rPr>
      <t xml:space="preserve"> profissionais serão refletidos automaticamente para as suas abas correspondentes (B_C_ Diurno/Noturno).</t>
    </r>
  </si>
  <si>
    <t>4.1</t>
  </si>
  <si>
    <r>
      <rPr>
        <b/>
        <sz val="10"/>
        <rFont val="Calibri"/>
        <family val="2"/>
        <charset val="1"/>
      </rPr>
      <t>Não será necessário realizar nenhuma alteração nas abas contendo o detalhamento de custos de cada categoria profissional.</t>
    </r>
    <r>
      <rPr>
        <sz val="10"/>
        <rFont val="Calibri"/>
        <family val="2"/>
        <charset val="1"/>
      </rPr>
      <t xml:space="preserve"> Estas abas conterão apenas o reflexo dos dados preenchidos nas abas anteriores (conforme explicação nº 3).</t>
    </r>
  </si>
  <si>
    <t>4.2</t>
  </si>
  <si>
    <t>Estas abas estão destacadas na Cor Cinza.</t>
  </si>
  <si>
    <t>5.</t>
  </si>
  <si>
    <r>
      <rPr>
        <sz val="10"/>
        <color rgb="FF000000"/>
        <rFont val="Calibri"/>
        <family val="2"/>
        <charset val="1"/>
      </rPr>
      <t>A Aba "</t>
    </r>
    <r>
      <rPr>
        <b/>
        <sz val="10"/>
        <color rgb="FF000000"/>
        <rFont val="Calibri"/>
        <family val="2"/>
        <charset val="1"/>
      </rPr>
      <t>Resumo</t>
    </r>
    <r>
      <rPr>
        <sz val="10"/>
        <color rgb="FF000000"/>
        <rFont val="Calibri"/>
        <family val="2"/>
        <charset val="1"/>
      </rPr>
      <t>" contém o detalhamento dos custos unitários por categoria profissional, além de conter o preço final da proposta.</t>
    </r>
  </si>
  <si>
    <t>5.1</t>
  </si>
  <si>
    <r>
      <rPr>
        <sz val="10"/>
        <color rgb="FF000000"/>
        <rFont val="Calibri"/>
        <family val="2"/>
        <charset val="1"/>
      </rPr>
      <t xml:space="preserve">Para efeitos de lance/oferta, as licitantes devem considerar o valor da célula "AB11:AB15", da Aba "Resumo", correspondente ao </t>
    </r>
    <r>
      <rPr>
        <b/>
        <sz val="10"/>
        <color rgb="FF000000"/>
        <rFont val="Calibri"/>
        <family val="2"/>
        <charset val="1"/>
      </rPr>
      <t>VALOR MENSAL.</t>
    </r>
  </si>
  <si>
    <t>5.2</t>
  </si>
  <si>
    <t>Esta aba está destacada na Cor Azul.</t>
  </si>
  <si>
    <t>6.</t>
  </si>
  <si>
    <r>
      <rPr>
        <sz val="10"/>
        <color rgb="FF000000"/>
        <rFont val="Calibri"/>
        <family val="2"/>
        <charset val="1"/>
      </rPr>
      <t>A Aba "</t>
    </r>
    <r>
      <rPr>
        <b/>
        <sz val="10"/>
        <color rgb="FF000000"/>
        <rFont val="Calibri"/>
        <family val="2"/>
        <charset val="1"/>
      </rPr>
      <t>Custo Estimado Substituto</t>
    </r>
    <r>
      <rPr>
        <sz val="10"/>
        <color rgb="FF000000"/>
        <rFont val="Calibri"/>
        <family val="2"/>
        <charset val="1"/>
      </rPr>
      <t>" contém valores estimados com os profissionais substitutos do titular em férias.</t>
    </r>
  </si>
  <si>
    <t>6.1</t>
  </si>
  <si>
    <t>Não será necessário realizar nenhuma alteração nesta aba, pois conterá apenas o reflexo dos dados preenchidos nas abas anteriores (conforme explicação nº 3).</t>
  </si>
  <si>
    <t>6.2</t>
  </si>
  <si>
    <t>ANEXO X - PLANILHA DE CUSTO E FORMAÇÃO DE PREÇO MENSAL ESTIMATIVO - PLANILHA DE DADOS</t>
  </si>
  <si>
    <t>Elemento de Despesa</t>
  </si>
  <si>
    <t>Quantidade de Profissionais</t>
  </si>
  <si>
    <t>Carga Horária
(Horas)</t>
  </si>
  <si>
    <t>Salário Base</t>
  </si>
  <si>
    <t>Adicional de Periculosidade</t>
  </si>
  <si>
    <t>Adicional Noturno</t>
  </si>
  <si>
    <t>Reflexo Adicional Noturno (20%)</t>
  </si>
  <si>
    <t>Remuneração Total
(Grupo A)
(R$)</t>
  </si>
  <si>
    <t>Intervalo Intrajornada Indenizado (Art. 71 CLT)</t>
  </si>
  <si>
    <t>Uniforme
(R$)</t>
  </si>
  <si>
    <t>Celular e plano (R$)</t>
  </si>
  <si>
    <t>Materiais e equipamentos</t>
  </si>
  <si>
    <t>Valores unitários, mensais, por profissional</t>
  </si>
  <si>
    <t>BOMBEIRO CIVIL DIURNO</t>
  </si>
  <si>
    <t>Salário estimado com o piso de Bombeiro (R$2.570,79)</t>
  </si>
  <si>
    <t>BOMBEIRO CIVIL NOTURNO</t>
  </si>
  <si>
    <t>Salário estimado com o piso de Bombeiro Noturno (R$2.570,79)</t>
  </si>
  <si>
    <t>DADOS DA PROPOSTA</t>
  </si>
  <si>
    <t xml:space="preserve"> CCT MOTORISTA EXECUTIVO</t>
  </si>
  <si>
    <t>Data de apresentação da proposta</t>
  </si>
  <si>
    <t>Informar data de abertura do certame / data final para cadastro da proposta comercial.</t>
  </si>
  <si>
    <t>Sindicato utilizado</t>
  </si>
  <si>
    <t>SINDBOMBEIROS/MG</t>
  </si>
  <si>
    <t>Informar o sindicato utilizado pela Licitante.</t>
  </si>
  <si>
    <t>Número de registro da CCT - Código MTE</t>
  </si>
  <si>
    <t>MG000367/2025 </t>
  </si>
  <si>
    <t>Informar o número de registro da Convenção Coletiva de Trabalho utilizada no processo licitatório, junto ao Ministério do Trabalho e Emprego.</t>
  </si>
  <si>
    <t>Vigência da CCT utilizada</t>
  </si>
  <si>
    <t>01/01/2025 à 31/12/2025</t>
  </si>
  <si>
    <t>Informar a vigência da Convenção Coletiva de Trabalho utilizada no processo licitatório.</t>
  </si>
  <si>
    <t>Data base da categoria</t>
  </si>
  <si>
    <t>01º de janeiro</t>
  </si>
  <si>
    <t>Informar a data base da Convenção Coletiva de Trabalho utilizada no processo licitatório.</t>
  </si>
  <si>
    <t>PREVISÃO DE HORAS EXTRAS E ADICIONAL NOTURNO</t>
  </si>
  <si>
    <t>Adicional de Hora Noturna (%)</t>
  </si>
  <si>
    <t>Informar o percentual de Adicional Noturno conforme CCT.</t>
  </si>
  <si>
    <t>Adicional de Hora Extra (%) - Comum</t>
  </si>
  <si>
    <t>Adicional de Hora Extra (%) - Em dobro</t>
  </si>
  <si>
    <t>BENEFÍCIOS CCT</t>
  </si>
  <si>
    <t>Seguro de Vida em Grupo</t>
  </si>
  <si>
    <t>Inserir valor unitário mensal.</t>
  </si>
  <si>
    <t>Vale Transporte</t>
  </si>
  <si>
    <t>Valor da tarifa</t>
  </si>
  <si>
    <t>Inserir o valor unitário da tarifa.</t>
  </si>
  <si>
    <t>Número de Tarifas por dia</t>
  </si>
  <si>
    <t>Inserir a quantidade de tarifas diárias.</t>
  </si>
  <si>
    <t>Número de dias para fornecimento</t>
  </si>
  <si>
    <t>Número de dias utilizados para a precificação. Número determinado em edital. Não será permitido alteração.</t>
  </si>
  <si>
    <t>Custeio do trabalhador (participação legal)</t>
  </si>
  <si>
    <t>Inserir percentual de participação do trabalhador.</t>
  </si>
  <si>
    <t>Vale Alimentação</t>
  </si>
  <si>
    <t>Valor Unitário do Ticket</t>
  </si>
  <si>
    <t>Inserir valor unitário do Ticket.</t>
  </si>
  <si>
    <t>Plano odontológico</t>
  </si>
  <si>
    <t>Inserir valor unitário mensal, quando preenchido, e apresentar as justificativas legais para inclusão.</t>
  </si>
  <si>
    <t>Outros (inserir somente com a justificativa legal)</t>
  </si>
  <si>
    <t>ENCARGOS SOCIAIS E TRABALHISTAS</t>
  </si>
  <si>
    <t>Percentual de Encargos (TOTAL)</t>
  </si>
  <si>
    <t>SAT - Seguro Acidentes Trabalho</t>
  </si>
  <si>
    <t>RAT (Atividade Principal)</t>
  </si>
  <si>
    <t>Informar percentual correspondente à atividade preponderante da Licitante.</t>
  </si>
  <si>
    <t>FAP (Conforme FapWeb)</t>
  </si>
  <si>
    <t>Informar Fator extraído do documento FapWeb da Licitante.</t>
  </si>
  <si>
    <t>MONTANTE C</t>
  </si>
  <si>
    <t>Despesas Administrativas</t>
  </si>
  <si>
    <t>Informar percentual da Licitante.</t>
  </si>
  <si>
    <t>Lucro</t>
  </si>
  <si>
    <t>MONTANTE D</t>
  </si>
  <si>
    <t>OBS:</t>
  </si>
  <si>
    <t>Opção Tributária</t>
  </si>
  <si>
    <t>LUCRO PRESUMIDO</t>
  </si>
  <si>
    <t>Informar opção tributária da Licitante. Atentar-se às observações do "Montante D".</t>
  </si>
  <si>
    <t>COFINS</t>
  </si>
  <si>
    <t>Informar percentual da Licitante. Atentar-se às observações do "Montante D".</t>
  </si>
  <si>
    <t>PIS/PASEP</t>
  </si>
  <si>
    <t>ISSQN</t>
  </si>
  <si>
    <t>Informar percentual do código tributário municipal, local da execução das atividades.</t>
  </si>
  <si>
    <t>Informar o tipo de tributo e apresentar as justificativas legais para inclusão. Informar percentual da Licitante. Atentar-se às observações do "Montante D".</t>
  </si>
  <si>
    <t>Soma dos tributos</t>
  </si>
  <si>
    <t>QUANTIDADE MENSAL ESTIMADA DE OCORRÊNCIAS EM RELAÇÃO AOS FATOS EXTRAORDINÁRIOS</t>
  </si>
  <si>
    <t>H.E COMUM</t>
  </si>
  <si>
    <t>H.E DOBRO</t>
  </si>
  <si>
    <t>ADC. NOTURNO</t>
  </si>
  <si>
    <t>Quantitativos estimados - Não alterar.</t>
  </si>
  <si>
    <t>Planilha de Encargos Sociais e Trabalhistas</t>
  </si>
  <si>
    <t>ANEXO X</t>
  </si>
  <si>
    <t>INSTRUÇÕES DE PREENCHIMENTO - Informar/Alterar somente as células destacadas na Cor Amarela, de acordo com o percentual da Licitante.</t>
  </si>
  <si>
    <t>QUADRO RESUMO</t>
  </si>
  <si>
    <t>ITEM</t>
  </si>
  <si>
    <t>PERCENTUAL</t>
  </si>
  <si>
    <t>Grupo A</t>
  </si>
  <si>
    <t>Encargos Previdenciários, FGTS e Outras Contribuições</t>
  </si>
  <si>
    <t>PREVIDÊNCIA SOCIAL - INSS</t>
  </si>
  <si>
    <t>SESI ou SESC</t>
  </si>
  <si>
    <t>SENAI ou SENAC</t>
  </si>
  <si>
    <t>INCRA</t>
  </si>
  <si>
    <t>Salário Educação</t>
  </si>
  <si>
    <t>FGTS</t>
  </si>
  <si>
    <t>SAT - Seguro Acidentes Trabalho - (RAT x FAP)</t>
  </si>
  <si>
    <t xml:space="preserve">  Alterar FAP e RAT na aba "DADOS"</t>
  </si>
  <si>
    <t>SEBRAE</t>
  </si>
  <si>
    <t>Total Grupo A - Encargos previdenciários, FGTS e Outras Contribuições</t>
  </si>
  <si>
    <t>Grupo B</t>
  </si>
  <si>
    <t>Grupo B.1</t>
  </si>
  <si>
    <t>13º Salário</t>
  </si>
  <si>
    <t>Adicional de Férias</t>
  </si>
  <si>
    <t>Subtotal</t>
  </si>
  <si>
    <t>Incidência do Grupo A sobre 13º salário e adicional de férias</t>
  </si>
  <si>
    <t>Total Grupo B.1 - 13º salário e adicional de férias</t>
  </si>
  <si>
    <t>Grupo B.2</t>
  </si>
  <si>
    <t>Afastamento Maternidade</t>
  </si>
  <si>
    <t>Licença Maternidade</t>
  </si>
  <si>
    <t>Incidência do Grupo A sobre o afastamento maternidade</t>
  </si>
  <si>
    <t>Total Grupo B.2 - Afastamento maternidade</t>
  </si>
  <si>
    <t>Grupo B.3</t>
  </si>
  <si>
    <t>Provisão para Rescisão</t>
  </si>
  <si>
    <t>Aviso Prévio Indenizado</t>
  </si>
  <si>
    <t>Incidência do FGTS sobre o Aviso Prévio Indenizado</t>
  </si>
  <si>
    <t>Multa do FGTS do Aviso Prévio Indenizado</t>
  </si>
  <si>
    <t>Aviso Prévio Trabalhado</t>
  </si>
  <si>
    <t xml:space="preserve">Incidência do Grupo A sobre o Aviso Prévio Trabalhado </t>
  </si>
  <si>
    <t xml:space="preserve">Multa do FGTS do Aviso Prévio Trabalhado </t>
  </si>
  <si>
    <t>Total Grupo B.3 - Provisão para rescisão</t>
  </si>
  <si>
    <t>Grupo B.4</t>
  </si>
  <si>
    <t>Composição do Custo de Reposição do Profissional Ausente</t>
  </si>
  <si>
    <t>Remuneração do profissional substituto</t>
  </si>
  <si>
    <t>Ausência por doença</t>
  </si>
  <si>
    <t>Licença Paternidade</t>
  </si>
  <si>
    <t>Ausências Legais</t>
  </si>
  <si>
    <t>Ausência por acidente de trabalho</t>
  </si>
  <si>
    <t>PERCENTUAIS PARA CONTINGENCIAMENTO DE ENCARGOS TRABALHISTAS A SEREM APLICADOS SOBRE A NOTA FISCAL (UTILIZAÇÃO DURANTE A VIGÊNCIA CONTRATUAL)</t>
  </si>
  <si>
    <t>Incidência do submódulo 4.1 sobre custo de reposição</t>
  </si>
  <si>
    <t>Total Grupo B.4 - Custo de reposição do profissional ausente</t>
  </si>
  <si>
    <t>Título</t>
  </si>
  <si>
    <t>VARIAÇÃO RAT AJUSTADO 0,50% A 6%</t>
  </si>
  <si>
    <t>Grupo C</t>
  </si>
  <si>
    <t>Outros (especificar)</t>
  </si>
  <si>
    <t>EMPRESAS</t>
  </si>
  <si>
    <t>Indenização Adicional</t>
  </si>
  <si>
    <t xml:space="preserve">Grupo </t>
  </si>
  <si>
    <t>Mínimo</t>
  </si>
  <si>
    <t>Máximo</t>
  </si>
  <si>
    <t>LICITANTE</t>
  </si>
  <si>
    <t>Total Grupo C - Indenização Adicional</t>
  </si>
  <si>
    <t>SUBMÓDULO E.1 - da IN 02/2008 MPOG:</t>
  </si>
  <si>
    <t>Quadro Resumo - Encargos Sociais e Trabalhistas</t>
  </si>
  <si>
    <t>SAT (RATxFAP):</t>
  </si>
  <si>
    <t>13º salário</t>
  </si>
  <si>
    <t>13º Salário + Adicional de Férias</t>
  </si>
  <si>
    <t>Férias</t>
  </si>
  <si>
    <t>1/3 constitucional</t>
  </si>
  <si>
    <t>Custo de Rescisão</t>
  </si>
  <si>
    <t>Custo de Reposição do profissional Ausente</t>
  </si>
  <si>
    <t>Incidência do Grupo A (*)</t>
  </si>
  <si>
    <t>Multa do FGTS</t>
  </si>
  <si>
    <t>Total dos Encargos Sociais Trabalhistas</t>
  </si>
  <si>
    <t>Encargos a contingenciar</t>
  </si>
  <si>
    <t>OBSERVAÇÕES: 1. Não deverá haver alteração nos itens 9(9,09%), 10(3,03%), 13(3,49%) e 16(9,09%) dos percentuais acima, considerando que a Justiça Federal segue as diretrizes da IN 1/2016, de 20 de janeiro de 2016, do CJF, bem como o disposto no Art. 12 da Lei 13.932/2019, com vigência a partir de 01/01/2020.</t>
  </si>
  <si>
    <t>Taxa da conta-corrente vinculada (inciso II art. 2º IN 001/2013</t>
  </si>
  <si>
    <t>Total a contingenciar</t>
  </si>
  <si>
    <t>VALORES UNITÁRIOS DO CONTRATO, CORRIGIDOS PELO REAJUSTE DE IPCA.
(SUBSTITUIR/IGUALAR MANUALMENTE OS PREÇOS UNITÁRIOS DA COLUNA "R" NA PLANILHA DE MATERIAIS - QUANDO HOUVER PLANIHA INICIAL DO CONTRATO)</t>
  </si>
  <si>
    <t>ANEXO X - CUSTO ESTIMATIVO DE PREÇOS DOS UNIFORMES</t>
  </si>
  <si>
    <t>VALOR INICIAL DO CONTRATO
(Informar após o término da licitação)</t>
  </si>
  <si>
    <t>1º REAJUSTE POR IPCA</t>
  </si>
  <si>
    <t>2º REAJUSTE POR IPCA</t>
  </si>
  <si>
    <t>3º REAJUSTE POR IPCA</t>
  </si>
  <si>
    <t>4º REAJUSTE POR IPCA</t>
  </si>
  <si>
    <t>5º REAJUSTE POR IPCA</t>
  </si>
  <si>
    <t>Bombeiro Civil</t>
  </si>
  <si>
    <t>CATEGORIA</t>
  </si>
  <si>
    <t>UNIFORME</t>
  </si>
  <si>
    <t>QUANT.</t>
  </si>
  <si>
    <t>TOTAL DO QUANTITATIVO</t>
  </si>
  <si>
    <t>PREÇO UNITÁRIO</t>
  </si>
  <si>
    <t>Fórmula SE, para inclusão após o término do processo licitatório. (INSERIR NA CÉLULA "G9" em diante)</t>
  </si>
  <si>
    <t>BOMBEIRO CIVIL</t>
  </si>
  <si>
    <t>Gandola</t>
  </si>
  <si>
    <t>Calça</t>
  </si>
  <si>
    <t xml:space="preserve">Cinto </t>
  </si>
  <si>
    <t>Camisa</t>
  </si>
  <si>
    <t>Coturno (par)</t>
  </si>
  <si>
    <t>Meião</t>
  </si>
  <si>
    <t>Bornal de perna</t>
  </si>
  <si>
    <t>TOTAL DE HOMENS</t>
  </si>
  <si>
    <t>REPASSE MENSAL</t>
  </si>
  <si>
    <t>ANEXO X - CUSTO ESTIMATIVO DE PREÇOS DO CELULAR</t>
  </si>
  <si>
    <t>ESPECIFICAÇÃO - FERRAMENTAS DE CONSUMO</t>
  </si>
  <si>
    <t>REFERENCIA</t>
  </si>
  <si>
    <t>Valor Unitário</t>
  </si>
  <si>
    <t>VIDA ÚTIL
DEPRECIAÇÃO</t>
  </si>
  <si>
    <t>Qtde.</t>
  </si>
  <si>
    <t>Valor Total</t>
  </si>
  <si>
    <t>Plano de Telefonia Móvel Mensal com Pacote de voz de ligações para números fixos e móveis de qualquer operadora nacional; Pacote de dados móveis de, no mínimo, 20GB por linha e chip, para acesso à internet utilizando SIM Cards para conexão com tecnologia 4G ;</t>
  </si>
  <si>
    <t>VALOR TOTAL MENSAL</t>
  </si>
  <si>
    <t>QUANTIDADE DE EMPREGADOS</t>
  </si>
  <si>
    <t>VALOR TOTAL POR EMPREGADO/POSTO</t>
  </si>
  <si>
    <t>RELAÇÃO DE MÁQUINAS E EQUIPAMENTOS/FERRAMENTAS A SEREM COLOCADOS À DISPOSIÇÃO DA JUSTIÇA FEDERAL</t>
  </si>
  <si>
    <t xml:space="preserve">  </t>
  </si>
  <si>
    <t>ESPECIFICAÇÃO - EQUIPAMENTOS DEPRECIÁVEIS À LONGO PRAZO</t>
  </si>
  <si>
    <t>VIDA ÚTIL / DEPRECIAÇÃO</t>
  </si>
  <si>
    <t>CELULAR - Referência Samsung A06 ou equivalente - Aparelho Celular Tipo Smartphone - O Aparelho Deverá Ser Novo, Com Certificado Da Anatel, Ser Desbloqueado Para Que Possa Ser Escolhida A Companhia Telefônica, E Dispor, Ao Menos, Dos Seguintes Recursos: Sistema Operacional Android Versão 14 Ou Superior; Garantia De 12 Meses; Memória Interna De No Mínimo 128 Gb; Memória Ram De No Mínimo 4 Gb; Processador Octa-Core Ou Superior; Bateria De Lítio (Mínimo) De 5000 Mah; Câmera Traseira Com No Mínimo 13Mp; Display Com Visor Colorido De No Mínimo 6,5 Polegadas; Touchscreen; Conexões: Bluetooth, Wi-Fi; Gps; Carregamento: Rápido; Acompanha os acessórios; Incluso carregador de bateria.</t>
  </si>
  <si>
    <t>UNITÁRIO</t>
  </si>
  <si>
    <t>VALOR TOTAL EQUIPAMENTOS</t>
  </si>
  <si>
    <t>Valor total do equipamento</t>
  </si>
  <si>
    <t>VALOR RESIDUAL</t>
  </si>
  <si>
    <t>DEPRECIAÇÃO DE EQUIPAMENTOS  MENSAL</t>
  </si>
  <si>
    <t>5 anos de vida útil</t>
  </si>
  <si>
    <t>MANUTENÇÃO EQUIPAMENTOS (GASTO MENSAL) - ADOTADO 5% A.M.</t>
  </si>
  <si>
    <t>5% do valor mensal depreciado</t>
  </si>
  <si>
    <t>TOTAL MENSAL</t>
  </si>
  <si>
    <t>EQUIPAMENTOS DE PROTEÇÃO INDIVIDUAL – EPI E RONDA</t>
  </si>
  <si>
    <t>DISCRIMINAÇÃO/ EQUIPAMENTO</t>
  </si>
  <si>
    <t>UNIDADE DE MEDIDA</t>
  </si>
  <si>
    <t>QUANT.    TOTAL</t>
  </si>
  <si>
    <t>QUANT. VIGÊNCIA CONTRATUAL</t>
  </si>
  <si>
    <t>VIDA ÚTIL (meses)</t>
  </si>
  <si>
    <t>CUSTO UNITÁRIO </t>
  </si>
  <si>
    <t>DEPRECIAÇÃO</t>
  </si>
  <si>
    <t>CUSTO ANUAL </t>
  </si>
  <si>
    <t> CUSTO MENSAL </t>
  </si>
  <si>
    <t>Óculos de proteção                                                   Resistente a impactos, choques físicos de materiais sólidos e líquidos como: fragmentos de madeira, ferro, respingos de produtos ácidos, cáusticos, entre outros, armação e haste regulável ﬁxa na armação por pinos metálicos, proteção contra riscos, proteção lateral injetada na mesma peça (EPI)</t>
  </si>
  <si>
    <t>Unidade</t>
  </si>
  <si>
    <t>Luvas de proteção (vaqueta)</t>
  </si>
  <si>
    <t>Par</t>
  </si>
  <si>
    <t>Rádio de comunicação                                                       Tipo Nextel ou similar, com mesmo padrão de qualidade ou superior</t>
  </si>
  <si>
    <r>
      <rPr>
        <sz val="12"/>
        <color rgb="FF000000"/>
        <rFont val="Calibri"/>
        <family val="2"/>
        <charset val="1"/>
      </rPr>
      <t xml:space="preserve">Lanterna recarregável                                                          </t>
    </r>
    <r>
      <rPr>
        <sz val="12"/>
        <color rgb="FF000000"/>
        <rFont val="Calibri"/>
        <charset val="1"/>
      </rPr>
      <t>No mínimo 06 volts e 27 lâmpadas de LED</t>
    </r>
  </si>
  <si>
    <t>Capacete de segurança                                                      Tipo III, classe A, em polipropileno, com uma nervura central, suspensão forrada e acolchoada, composta de duas ﬁtas de poliéster, com regulagem de tamanho, banda de suor e jugular de poliéster. - Com lanterna, com bateria recarregável</t>
  </si>
  <si>
    <t>Quantidade de profissionais para rateio dos custos</t>
  </si>
  <si>
    <t>Custo rateado por profissional/mês</t>
  </si>
  <si>
    <t>MATERIAIS DE SEGURANÇA E SALVAMENTO</t>
  </si>
  <si>
    <t>QUANT. TOTAL</t>
  </si>
  <si>
    <t>As quantidades se basearam em:                                             1) Materiais Individuais: 1 unidade por bombeiro;                                                                                                                                 2) Materiais de uso comum (segurança, salvamento e ferramentas): a depender do tipo/objetivo do material 1 ou mais por prédio/galpão.</t>
  </si>
  <si>
    <r>
      <rPr>
        <sz val="12"/>
        <color rgb="FF000000"/>
        <rFont val="Calibri"/>
        <family val="2"/>
        <charset val="1"/>
      </rPr>
      <t xml:space="preserve">Capa de chuva                                                                </t>
    </r>
    <r>
      <rPr>
        <sz val="12"/>
        <color rgb="FF000000"/>
        <rFont val="Calibri"/>
        <charset val="1"/>
      </rPr>
      <t>Plástica, impermeável, em PVC forrado ou forro em trevira, na cor laranja, com capuz e manga comum e comprimento abaixo dos joelhos, com faixa refletiva na altura das costas, tórax e punhos</t>
    </r>
  </si>
  <si>
    <r>
      <rPr>
        <sz val="12"/>
        <color rgb="FF000000"/>
        <rFont val="Calibri"/>
        <family val="2"/>
        <charset val="1"/>
      </rPr>
      <t xml:space="preserve">Cinto tipo paraquedista de 6 pontos                             </t>
    </r>
    <r>
      <rPr>
        <sz val="12"/>
        <color rgb="FF000000"/>
        <rFont val="Calibri"/>
        <charset val="1"/>
      </rPr>
      <t>Com tiras em Confort PES (Poliéster), regulagem da cintura, pernas e suspensório, proteção ergonômica na região lombar e pernas</t>
    </r>
  </si>
  <si>
    <t>Talabarte de fita em “Y”                                                  Com dois mosquetões de 55mm e um de 20mm, com absorvedor de impacto</t>
  </si>
  <si>
    <t>Pilha Alcalina Grande D</t>
  </si>
  <si>
    <t>Pilha Alcalina AAA Palito</t>
  </si>
  <si>
    <t>Pacote
(com 2 unid)</t>
  </si>
  <si>
    <t>Fita zebrada                                                                           Em filme de polietileno sem adesivo, impresso em duas cores (amarela e preta), utilizada para isolamento em áreas de acidente, tamanho de 07cm x 200m</t>
  </si>
  <si>
    <t>Rolo
(200 m)</t>
  </si>
  <si>
    <r>
      <rPr>
        <sz val="12"/>
        <color rgb="FF000000"/>
        <rFont val="Calibri"/>
        <family val="2"/>
        <charset val="1"/>
      </rPr>
      <t xml:space="preserve">Megafone                                                                             </t>
    </r>
    <r>
      <rPr>
        <sz val="12"/>
        <color rgb="FF000000"/>
        <rFont val="Calibri"/>
        <charset val="1"/>
      </rPr>
      <t>Com potência regulável, alcance de 1km em zona rural e 500 m em zona urbana, autonomia de 15 horas</t>
    </r>
  </si>
  <si>
    <t>Escada extensível                                                       Material Liga Alumínio, Quantidade Degraus 10 Un, Altura Fechada 3,30 M, Altura Aberta 5,70 M, Características Adicionais Sapata Borracha, Capacidade 120 Kg e degrau Plano</t>
  </si>
  <si>
    <t>Tala moldável grande (86cm x 10cm x 2cm)</t>
  </si>
  <si>
    <t>Tala moldável média (63cm x 9cm x 2cm)</t>
  </si>
  <si>
    <t>Tala moldável pequena (30cm x 8cm x 2cm)</t>
  </si>
  <si>
    <t>Reanimador pulmonar (Tipo Ambu)</t>
  </si>
  <si>
    <t>Oxímetro de pulso portátil</t>
  </si>
  <si>
    <t>MATERIAIS DE PRIMEIROS SOCORROS</t>
  </si>
  <si>
    <t>Compressas de gaze 13 fios </t>
  </si>
  <si>
    <t>Pacote           (500 unidades)</t>
  </si>
  <si>
    <t>Algodão hidrófilo                                                                  Em camadas (manta) contínuas em forma de rolo, com aspecto homogêneo e macio, boa absorvência, inodoro, ausência de grumos ou quaisquer impurezas, cor branca, peso líquido de 500 gramas</t>
  </si>
  <si>
    <t>Rolo
(500 gramas)</t>
  </si>
  <si>
    <t xml:space="preserve">Atadura de crepe                                                                 (15 cm x 1,8 metros)   </t>
  </si>
  <si>
    <t>Rolo</t>
  </si>
  <si>
    <t>Plástico protetor de queimaduras e eviscerações     (1M X 1M) </t>
  </si>
  <si>
    <t>Luvas 100% látex de borracha natural</t>
  </si>
  <si>
    <t>Caixa
(com 100 unid)</t>
  </si>
  <si>
    <t>Soro fisiológico de 0,9%</t>
  </si>
  <si>
    <t>Frasco
(250ml)</t>
  </si>
  <si>
    <t>Fita adesiva (crepe)                                           Esparadrapo impermeável - 10cm x 4,50m</t>
  </si>
  <si>
    <t>Bandagens triangulares                                             (142cm x 100cm x 100cm)</t>
  </si>
  <si>
    <t>Máscara RCP, Descartável, plástico impermeável e com válvula contra refluxo</t>
  </si>
  <si>
    <t>Colar cervical regulável                                                     4x1 em polietileno de alta densidade, com espessura mínima de 1,5mm, revestido em espuma macia tipo “E.V.A”, fecho em velcro de 05mm em um dos lados, abertura frontal que permite a palpação do pulso carotídeo e acesso a traqueia, botões em plástico resistente, possibilita rádiotransparência,  tamanho universal</t>
  </si>
  <si>
    <t>Monitor de pressão arterial e batimentos cardíacos Ajuste da insuflação automático, de pulso, digital, recarregáveis, indicador de nível de carga de bateria, data e hora, memória, visor de cristal líquido, fecho em velcro, estojo, dimensões 82mm x 69mm x 66mm (L x A x P) e peso 120g</t>
  </si>
  <si>
    <t>Lanterna pupilar     (Led)</t>
  </si>
  <si>
    <t>Atadura elástica                                                             (20cm x 2,20m)</t>
  </si>
  <si>
    <t>Máscara descartável</t>
  </si>
  <si>
    <t xml:space="preserve">        Caixa         (100 unidades)</t>
  </si>
  <si>
    <t>Curativo microporoso                                                       Tipo “band-aid” ou similar, hipoalérgico, transpirável, medindo 19mm x 72mm</t>
  </si>
  <si>
    <t xml:space="preserve">         Caixa           (500 unidades)</t>
  </si>
  <si>
    <t>Álcool etílico hidratado a 70%</t>
  </si>
  <si>
    <t>Frasco
(1L)</t>
  </si>
  <si>
    <t>Bolsa térmica gel                                                        (quente/frio 250ml)</t>
  </si>
  <si>
    <t>Bolsa para Resgate grande</t>
  </si>
  <si>
    <t>Saco plástico para lixo hospitalar  (15L)</t>
  </si>
  <si>
    <t>Pacote
(100 unidades)</t>
  </si>
  <si>
    <t>Lixeira hospitalar                                                    Retangular 15 litros, com pedal e fabricada em polipropileno, conforme estabelecida pela Anvisa</t>
  </si>
  <si>
    <t>Prancha longa                                                          Polietileno ou material de similar resistência (190cm x 45cm) com imobilizador lateral de cabeça confeccionado em espuma injetada e com tirantes, tipo aranha, para fixação da testa e queixo - conjunto prancha e imobilizador</t>
  </si>
  <si>
    <t>Termômetro clínico digital                                              Com “beep” sonoro, visor grande, desligamento automático</t>
  </si>
  <si>
    <t>FERRAMENTAS</t>
  </si>
  <si>
    <t>QUANT.  VIGÊNCIA CONTRATUAL</t>
  </si>
  <si>
    <t>Tesoura corta vergalhão 24"</t>
  </si>
  <si>
    <t>Alicate universal de 8″ polegadas</t>
  </si>
  <si>
    <t>Arco de serra de 12″ polegadas completo com serra</t>
  </si>
  <si>
    <t>Chave de teste com cabo injetado em PVC transparente, haste em aço carbono, medição de tensão entre 100V e 500V</t>
  </si>
  <si>
    <t>Machado                                                                      Material Aço Forjado, Largura Lâmina 14 cm, Peso 3,5 Lb, Comprimento cabo 1m</t>
  </si>
  <si>
    <t>Marreta                                                                            Oitava de 5kg com cabo de madeira</t>
  </si>
  <si>
    <t>Martelo de unha                                                               Cabo em madeira, 29mm</t>
  </si>
  <si>
    <t>Pé de cabra                                                                         Tipo: Extrator De Pregos , Material: Aço, Acabamento: Anticorrosão , Tamanho: 66 X 29 X 15 M</t>
  </si>
  <si>
    <t>Facão                                                                              Material Lâmina Aço Carbono, Material Cabo Polietileno, Comprimento 18 Pol, Tipo Para Mato</t>
  </si>
  <si>
    <t>Alicate bico meia cana                                           Material: Aço Cromo Vanádio, Tipo Cabo: Isolado, Tipo: Reto, Comprimento: 6Pol, Características Adicionais: Longo, Fostatizado</t>
  </si>
  <si>
    <t>Alicate corte diagonal                                                 Medida Nominal: 6 Polegadas; Matéria prima: Aço; Revestimento: Cabo Revestido Em Material Isolante)</t>
  </si>
  <si>
    <t>Chave de fenda: 1/4 x 5”</t>
  </si>
  <si>
    <t>Chave de fenda: 1/8 x 4”</t>
  </si>
  <si>
    <t>Chave de fenda: 3/16 x 4”</t>
  </si>
  <si>
    <t>Chave Philips: 3/16 x 3”</t>
  </si>
  <si>
    <t>Chave Philips: 1/4 x 4''</t>
  </si>
  <si>
    <t>Chave Philips: 1/4 x 6”</t>
  </si>
  <si>
    <t>Talhadeira                                                                     Material Aço, Tipo Chato, Comprimento Total 12 Pol, Peso 0,90 Kg, Aplicação Pedreiro, Acabamento Superficial Pintado, com Apunhadura</t>
  </si>
  <si>
    <t>Caixa De Ferramentas                                                   20 polegadas</t>
  </si>
  <si>
    <t>CUSTO TOTAL POR PROFISSIONAL:</t>
  </si>
  <si>
    <t>Planilha de Custo e Formação de Preço Mensal Por Categoria Profissional</t>
  </si>
  <si>
    <t>CÁLCULOS 
ADICIONAIS</t>
  </si>
  <si>
    <t>INSERIR ADICIONAL CONFORME CCT / LEGISLAÇÃO VIGENTE</t>
  </si>
  <si>
    <t>CUSTO</t>
  </si>
  <si>
    <t>CUSTO DE VALE ALIMENTAÇÃO</t>
  </si>
  <si>
    <t>CUSTO DE VALE-TRANSPORTE</t>
  </si>
  <si>
    <t>ADC NOTURNO</t>
  </si>
  <si>
    <t>HORA EXTRA
COMUM</t>
  </si>
  <si>
    <t>HORA EXTRA 
FERIADO</t>
  </si>
  <si>
    <t>Valores em R$</t>
  </si>
  <si>
    <t>MONTANTE "A" - Mão de Obra</t>
  </si>
  <si>
    <t>Item</t>
  </si>
  <si>
    <t>Função</t>
  </si>
  <si>
    <t>Carga Horária Mensal</t>
  </si>
  <si>
    <t xml:space="preserve"> Salário Base</t>
  </si>
  <si>
    <t>VALOR HORA</t>
  </si>
  <si>
    <t>TOTAL DA REMUNERAÇÃO</t>
  </si>
  <si>
    <t xml:space="preserve">Encargos sociais e trabalhistas                         </t>
  </si>
  <si>
    <t>Encargos</t>
  </si>
  <si>
    <t>Total do Montante "A" ( Mão de Obra)</t>
  </si>
  <si>
    <t>Montante "A"</t>
  </si>
  <si>
    <t>MONTANTE "B" - INSUMOS</t>
  </si>
  <si>
    <t>Itens</t>
  </si>
  <si>
    <t>Quant.</t>
  </si>
  <si>
    <t>Valores Unitários</t>
  </si>
  <si>
    <t>Uniforme</t>
  </si>
  <si>
    <t>Celular e plano telefônico</t>
  </si>
  <si>
    <t>Materiais/Equipamentos</t>
  </si>
  <si>
    <t xml:space="preserve">Seguro de vida  </t>
  </si>
  <si>
    <t>Total do Montante "B" (Insumos)</t>
  </si>
  <si>
    <t>Montante "B"</t>
  </si>
  <si>
    <t>Montante "A" + Montante "B"</t>
  </si>
  <si>
    <t>Montante "A + B"</t>
  </si>
  <si>
    <t>MONTANTE "C" - DEMAIS COMPONENTES</t>
  </si>
  <si>
    <t>ITENS</t>
  </si>
  <si>
    <t>Percentual</t>
  </si>
  <si>
    <t>Despesas administrativas/operacionais</t>
  </si>
  <si>
    <t>Desp. Adm/Operac.</t>
  </si>
  <si>
    <t>Base de cálculo do lucro</t>
  </si>
  <si>
    <t>Base calc. Lucro</t>
  </si>
  <si>
    <t>Total do Montante "C" (Demais componentes)</t>
  </si>
  <si>
    <t>Montante "C"</t>
  </si>
  <si>
    <t>Montante "A" + Montante "B" + Montante "C"</t>
  </si>
  <si>
    <t>Montante "A + B + C"</t>
  </si>
  <si>
    <t>MONTANTE "D" - TRIBUTOS</t>
  </si>
  <si>
    <t>Outros</t>
  </si>
  <si>
    <t>Total do Montante "D" (Tributos)</t>
  </si>
  <si>
    <t>Montante "D"</t>
  </si>
  <si>
    <t>Total</t>
  </si>
  <si>
    <t>Fator K</t>
  </si>
  <si>
    <t>Custo</t>
  </si>
  <si>
    <t>Custo Mensal - SUPERVISPR</t>
  </si>
  <si>
    <t>Valor do Custo Mensal - SUPERVISOR</t>
  </si>
  <si>
    <t xml:space="preserve">ANEXO X - PLANILHA DE CUSTO E FORMAÇÃO DE PREÇO MENSAL ESTIMATIVO DO PROFISSIONAL SUBSTITUTO DO TITULAR EM FÉRIAS </t>
  </si>
  <si>
    <t xml:space="preserve">DESCRIÇÃO </t>
  </si>
  <si>
    <t>4.5</t>
  </si>
  <si>
    <t>Valor em R$</t>
  </si>
  <si>
    <t>Módulo 1 - Total da Remuneração</t>
  </si>
  <si>
    <t>A</t>
  </si>
  <si>
    <t>B</t>
  </si>
  <si>
    <t>Total do Custo MENSAL de Reposição do Profissional Ausente em Férias</t>
  </si>
  <si>
    <t>Total do Custo ANUAL de Reposição do Profissional Ausente em Férias</t>
  </si>
  <si>
    <t>Módulo 2 - Benefícios Mensais e Diários</t>
  </si>
  <si>
    <t>Vale-Alimentação</t>
  </si>
  <si>
    <t>Vale-Transporte</t>
  </si>
  <si>
    <t>C</t>
  </si>
  <si>
    <t>Outros (sem concessão do intervalo intrajornada)</t>
  </si>
  <si>
    <t>Total de Benefícios Mensais e Diários</t>
  </si>
  <si>
    <t>Módulo 5 - Custos Indiretos, Lucros e Tributos</t>
  </si>
  <si>
    <t>Custos Indiretos (Despesas Operacionais e Administrativas)</t>
  </si>
  <si>
    <t>Tributos</t>
  </si>
  <si>
    <t>C.1</t>
  </si>
  <si>
    <t>Tributos Federais (PIS E COFINS)</t>
  </si>
  <si>
    <t>C.2</t>
  </si>
  <si>
    <t>Tributos Estaduais (especificar)</t>
  </si>
  <si>
    <t>C.3</t>
  </si>
  <si>
    <t>Tributos Municipais (ISS)</t>
  </si>
  <si>
    <t>C.4</t>
  </si>
  <si>
    <t>Total dos Custos Indiretos e Tributos</t>
  </si>
  <si>
    <t>CUSTO TOTAL DO PROFISSIONAL SUBSTITUTO</t>
  </si>
  <si>
    <t>Resumo do Custo Por Empregado Substituto do Titular em Férias</t>
  </si>
  <si>
    <t>Mão de Obra Vinculada à Execução Contratual  (Valor Por Empregado)</t>
  </si>
  <si>
    <t>Módulo 1 - Composição Remuneração * 12 (Anual)</t>
  </si>
  <si>
    <t>Subtotal (A+B)</t>
  </si>
  <si>
    <t>E</t>
  </si>
  <si>
    <t>Módulo 5 - Custos Indiretos, Tributos e Lucro</t>
  </si>
  <si>
    <t xml:space="preserve">Valor Total Mensal Por Empregado Substituto do Titular em Férias </t>
  </si>
  <si>
    <t>Cálculo do Intervalo Intrajornada</t>
  </si>
  <si>
    <t xml:space="preserve">Intervalo intrajornada (Art 71 CLT)             </t>
  </si>
  <si>
    <t>B_C_Diurno</t>
  </si>
  <si>
    <t>B_C_Noturno</t>
  </si>
  <si>
    <t>Pagamento pela não concessão do intervalo Intrajornada - Durante todo o mês</t>
  </si>
  <si>
    <t>Salário + Adicional de Periculosidade</t>
  </si>
  <si>
    <t xml:space="preserve">Valor da Hora  </t>
  </si>
  <si>
    <t>Valor da Hora Extra (com acréscimo de 50%)</t>
  </si>
  <si>
    <t>Valor Total da Hora</t>
  </si>
  <si>
    <t>Nº de Dias por Bombeiro</t>
  </si>
  <si>
    <t>Valor do Intervalo Intrajornada não concedido durante o mês</t>
  </si>
  <si>
    <t>D = B*C</t>
  </si>
  <si>
    <t>F = D*E</t>
  </si>
  <si>
    <t>Dias do Ano</t>
  </si>
  <si>
    <t>Meses do Ano</t>
  </si>
  <si>
    <t>Dias no Mês</t>
  </si>
  <si>
    <t>Bombeiros por Posto</t>
  </si>
  <si>
    <t>Nº de Dias por Posto</t>
  </si>
  <si>
    <t>C = A/B</t>
  </si>
  <si>
    <t xml:space="preserve">D </t>
  </si>
  <si>
    <t>E = C/D</t>
  </si>
  <si>
    <t>SUGESTÃO - ESCALA DE TRABALHO DO BC POR SEMANA PARA CADA POSTO DE 12 HORAS</t>
  </si>
  <si>
    <t>CÁLCULO SEMANAL DE PLANTÕES POR POSTO DE 12 HORAS</t>
  </si>
  <si>
    <t>2ª</t>
  </si>
  <si>
    <t>3ª</t>
  </si>
  <si>
    <t>4ª</t>
  </si>
  <si>
    <t>5ª</t>
  </si>
  <si>
    <t>6ª</t>
  </si>
  <si>
    <t>SAB</t>
  </si>
  <si>
    <t>DOM</t>
  </si>
  <si>
    <t>PRÉDIO</t>
  </si>
  <si>
    <t>ESCALA LIMITADA A 36H SEMANAIS </t>
  </si>
  <si>
    <t>AFP</t>
  </si>
  <si>
    <t>BC DIURNO 1</t>
  </si>
  <si>
    <t>BC DIURNO 2</t>
  </si>
  <si>
    <t>ERA</t>
  </si>
  <si>
    <t>BC DIURNO 3</t>
  </si>
  <si>
    <t>BC DIURNO 4</t>
  </si>
  <si>
    <t>ODC</t>
  </si>
  <si>
    <t>BC DIURNO 5</t>
  </si>
  <si>
    <t>BC DIURNO 6</t>
  </si>
  <si>
    <t>ESCALA LIMITADA A 36H SEMANAIS </t>
  </si>
  <si>
    <t>GALPÃO</t>
  </si>
  <si>
    <t>BC NOTURNO 1</t>
  </si>
  <si>
    <t>BC NOTURNO 2</t>
  </si>
  <si>
    <t>BC NOTURNO 3</t>
  </si>
  <si>
    <t>1º REAJUSTE IPCA</t>
  </si>
  <si>
    <t>2º REAJUSTE IPCA</t>
  </si>
  <si>
    <t>3º REAJUSTE IPCA</t>
  </si>
  <si>
    <t>4º REAJUSTE IPCA</t>
  </si>
  <si>
    <t>5º REAJUSTE IPCA</t>
  </si>
  <si>
    <t>Período:</t>
  </si>
  <si>
    <t xml:space="preserve">ÍNDICE </t>
  </si>
  <si>
    <t>IPCA/ IBGE</t>
  </si>
  <si>
    <t>DIAS</t>
  </si>
  <si>
    <t>Pró-rata</t>
  </si>
  <si>
    <t>VALOR ATUAL</t>
  </si>
  <si>
    <t>ANO</t>
  </si>
  <si>
    <t>MÊS</t>
  </si>
  <si>
    <t>ÍNDICE %</t>
  </si>
  <si>
    <t>%</t>
  </si>
  <si>
    <t>AGO</t>
  </si>
  <si>
    <t>SET</t>
  </si>
  <si>
    <t>OUT</t>
  </si>
  <si>
    <t>NOV</t>
  </si>
  <si>
    <t>DEZ</t>
  </si>
  <si>
    <t>JAN</t>
  </si>
  <si>
    <t>FEV</t>
  </si>
  <si>
    <t>MAR</t>
  </si>
  <si>
    <t>ABR</t>
  </si>
  <si>
    <t>MAI</t>
  </si>
  <si>
    <t>JUN</t>
  </si>
  <si>
    <t>JUL</t>
  </si>
  <si>
    <t>INDICE ACUMULADO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</si>
</sst>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R$ &quot;* #,##0.00_-;&quot;-R$ &quot;* #,##0.00_-;_-&quot;R$ &quot;* \-??_-;_-@_-"/>
    <numFmt numFmtId="165" formatCode="[$R$-416]\ #,##0.00;[Red]\-[$R$-416]\ #,##0.00"/>
    <numFmt numFmtId="166" formatCode="_-* #,##0.00_-;\-* #,##0.00_-;_-* \-??_-;_-@_-"/>
    <numFmt numFmtId="167" formatCode="d/m/yyyy"/>
    <numFmt numFmtId="168" formatCode="0.000%"/>
    <numFmt numFmtId="169" formatCode="_-[$R$-416]\ * #,##0.00_-;\-[$R$-416]\ * #,##0.00_-;_-[$R$-416]\ * \-??_-;_-@_-"/>
    <numFmt numFmtId="170" formatCode="_(* #,##0.00_);_(* \(#,##0.00\);_(* \-??_);_(@_)"/>
    <numFmt numFmtId="171" formatCode="_(* #,##0_);_(* \(#,##0\);_(* \-??_);_(@_)"/>
    <numFmt numFmtId="172" formatCode="* #,##0.00\ ;* \(#,##0.00\);* \-#\ ;@\ "/>
  </numFmts>
  <fonts count="59" x14ac:knownFonts="1">
    <font>
      <sz val="11"/>
      <color rgb="FF000000"/>
      <name val="Calibri"/>
      <family val="2"/>
      <charset val="1"/>
    </font>
    <font>
      <sz val="11"/>
      <name val="Calibri"/>
      <family val="2"/>
      <charset val="1"/>
    </font>
    <font>
      <sz val="10"/>
      <color rgb="FF333333"/>
      <name val="Calibri"/>
      <family val="2"/>
      <charset val="1"/>
    </font>
    <font>
      <b/>
      <sz val="18"/>
      <name val="Calibri"/>
      <family val="2"/>
      <charset val="1"/>
    </font>
    <font>
      <b/>
      <sz val="16"/>
      <name val="Calibri"/>
      <family val="2"/>
      <charset val="1"/>
    </font>
    <font>
      <b/>
      <sz val="11"/>
      <name val="Calibri"/>
      <family val="2"/>
      <charset val="1"/>
    </font>
    <font>
      <sz val="12"/>
      <name val="Calibri"/>
      <family val="2"/>
      <charset val="1"/>
    </font>
    <font>
      <b/>
      <sz val="10"/>
      <name val="Calibri"/>
      <family val="2"/>
      <charset val="1"/>
    </font>
    <font>
      <sz val="10"/>
      <name val="Calibri"/>
      <family val="2"/>
      <charset val="1"/>
    </font>
    <font>
      <sz val="10"/>
      <color rgb="FFFF0000"/>
      <name val="Calibri"/>
      <family val="2"/>
      <charset val="1"/>
    </font>
    <font>
      <b/>
      <i/>
      <u/>
      <sz val="11"/>
      <name val="Calibri"/>
      <family val="2"/>
      <charset val="1"/>
    </font>
    <font>
      <sz val="11"/>
      <color rgb="FFFF0000"/>
      <name val="Calibri"/>
      <family val="2"/>
      <charset val="1"/>
    </font>
    <font>
      <b/>
      <sz val="10"/>
      <color rgb="FFFF6D6D"/>
      <name val="Calibri"/>
      <family val="2"/>
      <charset val="1"/>
    </font>
    <font>
      <b/>
      <sz val="16"/>
      <color rgb="FF000000"/>
      <name val="Calibri"/>
      <family val="2"/>
      <charset val="1"/>
    </font>
    <font>
      <b/>
      <sz val="14"/>
      <name val="Calibri"/>
      <family val="2"/>
      <charset val="1"/>
    </font>
    <font>
      <sz val="14"/>
      <name val="Calibri"/>
      <family val="2"/>
      <charset val="1"/>
    </font>
    <font>
      <b/>
      <sz val="12.5"/>
      <name val="Calibri"/>
      <family val="2"/>
      <charset val="1"/>
    </font>
    <font>
      <b/>
      <sz val="12"/>
      <name val="Calibri"/>
      <family val="2"/>
      <charset val="1"/>
    </font>
    <font>
      <sz val="8"/>
      <name val="Calibri"/>
      <family val="2"/>
      <charset val="1"/>
    </font>
    <font>
      <sz val="9"/>
      <name val="Calibri"/>
      <family val="2"/>
      <charset val="1"/>
    </font>
    <font>
      <b/>
      <sz val="11"/>
      <name val="Arial"/>
      <family val="2"/>
      <charset val="1"/>
    </font>
    <font>
      <b/>
      <sz val="11"/>
      <color rgb="FF000000"/>
      <name val="Times New Roman"/>
      <family val="1"/>
      <charset val="1"/>
    </font>
    <font>
      <sz val="11"/>
      <color rgb="FFBFBFBF"/>
      <name val="Calibri"/>
      <family val="2"/>
      <charset val="1"/>
    </font>
    <font>
      <sz val="10"/>
      <color rgb="FFBFBFBF"/>
      <name val="Times New Roman"/>
      <family val="1"/>
      <charset val="1"/>
    </font>
    <font>
      <sz val="12"/>
      <color rgb="FF000000"/>
      <name val="Times New Roman"/>
      <family val="1"/>
      <charset val="1"/>
    </font>
    <font>
      <sz val="10"/>
      <color rgb="FF000000"/>
      <name val="Times New Roman"/>
      <family val="1"/>
      <charset val="1"/>
    </font>
    <font>
      <sz val="10"/>
      <color rgb="FFFF0000"/>
      <name val="Times New Roman"/>
      <family val="1"/>
      <charset val="1"/>
    </font>
    <font>
      <sz val="12"/>
      <color rgb="FF000000"/>
      <name val="Calibri"/>
      <family val="2"/>
      <charset val="1"/>
    </font>
    <font>
      <sz val="12"/>
      <color rgb="FFFF0000"/>
      <name val="Calibri"/>
      <family val="2"/>
      <charset val="1"/>
    </font>
    <font>
      <b/>
      <u/>
      <sz val="10"/>
      <name val="Calibri"/>
      <family val="2"/>
      <charset val="1"/>
    </font>
    <font>
      <sz val="10"/>
      <color rgb="FF000000"/>
      <name val="Calibri"/>
      <family val="2"/>
      <charset val="1"/>
    </font>
    <font>
      <sz val="10"/>
      <color rgb="FF81D41A"/>
      <name val="Calibri"/>
      <family val="2"/>
      <charset val="1"/>
    </font>
    <font>
      <b/>
      <sz val="10"/>
      <color rgb="FF000000"/>
      <name val="Calibri"/>
      <family val="2"/>
      <charset val="1"/>
    </font>
    <font>
      <b/>
      <sz val="11"/>
      <color rgb="FF000000"/>
      <name val="Calibri"/>
      <family val="2"/>
      <charset val="1"/>
    </font>
    <font>
      <b/>
      <sz val="12"/>
      <color rgb="FF333333"/>
      <name val="Calibri"/>
      <family val="2"/>
      <charset val="1"/>
    </font>
    <font>
      <b/>
      <sz val="11"/>
      <color rgb="FF333333"/>
      <name val="Calibri"/>
      <family val="2"/>
      <charset val="1"/>
    </font>
    <font>
      <b/>
      <sz val="9"/>
      <color rgb="FF333333"/>
      <name val="Calibri"/>
      <family val="2"/>
      <charset val="1"/>
    </font>
    <font>
      <sz val="10"/>
      <color rgb="FFFFFFFF"/>
      <name val="Calibri"/>
      <family val="2"/>
      <charset val="1"/>
    </font>
    <font>
      <b/>
      <sz val="9"/>
      <name val="Calibri"/>
      <family val="2"/>
      <charset val="1"/>
    </font>
    <font>
      <b/>
      <sz val="8"/>
      <name val="Calibri"/>
      <family val="2"/>
      <charset val="1"/>
    </font>
    <font>
      <b/>
      <sz val="10"/>
      <color rgb="FFFF0000"/>
      <name val="Calibri"/>
      <family val="2"/>
      <charset val="1"/>
    </font>
    <font>
      <b/>
      <sz val="9"/>
      <color rgb="FFFF0000"/>
      <name val="Calibri"/>
      <family val="2"/>
      <charset val="1"/>
    </font>
    <font>
      <b/>
      <sz val="10"/>
      <color rgb="FFC00000"/>
      <name val="Calibri"/>
      <family val="2"/>
      <charset val="1"/>
    </font>
    <font>
      <b/>
      <sz val="10"/>
      <name val="Aharoni"/>
      <charset val="177"/>
    </font>
    <font>
      <b/>
      <sz val="6"/>
      <name val="Aharoni"/>
      <charset val="177"/>
    </font>
    <font>
      <b/>
      <sz val="7"/>
      <name val="Aharoni"/>
      <charset val="177"/>
    </font>
    <font>
      <sz val="10"/>
      <color rgb="FFC00000"/>
      <name val="Calibri"/>
      <family val="2"/>
      <charset val="1"/>
    </font>
    <font>
      <sz val="18"/>
      <name val="Calibri"/>
      <family val="2"/>
      <charset val="1"/>
    </font>
    <font>
      <b/>
      <sz val="12"/>
      <name val="Times New Roman"/>
      <family val="1"/>
      <charset val="1"/>
    </font>
    <font>
      <b/>
      <sz val="12"/>
      <color rgb="FF000000"/>
      <name val="Calibri"/>
      <family val="2"/>
      <charset val="1"/>
    </font>
    <font>
      <sz val="12"/>
      <color rgb="FF000000"/>
      <name val="Calibri"/>
      <charset val="1"/>
    </font>
    <font>
      <b/>
      <sz val="9"/>
      <color rgb="FF000000"/>
      <name val="Calibri"/>
      <family val="2"/>
      <charset val="1"/>
    </font>
    <font>
      <b/>
      <sz val="10"/>
      <color rgb="FFFFFFFF"/>
      <name val="Calibri"/>
      <family val="2"/>
      <charset val="1"/>
    </font>
    <font>
      <sz val="10"/>
      <name val="Times New Roman"/>
      <family val="1"/>
      <charset val="1"/>
    </font>
    <font>
      <b/>
      <sz val="10.5"/>
      <name val="Calibri"/>
      <family val="2"/>
      <charset val="1"/>
    </font>
    <font>
      <sz val="10.5"/>
      <name val="Calibri"/>
      <family val="2"/>
      <charset val="1"/>
    </font>
    <font>
      <sz val="10.5"/>
      <color rgb="FF000000"/>
      <name val="Calibri"/>
      <family val="2"/>
      <charset val="1"/>
    </font>
    <font>
      <b/>
      <sz val="8"/>
      <color rgb="FFFF0000"/>
      <name val="Calibri"/>
      <family val="2"/>
      <charset val="1"/>
    </font>
    <font>
      <sz val="11"/>
      <color rgb="FF000000"/>
      <name val="Calibri"/>
      <family val="2"/>
      <charset val="1"/>
    </font>
  </fonts>
  <fills count="27">
    <fill>
      <patternFill patternType="none"/>
    </fill>
    <fill>
      <patternFill patternType="gray125"/>
    </fill>
    <fill>
      <patternFill patternType="solid">
        <fgColor rgb="FFFFFF99"/>
        <bgColor rgb="FFFFFFCC"/>
      </patternFill>
    </fill>
    <fill>
      <patternFill patternType="solid">
        <fgColor rgb="FFF8CBAD"/>
        <bgColor rgb="FFFFD8CE"/>
      </patternFill>
    </fill>
    <fill>
      <patternFill patternType="solid">
        <fgColor rgb="FFFFFFCC"/>
        <bgColor rgb="FFFFFFD7"/>
      </patternFill>
    </fill>
    <fill>
      <patternFill patternType="solid">
        <fgColor rgb="FFDCE6F2"/>
        <bgColor rgb="FFDEEBF7"/>
      </patternFill>
    </fill>
    <fill>
      <patternFill patternType="solid">
        <fgColor rgb="FFF2DCDB"/>
        <bgColor rgb="FFFBE5D6"/>
      </patternFill>
    </fill>
    <fill>
      <patternFill patternType="solid">
        <fgColor rgb="FFADB9CA"/>
        <bgColor rgb="FFBFBFBF"/>
      </patternFill>
    </fill>
    <fill>
      <patternFill patternType="solid">
        <fgColor rgb="FFFFFFFF"/>
        <bgColor rgb="FFFFFFD7"/>
      </patternFill>
    </fill>
    <fill>
      <patternFill patternType="solid">
        <fgColor rgb="FFD9D9D9"/>
        <bgColor rgb="FFDDDDDD"/>
      </patternFill>
    </fill>
    <fill>
      <patternFill patternType="solid">
        <fgColor rgb="FF5983B0"/>
        <bgColor rgb="FF808080"/>
      </patternFill>
    </fill>
    <fill>
      <patternFill patternType="solid">
        <fgColor rgb="FFCCCCCC"/>
        <bgColor rgb="FFC0C0C0"/>
      </patternFill>
    </fill>
    <fill>
      <patternFill patternType="solid">
        <fgColor rgb="FFDEEBF7"/>
        <bgColor rgb="FFDCE6F2"/>
      </patternFill>
    </fill>
    <fill>
      <patternFill patternType="solid">
        <fgColor rgb="FFFFC000"/>
        <bgColor rgb="FFF8CBAD"/>
      </patternFill>
    </fill>
    <fill>
      <patternFill patternType="solid">
        <fgColor rgb="FFFFFFD7"/>
        <bgColor rgb="FFFFFFCC"/>
      </patternFill>
    </fill>
    <fill>
      <patternFill patternType="solid">
        <fgColor rgb="FFFFA6A6"/>
        <bgColor rgb="FFF8CBAD"/>
      </patternFill>
    </fill>
    <fill>
      <patternFill patternType="solid">
        <fgColor rgb="FF729FCF"/>
        <bgColor rgb="FF5983B0"/>
      </patternFill>
    </fill>
    <fill>
      <patternFill patternType="solid">
        <fgColor rgb="FF10243E"/>
        <bgColor rgb="FF333333"/>
      </patternFill>
    </fill>
    <fill>
      <patternFill patternType="solid">
        <fgColor rgb="FFBDD7EE"/>
        <bgColor rgb="FFCCCCCC"/>
      </patternFill>
    </fill>
    <fill>
      <patternFill patternType="solid">
        <fgColor rgb="FFFBE5D6"/>
        <bgColor rgb="FFF2DCDB"/>
      </patternFill>
    </fill>
    <fill>
      <patternFill patternType="solid">
        <fgColor rgb="FFBFBFBF"/>
        <bgColor rgb="FFC0C0C0"/>
      </patternFill>
    </fill>
    <fill>
      <patternFill patternType="solid">
        <fgColor rgb="FF808080"/>
        <bgColor rgb="FF5983B0"/>
      </patternFill>
    </fill>
    <fill>
      <patternFill patternType="solid">
        <fgColor rgb="FFC0C0C0"/>
        <bgColor rgb="FFBFBFBF"/>
      </patternFill>
    </fill>
    <fill>
      <patternFill patternType="solid">
        <fgColor rgb="FFDEDCE6"/>
        <bgColor rgb="FFDDDDDD"/>
      </patternFill>
    </fill>
    <fill>
      <patternFill patternType="solid">
        <fgColor rgb="FFFFD8CE"/>
        <bgColor rgb="FFF2DCDB"/>
      </patternFill>
    </fill>
    <fill>
      <patternFill patternType="solid">
        <fgColor rgb="FFDDE8CB"/>
        <bgColor rgb="FFDDDDDD"/>
      </patternFill>
    </fill>
    <fill>
      <patternFill patternType="solid">
        <fgColor rgb="FF81D41A"/>
        <bgColor rgb="FFBFBFBF"/>
      </patternFill>
    </fill>
  </fills>
  <borders count="69">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diagonal/>
    </border>
    <border>
      <left style="medium">
        <color auto="1"/>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diagonal/>
    </border>
    <border>
      <left/>
      <right style="medium">
        <color auto="1"/>
      </right>
      <top style="thin">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style="thin">
        <color auto="1"/>
      </top>
      <bottom/>
      <diagonal/>
    </border>
    <border>
      <left/>
      <right style="medium">
        <color auto="1"/>
      </right>
      <top/>
      <bottom style="thin">
        <color auto="1"/>
      </bottom>
      <diagonal/>
    </border>
    <border>
      <left style="medium">
        <color auto="1"/>
      </left>
      <right/>
      <top style="thin">
        <color auto="1"/>
      </top>
      <bottom style="medium">
        <color auto="1"/>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right/>
      <top/>
      <bottom style="thin">
        <color auto="1"/>
      </bottom>
      <diagonal/>
    </border>
  </borders>
  <cellStyleXfs count="5">
    <xf numFmtId="0" fontId="0" fillId="0" borderId="0"/>
    <xf numFmtId="166" fontId="58" fillId="0" borderId="0" applyBorder="0" applyProtection="0"/>
    <xf numFmtId="164" fontId="58" fillId="0" borderId="0" applyBorder="0" applyProtection="0"/>
    <xf numFmtId="9" fontId="58" fillId="0" borderId="0" applyBorder="0" applyProtection="0"/>
    <xf numFmtId="172" fontId="53" fillId="0" borderId="0" applyBorder="0" applyProtection="0"/>
  </cellStyleXfs>
  <cellXfs count="711">
    <xf numFmtId="0" fontId="0" fillId="0" borderId="0" xfId="0"/>
    <xf numFmtId="0" fontId="8" fillId="0" borderId="26" xfId="0" applyFont="1" applyBorder="1" applyAlignment="1">
      <alignment horizontal="left" vertical="center" wrapText="1"/>
    </xf>
    <xf numFmtId="0" fontId="7" fillId="5" borderId="4" xfId="0" applyFont="1" applyFill="1" applyBorder="1" applyAlignment="1">
      <alignment horizontal="center" vertical="center" wrapText="1"/>
    </xf>
    <xf numFmtId="164" fontId="7" fillId="5" borderId="5" xfId="0" applyNumberFormat="1" applyFont="1" applyFill="1" applyBorder="1" applyAlignment="1">
      <alignment horizontal="center" vertical="center" wrapText="1"/>
    </xf>
    <xf numFmtId="0" fontId="7" fillId="5" borderId="5"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5" fillId="2" borderId="4" xfId="0"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3" fillId="0" borderId="0" xfId="0" applyFont="1" applyAlignment="1">
      <alignment horizontal="center" vertical="top"/>
    </xf>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1" fillId="0" borderId="1" xfId="0" applyFont="1" applyBorder="1"/>
    <xf numFmtId="0" fontId="2" fillId="0" borderId="2" xfId="0" applyFont="1" applyBorder="1" applyAlignment="1">
      <alignment horizontal="left" vertical="center"/>
    </xf>
    <xf numFmtId="0" fontId="3" fillId="0" borderId="0" xfId="0" applyFont="1" applyAlignment="1">
      <alignment vertical="center"/>
    </xf>
    <xf numFmtId="0" fontId="1" fillId="0" borderId="3" xfId="0" applyFont="1" applyBorder="1" applyAlignment="1">
      <alignment vertical="top"/>
    </xf>
    <xf numFmtId="0" fontId="2" fillId="0" borderId="0" xfId="0" applyFont="1" applyAlignment="1">
      <alignment horizontal="left" vertical="center"/>
    </xf>
    <xf numFmtId="0" fontId="3" fillId="0" borderId="0" xfId="0" applyFont="1" applyAlignment="1">
      <alignment vertical="top"/>
    </xf>
    <xf numFmtId="0" fontId="2" fillId="0" borderId="0" xfId="0" applyFont="1" applyAlignment="1">
      <alignment horizontal="left" vertical="top"/>
    </xf>
    <xf numFmtId="0" fontId="1" fillId="0" borderId="0" xfId="0" applyFont="1" applyAlignment="1">
      <alignment vertical="top"/>
    </xf>
    <xf numFmtId="0" fontId="1" fillId="0" borderId="0" xfId="0" applyFont="1" applyAlignment="1">
      <alignment horizontal="left" vertical="center"/>
    </xf>
    <xf numFmtId="0" fontId="3"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xf>
    <xf numFmtId="0" fontId="5" fillId="2"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1" fontId="8" fillId="0" borderId="16" xfId="0" applyNumberFormat="1" applyFont="1" applyBorder="1" applyAlignment="1">
      <alignment horizontal="center" vertical="center"/>
    </xf>
    <xf numFmtId="0" fontId="8" fillId="0" borderId="4" xfId="0" applyFont="1" applyBorder="1" applyAlignment="1">
      <alignment vertical="center" wrapText="1"/>
    </xf>
    <xf numFmtId="1" fontId="8" fillId="0" borderId="4" xfId="0" applyNumberFormat="1" applyFont="1" applyBorder="1" applyAlignment="1">
      <alignment horizontal="center" vertical="center"/>
    </xf>
    <xf numFmtId="0" fontId="9" fillId="6" borderId="17" xfId="0" applyFont="1" applyFill="1" applyBorder="1" applyAlignment="1" applyProtection="1">
      <alignment horizontal="center" vertical="center"/>
      <protection locked="0"/>
    </xf>
    <xf numFmtId="0" fontId="9" fillId="6" borderId="4" xfId="0" applyFont="1" applyFill="1" applyBorder="1" applyAlignment="1" applyProtection="1">
      <alignment horizontal="center" vertical="center"/>
      <protection locked="0"/>
    </xf>
    <xf numFmtId="2" fontId="9" fillId="6" borderId="16" xfId="0" applyNumberFormat="1" applyFont="1" applyFill="1" applyBorder="1" applyAlignment="1" applyProtection="1">
      <alignment horizontal="center" vertical="center"/>
      <protection locked="0"/>
    </xf>
    <xf numFmtId="2" fontId="8" fillId="0" borderId="17" xfId="0" applyNumberFormat="1" applyFont="1" applyBorder="1" applyAlignment="1">
      <alignment horizontal="center" vertical="center"/>
    </xf>
    <xf numFmtId="0" fontId="9" fillId="6" borderId="18" xfId="0" applyFont="1" applyFill="1" applyBorder="1" applyAlignment="1" applyProtection="1">
      <alignment horizontal="center" vertical="center"/>
      <protection locked="0"/>
    </xf>
    <xf numFmtId="164" fontId="8" fillId="0" borderId="19" xfId="0" applyNumberFormat="1" applyFont="1" applyBorder="1" applyAlignment="1">
      <alignment horizontal="center" vertical="center"/>
    </xf>
    <xf numFmtId="164" fontId="8" fillId="0" borderId="17" xfId="0" applyNumberFormat="1" applyFont="1" applyBorder="1" applyAlignment="1">
      <alignment horizontal="center" vertical="center"/>
    </xf>
    <xf numFmtId="0" fontId="8" fillId="0" borderId="16" xfId="0" applyFont="1" applyBorder="1" applyAlignment="1">
      <alignment horizontal="center" vertical="center"/>
    </xf>
    <xf numFmtId="164" fontId="8" fillId="0" borderId="4" xfId="2" applyFont="1" applyBorder="1" applyAlignment="1" applyProtection="1">
      <alignment horizontal="center" vertical="center"/>
    </xf>
    <xf numFmtId="164" fontId="8" fillId="0" borderId="20" xfId="2" applyFont="1" applyBorder="1" applyAlignment="1" applyProtection="1">
      <alignment horizontal="center" vertical="center"/>
    </xf>
    <xf numFmtId="1" fontId="8" fillId="0" borderId="21" xfId="0" applyNumberFormat="1" applyFont="1" applyBorder="1" applyAlignment="1">
      <alignment horizontal="center" vertical="center"/>
    </xf>
    <xf numFmtId="0" fontId="8" fillId="0" borderId="22" xfId="0" applyFont="1" applyBorder="1" applyAlignment="1">
      <alignment vertical="center" wrapText="1"/>
    </xf>
    <xf numFmtId="1" fontId="8" fillId="0" borderId="22" xfId="0" applyNumberFormat="1" applyFont="1" applyBorder="1" applyAlignment="1">
      <alignment horizontal="center" vertical="center"/>
    </xf>
    <xf numFmtId="0" fontId="9" fillId="6" borderId="23" xfId="0" applyFont="1" applyFill="1" applyBorder="1" applyAlignment="1" applyProtection="1">
      <alignment horizontal="center" vertical="center"/>
      <protection locked="0"/>
    </xf>
    <xf numFmtId="0" fontId="9" fillId="6" borderId="22" xfId="0" applyFont="1" applyFill="1" applyBorder="1" applyAlignment="1" applyProtection="1">
      <alignment horizontal="center" vertical="center"/>
      <protection locked="0"/>
    </xf>
    <xf numFmtId="2" fontId="9" fillId="6" borderId="21" xfId="0" applyNumberFormat="1" applyFont="1" applyFill="1" applyBorder="1" applyAlignment="1" applyProtection="1">
      <alignment horizontal="center" vertical="center"/>
      <protection locked="0"/>
    </xf>
    <xf numFmtId="2" fontId="8" fillId="0" borderId="23" xfId="0" applyNumberFormat="1" applyFont="1" applyBorder="1" applyAlignment="1">
      <alignment horizontal="center" vertical="center"/>
    </xf>
    <xf numFmtId="164" fontId="8" fillId="0" borderId="24" xfId="0" applyNumberFormat="1" applyFont="1" applyBorder="1" applyAlignment="1">
      <alignment horizontal="center" vertical="center"/>
    </xf>
    <xf numFmtId="164" fontId="8" fillId="0" borderId="23" xfId="0" applyNumberFormat="1" applyFont="1" applyBorder="1" applyAlignment="1">
      <alignment horizontal="center" vertical="center"/>
    </xf>
    <xf numFmtId="0" fontId="8" fillId="0" borderId="21" xfId="0" applyFont="1" applyBorder="1" applyAlignment="1">
      <alignment horizontal="center" vertical="center"/>
    </xf>
    <xf numFmtId="164" fontId="8" fillId="0" borderId="22" xfId="2" applyFont="1" applyBorder="1" applyAlignment="1" applyProtection="1">
      <alignment horizontal="center" vertical="center"/>
    </xf>
    <xf numFmtId="164" fontId="7" fillId="5" borderId="6" xfId="0" applyNumberFormat="1" applyFont="1" applyFill="1" applyBorder="1" applyAlignment="1">
      <alignment horizontal="center" vertical="center" wrapText="1"/>
    </xf>
    <xf numFmtId="164" fontId="7" fillId="5" borderId="8" xfId="0" applyNumberFormat="1" applyFont="1" applyFill="1" applyBorder="1" applyAlignment="1">
      <alignment horizontal="center" vertical="center" wrapText="1"/>
    </xf>
    <xf numFmtId="164" fontId="7" fillId="5" borderId="9" xfId="0" applyNumberFormat="1" applyFont="1" applyFill="1" applyBorder="1" applyAlignment="1">
      <alignment horizontal="center" vertical="center" wrapText="1"/>
    </xf>
    <xf numFmtId="164" fontId="7" fillId="5" borderId="7" xfId="0" applyNumberFormat="1" applyFont="1" applyFill="1" applyBorder="1" applyAlignment="1">
      <alignment horizontal="center" vertical="center" wrapText="1"/>
    </xf>
    <xf numFmtId="164" fontId="7" fillId="5" borderId="25" xfId="0" applyNumberFormat="1" applyFont="1" applyFill="1" applyBorder="1" applyAlignment="1">
      <alignment horizontal="center" vertical="center" wrapText="1"/>
    </xf>
    <xf numFmtId="0" fontId="10" fillId="0" borderId="0" xfId="0" applyFont="1" applyAlignment="1">
      <alignment horizontal="left" vertical="center"/>
    </xf>
    <xf numFmtId="0" fontId="1" fillId="0" borderId="0" xfId="0" applyFont="1" applyAlignment="1">
      <alignment horizontal="left" vertical="center" wrapText="1"/>
    </xf>
    <xf numFmtId="0" fontId="8" fillId="0" borderId="0" xfId="0" applyFont="1" applyAlignment="1">
      <alignment horizontal="left" vertical="center"/>
    </xf>
    <xf numFmtId="0" fontId="11" fillId="0" borderId="0" xfId="0" applyFont="1" applyAlignment="1">
      <alignment horizontal="left" vertical="center" wrapText="1"/>
    </xf>
    <xf numFmtId="0" fontId="7" fillId="5" borderId="4" xfId="0" applyFont="1" applyFill="1" applyBorder="1" applyAlignment="1">
      <alignment horizontal="center" vertical="center" wrapText="1"/>
    </xf>
    <xf numFmtId="0" fontId="8" fillId="0" borderId="0" xfId="0" applyFont="1" applyAlignment="1">
      <alignment vertical="center"/>
    </xf>
    <xf numFmtId="0" fontId="8" fillId="0" borderId="0" xfId="0" applyFont="1" applyAlignment="1">
      <alignment horizontal="center" vertical="center"/>
    </xf>
    <xf numFmtId="0" fontId="12" fillId="0" borderId="0" xfId="0" applyFont="1" applyAlignment="1">
      <alignment horizontal="center" vertical="center"/>
    </xf>
    <xf numFmtId="0" fontId="8" fillId="0" borderId="4" xfId="0" applyFont="1" applyBorder="1" applyAlignment="1" applyProtection="1">
      <alignment horizontal="center" vertical="center"/>
      <protection locked="0"/>
    </xf>
    <xf numFmtId="2" fontId="8" fillId="0" borderId="4" xfId="0" applyNumberFormat="1" applyFont="1" applyBorder="1" applyAlignment="1" applyProtection="1">
      <alignment horizontal="center" vertical="center"/>
      <protection locked="0"/>
    </xf>
    <xf numFmtId="164" fontId="1" fillId="0" borderId="0" xfId="2" applyFont="1" applyBorder="1" applyAlignment="1" applyProtection="1">
      <alignment horizontal="left" vertical="center"/>
    </xf>
    <xf numFmtId="0" fontId="7" fillId="5" borderId="28" xfId="0" applyFont="1" applyFill="1" applyBorder="1" applyAlignment="1">
      <alignment horizontal="center" vertical="center" wrapText="1"/>
    </xf>
    <xf numFmtId="2" fontId="8" fillId="0" borderId="4" xfId="0" applyNumberFormat="1" applyFont="1" applyBorder="1" applyAlignment="1">
      <alignment horizontal="center" vertical="center"/>
    </xf>
    <xf numFmtId="164" fontId="7" fillId="5" borderId="22" xfId="0" applyNumberFormat="1" applyFont="1" applyFill="1" applyBorder="1" applyAlignment="1">
      <alignment horizontal="center" vertical="center" wrapText="1"/>
    </xf>
    <xf numFmtId="0" fontId="1" fillId="0" borderId="4" xfId="0" applyFont="1" applyBorder="1" applyAlignment="1">
      <alignment horizontal="center"/>
    </xf>
    <xf numFmtId="0" fontId="1" fillId="0" borderId="4" xfId="0" applyFont="1" applyBorder="1"/>
    <xf numFmtId="3" fontId="1" fillId="0" borderId="4" xfId="0" applyNumberFormat="1"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left"/>
    </xf>
    <xf numFmtId="0" fontId="2" fillId="0" borderId="0" xfId="0" applyFont="1"/>
    <xf numFmtId="0" fontId="8" fillId="0" borderId="2" xfId="0" applyFont="1" applyBorder="1"/>
    <xf numFmtId="0" fontId="1" fillId="0" borderId="2" xfId="0" applyFont="1" applyBorder="1"/>
    <xf numFmtId="0" fontId="1" fillId="0" borderId="29" xfId="0" applyFont="1" applyBorder="1"/>
    <xf numFmtId="0" fontId="1" fillId="0" borderId="3" xfId="0" applyFont="1" applyBorder="1"/>
    <xf numFmtId="0" fontId="8" fillId="0" borderId="0" xfId="0" applyFont="1"/>
    <xf numFmtId="0" fontId="1" fillId="0" borderId="30" xfId="0" applyFont="1" applyBorder="1"/>
    <xf numFmtId="0" fontId="15" fillId="0" borderId="0" xfId="0" applyFont="1" applyAlignment="1">
      <alignment vertical="center"/>
    </xf>
    <xf numFmtId="0" fontId="1" fillId="0" borderId="0" xfId="0" applyFont="1" applyAlignment="1">
      <alignment vertical="center"/>
    </xf>
    <xf numFmtId="0" fontId="6" fillId="9" borderId="32" xfId="0" applyFont="1" applyFill="1" applyBorder="1" applyAlignment="1">
      <alignment vertical="center"/>
    </xf>
    <xf numFmtId="0" fontId="16" fillId="9" borderId="33" xfId="0" applyFont="1" applyFill="1" applyBorder="1" applyAlignment="1">
      <alignment vertical="center" wrapText="1"/>
    </xf>
    <xf numFmtId="0" fontId="14" fillId="9" borderId="33" xfId="0" applyFont="1" applyFill="1" applyBorder="1" applyAlignment="1">
      <alignment vertical="center"/>
    </xf>
    <xf numFmtId="0" fontId="17" fillId="9" borderId="33" xfId="0" applyFont="1" applyFill="1" applyBorder="1" applyAlignment="1">
      <alignment vertical="center"/>
    </xf>
    <xf numFmtId="0" fontId="6" fillId="9" borderId="33" xfId="0" applyFont="1" applyFill="1" applyBorder="1" applyAlignment="1">
      <alignment vertical="center"/>
    </xf>
    <xf numFmtId="0" fontId="5" fillId="9" borderId="37" xfId="0" applyFont="1" applyFill="1" applyBorder="1" applyAlignment="1">
      <alignment horizontal="center" vertical="center" wrapText="1"/>
    </xf>
    <xf numFmtId="0" fontId="8" fillId="9" borderId="21"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8" fillId="9" borderId="39" xfId="0" applyFont="1" applyFill="1" applyBorder="1" applyAlignment="1">
      <alignment horizontal="center" vertical="center"/>
    </xf>
    <xf numFmtId="0" fontId="8" fillId="9" borderId="40" xfId="0" applyFont="1" applyFill="1" applyBorder="1" applyAlignment="1">
      <alignment horizontal="center" vertical="center" wrapText="1"/>
    </xf>
    <xf numFmtId="0" fontId="8" fillId="9" borderId="41" xfId="0" applyFont="1" applyFill="1" applyBorder="1" applyAlignment="1">
      <alignment horizontal="center" vertical="center" wrapText="1"/>
    </xf>
    <xf numFmtId="0" fontId="18" fillId="9" borderId="32" xfId="0" applyFont="1" applyFill="1" applyBorder="1" applyAlignment="1">
      <alignment vertical="center" wrapText="1"/>
    </xf>
    <xf numFmtId="0" fontId="8" fillId="9" borderId="7" xfId="0" applyFont="1" applyFill="1" applyBorder="1" applyAlignment="1">
      <alignment horizontal="center" vertical="center" wrapText="1"/>
    </xf>
    <xf numFmtId="0" fontId="8" fillId="9" borderId="25" xfId="0" applyFont="1" applyFill="1" applyBorder="1" applyAlignment="1">
      <alignment horizontal="center" vertical="center" wrapText="1"/>
    </xf>
    <xf numFmtId="0" fontId="8" fillId="9" borderId="42" xfId="0" applyFont="1" applyFill="1" applyBorder="1" applyAlignment="1">
      <alignment horizontal="center" vertical="center" wrapText="1"/>
    </xf>
    <xf numFmtId="0" fontId="8" fillId="9" borderId="43" xfId="0" applyFont="1" applyFill="1" applyBorder="1" applyAlignment="1">
      <alignment horizontal="center" vertical="center" wrapText="1"/>
    </xf>
    <xf numFmtId="0" fontId="8" fillId="9" borderId="44" xfId="0" applyFont="1" applyFill="1" applyBorder="1" applyAlignment="1">
      <alignment horizontal="center" vertical="center" wrapText="1"/>
    </xf>
    <xf numFmtId="0" fontId="8" fillId="9" borderId="39" xfId="0" applyFont="1" applyFill="1" applyBorder="1" applyAlignment="1">
      <alignment horizontal="center" vertical="center" wrapText="1"/>
    </xf>
    <xf numFmtId="0" fontId="19" fillId="9" borderId="41" xfId="0" applyFont="1" applyFill="1" applyBorder="1" applyAlignment="1">
      <alignment horizontal="center" vertical="center" wrapText="1"/>
    </xf>
    <xf numFmtId="0" fontId="19" fillId="9" borderId="45" xfId="0" applyFont="1" applyFill="1" applyBorder="1" applyAlignment="1">
      <alignment horizontal="center" vertical="center" wrapText="1"/>
    </xf>
    <xf numFmtId="0" fontId="1" fillId="0" borderId="14" xfId="0" applyFont="1" applyBorder="1" applyAlignment="1">
      <alignment vertical="center" wrapText="1"/>
    </xf>
    <xf numFmtId="1" fontId="1" fillId="0" borderId="11" xfId="0" applyNumberFormat="1" applyFont="1" applyBorder="1" applyAlignment="1">
      <alignment horizontal="center" vertical="center"/>
    </xf>
    <xf numFmtId="1" fontId="1" fillId="0" borderId="10" xfId="0" applyNumberFormat="1" applyFont="1" applyBorder="1" applyAlignment="1">
      <alignment horizontal="center" vertical="center"/>
    </xf>
    <xf numFmtId="4" fontId="1" fillId="0" borderId="11" xfId="0" applyNumberFormat="1" applyFont="1" applyBorder="1" applyAlignment="1">
      <alignment horizontal="center" vertical="center"/>
    </xf>
    <xf numFmtId="4" fontId="1" fillId="0" borderId="12" xfId="0" applyNumberFormat="1" applyFont="1" applyBorder="1" applyAlignment="1">
      <alignment horizontal="center" vertical="center"/>
    </xf>
    <xf numFmtId="4" fontId="1" fillId="0" borderId="10" xfId="0" applyNumberFormat="1" applyFont="1" applyBorder="1" applyAlignment="1">
      <alignment horizontal="center" vertical="center"/>
    </xf>
    <xf numFmtId="166" fontId="5" fillId="0" borderId="11" xfId="1" applyFont="1" applyBorder="1" applyAlignment="1" applyProtection="1">
      <alignment horizontal="center" vertical="center"/>
    </xf>
    <xf numFmtId="166" fontId="5" fillId="0" borderId="15" xfId="1" applyFont="1" applyBorder="1" applyAlignment="1" applyProtection="1">
      <alignment horizontal="center" vertical="center"/>
    </xf>
    <xf numFmtId="4" fontId="1" fillId="0" borderId="46" xfId="0" applyNumberFormat="1" applyFont="1" applyBorder="1" applyAlignment="1">
      <alignment horizontal="center" vertical="center"/>
    </xf>
    <xf numFmtId="166" fontId="5" fillId="0" borderId="28" xfId="1" applyFont="1" applyBorder="1" applyAlignment="1" applyProtection="1">
      <alignment horizontal="center" vertical="center"/>
    </xf>
    <xf numFmtId="166" fontId="5" fillId="0" borderId="47" xfId="1" applyFont="1" applyBorder="1" applyAlignment="1" applyProtection="1">
      <alignment horizontal="center" vertical="center"/>
    </xf>
    <xf numFmtId="4" fontId="1" fillId="0" borderId="14" xfId="0" applyNumberFormat="1" applyFont="1" applyBorder="1" applyAlignment="1">
      <alignment horizontal="center" vertical="center"/>
    </xf>
    <xf numFmtId="166" fontId="5" fillId="0" borderId="12" xfId="1" applyFont="1" applyBorder="1" applyAlignment="1" applyProtection="1">
      <alignment horizontal="center" vertical="center"/>
    </xf>
    <xf numFmtId="166" fontId="1" fillId="0" borderId="10" xfId="1" applyFont="1" applyBorder="1" applyAlignment="1" applyProtection="1">
      <alignment horizontal="center" vertical="center"/>
    </xf>
    <xf numFmtId="166" fontId="1" fillId="0" borderId="11" xfId="1" applyFont="1" applyBorder="1" applyAlignment="1" applyProtection="1">
      <alignment horizontal="center" vertical="center"/>
    </xf>
    <xf numFmtId="166" fontId="5" fillId="0" borderId="13" xfId="1" applyFont="1" applyBorder="1" applyAlignment="1" applyProtection="1">
      <alignment horizontal="center" vertical="center"/>
    </xf>
    <xf numFmtId="164" fontId="1" fillId="0" borderId="4" xfId="2" applyFont="1" applyBorder="1" applyAlignment="1" applyProtection="1">
      <alignment horizontal="right" vertical="center"/>
    </xf>
    <xf numFmtId="0" fontId="9" fillId="6" borderId="27" xfId="0" applyFont="1" applyFill="1" applyBorder="1" applyAlignment="1">
      <alignment horizontal="center" vertical="center"/>
    </xf>
    <xf numFmtId="2" fontId="8" fillId="0" borderId="47" xfId="0" applyNumberFormat="1" applyFont="1" applyBorder="1" applyAlignment="1">
      <alignment horizontal="center" vertical="center"/>
    </xf>
    <xf numFmtId="165" fontId="5" fillId="0" borderId="48" xfId="0" applyNumberFormat="1" applyFont="1" applyBorder="1" applyAlignment="1">
      <alignment horizontal="center" vertical="center" wrapText="1"/>
    </xf>
    <xf numFmtId="4" fontId="1" fillId="0" borderId="21" xfId="0" applyNumberFormat="1" applyFont="1" applyBorder="1" applyAlignment="1">
      <alignment horizontal="center" vertical="center"/>
    </xf>
    <xf numFmtId="166" fontId="5" fillId="0" borderId="22" xfId="1" applyFont="1" applyBorder="1" applyAlignment="1" applyProtection="1">
      <alignment horizontal="center" vertical="center"/>
    </xf>
    <xf numFmtId="166" fontId="5" fillId="0" borderId="38" xfId="1" applyFont="1" applyBorder="1" applyAlignment="1" applyProtection="1">
      <alignment horizontal="center" vertical="center"/>
    </xf>
    <xf numFmtId="4" fontId="1" fillId="0" borderId="19" xfId="0" applyNumberFormat="1" applyFont="1" applyBorder="1" applyAlignment="1">
      <alignment horizontal="center" vertical="center"/>
    </xf>
    <xf numFmtId="166" fontId="5" fillId="0" borderId="4" xfId="1" applyFont="1" applyBorder="1" applyAlignment="1" applyProtection="1">
      <alignment horizontal="center" vertical="center"/>
    </xf>
    <xf numFmtId="166" fontId="5" fillId="0" borderId="20" xfId="1" applyFont="1" applyBorder="1" applyAlignment="1" applyProtection="1">
      <alignment horizontal="center" vertical="center"/>
    </xf>
    <xf numFmtId="166" fontId="5" fillId="0" borderId="17" xfId="1" applyFont="1" applyBorder="1" applyAlignment="1" applyProtection="1">
      <alignment horizontal="center" vertical="center"/>
    </xf>
    <xf numFmtId="166" fontId="1" fillId="0" borderId="21" xfId="1" applyFont="1" applyBorder="1" applyAlignment="1" applyProtection="1">
      <alignment horizontal="center" vertical="center"/>
    </xf>
    <xf numFmtId="166" fontId="1" fillId="0" borderId="22" xfId="1" applyFont="1" applyBorder="1" applyAlignment="1" applyProtection="1">
      <alignment horizontal="center" vertical="center"/>
    </xf>
    <xf numFmtId="166" fontId="5" fillId="0" borderId="18" xfId="1" applyFont="1" applyBorder="1" applyAlignment="1" applyProtection="1">
      <alignment horizontal="center" vertical="center"/>
    </xf>
    <xf numFmtId="0" fontId="20" fillId="0" borderId="0" xfId="0" applyFont="1"/>
    <xf numFmtId="1" fontId="17" fillId="9" borderId="5" xfId="0" applyNumberFormat="1" applyFont="1" applyFill="1" applyBorder="1" applyAlignment="1">
      <alignment horizontal="center" vertical="center"/>
    </xf>
    <xf numFmtId="4" fontId="17" fillId="9" borderId="7" xfId="0" applyNumberFormat="1" applyFont="1" applyFill="1" applyBorder="1" applyAlignment="1">
      <alignment horizontal="center" vertical="center"/>
    </xf>
    <xf numFmtId="4" fontId="17" fillId="9" borderId="6" xfId="0" applyNumberFormat="1" applyFont="1" applyFill="1" applyBorder="1" applyAlignment="1">
      <alignment horizontal="center" vertical="center"/>
    </xf>
    <xf numFmtId="4" fontId="17" fillId="9" borderId="5" xfId="0" applyNumberFormat="1" applyFont="1" applyFill="1" applyBorder="1" applyAlignment="1">
      <alignment horizontal="center" vertical="center"/>
    </xf>
    <xf numFmtId="4" fontId="17" fillId="9" borderId="25" xfId="0" applyNumberFormat="1" applyFont="1" applyFill="1" applyBorder="1" applyAlignment="1">
      <alignment horizontal="center" vertical="center"/>
    </xf>
    <xf numFmtId="166" fontId="17" fillId="9" borderId="9" xfId="1" applyFont="1" applyFill="1" applyBorder="1" applyAlignment="1" applyProtection="1">
      <alignment horizontal="center" vertical="center"/>
    </xf>
    <xf numFmtId="4" fontId="17" fillId="9" borderId="9" xfId="0" applyNumberFormat="1" applyFont="1" applyFill="1" applyBorder="1" applyAlignment="1">
      <alignment horizontal="center" vertical="center"/>
    </xf>
    <xf numFmtId="4" fontId="17" fillId="9" borderId="39" xfId="0" applyNumberFormat="1" applyFont="1" applyFill="1" applyBorder="1" applyAlignment="1">
      <alignment horizontal="center" vertical="center"/>
    </xf>
    <xf numFmtId="4" fontId="17" fillId="9" borderId="40" xfId="0" applyNumberFormat="1" applyFont="1" applyFill="1" applyBorder="1" applyAlignment="1">
      <alignment horizontal="center" vertical="center"/>
    </xf>
    <xf numFmtId="4" fontId="17" fillId="9" borderId="41" xfId="0" applyNumberFormat="1" applyFont="1" applyFill="1" applyBorder="1" applyAlignment="1">
      <alignment horizontal="center" vertical="center"/>
    </xf>
    <xf numFmtId="166" fontId="17" fillId="9" borderId="49" xfId="1" applyFont="1" applyFill="1" applyBorder="1" applyAlignment="1" applyProtection="1">
      <alignment horizontal="center" vertical="center"/>
    </xf>
    <xf numFmtId="164" fontId="17" fillId="0" borderId="4" xfId="2" applyFont="1" applyBorder="1" applyAlignment="1" applyProtection="1">
      <alignment horizontal="center" vertical="center"/>
    </xf>
    <xf numFmtId="2" fontId="8" fillId="0" borderId="39" xfId="0" applyNumberFormat="1" applyFont="1" applyBorder="1" applyAlignment="1">
      <alignment horizontal="center" vertical="center"/>
    </xf>
    <xf numFmtId="164" fontId="7" fillId="0" borderId="45" xfId="2" applyFont="1" applyBorder="1" applyAlignment="1" applyProtection="1">
      <alignment horizontal="center" vertical="center"/>
    </xf>
    <xf numFmtId="164" fontId="17" fillId="11" borderId="49" xfId="2" applyFont="1" applyFill="1" applyBorder="1" applyAlignment="1" applyProtection="1">
      <alignment vertical="center"/>
    </xf>
    <xf numFmtId="164" fontId="17" fillId="11" borderId="4" xfId="2" applyFont="1" applyFill="1" applyBorder="1" applyAlignment="1" applyProtection="1">
      <alignment vertical="center"/>
    </xf>
    <xf numFmtId="0" fontId="8" fillId="0" borderId="0" xfId="0" applyFont="1" applyAlignment="1">
      <alignment vertical="top"/>
    </xf>
    <xf numFmtId="0" fontId="7" fillId="5" borderId="20" xfId="0" applyFont="1" applyFill="1" applyBorder="1" applyAlignment="1">
      <alignment horizontal="center" vertical="center" wrapText="1"/>
    </xf>
    <xf numFmtId="164" fontId="1" fillId="0" borderId="4" xfId="2" applyFont="1" applyBorder="1" applyProtection="1"/>
    <xf numFmtId="164" fontId="1" fillId="0" borderId="20" xfId="2" applyFont="1" applyBorder="1" applyProtection="1"/>
    <xf numFmtId="165" fontId="20" fillId="10" borderId="8" xfId="0" applyNumberFormat="1" applyFont="1" applyFill="1" applyBorder="1" applyAlignment="1">
      <alignment horizontal="center"/>
    </xf>
    <xf numFmtId="165" fontId="20" fillId="11" borderId="8" xfId="0" applyNumberFormat="1" applyFont="1" applyFill="1" applyBorder="1"/>
    <xf numFmtId="0" fontId="22" fillId="0" borderId="0" xfId="0" applyFont="1"/>
    <xf numFmtId="0" fontId="21" fillId="12" borderId="16" xfId="0" applyFont="1" applyFill="1" applyBorder="1" applyAlignment="1">
      <alignment horizontal="center" vertical="center" wrapText="1"/>
    </xf>
    <xf numFmtId="0" fontId="21" fillId="12" borderId="4" xfId="0" applyFont="1" applyFill="1" applyBorder="1" applyAlignment="1">
      <alignment horizontal="center" vertical="center" wrapText="1"/>
    </xf>
    <xf numFmtId="0" fontId="23" fillId="0" borderId="0" xfId="0" applyFont="1" applyAlignment="1">
      <alignment horizontal="center" vertical="center"/>
    </xf>
    <xf numFmtId="10" fontId="24" fillId="0" borderId="16" xfId="3" applyNumberFormat="1" applyFont="1" applyBorder="1" applyAlignment="1" applyProtection="1">
      <alignment horizontal="center" vertical="center"/>
    </xf>
    <xf numFmtId="0" fontId="24" fillId="0" borderId="4" xfId="0" applyFont="1" applyBorder="1" applyAlignment="1">
      <alignment horizontal="center" vertical="center"/>
    </xf>
    <xf numFmtId="10" fontId="24" fillId="0" borderId="21" xfId="3" applyNumberFormat="1" applyFont="1" applyBorder="1" applyAlignment="1" applyProtection="1">
      <alignment horizontal="center" vertical="center"/>
    </xf>
    <xf numFmtId="0" fontId="24" fillId="0" borderId="22" xfId="0" applyFont="1" applyBorder="1" applyAlignment="1">
      <alignment horizontal="center" vertical="center"/>
    </xf>
    <xf numFmtId="0" fontId="28" fillId="2" borderId="47" xfId="0" applyFont="1" applyFill="1" applyBorder="1" applyAlignment="1">
      <alignment horizontal="center" vertical="top"/>
    </xf>
    <xf numFmtId="10" fontId="27" fillId="2" borderId="20" xfId="0" applyNumberFormat="1" applyFont="1" applyFill="1" applyBorder="1" applyAlignment="1">
      <alignment horizontal="center" vertical="center"/>
    </xf>
    <xf numFmtId="165" fontId="27" fillId="9" borderId="20" xfId="2" applyNumberFormat="1" applyFont="1" applyFill="1" applyBorder="1" applyAlignment="1" applyProtection="1">
      <alignment horizontal="center" vertical="center"/>
    </xf>
    <xf numFmtId="164" fontId="28" fillId="13" borderId="38" xfId="2" applyFont="1" applyFill="1" applyBorder="1" applyAlignment="1" applyProtection="1">
      <alignment vertical="center"/>
    </xf>
    <xf numFmtId="0" fontId="8" fillId="0" borderId="0" xfId="0" applyFont="1" applyAlignment="1">
      <alignment horizontal="left"/>
    </xf>
    <xf numFmtId="0" fontId="18" fillId="0" borderId="0" xfId="0" applyFont="1"/>
    <xf numFmtId="0" fontId="2" fillId="0" borderId="0" xfId="0" applyFont="1" applyAlignment="1">
      <alignment vertical="center"/>
    </xf>
    <xf numFmtId="0" fontId="8" fillId="0" borderId="0" xfId="0" applyFont="1" applyAlignment="1">
      <alignment wrapText="1"/>
    </xf>
    <xf numFmtId="0" fontId="7" fillId="0" borderId="0" xfId="0" applyFont="1" applyAlignment="1">
      <alignment horizontal="center" vertical="center"/>
    </xf>
    <xf numFmtId="0" fontId="29" fillId="0" borderId="0" xfId="0" applyFont="1" applyAlignment="1">
      <alignment horizontal="left"/>
    </xf>
    <xf numFmtId="0" fontId="8" fillId="14" borderId="0" xfId="0" applyFont="1" applyFill="1" applyAlignment="1">
      <alignment horizontal="left"/>
    </xf>
    <xf numFmtId="0" fontId="8" fillId="14" borderId="0" xfId="0" applyFont="1" applyFill="1"/>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center"/>
    </xf>
    <xf numFmtId="0" fontId="7" fillId="0" borderId="0" xfId="0" applyFont="1"/>
    <xf numFmtId="0" fontId="30" fillId="0" borderId="0" xfId="0" applyFont="1"/>
    <xf numFmtId="0" fontId="31" fillId="0" borderId="0" xfId="0" applyFont="1"/>
    <xf numFmtId="0" fontId="7" fillId="0" borderId="0" xfId="0" applyFont="1" applyAlignment="1">
      <alignment horizontal="left"/>
    </xf>
    <xf numFmtId="0" fontId="8" fillId="15" borderId="0" xfId="0" applyFont="1" applyFill="1"/>
    <xf numFmtId="0" fontId="1" fillId="15" borderId="0" xfId="0" applyFont="1" applyFill="1" applyAlignment="1">
      <alignment horizontal="left" vertical="center"/>
    </xf>
    <xf numFmtId="0" fontId="32" fillId="0" borderId="0" xfId="0" applyFont="1"/>
    <xf numFmtId="0" fontId="30" fillId="14" borderId="0" xfId="0" applyFont="1" applyFill="1"/>
    <xf numFmtId="0" fontId="32" fillId="14" borderId="0" xfId="0" applyFont="1" applyFill="1"/>
    <xf numFmtId="0" fontId="30" fillId="0" borderId="0" xfId="0" applyFont="1" applyAlignment="1">
      <alignment horizontal="left"/>
    </xf>
    <xf numFmtId="0" fontId="7" fillId="11" borderId="0" xfId="0" applyFont="1" applyFill="1" applyAlignment="1">
      <alignment horizontal="center"/>
    </xf>
    <xf numFmtId="0" fontId="8" fillId="11" borderId="0" xfId="0" applyFont="1" applyFill="1"/>
    <xf numFmtId="0" fontId="30" fillId="0" borderId="0" xfId="0" applyFont="1" applyAlignment="1">
      <alignment horizontal="left" vertical="center"/>
    </xf>
    <xf numFmtId="0" fontId="32" fillId="0" borderId="0" xfId="0" applyFont="1" applyAlignment="1">
      <alignment horizontal="center" vertical="center"/>
    </xf>
    <xf numFmtId="0" fontId="30" fillId="0" borderId="0" xfId="0" applyFont="1" applyAlignment="1">
      <alignment vertical="center"/>
    </xf>
    <xf numFmtId="0" fontId="32" fillId="0" borderId="0" xfId="0" applyFont="1" applyAlignment="1">
      <alignment vertical="center"/>
    </xf>
    <xf numFmtId="0" fontId="32" fillId="16" borderId="0" xfId="0" applyFont="1" applyFill="1" applyAlignment="1">
      <alignment horizontal="center"/>
    </xf>
    <xf numFmtId="0" fontId="30" fillId="16" borderId="0" xfId="0" applyFont="1" applyFill="1"/>
    <xf numFmtId="0" fontId="8" fillId="8" borderId="0" xfId="0" applyFont="1" applyFill="1" applyAlignment="1">
      <alignment vertical="center"/>
    </xf>
    <xf numFmtId="0" fontId="8" fillId="0" borderId="0" xfId="0" applyFont="1" applyAlignment="1">
      <alignment horizontal="center"/>
    </xf>
    <xf numFmtId="0" fontId="14" fillId="0" borderId="0" xfId="0" applyFont="1" applyAlignment="1">
      <alignment horizontal="left" vertical="center"/>
    </xf>
    <xf numFmtId="167" fontId="5" fillId="0" borderId="0" xfId="0" applyNumberFormat="1" applyFont="1" applyAlignment="1">
      <alignment horizontal="left" vertical="center"/>
    </xf>
    <xf numFmtId="0" fontId="5" fillId="0" borderId="0" xfId="0" applyFont="1" applyAlignment="1">
      <alignment vertical="center" wrapText="1"/>
    </xf>
    <xf numFmtId="4" fontId="1" fillId="0" borderId="0" xfId="0" applyNumberFormat="1" applyFont="1" applyAlignment="1">
      <alignment vertical="center"/>
    </xf>
    <xf numFmtId="0" fontId="8" fillId="9" borderId="4" xfId="0" applyFont="1" applyFill="1" applyBorder="1" applyAlignment="1">
      <alignment horizontal="center" vertical="center" wrapText="1"/>
    </xf>
    <xf numFmtId="0" fontId="19" fillId="9" borderId="52" xfId="0" applyFont="1" applyFill="1" applyBorder="1" applyAlignment="1">
      <alignment horizontal="center" vertical="center" wrapText="1"/>
    </xf>
    <xf numFmtId="0" fontId="5" fillId="9" borderId="4" xfId="0" applyFont="1" applyFill="1" applyBorder="1" applyAlignment="1">
      <alignment horizontal="center" vertical="center" wrapText="1"/>
    </xf>
    <xf numFmtId="1" fontId="1" fillId="0" borderId="4" xfId="0" applyNumberFormat="1" applyFont="1" applyBorder="1" applyAlignment="1">
      <alignment horizontal="center" vertical="center"/>
    </xf>
    <xf numFmtId="0" fontId="1" fillId="0" borderId="4" xfId="0" applyFont="1" applyBorder="1" applyAlignment="1">
      <alignment vertical="center" wrapText="1"/>
    </xf>
    <xf numFmtId="165" fontId="0" fillId="14" borderId="4" xfId="0" applyNumberFormat="1" applyFill="1" applyBorder="1" applyAlignment="1" applyProtection="1">
      <alignment horizontal="center"/>
      <protection locked="0"/>
    </xf>
    <xf numFmtId="165" fontId="0" fillId="0" borderId="4" xfId="0" applyNumberFormat="1" applyBorder="1" applyAlignment="1">
      <alignment horizontal="center"/>
    </xf>
    <xf numFmtId="4" fontId="1" fillId="0" borderId="4" xfId="1" applyNumberFormat="1" applyFont="1" applyBorder="1" applyAlignment="1" applyProtection="1">
      <alignment horizontal="center" vertical="center"/>
    </xf>
    <xf numFmtId="0" fontId="0" fillId="0" borderId="4" xfId="0" applyBorder="1" applyAlignment="1">
      <alignment horizontal="center"/>
    </xf>
    <xf numFmtId="4" fontId="5" fillId="0" borderId="4" xfId="1" applyNumberFormat="1" applyFont="1" applyBorder="1" applyAlignment="1" applyProtection="1">
      <alignment horizontal="center" vertical="center"/>
    </xf>
    <xf numFmtId="0" fontId="5" fillId="0" borderId="0" xfId="0" applyFont="1" applyAlignment="1">
      <alignment vertical="center"/>
    </xf>
    <xf numFmtId="0" fontId="5" fillId="9" borderId="4" xfId="0" applyFont="1" applyFill="1" applyBorder="1" applyAlignment="1">
      <alignment horizontal="center" vertical="center"/>
    </xf>
    <xf numFmtId="0" fontId="1" fillId="0" borderId="4" xfId="0" applyFont="1" applyBorder="1" applyAlignment="1">
      <alignment horizontal="left" vertical="center"/>
    </xf>
    <xf numFmtId="10" fontId="1" fillId="14" borderId="4" xfId="3" applyNumberFormat="1" applyFont="1" applyFill="1" applyBorder="1" applyAlignment="1" applyProtection="1">
      <alignment horizontal="center" vertical="center"/>
      <protection locked="0"/>
    </xf>
    <xf numFmtId="0" fontId="1" fillId="14" borderId="4" xfId="0" applyFont="1" applyFill="1" applyBorder="1" applyAlignment="1" applyProtection="1">
      <alignment horizontal="center" vertical="center"/>
      <protection locked="0"/>
    </xf>
    <xf numFmtId="2" fontId="1" fillId="14" borderId="4" xfId="0" applyNumberFormat="1" applyFont="1" applyFill="1" applyBorder="1" applyAlignment="1" applyProtection="1">
      <alignment horizontal="center" vertical="center" wrapText="1"/>
      <protection locked="0"/>
    </xf>
    <xf numFmtId="4" fontId="33" fillId="0" borderId="4" xfId="0" applyNumberFormat="1" applyFont="1" applyBorder="1" applyAlignment="1">
      <alignment horizontal="center" vertical="center"/>
    </xf>
    <xf numFmtId="10" fontId="1" fillId="14" borderId="4" xfId="0" applyNumberFormat="1" applyFont="1" applyFill="1" applyBorder="1" applyAlignment="1" applyProtection="1">
      <alignment horizontal="center" vertical="center"/>
      <protection locked="0"/>
    </xf>
    <xf numFmtId="0" fontId="0" fillId="14" borderId="0" xfId="0" applyFill="1" applyAlignment="1" applyProtection="1">
      <alignment horizontal="center"/>
      <protection locked="0"/>
    </xf>
    <xf numFmtId="0" fontId="1" fillId="0" borderId="0" xfId="0" applyFont="1" applyAlignment="1">
      <alignment horizontal="center" vertical="center" wrapText="1"/>
    </xf>
    <xf numFmtId="2" fontId="1" fillId="14" borderId="4" xfId="0" applyNumberFormat="1" applyFont="1" applyFill="1" applyBorder="1" applyAlignment="1" applyProtection="1">
      <alignment horizontal="center" vertical="center"/>
      <protection locked="0"/>
    </xf>
    <xf numFmtId="10" fontId="1" fillId="0" borderId="4" xfId="3" applyNumberFormat="1" applyFont="1" applyBorder="1" applyAlignment="1" applyProtection="1">
      <alignment horizontal="center" vertical="center"/>
    </xf>
    <xf numFmtId="0" fontId="1" fillId="0" borderId="44" xfId="0" applyFont="1" applyBorder="1" applyAlignment="1">
      <alignment vertical="center"/>
    </xf>
    <xf numFmtId="0" fontId="1" fillId="0" borderId="17" xfId="0" applyFont="1" applyBorder="1" applyAlignment="1">
      <alignment horizontal="center" vertical="center"/>
    </xf>
    <xf numFmtId="10" fontId="5" fillId="0" borderId="4" xfId="3" applyNumberFormat="1" applyFont="1" applyBorder="1" applyAlignment="1" applyProtection="1">
      <alignment horizontal="center" vertical="center"/>
    </xf>
    <xf numFmtId="0" fontId="1" fillId="15" borderId="4" xfId="0" applyFont="1" applyFill="1" applyBorder="1" applyAlignment="1">
      <alignment horizontal="center" vertical="center" wrapText="1"/>
    </xf>
    <xf numFmtId="0" fontId="2" fillId="0" borderId="1" xfId="0" applyFont="1" applyBorder="1"/>
    <xf numFmtId="0" fontId="2" fillId="0" borderId="29" xfId="0" applyFont="1" applyBorder="1" applyAlignment="1">
      <alignment vertical="center"/>
    </xf>
    <xf numFmtId="0" fontId="2" fillId="0" borderId="3" xfId="0" applyFont="1" applyBorder="1"/>
    <xf numFmtId="0" fontId="2" fillId="0" borderId="30" xfId="0" applyFont="1" applyBorder="1" applyAlignment="1">
      <alignment vertical="center"/>
    </xf>
    <xf numFmtId="0" fontId="19" fillId="0" borderId="3" xfId="0" applyFont="1" applyBorder="1"/>
    <xf numFmtId="0" fontId="35" fillId="0" borderId="16" xfId="0" applyFont="1" applyBorder="1" applyAlignment="1">
      <alignment horizontal="center"/>
    </xf>
    <xf numFmtId="0" fontId="35" fillId="0" borderId="4" xfId="0" applyFont="1" applyBorder="1" applyAlignment="1">
      <alignment horizontal="center"/>
    </xf>
    <xf numFmtId="0" fontId="35" fillId="0" borderId="20" xfId="0" applyFont="1" applyBorder="1" applyAlignment="1">
      <alignment horizontal="center"/>
    </xf>
    <xf numFmtId="0" fontId="36" fillId="9" borderId="16" xfId="0" applyFont="1" applyFill="1" applyBorder="1" applyAlignment="1">
      <alignment horizontal="center" vertical="center"/>
    </xf>
    <xf numFmtId="0" fontId="19" fillId="0" borderId="16" xfId="0" applyFont="1" applyBorder="1" applyAlignment="1">
      <alignment horizontal="center" vertical="center"/>
    </xf>
    <xf numFmtId="0" fontId="19" fillId="0" borderId="4" xfId="0" applyFont="1" applyBorder="1" applyAlignment="1">
      <alignment vertical="center"/>
    </xf>
    <xf numFmtId="10" fontId="19" fillId="2" borderId="20" xfId="0" applyNumberFormat="1" applyFont="1" applyFill="1" applyBorder="1" applyAlignment="1" applyProtection="1">
      <alignment horizontal="center" vertical="center"/>
      <protection locked="0"/>
    </xf>
    <xf numFmtId="10" fontId="19" fillId="0" borderId="20" xfId="0" applyNumberFormat="1" applyFont="1" applyBorder="1" applyAlignment="1">
      <alignment horizontal="center" vertical="center"/>
    </xf>
    <xf numFmtId="2" fontId="0" fillId="0" borderId="0" xfId="0" applyNumberFormat="1"/>
    <xf numFmtId="10" fontId="36" fillId="9" borderId="20" xfId="0" applyNumberFormat="1" applyFont="1" applyFill="1" applyBorder="1" applyAlignment="1">
      <alignment horizontal="center" vertical="center"/>
    </xf>
    <xf numFmtId="0" fontId="19" fillId="0" borderId="17" xfId="0" applyFont="1" applyBorder="1" applyAlignment="1">
      <alignment vertical="center"/>
    </xf>
    <xf numFmtId="10" fontId="37" fillId="17" borderId="20" xfId="3" applyNumberFormat="1" applyFont="1" applyFill="1" applyBorder="1" applyAlignment="1" applyProtection="1">
      <alignment horizontal="center" vertical="center"/>
    </xf>
    <xf numFmtId="10" fontId="38" fillId="0" borderId="20" xfId="0" applyNumberFormat="1" applyFont="1" applyBorder="1" applyAlignment="1">
      <alignment horizontal="center" vertical="center"/>
    </xf>
    <xf numFmtId="10" fontId="30" fillId="0" borderId="15" xfId="0" applyNumberFormat="1" applyFont="1" applyBorder="1" applyAlignment="1">
      <alignment horizontal="center" vertical="center"/>
    </xf>
    <xf numFmtId="10" fontId="32" fillId="0" borderId="20" xfId="0" applyNumberFormat="1" applyFont="1" applyBorder="1" applyAlignment="1">
      <alignment horizontal="center" vertical="center"/>
    </xf>
    <xf numFmtId="0" fontId="38" fillId="0" borderId="16" xfId="0" applyFont="1" applyBorder="1" applyAlignment="1">
      <alignment horizontal="center" vertical="center"/>
    </xf>
    <xf numFmtId="0" fontId="38" fillId="0" borderId="4" xfId="0" applyFont="1" applyBorder="1" applyAlignment="1">
      <alignment horizontal="left" vertical="center"/>
    </xf>
    <xf numFmtId="0" fontId="8" fillId="18" borderId="16" xfId="0" applyFont="1" applyFill="1" applyBorder="1" applyAlignment="1">
      <alignment horizontal="center" vertical="center" wrapText="1"/>
    </xf>
    <xf numFmtId="0" fontId="8" fillId="18" borderId="4" xfId="0" applyFont="1" applyFill="1" applyBorder="1" applyAlignment="1">
      <alignment horizontal="center" vertical="center" wrapText="1"/>
    </xf>
    <xf numFmtId="0" fontId="40" fillId="18" borderId="20" xfId="0" applyFont="1" applyFill="1" applyBorder="1" applyAlignment="1">
      <alignment horizontal="center" vertical="center" wrapText="1"/>
    </xf>
    <xf numFmtId="10" fontId="8" fillId="18" borderId="4" xfId="0" applyNumberFormat="1" applyFont="1" applyFill="1" applyBorder="1" applyAlignment="1">
      <alignment horizontal="center" vertical="center" wrapText="1"/>
    </xf>
    <xf numFmtId="10" fontId="9" fillId="18" borderId="20" xfId="0" applyNumberFormat="1" applyFont="1" applyFill="1" applyBorder="1" applyAlignment="1">
      <alignment horizontal="center" vertical="center" wrapText="1"/>
    </xf>
    <xf numFmtId="0" fontId="19" fillId="0" borderId="16" xfId="0" applyFont="1" applyBorder="1" applyAlignment="1">
      <alignment horizontal="center" vertical="center" wrapText="1"/>
    </xf>
    <xf numFmtId="10" fontId="19" fillId="0" borderId="4" xfId="0" applyNumberFormat="1" applyFont="1" applyBorder="1" applyAlignment="1">
      <alignment horizontal="center" vertical="center" wrapText="1"/>
    </xf>
    <xf numFmtId="10" fontId="19" fillId="0" borderId="20" xfId="0" applyNumberFormat="1" applyFont="1" applyBorder="1" applyAlignment="1">
      <alignment horizontal="center" vertical="center" wrapText="1"/>
    </xf>
    <xf numFmtId="0" fontId="38" fillId="18" borderId="16" xfId="0" applyFont="1" applyFill="1" applyBorder="1" applyAlignment="1">
      <alignment horizontal="center" vertical="center" wrapText="1"/>
    </xf>
    <xf numFmtId="10" fontId="38" fillId="18" borderId="4" xfId="0" applyNumberFormat="1" applyFont="1" applyFill="1" applyBorder="1" applyAlignment="1">
      <alignment horizontal="center" vertical="center" wrapText="1"/>
    </xf>
    <xf numFmtId="10" fontId="38" fillId="18" borderId="20" xfId="0" applyNumberFormat="1" applyFont="1" applyFill="1" applyBorder="1" applyAlignment="1">
      <alignment horizontal="center" vertical="center" wrapText="1"/>
    </xf>
    <xf numFmtId="168" fontId="19" fillId="0" borderId="4" xfId="0" applyNumberFormat="1" applyFont="1" applyBorder="1" applyAlignment="1">
      <alignment horizontal="center" vertical="center" wrapText="1"/>
    </xf>
    <xf numFmtId="168" fontId="19" fillId="0" borderId="20" xfId="0" applyNumberFormat="1" applyFont="1" applyBorder="1" applyAlignment="1">
      <alignment horizontal="center" vertical="center" wrapText="1"/>
    </xf>
    <xf numFmtId="0" fontId="38" fillId="0" borderId="16" xfId="0" applyFont="1" applyBorder="1" applyAlignment="1">
      <alignment horizontal="center" vertical="center" wrapText="1"/>
    </xf>
    <xf numFmtId="10" fontId="38" fillId="0" borderId="4" xfId="0" applyNumberFormat="1" applyFont="1" applyBorder="1" applyAlignment="1">
      <alignment horizontal="center" vertical="center" wrapText="1"/>
    </xf>
    <xf numFmtId="10" fontId="38" fillId="0" borderId="20" xfId="0" applyNumberFormat="1" applyFont="1" applyBorder="1" applyAlignment="1">
      <alignment horizontal="center" vertical="center" wrapText="1"/>
    </xf>
    <xf numFmtId="0" fontId="38" fillId="18" borderId="21" xfId="0" applyFont="1" applyFill="1" applyBorder="1" applyAlignment="1">
      <alignment horizontal="center" vertical="center" wrapText="1"/>
    </xf>
    <xf numFmtId="10" fontId="38" fillId="18" borderId="22" xfId="0" applyNumberFormat="1" applyFont="1" applyFill="1" applyBorder="1" applyAlignment="1">
      <alignment horizontal="center" vertical="center" wrapText="1"/>
    </xf>
    <xf numFmtId="10" fontId="41" fillId="18" borderId="38" xfId="0" applyNumberFormat="1" applyFont="1" applyFill="1" applyBorder="1" applyAlignment="1">
      <alignment horizontal="center" vertical="center" wrapText="1"/>
    </xf>
    <xf numFmtId="1" fontId="1" fillId="0" borderId="0" xfId="0" applyNumberFormat="1" applyFont="1" applyAlignment="1">
      <alignment horizontal="center"/>
    </xf>
    <xf numFmtId="2" fontId="1" fillId="0" borderId="0" xfId="0" applyNumberFormat="1" applyFont="1" applyAlignment="1">
      <alignment horizontal="center"/>
    </xf>
    <xf numFmtId="4" fontId="1" fillId="0" borderId="0" xfId="0" applyNumberFormat="1" applyFont="1" applyAlignment="1">
      <alignment horizontal="center"/>
    </xf>
    <xf numFmtId="0" fontId="0" fillId="0" borderId="0" xfId="0" applyAlignment="1">
      <alignment horizontal="center"/>
    </xf>
    <xf numFmtId="0" fontId="18" fillId="0" borderId="1" xfId="0" applyFont="1" applyBorder="1" applyAlignment="1">
      <alignment horizontal="left" vertical="center"/>
    </xf>
    <xf numFmtId="1" fontId="18" fillId="0" borderId="2" xfId="0" applyNumberFormat="1" applyFont="1" applyBorder="1" applyAlignment="1">
      <alignment horizontal="center"/>
    </xf>
    <xf numFmtId="1" fontId="1" fillId="0" borderId="2" xfId="0" applyNumberFormat="1" applyFont="1" applyBorder="1" applyAlignment="1">
      <alignment horizontal="center"/>
    </xf>
    <xf numFmtId="2" fontId="1" fillId="0" borderId="2" xfId="0" applyNumberFormat="1" applyFont="1" applyBorder="1" applyAlignment="1">
      <alignment horizontal="center"/>
    </xf>
    <xf numFmtId="4" fontId="1" fillId="0" borderId="29" xfId="0" applyNumberFormat="1" applyFont="1" applyBorder="1" applyAlignment="1">
      <alignment horizontal="center"/>
    </xf>
    <xf numFmtId="0" fontId="18" fillId="0" borderId="3" xfId="0" applyFont="1" applyBorder="1" applyAlignment="1">
      <alignment horizontal="left" vertical="center"/>
    </xf>
    <xf numFmtId="1" fontId="18" fillId="0" borderId="0" xfId="0" applyNumberFormat="1" applyFont="1" applyAlignment="1">
      <alignment horizontal="center"/>
    </xf>
    <xf numFmtId="4" fontId="1" fillId="0" borderId="30" xfId="0" applyNumberFormat="1" applyFont="1" applyBorder="1" applyAlignment="1">
      <alignment horizontal="center"/>
    </xf>
    <xf numFmtId="1" fontId="18" fillId="0" borderId="0" xfId="0" applyNumberFormat="1" applyFont="1" applyAlignment="1">
      <alignment horizontal="center" vertical="center"/>
    </xf>
    <xf numFmtId="1" fontId="1" fillId="0" borderId="0" xfId="0" applyNumberFormat="1" applyFont="1" applyAlignment="1">
      <alignment horizontal="center" vertical="center"/>
    </xf>
    <xf numFmtId="2" fontId="1" fillId="0" borderId="0" xfId="0" applyNumberFormat="1" applyFont="1" applyAlignment="1">
      <alignment horizontal="center" vertical="center"/>
    </xf>
    <xf numFmtId="4" fontId="1" fillId="0" borderId="30" xfId="0" applyNumberFormat="1" applyFont="1" applyBorder="1" applyAlignment="1">
      <alignment horizontal="center" vertical="center"/>
    </xf>
    <xf numFmtId="0" fontId="6" fillId="0" borderId="0" xfId="0" applyFont="1"/>
    <xf numFmtId="0" fontId="1" fillId="0" borderId="55" xfId="0" applyFont="1" applyBorder="1" applyAlignment="1">
      <alignment horizontal="center" vertical="center"/>
    </xf>
    <xf numFmtId="0" fontId="1" fillId="0" borderId="56" xfId="0" applyFont="1" applyBorder="1" applyAlignment="1">
      <alignment horizontal="left" vertical="center"/>
    </xf>
    <xf numFmtId="1" fontId="1" fillId="0" borderId="56" xfId="0" applyNumberFormat="1" applyFont="1" applyBorder="1" applyAlignment="1">
      <alignment horizontal="center" vertical="center"/>
    </xf>
    <xf numFmtId="2" fontId="1" fillId="0" borderId="56" xfId="0" applyNumberFormat="1" applyFont="1" applyBorder="1" applyAlignment="1">
      <alignment horizontal="center" vertical="center"/>
    </xf>
    <xf numFmtId="4" fontId="1" fillId="0" borderId="57" xfId="0" applyNumberFormat="1" applyFont="1" applyBorder="1" applyAlignment="1">
      <alignment horizontal="center" vertical="center"/>
    </xf>
    <xf numFmtId="0" fontId="43" fillId="0" borderId="54" xfId="0" applyFont="1" applyBorder="1" applyAlignment="1">
      <alignment horizontal="center" vertical="center"/>
    </xf>
    <xf numFmtId="0" fontId="44" fillId="0" borderId="53" xfId="0" applyFont="1" applyBorder="1" applyAlignment="1">
      <alignment horizontal="center" vertical="center"/>
    </xf>
    <xf numFmtId="1" fontId="44" fillId="0" borderId="4" xfId="0" applyNumberFormat="1" applyFont="1" applyBorder="1" applyAlignment="1">
      <alignment horizontal="center" vertical="center"/>
    </xf>
    <xf numFmtId="1" fontId="45" fillId="0" borderId="4" xfId="0" applyNumberFormat="1" applyFont="1" applyBorder="1" applyAlignment="1">
      <alignment horizontal="center" vertical="center" wrapText="1"/>
    </xf>
    <xf numFmtId="2" fontId="43" fillId="0" borderId="4" xfId="0" applyNumberFormat="1" applyFont="1" applyBorder="1" applyAlignment="1">
      <alignment horizontal="center" vertical="center" wrapText="1"/>
    </xf>
    <xf numFmtId="4" fontId="43" fillId="0" borderId="20" xfId="0" applyNumberFormat="1" applyFont="1" applyBorder="1" applyAlignment="1">
      <alignment horizontal="center" vertical="center"/>
    </xf>
    <xf numFmtId="0" fontId="1" fillId="0" borderId="0" xfId="0" applyFont="1" applyAlignment="1">
      <alignment horizontal="left"/>
    </xf>
    <xf numFmtId="0" fontId="8" fillId="0" borderId="4" xfId="0" applyFont="1" applyBorder="1" applyAlignment="1">
      <alignment horizontal="center" vertical="center" wrapText="1"/>
    </xf>
    <xf numFmtId="0" fontId="6" fillId="0" borderId="4" xfId="0" applyFont="1" applyBorder="1" applyAlignment="1">
      <alignment horizontal="center" vertical="center"/>
    </xf>
    <xf numFmtId="1" fontId="6" fillId="0" borderId="19" xfId="0" applyNumberFormat="1" applyFont="1" applyBorder="1" applyAlignment="1">
      <alignment horizontal="center" vertical="center"/>
    </xf>
    <xf numFmtId="1" fontId="6" fillId="0" borderId="4" xfId="0" applyNumberFormat="1" applyFont="1" applyBorder="1" applyAlignment="1">
      <alignment horizontal="center" vertical="center" wrapText="1"/>
    </xf>
    <xf numFmtId="169" fontId="6" fillId="14" borderId="4" xfId="0" applyNumberFormat="1" applyFont="1" applyFill="1" applyBorder="1" applyAlignment="1" applyProtection="1">
      <alignment horizontal="center" vertical="center" wrapText="1"/>
      <protection locked="0"/>
    </xf>
    <xf numFmtId="169" fontId="6" fillId="0" borderId="20" xfId="1" applyNumberFormat="1" applyFont="1" applyBorder="1" applyAlignment="1" applyProtection="1">
      <alignment horizontal="center" vertical="center"/>
    </xf>
    <xf numFmtId="164" fontId="46" fillId="0" borderId="4" xfId="0" applyNumberFormat="1" applyFont="1" applyBorder="1" applyAlignment="1">
      <alignment horizontal="center" vertical="center"/>
    </xf>
    <xf numFmtId="164" fontId="8" fillId="0" borderId="4" xfId="0" applyNumberFormat="1" applyFont="1" applyBorder="1" applyAlignment="1">
      <alignment horizontal="center" vertical="center"/>
    </xf>
    <xf numFmtId="1" fontId="6" fillId="0" borderId="19" xfId="1" applyNumberFormat="1" applyFont="1" applyBorder="1" applyAlignment="1" applyProtection="1">
      <alignment horizontal="center" vertical="center"/>
    </xf>
    <xf numFmtId="169" fontId="6" fillId="14" borderId="4" xfId="1" applyNumberFormat="1" applyFont="1" applyFill="1" applyBorder="1" applyAlignment="1" applyProtection="1">
      <alignment horizontal="center" vertical="center"/>
      <protection locked="0"/>
    </xf>
    <xf numFmtId="0" fontId="6" fillId="0" borderId="14" xfId="0" applyFont="1" applyBorder="1" applyAlignment="1">
      <alignment horizontal="center" vertical="center"/>
    </xf>
    <xf numFmtId="1" fontId="6" fillId="0" borderId="4" xfId="1" applyNumberFormat="1" applyFont="1" applyBorder="1" applyAlignment="1" applyProtection="1">
      <alignment horizontal="center" vertical="center"/>
    </xf>
    <xf numFmtId="169" fontId="6" fillId="14" borderId="53" xfId="1" applyNumberFormat="1" applyFont="1" applyFill="1" applyBorder="1" applyAlignment="1" applyProtection="1">
      <alignment horizontal="center" vertical="center"/>
      <protection locked="0"/>
    </xf>
    <xf numFmtId="0" fontId="0" fillId="0" borderId="17" xfId="0" applyBorder="1"/>
    <xf numFmtId="0" fontId="0" fillId="0" borderId="56" xfId="0" applyBorder="1"/>
    <xf numFmtId="0" fontId="0" fillId="0" borderId="19" xfId="0" applyBorder="1"/>
    <xf numFmtId="1" fontId="47" fillId="0" borderId="58" xfId="0" applyNumberFormat="1" applyFont="1" applyBorder="1" applyAlignment="1">
      <alignment horizontal="center" vertical="center"/>
    </xf>
    <xf numFmtId="4" fontId="6" fillId="0" borderId="26" xfId="0" applyNumberFormat="1" applyFont="1" applyBorder="1" applyAlignment="1">
      <alignment horizontal="center" vertical="center"/>
    </xf>
    <xf numFmtId="169" fontId="6" fillId="0" borderId="4" xfId="0" applyNumberFormat="1" applyFont="1" applyBorder="1" applyAlignment="1">
      <alignment horizontal="center" vertical="center"/>
    </xf>
    <xf numFmtId="169" fontId="6" fillId="0" borderId="59" xfId="1" applyNumberFormat="1" applyFont="1" applyBorder="1" applyAlignment="1" applyProtection="1">
      <alignment horizontal="center" vertical="center"/>
    </xf>
    <xf numFmtId="4" fontId="48" fillId="9" borderId="38" xfId="1" applyNumberFormat="1" applyFont="1" applyFill="1" applyBorder="1" applyAlignment="1" applyProtection="1">
      <alignment horizontal="center" vertical="center"/>
    </xf>
    <xf numFmtId="0" fontId="7" fillId="0" borderId="4" xfId="0" applyFont="1" applyBorder="1" applyAlignment="1">
      <alignment horizontal="center" vertical="center" wrapText="1"/>
    </xf>
    <xf numFmtId="0" fontId="7" fillId="19" borderId="4" xfId="0" applyFont="1" applyFill="1" applyBorder="1" applyAlignment="1">
      <alignment horizontal="center" vertical="center" wrapText="1"/>
    </xf>
    <xf numFmtId="0" fontId="8" fillId="0" borderId="4" xfId="0" applyFont="1" applyBorder="1" applyAlignment="1">
      <alignment horizontal="center" vertical="center"/>
    </xf>
    <xf numFmtId="170" fontId="8" fillId="0" borderId="4" xfId="0" applyNumberFormat="1" applyFont="1" applyBorder="1" applyAlignment="1">
      <alignment horizontal="center" vertical="center"/>
    </xf>
    <xf numFmtId="170" fontId="8" fillId="2" borderId="4" xfId="0" applyNumberFormat="1" applyFont="1" applyFill="1" applyBorder="1" applyAlignment="1" applyProtection="1">
      <alignment horizontal="center" vertical="center"/>
      <protection locked="0"/>
    </xf>
    <xf numFmtId="170" fontId="8" fillId="0" borderId="4" xfId="0" applyNumberFormat="1" applyFont="1" applyBorder="1" applyAlignment="1">
      <alignment vertical="center"/>
    </xf>
    <xf numFmtId="170" fontId="7" fillId="9" borderId="4" xfId="0" applyNumberFormat="1" applyFont="1" applyFill="1" applyBorder="1"/>
    <xf numFmtId="171" fontId="7" fillId="9" borderId="4" xfId="0" applyNumberFormat="1" applyFont="1" applyFill="1" applyBorder="1" applyAlignment="1">
      <alignment horizontal="center"/>
    </xf>
    <xf numFmtId="0" fontId="7" fillId="8" borderId="3"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0" xfId="0" applyFont="1" applyFill="1" applyAlignment="1">
      <alignment horizontal="center" vertical="center"/>
    </xf>
    <xf numFmtId="166" fontId="0" fillId="0" borderId="0" xfId="0" applyNumberFormat="1"/>
    <xf numFmtId="166" fontId="1" fillId="0" borderId="0" xfId="0" applyNumberFormat="1" applyFont="1" applyAlignment="1">
      <alignment vertical="center"/>
    </xf>
    <xf numFmtId="9" fontId="0" fillId="0" borderId="0" xfId="0" applyNumberFormat="1"/>
    <xf numFmtId="0" fontId="0" fillId="0" borderId="0" xfId="0" applyAlignment="1">
      <alignment horizontal="left"/>
    </xf>
    <xf numFmtId="0" fontId="49" fillId="11" borderId="60" xfId="0" applyFont="1" applyFill="1" applyBorder="1" applyAlignment="1">
      <alignment horizontal="center" vertical="center" wrapText="1"/>
    </xf>
    <xf numFmtId="0" fontId="0" fillId="0" borderId="0" xfId="0" applyAlignment="1">
      <alignment horizontal="justify"/>
    </xf>
    <xf numFmtId="0" fontId="27" fillId="0" borderId="4" xfId="0" applyFont="1" applyBorder="1" applyAlignment="1">
      <alignment horizontal="center" vertical="center" wrapText="1"/>
    </xf>
    <xf numFmtId="0" fontId="27" fillId="0" borderId="4" xfId="0" applyFont="1" applyBorder="1" applyAlignment="1">
      <alignment horizontal="justify" vertical="center" wrapText="1"/>
    </xf>
    <xf numFmtId="165" fontId="27" fillId="14" borderId="4" xfId="0" applyNumberFormat="1" applyFont="1" applyFill="1" applyBorder="1" applyAlignment="1" applyProtection="1">
      <alignment horizontal="center" vertical="center" wrapText="1"/>
      <protection locked="0"/>
    </xf>
    <xf numFmtId="10" fontId="27" fillId="0" borderId="4" xfId="0" applyNumberFormat="1" applyFont="1" applyBorder="1" applyAlignment="1">
      <alignment horizontal="center" vertical="center" wrapText="1"/>
    </xf>
    <xf numFmtId="165" fontId="27" fillId="0" borderId="4" xfId="0" applyNumberFormat="1" applyFont="1" applyBorder="1" applyAlignment="1">
      <alignment horizontal="center" vertical="center"/>
    </xf>
    <xf numFmtId="165" fontId="49" fillId="11" borderId="60" xfId="0" applyNumberFormat="1" applyFont="1" applyFill="1" applyBorder="1" applyAlignment="1">
      <alignment horizontal="center"/>
    </xf>
    <xf numFmtId="165" fontId="49" fillId="11" borderId="60" xfId="0" applyNumberFormat="1" applyFont="1" applyFill="1" applyBorder="1" applyAlignment="1">
      <alignment horizontal="center" vertical="center" wrapText="1"/>
    </xf>
    <xf numFmtId="0" fontId="27" fillId="0" borderId="0" xfId="0" applyFont="1" applyAlignment="1">
      <alignment horizontal="justify"/>
    </xf>
    <xf numFmtId="165" fontId="27" fillId="0" borderId="0" xfId="0" applyNumberFormat="1" applyFont="1" applyAlignment="1">
      <alignment horizontal="justify"/>
    </xf>
    <xf numFmtId="165" fontId="27" fillId="0" borderId="4" xfId="0" applyNumberFormat="1" applyFont="1" applyBorder="1" applyAlignment="1">
      <alignment horizontal="center" vertical="center" wrapText="1"/>
    </xf>
    <xf numFmtId="0" fontId="27" fillId="0" borderId="0" xfId="0" applyFont="1" applyAlignment="1">
      <alignment horizontal="justify" vertical="center"/>
    </xf>
    <xf numFmtId="0" fontId="27" fillId="0" borderId="0" xfId="0" applyFont="1" applyAlignment="1">
      <alignment horizontal="center" vertical="center"/>
    </xf>
    <xf numFmtId="0" fontId="27" fillId="0" borderId="0" xfId="0" applyFont="1" applyAlignment="1">
      <alignment horizontal="left" vertical="center"/>
    </xf>
    <xf numFmtId="4" fontId="8" fillId="0" borderId="0" xfId="0" applyNumberFormat="1" applyFont="1" applyAlignment="1">
      <alignment horizontal="center"/>
    </xf>
    <xf numFmtId="0" fontId="2" fillId="0" borderId="1" xfId="0" applyFont="1" applyBorder="1" applyAlignment="1">
      <alignment vertical="center"/>
    </xf>
    <xf numFmtId="0" fontId="8" fillId="0" borderId="2" xfId="0" applyFont="1" applyBorder="1" applyAlignment="1">
      <alignment vertical="center"/>
    </xf>
    <xf numFmtId="4" fontId="8" fillId="0" borderId="2" xfId="0" applyNumberFormat="1" applyFont="1" applyBorder="1" applyAlignment="1">
      <alignment horizontal="center" vertical="center"/>
    </xf>
    <xf numFmtId="4" fontId="8" fillId="0" borderId="2" xfId="0" applyNumberFormat="1" applyFont="1" applyBorder="1" applyAlignment="1">
      <alignment horizontal="center"/>
    </xf>
    <xf numFmtId="0" fontId="2" fillId="0" borderId="3" xfId="0" applyFont="1" applyBorder="1" applyAlignment="1">
      <alignment vertical="center"/>
    </xf>
    <xf numFmtId="4" fontId="8" fillId="0" borderId="0" xfId="0" applyNumberFormat="1" applyFont="1" applyAlignment="1">
      <alignment horizontal="center" vertical="center"/>
    </xf>
    <xf numFmtId="0" fontId="7" fillId="0" borderId="63" xfId="0" applyFont="1" applyBorder="1" applyAlignment="1">
      <alignment horizontal="left" vertical="center" wrapText="1"/>
    </xf>
    <xf numFmtId="0" fontId="32" fillId="11" borderId="4" xfId="0" applyFont="1" applyFill="1" applyBorder="1" applyAlignment="1">
      <alignment horizontal="center" vertical="center" wrapText="1"/>
    </xf>
    <xf numFmtId="0" fontId="7" fillId="9" borderId="50" xfId="0" applyFont="1" applyFill="1" applyBorder="1" applyAlignment="1">
      <alignment horizontal="left" vertical="center" wrapText="1"/>
    </xf>
    <xf numFmtId="0" fontId="8" fillId="9" borderId="50" xfId="0" applyFont="1" applyFill="1" applyBorder="1" applyAlignment="1">
      <alignment vertical="center" wrapText="1"/>
    </xf>
    <xf numFmtId="10" fontId="26" fillId="11" borderId="53" xfId="0" applyNumberFormat="1" applyFont="1" applyFill="1" applyBorder="1" applyAlignment="1">
      <alignment horizontal="center" vertical="center"/>
    </xf>
    <xf numFmtId="4" fontId="38" fillId="0" borderId="19" xfId="0" applyNumberFormat="1" applyFont="1" applyBorder="1" applyAlignment="1">
      <alignment horizontal="center" vertical="center"/>
    </xf>
    <xf numFmtId="0" fontId="7" fillId="0" borderId="4" xfId="0" applyFont="1" applyBorder="1" applyAlignment="1">
      <alignment horizontal="center" vertical="center"/>
    </xf>
    <xf numFmtId="0" fontId="19" fillId="0" borderId="55" xfId="0" applyFont="1" applyBorder="1" applyAlignment="1">
      <alignment horizontal="center" vertical="center"/>
    </xf>
    <xf numFmtId="0" fontId="19" fillId="0" borderId="4" xfId="0" applyFont="1" applyBorder="1" applyAlignment="1">
      <alignment horizontal="center" vertical="center"/>
    </xf>
    <xf numFmtId="0" fontId="19" fillId="0" borderId="19" xfId="0" applyFont="1" applyBorder="1" applyAlignment="1">
      <alignment horizontal="center" vertical="center" wrapText="1"/>
    </xf>
    <xf numFmtId="0" fontId="19" fillId="0" borderId="4" xfId="0" applyFont="1" applyBorder="1" applyAlignment="1">
      <alignment horizontal="center" vertical="center" wrapText="1"/>
    </xf>
    <xf numFmtId="4" fontId="8" fillId="0" borderId="19" xfId="0" applyNumberFormat="1" applyFont="1" applyBorder="1" applyAlignment="1">
      <alignment vertical="center"/>
    </xf>
    <xf numFmtId="4" fontId="8" fillId="0" borderId="4" xfId="0" applyNumberFormat="1" applyFont="1" applyBorder="1" applyAlignment="1">
      <alignment vertical="center"/>
    </xf>
    <xf numFmtId="0" fontId="8" fillId="0" borderId="65" xfId="0" applyFont="1" applyBorder="1" applyAlignment="1">
      <alignment horizontal="center" vertical="center"/>
    </xf>
    <xf numFmtId="1" fontId="8" fillId="0" borderId="19" xfId="0" applyNumberFormat="1" applyFont="1" applyBorder="1" applyAlignment="1" applyProtection="1">
      <alignment horizontal="center" vertical="center"/>
      <protection locked="0"/>
    </xf>
    <xf numFmtId="4" fontId="8" fillId="0" borderId="4" xfId="0" applyNumberFormat="1" applyFont="1" applyBorder="1" applyAlignment="1">
      <alignment horizontal="center" vertical="center"/>
    </xf>
    <xf numFmtId="4" fontId="8" fillId="0" borderId="20" xfId="0" applyNumberFormat="1" applyFont="1" applyBorder="1" applyAlignment="1">
      <alignment horizontal="center" vertical="center"/>
    </xf>
    <xf numFmtId="4" fontId="7" fillId="9" borderId="4" xfId="0" applyNumberFormat="1" applyFont="1" applyFill="1" applyBorder="1" applyAlignment="1">
      <alignment horizontal="center" vertical="center"/>
    </xf>
    <xf numFmtId="4" fontId="7" fillId="9" borderId="20" xfId="0" applyNumberFormat="1" applyFont="1" applyFill="1" applyBorder="1" applyAlignment="1">
      <alignment horizontal="center" vertical="center"/>
    </xf>
    <xf numFmtId="4" fontId="7" fillId="9" borderId="19" xfId="0" applyNumberFormat="1" applyFont="1" applyFill="1" applyBorder="1" applyAlignment="1">
      <alignment vertical="center"/>
    </xf>
    <xf numFmtId="4" fontId="7" fillId="9" borderId="4" xfId="0" applyNumberFormat="1" applyFont="1" applyFill="1" applyBorder="1" applyAlignment="1">
      <alignment vertical="center"/>
    </xf>
    <xf numFmtId="9" fontId="7" fillId="9" borderId="32" xfId="0" applyNumberFormat="1" applyFont="1" applyFill="1" applyBorder="1" applyAlignment="1">
      <alignment horizontal="left" vertical="center"/>
    </xf>
    <xf numFmtId="4" fontId="7" fillId="9" borderId="7" xfId="0" applyNumberFormat="1" applyFont="1" applyFill="1" applyBorder="1" applyAlignment="1">
      <alignment horizontal="center" vertical="center"/>
    </xf>
    <xf numFmtId="4" fontId="7" fillId="9" borderId="25" xfId="0" applyNumberFormat="1" applyFont="1" applyFill="1" applyBorder="1" applyAlignment="1">
      <alignment horizontal="center" vertical="center"/>
    </xf>
    <xf numFmtId="2" fontId="8" fillId="0" borderId="4" xfId="1" applyNumberFormat="1" applyFont="1" applyBorder="1" applyAlignment="1" applyProtection="1">
      <alignment horizontal="center" vertical="center"/>
    </xf>
    <xf numFmtId="10" fontId="8" fillId="0" borderId="4" xfId="3" applyNumberFormat="1" applyFont="1" applyBorder="1" applyAlignment="1" applyProtection="1">
      <alignment horizontal="center" vertical="center"/>
    </xf>
    <xf numFmtId="4" fontId="8" fillId="0" borderId="4" xfId="1" applyNumberFormat="1" applyFont="1" applyBorder="1" applyAlignment="1" applyProtection="1">
      <alignment horizontal="center" vertical="center"/>
      <protection locked="0"/>
    </xf>
    <xf numFmtId="4" fontId="8" fillId="0" borderId="20" xfId="1" applyNumberFormat="1" applyFont="1" applyBorder="1" applyAlignment="1" applyProtection="1">
      <alignment horizontal="center" vertical="center"/>
      <protection locked="0"/>
    </xf>
    <xf numFmtId="0" fontId="0" fillId="0" borderId="4" xfId="0" applyBorder="1"/>
    <xf numFmtId="0" fontId="7" fillId="9" borderId="5" xfId="0" applyFont="1" applyFill="1" applyBorder="1" applyAlignment="1">
      <alignment horizontal="left" vertical="center"/>
    </xf>
    <xf numFmtId="0" fontId="8" fillId="0" borderId="17"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5" xfId="0" applyFont="1" applyBorder="1" applyAlignment="1">
      <alignment vertical="center"/>
    </xf>
    <xf numFmtId="0" fontId="8" fillId="0" borderId="56" xfId="0" applyFont="1" applyBorder="1" applyAlignment="1">
      <alignment vertical="center"/>
    </xf>
    <xf numFmtId="10" fontId="8" fillId="0" borderId="4" xfId="0" applyNumberFormat="1" applyFont="1" applyBorder="1" applyAlignment="1">
      <alignment horizontal="center" vertical="center"/>
    </xf>
    <xf numFmtId="10" fontId="8" fillId="0" borderId="56" xfId="0" applyNumberFormat="1" applyFont="1" applyBorder="1" applyAlignment="1">
      <alignment horizontal="center" vertical="center"/>
    </xf>
    <xf numFmtId="4" fontId="8" fillId="0" borderId="56" xfId="0" applyNumberFormat="1" applyFont="1" applyBorder="1" applyAlignment="1">
      <alignment vertical="center"/>
    </xf>
    <xf numFmtId="0" fontId="8" fillId="0" borderId="65" xfId="0" applyFont="1" applyBorder="1" applyAlignment="1">
      <alignment vertical="center"/>
    </xf>
    <xf numFmtId="0" fontId="8" fillId="0" borderId="26" xfId="0" applyFont="1" applyBorder="1" applyAlignment="1">
      <alignment vertical="center"/>
    </xf>
    <xf numFmtId="10" fontId="8" fillId="0" borderId="53" xfId="0" applyNumberFormat="1" applyFont="1" applyBorder="1" applyAlignment="1">
      <alignment horizontal="center" vertical="center"/>
    </xf>
    <xf numFmtId="10" fontId="8" fillId="0" borderId="26" xfId="0" applyNumberFormat="1" applyFont="1" applyBorder="1" applyAlignment="1">
      <alignment horizontal="center" vertical="center"/>
    </xf>
    <xf numFmtId="4" fontId="8" fillId="0" borderId="26" xfId="0" applyNumberFormat="1" applyFont="1" applyBorder="1" applyAlignment="1">
      <alignment vertical="center"/>
    </xf>
    <xf numFmtId="4" fontId="8" fillId="0" borderId="53" xfId="0" applyNumberFormat="1" applyFont="1" applyBorder="1" applyAlignment="1">
      <alignment horizontal="center" vertical="center"/>
    </xf>
    <xf numFmtId="4" fontId="8" fillId="0" borderId="66" xfId="0" applyNumberFormat="1" applyFont="1" applyBorder="1" applyAlignment="1">
      <alignment horizontal="center" vertical="center"/>
    </xf>
    <xf numFmtId="0" fontId="7" fillId="9" borderId="32" xfId="0" applyFont="1" applyFill="1" applyBorder="1" applyAlignment="1">
      <alignment vertical="center"/>
    </xf>
    <xf numFmtId="0" fontId="7" fillId="9" borderId="33" xfId="0" applyFont="1" applyFill="1" applyBorder="1" applyAlignment="1">
      <alignment vertical="center"/>
    </xf>
    <xf numFmtId="10" fontId="7" fillId="9" borderId="7" xfId="0" applyNumberFormat="1" applyFont="1" applyFill="1" applyBorder="1" applyAlignment="1">
      <alignment horizontal="center" vertical="center"/>
    </xf>
    <xf numFmtId="4" fontId="7" fillId="9" borderId="7" xfId="0" applyNumberFormat="1" applyFont="1" applyFill="1" applyBorder="1" applyAlignment="1">
      <alignment vertical="center"/>
    </xf>
    <xf numFmtId="0" fontId="7" fillId="9" borderId="36" xfId="0" applyFont="1" applyFill="1" applyBorder="1" applyAlignment="1">
      <alignment horizontal="left" vertical="center"/>
    </xf>
    <xf numFmtId="4" fontId="7" fillId="9" borderId="40" xfId="0" applyNumberFormat="1" applyFont="1" applyFill="1" applyBorder="1" applyAlignment="1">
      <alignment horizontal="center" vertical="center"/>
    </xf>
    <xf numFmtId="4" fontId="7" fillId="9" borderId="45" xfId="0" applyNumberFormat="1" applyFont="1" applyFill="1" applyBorder="1" applyAlignment="1">
      <alignment horizontal="center" vertical="center"/>
    </xf>
    <xf numFmtId="0" fontId="7" fillId="8" borderId="0" xfId="0" applyFont="1" applyFill="1" applyAlignment="1">
      <alignment horizontal="left" vertical="center"/>
    </xf>
    <xf numFmtId="0" fontId="8" fillId="0" borderId="19" xfId="0" applyFont="1" applyBorder="1" applyAlignment="1">
      <alignment vertical="center"/>
    </xf>
    <xf numFmtId="10" fontId="7" fillId="9" borderId="53" xfId="0" applyNumberFormat="1" applyFont="1" applyFill="1" applyBorder="1" applyAlignment="1">
      <alignment horizontal="center" vertical="center"/>
    </xf>
    <xf numFmtId="4" fontId="7" fillId="9" borderId="53" xfId="0" applyNumberFormat="1" applyFont="1" applyFill="1" applyBorder="1" applyAlignment="1">
      <alignment horizontal="center" vertical="center"/>
    </xf>
    <xf numFmtId="4" fontId="7" fillId="9" borderId="43" xfId="0" applyNumberFormat="1" applyFont="1" applyFill="1" applyBorder="1" applyAlignment="1">
      <alignment horizontal="center" vertical="center"/>
    </xf>
    <xf numFmtId="4" fontId="7" fillId="9" borderId="67" xfId="0" applyNumberFormat="1" applyFont="1" applyFill="1" applyBorder="1" applyAlignment="1">
      <alignment horizontal="center" vertical="center"/>
    </xf>
    <xf numFmtId="0" fontId="7" fillId="9" borderId="4" xfId="0" applyFont="1" applyFill="1" applyBorder="1" applyAlignment="1">
      <alignment vertical="center"/>
    </xf>
    <xf numFmtId="4" fontId="17" fillId="9" borderId="4" xfId="0" applyNumberFormat="1" applyFont="1" applyFill="1" applyBorder="1" applyAlignment="1">
      <alignment horizontal="center" vertical="center"/>
    </xf>
    <xf numFmtId="4" fontId="17" fillId="9" borderId="20" xfId="0" applyNumberFormat="1" applyFont="1" applyFill="1" applyBorder="1" applyAlignment="1">
      <alignment horizontal="center" vertical="center"/>
    </xf>
    <xf numFmtId="0" fontId="7" fillId="9" borderId="4" xfId="0" applyFont="1" applyFill="1" applyBorder="1" applyAlignment="1">
      <alignment vertical="center" wrapText="1"/>
    </xf>
    <xf numFmtId="4" fontId="17" fillId="11" borderId="4" xfId="0" applyNumberFormat="1" applyFont="1" applyFill="1" applyBorder="1" applyAlignment="1">
      <alignment vertical="center"/>
    </xf>
    <xf numFmtId="0" fontId="7" fillId="9" borderId="24" xfId="0" applyFont="1" applyFill="1" applyBorder="1" applyAlignment="1">
      <alignment vertical="center"/>
    </xf>
    <xf numFmtId="2" fontId="17" fillId="9" borderId="22" xfId="0" applyNumberFormat="1" applyFont="1" applyFill="1" applyBorder="1" applyAlignment="1">
      <alignment horizontal="center" vertical="center"/>
    </xf>
    <xf numFmtId="0" fontId="7" fillId="0" borderId="68" xfId="0" applyFont="1" applyBorder="1" applyAlignment="1">
      <alignment horizontal="left" vertical="center" wrapText="1"/>
    </xf>
    <xf numFmtId="0" fontId="7" fillId="0" borderId="4" xfId="0" applyFont="1" applyBorder="1" applyAlignment="1">
      <alignment horizontal="left" vertical="center" wrapText="1"/>
    </xf>
    <xf numFmtId="0" fontId="19" fillId="0" borderId="52" xfId="0" applyFont="1" applyBorder="1" applyAlignment="1">
      <alignment horizontal="center" vertical="center"/>
    </xf>
    <xf numFmtId="0" fontId="19" fillId="0" borderId="52" xfId="0" applyFont="1" applyBorder="1" applyAlignment="1">
      <alignment horizontal="center" vertical="center" wrapText="1"/>
    </xf>
    <xf numFmtId="9" fontId="7" fillId="9" borderId="4" xfId="0" applyNumberFormat="1" applyFont="1" applyFill="1" applyBorder="1" applyAlignment="1">
      <alignment horizontal="left" vertical="center"/>
    </xf>
    <xf numFmtId="9" fontId="7" fillId="9" borderId="17" xfId="0" applyNumberFormat="1" applyFont="1" applyFill="1" applyBorder="1" applyAlignment="1">
      <alignment horizontal="left" vertical="center"/>
    </xf>
    <xf numFmtId="0" fontId="8" fillId="0" borderId="56" xfId="0" applyFont="1" applyBorder="1" applyAlignment="1">
      <alignment horizontal="center" vertical="center"/>
    </xf>
    <xf numFmtId="0" fontId="8" fillId="0" borderId="19" xfId="0" applyFont="1" applyBorder="1" applyAlignment="1">
      <alignment horizontal="left" vertical="center"/>
    </xf>
    <xf numFmtId="0" fontId="7" fillId="9" borderId="62" xfId="0" applyFont="1" applyFill="1" applyBorder="1" applyAlignment="1">
      <alignment horizontal="center" vertical="center"/>
    </xf>
    <xf numFmtId="0" fontId="18" fillId="0" borderId="1" xfId="0" applyFont="1" applyBorder="1"/>
    <xf numFmtId="0" fontId="2" fillId="0" borderId="2" xfId="0" applyFont="1" applyBorder="1" applyAlignment="1">
      <alignment vertical="center"/>
    </xf>
    <xf numFmtId="0" fontId="18" fillId="0" borderId="3" xfId="0" applyFont="1" applyBorder="1"/>
    <xf numFmtId="0" fontId="19" fillId="0" borderId="0" xfId="0" applyFont="1"/>
    <xf numFmtId="0" fontId="49" fillId="0" borderId="0" xfId="0" applyFont="1" applyAlignment="1">
      <alignment vertical="center" wrapText="1"/>
    </xf>
    <xf numFmtId="49" fontId="51" fillId="8" borderId="9" xfId="0" applyNumberFormat="1" applyFont="1" applyFill="1" applyBorder="1" applyAlignment="1" applyProtection="1">
      <alignment horizontal="center" vertical="center" wrapText="1"/>
      <protection locked="0"/>
    </xf>
    <xf numFmtId="0" fontId="38" fillId="0" borderId="0" xfId="0" applyFont="1" applyAlignment="1">
      <alignment vertical="center"/>
    </xf>
    <xf numFmtId="0" fontId="32" fillId="8" borderId="36" xfId="0" applyFont="1" applyFill="1" applyBorder="1" applyAlignment="1">
      <alignment horizontal="center" vertical="center"/>
    </xf>
    <xf numFmtId="0" fontId="52" fillId="21" borderId="5" xfId="0" applyFont="1" applyFill="1" applyBorder="1" applyAlignment="1">
      <alignment horizontal="center" vertical="center"/>
    </xf>
    <xf numFmtId="4" fontId="52" fillId="21" borderId="7" xfId="0" applyNumberFormat="1" applyFont="1" applyFill="1" applyBorder="1" applyAlignment="1">
      <alignment vertical="center"/>
    </xf>
    <xf numFmtId="0" fontId="8" fillId="0" borderId="10" xfId="0" applyFont="1" applyBorder="1" applyAlignment="1">
      <alignment horizontal="center" vertical="center"/>
    </xf>
    <xf numFmtId="10" fontId="8" fillId="0" borderId="11" xfId="0" applyNumberFormat="1" applyFont="1" applyBorder="1" applyAlignment="1">
      <alignment horizontal="center" vertical="center"/>
    </xf>
    <xf numFmtId="4" fontId="8" fillId="8" borderId="11" xfId="4" applyNumberFormat="1" applyFont="1" applyFill="1" applyBorder="1" applyAlignment="1" applyProtection="1">
      <alignment vertical="center"/>
    </xf>
    <xf numFmtId="4" fontId="8" fillId="8" borderId="15" xfId="4" applyNumberFormat="1" applyFont="1" applyFill="1" applyBorder="1" applyAlignment="1" applyProtection="1">
      <alignment vertical="center"/>
    </xf>
    <xf numFmtId="10" fontId="30" fillId="0" borderId="4" xfId="0" applyNumberFormat="1" applyFont="1" applyBorder="1" applyAlignment="1">
      <alignment horizontal="center" vertical="center"/>
    </xf>
    <xf numFmtId="4" fontId="8" fillId="8" borderId="4" xfId="4" applyNumberFormat="1" applyFont="1" applyFill="1" applyBorder="1" applyAlignment="1" applyProtection="1">
      <alignment vertical="center"/>
    </xf>
    <xf numFmtId="4" fontId="8" fillId="8" borderId="20" xfId="4" applyNumberFormat="1" applyFont="1" applyFill="1" applyBorder="1" applyAlignment="1" applyProtection="1">
      <alignment vertical="center"/>
    </xf>
    <xf numFmtId="10" fontId="32" fillId="0" borderId="4" xfId="0" applyNumberFormat="1" applyFont="1" applyBorder="1" applyAlignment="1">
      <alignment horizontal="center" vertical="center"/>
    </xf>
    <xf numFmtId="4" fontId="7" fillId="8" borderId="4" xfId="4" applyNumberFormat="1" applyFont="1" applyFill="1" applyBorder="1" applyAlignment="1" applyProtection="1">
      <alignment horizontal="right" vertical="center"/>
    </xf>
    <xf numFmtId="4" fontId="7" fillId="8" borderId="20" xfId="4" applyNumberFormat="1" applyFont="1" applyFill="1" applyBorder="1" applyAlignment="1" applyProtection="1">
      <alignment horizontal="right" vertical="center"/>
    </xf>
    <xf numFmtId="0" fontId="32" fillId="9" borderId="16" xfId="0" applyFont="1" applyFill="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4" xfId="0" applyFont="1" applyBorder="1" applyAlignment="1" applyProtection="1">
      <alignment vertical="center"/>
      <protection locked="0"/>
    </xf>
    <xf numFmtId="4" fontId="8" fillId="0" borderId="4" xfId="0" applyNumberFormat="1" applyFont="1" applyBorder="1" applyAlignment="1" applyProtection="1">
      <alignment vertical="center"/>
      <protection locked="0"/>
    </xf>
    <xf numFmtId="4" fontId="8" fillId="0" borderId="20" xfId="0" applyNumberFormat="1" applyFont="1" applyBorder="1" applyAlignment="1" applyProtection="1">
      <alignment vertical="center"/>
      <protection locked="0"/>
    </xf>
    <xf numFmtId="4" fontId="32" fillId="0" borderId="4" xfId="0" applyNumberFormat="1" applyFont="1" applyBorder="1" applyAlignment="1" applyProtection="1">
      <alignment vertical="center"/>
      <protection locked="0"/>
    </xf>
    <xf numFmtId="4" fontId="32" fillId="0" borderId="20" xfId="0" applyNumberFormat="1" applyFont="1" applyBorder="1" applyAlignment="1" applyProtection="1">
      <alignment vertical="center"/>
      <protection locked="0"/>
    </xf>
    <xf numFmtId="10" fontId="32" fillId="9" borderId="4" xfId="0" applyNumberFormat="1" applyFont="1" applyFill="1" applyBorder="1" applyAlignment="1">
      <alignment horizontal="center" vertical="center"/>
    </xf>
    <xf numFmtId="10" fontId="8" fillId="0" borderId="4" xfId="0" applyNumberFormat="1" applyFont="1" applyBorder="1" applyAlignment="1" applyProtection="1">
      <alignment vertical="center" wrapText="1"/>
      <protection locked="0"/>
    </xf>
    <xf numFmtId="4" fontId="8" fillId="0" borderId="4" xfId="0" applyNumberFormat="1" applyFont="1" applyBorder="1" applyAlignment="1">
      <alignment horizontal="right" vertical="center"/>
    </xf>
    <xf numFmtId="4" fontId="8" fillId="8" borderId="20" xfId="0" applyNumberFormat="1" applyFont="1" applyFill="1" applyBorder="1" applyAlignment="1">
      <alignment horizontal="right" vertical="center"/>
    </xf>
    <xf numFmtId="4" fontId="8" fillId="8" borderId="4" xfId="0" applyNumberFormat="1" applyFont="1" applyFill="1" applyBorder="1" applyAlignment="1">
      <alignment horizontal="right" vertical="center"/>
    </xf>
    <xf numFmtId="0" fontId="32" fillId="0" borderId="16" xfId="0" applyFont="1" applyBorder="1" applyAlignment="1" applyProtection="1">
      <alignment horizontal="center" vertical="center"/>
      <protection locked="0"/>
    </xf>
    <xf numFmtId="10" fontId="32" fillId="0" borderId="4" xfId="0" applyNumberFormat="1" applyFont="1" applyBorder="1" applyAlignment="1" applyProtection="1">
      <alignment vertical="center" wrapText="1"/>
      <protection locked="0"/>
    </xf>
    <xf numFmtId="4" fontId="32" fillId="8" borderId="4" xfId="0" applyNumberFormat="1" applyFont="1" applyFill="1" applyBorder="1" applyAlignment="1" applyProtection="1">
      <alignment horizontal="right" vertical="center"/>
      <protection locked="0"/>
    </xf>
    <xf numFmtId="4" fontId="32" fillId="8" borderId="20" xfId="0" applyNumberFormat="1" applyFont="1" applyFill="1" applyBorder="1" applyAlignment="1" applyProtection="1">
      <alignment horizontal="right" vertical="center"/>
      <protection locked="0"/>
    </xf>
    <xf numFmtId="0" fontId="8" fillId="8" borderId="16" xfId="0" applyFont="1" applyFill="1" applyBorder="1" applyAlignment="1" applyProtection="1">
      <alignment horizontal="center" vertical="center"/>
      <protection locked="0"/>
    </xf>
    <xf numFmtId="0" fontId="32" fillId="0" borderId="54" xfId="0" applyFont="1" applyBorder="1" applyAlignment="1" applyProtection="1">
      <alignment vertical="center"/>
      <protection locked="0"/>
    </xf>
    <xf numFmtId="0" fontId="8" fillId="0" borderId="53" xfId="0" applyFont="1" applyBorder="1" applyAlignment="1" applyProtection="1">
      <alignment vertical="center" wrapText="1"/>
      <protection locked="0"/>
    </xf>
    <xf numFmtId="4" fontId="32" fillId="0" borderId="53" xfId="0" applyNumberFormat="1" applyFont="1" applyBorder="1" applyAlignment="1" applyProtection="1">
      <alignment horizontal="right" vertical="center"/>
      <protection locked="0"/>
    </xf>
    <xf numFmtId="4" fontId="32" fillId="0" borderId="66" xfId="0" applyNumberFormat="1" applyFont="1" applyBorder="1" applyAlignment="1" applyProtection="1">
      <alignment horizontal="right" vertical="center"/>
      <protection locked="0"/>
    </xf>
    <xf numFmtId="4" fontId="30" fillId="8" borderId="4" xfId="0" applyNumberFormat="1" applyFont="1" applyFill="1" applyBorder="1" applyAlignment="1">
      <alignment vertical="center"/>
    </xf>
    <xf numFmtId="4" fontId="30" fillId="8" borderId="20" xfId="0" applyNumberFormat="1" applyFont="1" applyFill="1" applyBorder="1" applyAlignment="1">
      <alignment vertical="center"/>
    </xf>
    <xf numFmtId="4" fontId="32" fillId="8" borderId="4" xfId="0" applyNumberFormat="1" applyFont="1" applyFill="1" applyBorder="1" applyAlignment="1">
      <alignment vertical="center"/>
    </xf>
    <xf numFmtId="4" fontId="32" fillId="8" borderId="20" xfId="0" applyNumberFormat="1" applyFont="1" applyFill="1" applyBorder="1" applyAlignment="1">
      <alignment vertical="center"/>
    </xf>
    <xf numFmtId="0" fontId="8" fillId="0" borderId="54" xfId="0" applyFont="1" applyBorder="1" applyAlignment="1">
      <alignment horizontal="center" vertical="center"/>
    </xf>
    <xf numFmtId="4" fontId="30" fillId="8" borderId="53" xfId="0" applyNumberFormat="1" applyFont="1" applyFill="1" applyBorder="1" applyAlignment="1">
      <alignment vertical="center"/>
    </xf>
    <xf numFmtId="4" fontId="30" fillId="8" borderId="66" xfId="0" applyNumberFormat="1" applyFont="1" applyFill="1" applyBorder="1" applyAlignment="1">
      <alignment vertical="center"/>
    </xf>
    <xf numFmtId="4" fontId="32" fillId="9" borderId="7" xfId="0" applyNumberFormat="1" applyFont="1" applyFill="1" applyBorder="1" applyAlignment="1">
      <alignment vertical="center"/>
    </xf>
    <xf numFmtId="4" fontId="32" fillId="9" borderId="25" xfId="0" applyNumberFormat="1" applyFont="1" applyFill="1" applyBorder="1" applyAlignment="1">
      <alignment vertical="center"/>
    </xf>
    <xf numFmtId="0" fontId="55" fillId="23" borderId="4" xfId="0" applyFont="1" applyFill="1" applyBorder="1" applyAlignment="1">
      <alignment horizontal="center" vertical="center" wrapText="1"/>
    </xf>
    <xf numFmtId="2" fontId="55" fillId="23" borderId="4" xfId="0" applyNumberFormat="1" applyFont="1" applyFill="1" applyBorder="1" applyAlignment="1" applyProtection="1">
      <alignment vertical="center"/>
      <protection locked="0"/>
    </xf>
    <xf numFmtId="0" fontId="55" fillId="0" borderId="11" xfId="0" applyFont="1" applyBorder="1" applyAlignment="1">
      <alignment horizontal="center" vertical="center" wrapText="1"/>
    </xf>
    <xf numFmtId="0" fontId="55" fillId="0" borderId="11" xfId="0" applyFont="1" applyBorder="1" applyAlignment="1">
      <alignment horizontal="center" vertical="center"/>
    </xf>
    <xf numFmtId="0" fontId="55" fillId="24" borderId="4" xfId="0" applyFont="1" applyFill="1" applyBorder="1" applyAlignment="1">
      <alignment horizontal="center" vertical="center" wrapText="1"/>
    </xf>
    <xf numFmtId="2" fontId="55" fillId="24" borderId="4" xfId="0" applyNumberFormat="1" applyFont="1" applyFill="1" applyBorder="1" applyAlignment="1" applyProtection="1">
      <alignment vertical="center"/>
      <protection locked="0"/>
    </xf>
    <xf numFmtId="0" fontId="55" fillId="0" borderId="4" xfId="0" applyFont="1" applyBorder="1" applyAlignment="1" applyProtection="1">
      <alignment horizontal="center" vertical="center"/>
      <protection locked="0"/>
    </xf>
    <xf numFmtId="170" fontId="55" fillId="8" borderId="4" xfId="0" applyNumberFormat="1" applyFont="1" applyFill="1" applyBorder="1" applyAlignment="1" applyProtection="1">
      <alignment horizontal="center" vertical="center"/>
      <protection locked="0"/>
    </xf>
    <xf numFmtId="0" fontId="55" fillId="25" borderId="4" xfId="0" applyFont="1" applyFill="1" applyBorder="1" applyAlignment="1">
      <alignment horizontal="center" vertical="center" wrapText="1"/>
    </xf>
    <xf numFmtId="2" fontId="55" fillId="25" borderId="4" xfId="0" applyNumberFormat="1" applyFont="1" applyFill="1" applyBorder="1" applyAlignment="1" applyProtection="1">
      <alignment vertical="center"/>
      <protection locked="0"/>
    </xf>
    <xf numFmtId="9" fontId="55" fillId="8" borderId="4" xfId="0" applyNumberFormat="1" applyFont="1" applyFill="1" applyBorder="1" applyAlignment="1" applyProtection="1">
      <alignment horizontal="right" vertical="center"/>
      <protection locked="0"/>
    </xf>
    <xf numFmtId="0" fontId="55" fillId="0" borderId="4" xfId="0" applyFont="1" applyBorder="1" applyAlignment="1" applyProtection="1">
      <alignment horizontal="center" vertical="center" wrapText="1"/>
      <protection locked="0"/>
    </xf>
    <xf numFmtId="0" fontId="55" fillId="0" borderId="4" xfId="0" applyFont="1" applyBorder="1" applyAlignment="1">
      <alignment horizontal="center" vertical="center"/>
    </xf>
    <xf numFmtId="170" fontId="55" fillId="0" borderId="4" xfId="0" applyNumberFormat="1" applyFont="1" applyBorder="1" applyAlignment="1">
      <alignment horizontal="center" vertical="center" wrapText="1"/>
    </xf>
    <xf numFmtId="0" fontId="55" fillId="0" borderId="4" xfId="0" applyFont="1" applyBorder="1" applyAlignment="1">
      <alignment horizontal="center" vertical="center" wrapText="1"/>
    </xf>
    <xf numFmtId="0" fontId="54" fillId="0" borderId="4" xfId="0" applyFont="1" applyBorder="1" applyAlignment="1" applyProtection="1">
      <alignment horizontal="center" vertical="center" wrapText="1"/>
      <protection locked="0"/>
    </xf>
    <xf numFmtId="170" fontId="54" fillId="0" borderId="4" xfId="0" applyNumberFormat="1" applyFont="1" applyBorder="1" applyAlignment="1">
      <alignment horizontal="center" vertical="center" wrapText="1"/>
    </xf>
    <xf numFmtId="0" fontId="54" fillId="0" borderId="4" xfId="0" applyFont="1" applyBorder="1" applyAlignment="1">
      <alignment horizontal="center" vertical="center" wrapText="1"/>
    </xf>
    <xf numFmtId="170" fontId="55" fillId="23" borderId="4" xfId="0" applyNumberFormat="1" applyFont="1" applyFill="1" applyBorder="1" applyAlignment="1" applyProtection="1">
      <alignment horizontal="left" vertical="center"/>
      <protection locked="0"/>
    </xf>
    <xf numFmtId="170" fontId="55" fillId="23" borderId="4" xfId="0" applyNumberFormat="1" applyFont="1" applyFill="1" applyBorder="1" applyAlignment="1">
      <alignment vertical="center"/>
    </xf>
    <xf numFmtId="166" fontId="55" fillId="23" borderId="4" xfId="0" applyNumberFormat="1" applyFont="1" applyFill="1" applyBorder="1" applyAlignment="1" applyProtection="1">
      <alignment horizontal="left" vertical="center"/>
      <protection locked="0"/>
    </xf>
    <xf numFmtId="166" fontId="56" fillId="23" borderId="4" xfId="0" applyNumberFormat="1" applyFont="1" applyFill="1" applyBorder="1" applyAlignment="1">
      <alignment vertical="center"/>
    </xf>
    <xf numFmtId="170" fontId="55" fillId="24" borderId="4" xfId="0" applyNumberFormat="1" applyFont="1" applyFill="1" applyBorder="1" applyAlignment="1" applyProtection="1">
      <alignment horizontal="left" vertical="center"/>
      <protection locked="0"/>
    </xf>
    <xf numFmtId="170" fontId="55" fillId="24" borderId="4" xfId="0" applyNumberFormat="1" applyFont="1" applyFill="1" applyBorder="1" applyAlignment="1">
      <alignment vertical="center"/>
    </xf>
    <xf numFmtId="166" fontId="55" fillId="24" borderId="4" xfId="0" applyNumberFormat="1" applyFont="1" applyFill="1" applyBorder="1" applyAlignment="1" applyProtection="1">
      <alignment horizontal="left" vertical="center"/>
      <protection locked="0"/>
    </xf>
    <xf numFmtId="166" fontId="56" fillId="24" borderId="4" xfId="0" applyNumberFormat="1" applyFont="1" applyFill="1" applyBorder="1" applyAlignment="1">
      <alignment vertical="center"/>
    </xf>
    <xf numFmtId="0" fontId="56" fillId="0" borderId="4" xfId="0" applyFont="1" applyBorder="1" applyAlignment="1">
      <alignment horizontal="center" vertical="center"/>
    </xf>
    <xf numFmtId="2" fontId="56" fillId="0" borderId="4" xfId="0" applyNumberFormat="1" applyFont="1" applyBorder="1" applyAlignment="1">
      <alignment horizontal="center" vertical="center"/>
    </xf>
    <xf numFmtId="0" fontId="0" fillId="11" borderId="4" xfId="0" applyFill="1" applyBorder="1" applyAlignment="1">
      <alignment horizontal="center" vertical="center" wrapText="1"/>
    </xf>
    <xf numFmtId="0" fontId="0" fillId="0" borderId="4" xfId="0" applyBorder="1" applyAlignment="1">
      <alignment vertical="center" wrapText="1"/>
    </xf>
    <xf numFmtId="0" fontId="0" fillId="26" borderId="4" xfId="0" applyFill="1" applyBorder="1" applyAlignment="1">
      <alignment vertical="center"/>
    </xf>
    <xf numFmtId="0" fontId="0" fillId="11" borderId="4" xfId="0" applyFill="1" applyBorder="1" applyAlignment="1">
      <alignment horizontal="center" vertical="center"/>
    </xf>
    <xf numFmtId="0" fontId="0" fillId="0" borderId="0" xfId="0" applyAlignment="1">
      <alignment vertical="center"/>
    </xf>
    <xf numFmtId="0" fontId="0" fillId="11" borderId="4" xfId="0" applyFill="1" applyBorder="1" applyAlignment="1">
      <alignment vertical="center"/>
    </xf>
    <xf numFmtId="0" fontId="38" fillId="0" borderId="17" xfId="0" applyFont="1" applyBorder="1" applyAlignment="1">
      <alignment horizontal="right" vertical="center"/>
    </xf>
    <xf numFmtId="0" fontId="7" fillId="22" borderId="4" xfId="0" applyFont="1" applyFill="1" applyBorder="1" applyAlignment="1">
      <alignment horizontal="center" vertical="center" wrapText="1"/>
    </xf>
    <xf numFmtId="0" fontId="39" fillId="22" borderId="4" xfId="0" applyFont="1" applyFill="1" applyBorder="1" applyAlignment="1">
      <alignment horizontal="center" vertical="center"/>
    </xf>
    <xf numFmtId="0" fontId="5" fillId="22" borderId="4" xfId="0" applyFont="1" applyFill="1" applyBorder="1" applyAlignment="1">
      <alignment horizontal="center" vertical="center"/>
    </xf>
    <xf numFmtId="0" fontId="18" fillId="0" borderId="4" xfId="0" applyFont="1" applyBorder="1" applyAlignment="1">
      <alignment horizontal="center" vertical="center"/>
    </xf>
    <xf numFmtId="10" fontId="39" fillId="0" borderId="4" xfId="0" applyNumberFormat="1" applyFont="1" applyBorder="1" applyAlignment="1">
      <alignment horizontal="center" vertical="center"/>
    </xf>
    <xf numFmtId="0" fontId="39" fillId="0" borderId="4" xfId="0" applyFont="1" applyBorder="1" applyAlignment="1">
      <alignment horizontal="center" vertical="center"/>
    </xf>
    <xf numFmtId="4" fontId="1" fillId="0" borderId="4" xfId="0" applyNumberFormat="1" applyFont="1" applyBorder="1" applyAlignment="1">
      <alignment horizontal="center"/>
    </xf>
    <xf numFmtId="0" fontId="18" fillId="0" borderId="11" xfId="0" applyFont="1" applyBorder="1" applyAlignment="1">
      <alignment horizontal="center" vertical="center"/>
    </xf>
    <xf numFmtId="10" fontId="39" fillId="0" borderId="11" xfId="0" applyNumberFormat="1" applyFont="1" applyBorder="1" applyAlignment="1">
      <alignment horizontal="center" vertical="center"/>
    </xf>
    <xf numFmtId="0" fontId="39" fillId="0" borderId="11" xfId="0" applyFont="1" applyBorder="1" applyAlignment="1">
      <alignment horizontal="center" vertical="center"/>
    </xf>
    <xf numFmtId="10" fontId="57" fillId="8" borderId="4" xfId="0" applyNumberFormat="1" applyFont="1" applyFill="1" applyBorder="1" applyAlignment="1">
      <alignment horizontal="center" vertical="center"/>
    </xf>
    <xf numFmtId="0" fontId="13" fillId="3" borderId="8" xfId="0" applyFont="1" applyFill="1" applyBorder="1" applyAlignment="1">
      <alignment horizontal="center" vertical="center" wrapText="1"/>
    </xf>
    <xf numFmtId="0" fontId="7" fillId="5" borderId="27"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1" fillId="0" borderId="4" xfId="0" applyFont="1" applyBorder="1" applyAlignment="1">
      <alignment horizontal="center"/>
    </xf>
    <xf numFmtId="0" fontId="14" fillId="7" borderId="18" xfId="0" applyFont="1" applyFill="1" applyBorder="1" applyAlignment="1">
      <alignment horizontal="center" vertical="center" wrapText="1"/>
    </xf>
    <xf numFmtId="0" fontId="5" fillId="0" borderId="18" xfId="0" applyFont="1" applyBorder="1" applyAlignment="1">
      <alignment horizontal="center" vertical="center" wrapText="1"/>
    </xf>
    <xf numFmtId="0" fontId="8" fillId="8" borderId="31" xfId="0" applyFont="1" applyFill="1" applyBorder="1" applyAlignment="1">
      <alignment horizontal="center" vertical="center"/>
    </xf>
    <xf numFmtId="0" fontId="17" fillId="9" borderId="34"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9" borderId="29" xfId="0" applyFont="1" applyFill="1" applyBorder="1" applyAlignment="1">
      <alignment horizontal="center" vertical="center" wrapText="1"/>
    </xf>
    <xf numFmtId="0" fontId="7" fillId="9" borderId="35" xfId="0" applyFont="1" applyFill="1" applyBorder="1" applyAlignment="1">
      <alignment horizontal="center" vertical="center" textRotation="90"/>
    </xf>
    <xf numFmtId="0" fontId="5" fillId="9" borderId="35" xfId="0" applyFont="1" applyFill="1" applyBorder="1" applyAlignment="1">
      <alignment horizontal="center" vertical="center" wrapText="1"/>
    </xf>
    <xf numFmtId="0" fontId="17" fillId="9" borderId="36" xfId="0" applyFont="1" applyFill="1" applyBorder="1" applyAlignment="1">
      <alignment horizontal="center" vertical="center"/>
    </xf>
    <xf numFmtId="0" fontId="17" fillId="9" borderId="35"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37" xfId="0" applyFont="1" applyFill="1" applyBorder="1" applyAlignment="1">
      <alignment horizontal="center" vertical="center" wrapText="1"/>
    </xf>
    <xf numFmtId="0" fontId="8" fillId="9" borderId="8" xfId="0" applyFont="1" applyFill="1" applyBorder="1" applyAlignment="1">
      <alignment horizontal="center" vertical="center" wrapText="1"/>
    </xf>
    <xf numFmtId="0" fontId="18" fillId="9" borderId="8" xfId="0" applyFont="1" applyFill="1" applyBorder="1" applyAlignment="1">
      <alignment horizontal="center" vertical="center" wrapText="1"/>
    </xf>
    <xf numFmtId="0" fontId="8" fillId="9" borderId="33" xfId="0" applyFont="1" applyFill="1" applyBorder="1" applyAlignment="1">
      <alignment horizontal="center" vertical="center" wrapText="1"/>
    </xf>
    <xf numFmtId="0" fontId="8" fillId="9" borderId="32" xfId="0" applyFont="1" applyFill="1" applyBorder="1" applyAlignment="1">
      <alignment horizontal="center" vertical="center" wrapText="1"/>
    </xf>
    <xf numFmtId="0" fontId="7" fillId="5" borderId="25" xfId="0" applyFont="1" applyFill="1" applyBorder="1" applyAlignment="1">
      <alignment horizontal="center" vertical="center" wrapText="1"/>
    </xf>
    <xf numFmtId="165" fontId="20" fillId="10" borderId="8" xfId="0" applyNumberFormat="1" applyFont="1" applyFill="1" applyBorder="1" applyAlignment="1">
      <alignment horizontal="center" vertical="center"/>
    </xf>
    <xf numFmtId="0" fontId="5" fillId="0" borderId="8" xfId="0" applyFont="1" applyBorder="1" applyAlignment="1">
      <alignment horizontal="center" vertical="center" wrapText="1"/>
    </xf>
    <xf numFmtId="0" fontId="17" fillId="9" borderId="8" xfId="0" applyFont="1" applyFill="1" applyBorder="1" applyAlignment="1">
      <alignment horizontal="center" vertical="center" wrapText="1"/>
    </xf>
    <xf numFmtId="0" fontId="17" fillId="9" borderId="8" xfId="0" applyFont="1" applyFill="1" applyBorder="1" applyAlignment="1">
      <alignment horizontal="left" vertical="center"/>
    </xf>
    <xf numFmtId="165" fontId="5" fillId="11" borderId="50" xfId="0" applyNumberFormat="1" applyFont="1" applyFill="1" applyBorder="1" applyAlignment="1">
      <alignment horizontal="center" vertical="center" wrapText="1"/>
    </xf>
    <xf numFmtId="0" fontId="1" fillId="0" borderId="3" xfId="0" applyFont="1" applyBorder="1" applyAlignment="1">
      <alignment horizontal="left" vertical="center" wrapText="1"/>
    </xf>
    <xf numFmtId="0" fontId="13" fillId="3" borderId="51"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5" fillId="5" borderId="5" xfId="0" applyFont="1" applyFill="1" applyBorder="1" applyAlignment="1">
      <alignment horizontal="center" vertical="center"/>
    </xf>
    <xf numFmtId="0" fontId="21" fillId="12" borderId="18" xfId="0" applyFont="1" applyFill="1" applyBorder="1" applyAlignment="1">
      <alignment horizontal="center" vertical="center" wrapText="1"/>
    </xf>
    <xf numFmtId="0" fontId="21" fillId="12" borderId="20" xfId="0" applyFont="1" applyFill="1" applyBorder="1" applyAlignment="1">
      <alignment horizontal="center" vertical="center" wrapText="1"/>
    </xf>
    <xf numFmtId="0" fontId="25" fillId="0" borderId="20" xfId="0" applyFont="1" applyBorder="1" applyAlignment="1">
      <alignment horizontal="center" vertical="center"/>
    </xf>
    <xf numFmtId="0" fontId="25" fillId="0" borderId="38" xfId="0" applyFont="1" applyBorder="1" applyAlignment="1">
      <alignment horizontal="center" vertical="center"/>
    </xf>
    <xf numFmtId="0" fontId="13" fillId="3" borderId="37" xfId="0" applyFont="1" applyFill="1" applyBorder="1" applyAlignment="1">
      <alignment horizontal="center" vertical="center" wrapText="1"/>
    </xf>
    <xf numFmtId="0" fontId="27" fillId="5" borderId="27" xfId="0" applyFont="1" applyFill="1" applyBorder="1" applyAlignment="1">
      <alignment horizontal="center" vertical="center"/>
    </xf>
    <xf numFmtId="0" fontId="27" fillId="5" borderId="16" xfId="0" applyFont="1" applyFill="1" applyBorder="1" applyAlignment="1">
      <alignment horizontal="center" vertical="center"/>
    </xf>
    <xf numFmtId="0" fontId="27" fillId="5" borderId="21" xfId="0" applyFont="1" applyFill="1" applyBorder="1" applyAlignment="1">
      <alignment horizontal="center" vertical="center"/>
    </xf>
    <xf numFmtId="0" fontId="17" fillId="0" borderId="0" xfId="0" applyFont="1" applyAlignment="1">
      <alignment horizontal="center" vertical="center"/>
    </xf>
    <xf numFmtId="0" fontId="30" fillId="0" borderId="0" xfId="0" applyFont="1" applyAlignment="1">
      <alignment horizontal="left" vertical="center" wrapText="1"/>
    </xf>
    <xf numFmtId="4" fontId="1" fillId="0" borderId="4" xfId="1" applyNumberFormat="1" applyFont="1" applyBorder="1" applyAlignment="1" applyProtection="1">
      <alignment horizontal="center" vertical="center"/>
    </xf>
    <xf numFmtId="0" fontId="5" fillId="9" borderId="4" xfId="0" applyFont="1" applyFill="1" applyBorder="1" applyAlignment="1">
      <alignment horizontal="center" vertical="center"/>
    </xf>
    <xf numFmtId="0" fontId="1" fillId="0" borderId="4" xfId="0" applyFont="1" applyBorder="1" applyAlignment="1">
      <alignment horizontal="left" vertical="center"/>
    </xf>
    <xf numFmtId="0" fontId="5" fillId="14" borderId="4" xfId="0" applyFont="1" applyFill="1" applyBorder="1" applyAlignment="1" applyProtection="1">
      <alignment horizontal="center" vertical="center"/>
      <protection locked="0"/>
    </xf>
    <xf numFmtId="0" fontId="1" fillId="0" borderId="53" xfId="0" applyFont="1" applyBorder="1" applyAlignment="1">
      <alignment horizontal="left"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14" borderId="4" xfId="0" applyFont="1" applyFill="1" applyBorder="1" applyAlignment="1">
      <alignment horizontal="left" vertical="center"/>
    </xf>
    <xf numFmtId="0" fontId="5" fillId="9" borderId="4" xfId="0" applyFont="1" applyFill="1" applyBorder="1" applyAlignment="1">
      <alignment horizontal="center" vertical="center" wrapText="1"/>
    </xf>
    <xf numFmtId="0" fontId="1" fillId="14" borderId="4" xfId="0" applyFont="1" applyFill="1" applyBorder="1" applyAlignment="1" applyProtection="1">
      <alignment horizontal="left" vertical="center"/>
      <protection locked="0"/>
    </xf>
    <xf numFmtId="0" fontId="34" fillId="9" borderId="35" xfId="0" applyFont="1" applyFill="1" applyBorder="1" applyAlignment="1">
      <alignment horizontal="center" vertical="center"/>
    </xf>
    <xf numFmtId="0" fontId="7" fillId="12" borderId="13" xfId="0" applyFont="1" applyFill="1" applyBorder="1" applyAlignment="1">
      <alignment horizontal="center" wrapText="1"/>
    </xf>
    <xf numFmtId="0" fontId="7" fillId="9" borderId="18" xfId="0" applyFont="1" applyFill="1" applyBorder="1" applyAlignment="1">
      <alignment horizontal="center" vertical="center"/>
    </xf>
    <xf numFmtId="0" fontId="36" fillId="9" borderId="20" xfId="0" applyFont="1" applyFill="1" applyBorder="1" applyAlignment="1">
      <alignment horizontal="left" vertical="center"/>
    </xf>
    <xf numFmtId="0" fontId="36" fillId="9" borderId="16" xfId="0" applyFont="1" applyFill="1" applyBorder="1" applyAlignment="1">
      <alignment horizontal="left" vertical="center"/>
    </xf>
    <xf numFmtId="0" fontId="36" fillId="9" borderId="18" xfId="0" applyFont="1" applyFill="1" applyBorder="1" applyAlignment="1">
      <alignment horizontal="left" vertical="center"/>
    </xf>
    <xf numFmtId="0" fontId="36" fillId="0" borderId="16" xfId="0" applyFont="1" applyBorder="1" applyAlignment="1">
      <alignment horizontal="left" vertical="center"/>
    </xf>
    <xf numFmtId="0" fontId="19" fillId="0" borderId="16" xfId="0" applyFont="1" applyBorder="1" applyAlignment="1">
      <alignment horizontal="left" vertical="center" wrapText="1"/>
    </xf>
    <xf numFmtId="0" fontId="19" fillId="0" borderId="16" xfId="0" applyFont="1" applyBorder="1" applyAlignment="1">
      <alignment horizontal="left" vertical="center"/>
    </xf>
    <xf numFmtId="0" fontId="38" fillId="0" borderId="16" xfId="0" applyFont="1" applyBorder="1" applyAlignment="1">
      <alignment horizontal="left" vertical="center"/>
    </xf>
    <xf numFmtId="0" fontId="39" fillId="18" borderId="51"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20" xfId="0" applyFont="1" applyBorder="1" applyAlignment="1">
      <alignment horizontal="center" vertical="center" wrapText="1"/>
    </xf>
    <xf numFmtId="0" fontId="36" fillId="9" borderId="18" xfId="0" applyFont="1" applyFill="1" applyBorder="1" applyAlignment="1">
      <alignment horizontal="center" vertical="center"/>
    </xf>
    <xf numFmtId="0" fontId="36" fillId="9" borderId="54" xfId="0" applyFont="1" applyFill="1" applyBorder="1" applyAlignment="1">
      <alignment horizontal="left" vertical="center"/>
    </xf>
    <xf numFmtId="0" fontId="37" fillId="17" borderId="3" xfId="0" applyFont="1" applyFill="1" applyBorder="1" applyAlignment="1">
      <alignment horizontal="left" vertical="center" wrapText="1"/>
    </xf>
    <xf numFmtId="0" fontId="7" fillId="12" borderId="4" xfId="0" applyFont="1" applyFill="1" applyBorder="1" applyAlignment="1">
      <alignment horizontal="center" vertical="center" wrapText="1"/>
    </xf>
    <xf numFmtId="0" fontId="17" fillId="9" borderId="8" xfId="0" applyFont="1" applyFill="1" applyBorder="1" applyAlignment="1">
      <alignment horizontal="center" vertical="center"/>
    </xf>
    <xf numFmtId="0" fontId="7" fillId="12" borderId="13"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1" fillId="0" borderId="18" xfId="0" applyFont="1" applyBorder="1" applyAlignment="1">
      <alignment horizontal="center" vertical="center"/>
    </xf>
    <xf numFmtId="0" fontId="8" fillId="0" borderId="4" xfId="0" applyFont="1" applyBorder="1" applyAlignment="1">
      <alignment horizontal="center" vertical="center" wrapText="1"/>
    </xf>
    <xf numFmtId="0" fontId="17" fillId="9" borderId="21" xfId="0" applyFont="1" applyFill="1" applyBorder="1" applyAlignment="1">
      <alignment horizontal="center" vertical="center"/>
    </xf>
    <xf numFmtId="0" fontId="7" fillId="9" borderId="4" xfId="0" applyFont="1" applyFill="1" applyBorder="1" applyAlignment="1">
      <alignment horizontal="right"/>
    </xf>
    <xf numFmtId="0" fontId="7" fillId="20" borderId="4" xfId="0" applyFont="1" applyFill="1" applyBorder="1" applyAlignment="1">
      <alignment horizontal="center" vertical="center" wrapText="1"/>
    </xf>
    <xf numFmtId="0" fontId="49" fillId="11" borderId="60" xfId="0" applyFont="1" applyFill="1" applyBorder="1" applyAlignment="1">
      <alignment horizontal="center" vertical="center" wrapText="1"/>
    </xf>
    <xf numFmtId="0" fontId="49" fillId="11" borderId="61" xfId="0" applyFont="1" applyFill="1" applyBorder="1" applyAlignment="1">
      <alignment horizontal="justify" vertical="center" wrapText="1"/>
    </xf>
    <xf numFmtId="0" fontId="49" fillId="11" borderId="60" xfId="0" applyFont="1" applyFill="1" applyBorder="1" applyAlignment="1">
      <alignment horizontal="justify" vertical="center" wrapText="1"/>
    </xf>
    <xf numFmtId="0" fontId="33" fillId="0" borderId="60" xfId="0" applyFont="1" applyBorder="1" applyAlignment="1">
      <alignment horizontal="justify" vertical="center" wrapText="1"/>
    </xf>
    <xf numFmtId="0" fontId="0" fillId="0" borderId="60" xfId="0" applyBorder="1" applyAlignment="1">
      <alignment horizontal="justify" vertical="center" wrapText="1"/>
    </xf>
    <xf numFmtId="165" fontId="49" fillId="11" borderId="60" xfId="0" applyNumberFormat="1" applyFont="1" applyFill="1" applyBorder="1" applyAlignment="1">
      <alignment horizontal="center" vertical="center" wrapText="1"/>
    </xf>
    <xf numFmtId="0" fontId="17" fillId="9" borderId="35" xfId="0" applyFont="1" applyFill="1" applyBorder="1" applyAlignment="1">
      <alignment horizontal="center" vertical="center"/>
    </xf>
    <xf numFmtId="0" fontId="2" fillId="0" borderId="8" xfId="0" applyFont="1" applyBorder="1" applyAlignment="1">
      <alignment horizontal="center" vertical="center" wrapText="1"/>
    </xf>
    <xf numFmtId="0" fontId="49" fillId="11" borderId="62" xfId="0" applyFont="1" applyFill="1" applyBorder="1" applyAlignment="1">
      <alignment horizontal="center" vertical="center" wrapText="1"/>
    </xf>
    <xf numFmtId="0" fontId="7" fillId="11" borderId="4" xfId="0" applyFont="1" applyFill="1" applyBorder="1" applyAlignment="1">
      <alignment horizontal="center" vertical="center" wrapText="1"/>
    </xf>
    <xf numFmtId="0" fontId="7" fillId="0" borderId="13" xfId="0" applyFont="1" applyBorder="1" applyAlignment="1">
      <alignment horizontal="left" vertical="center" wrapText="1"/>
    </xf>
    <xf numFmtId="4" fontId="38" fillId="9" borderId="49" xfId="0" applyNumberFormat="1" applyFont="1" applyFill="1" applyBorder="1" applyAlignment="1">
      <alignment horizontal="center" vertical="center" wrapText="1"/>
    </xf>
    <xf numFmtId="0" fontId="7" fillId="9" borderId="64" xfId="0" applyFont="1" applyFill="1" applyBorder="1" applyAlignment="1">
      <alignment horizontal="left" vertical="center" wrapText="1"/>
    </xf>
    <xf numFmtId="0" fontId="7" fillId="9" borderId="51" xfId="0" applyFont="1" applyFill="1" applyBorder="1" applyAlignment="1">
      <alignment horizontal="center" vertical="center"/>
    </xf>
    <xf numFmtId="0" fontId="19" fillId="0" borderId="4" xfId="0" applyFont="1" applyBorder="1" applyAlignment="1">
      <alignment horizontal="center" vertical="center"/>
    </xf>
    <xf numFmtId="4" fontId="19" fillId="0" borderId="20" xfId="0" applyNumberFormat="1" applyFont="1" applyBorder="1" applyAlignment="1">
      <alignment horizontal="center" vertical="center" wrapText="1"/>
    </xf>
    <xf numFmtId="0" fontId="8" fillId="0" borderId="65" xfId="0" applyFont="1" applyBorder="1" applyAlignment="1">
      <alignment horizontal="center" vertical="center"/>
    </xf>
    <xf numFmtId="0" fontId="8" fillId="0" borderId="4" xfId="0" applyFont="1" applyBorder="1" applyAlignment="1" applyProtection="1">
      <alignment horizontal="left" vertical="center" wrapText="1"/>
      <protection locked="0"/>
    </xf>
    <xf numFmtId="0" fontId="7" fillId="9" borderId="4" xfId="0" applyFont="1" applyFill="1" applyBorder="1" applyAlignment="1">
      <alignment horizontal="left" vertical="center"/>
    </xf>
    <xf numFmtId="165" fontId="8" fillId="9" borderId="4" xfId="0" applyNumberFormat="1" applyFont="1" applyFill="1" applyBorder="1" applyAlignment="1">
      <alignment horizontal="center" vertical="center"/>
    </xf>
    <xf numFmtId="0" fontId="8" fillId="0" borderId="4" xfId="0" applyFont="1" applyBorder="1" applyAlignment="1">
      <alignment horizontal="left" vertical="center"/>
    </xf>
    <xf numFmtId="10" fontId="8" fillId="0" borderId="4" xfId="0" applyNumberFormat="1" applyFont="1" applyBorder="1" applyAlignment="1">
      <alignment horizontal="left" vertical="center"/>
    </xf>
    <xf numFmtId="9" fontId="7" fillId="9" borderId="32" xfId="0" applyNumberFormat="1" applyFont="1" applyFill="1" applyBorder="1" applyAlignment="1">
      <alignment horizontal="left" vertical="center"/>
    </xf>
    <xf numFmtId="0" fontId="7" fillId="9" borderId="13" xfId="0" applyFont="1" applyFill="1" applyBorder="1" applyAlignment="1">
      <alignment horizontal="center" vertical="center"/>
    </xf>
    <xf numFmtId="0" fontId="8" fillId="0" borderId="16" xfId="0" applyFont="1" applyBorder="1" applyAlignment="1">
      <alignment horizontal="center" vertical="center"/>
    </xf>
    <xf numFmtId="0" fontId="8" fillId="0" borderId="4" xfId="0" applyFont="1" applyBorder="1" applyAlignment="1">
      <alignment horizontal="center" vertical="center"/>
    </xf>
    <xf numFmtId="4" fontId="8" fillId="0" borderId="20" xfId="0" applyNumberFormat="1" applyFont="1" applyBorder="1" applyAlignment="1">
      <alignment horizontal="center" vertical="center"/>
    </xf>
    <xf numFmtId="0" fontId="8" fillId="0" borderId="16" xfId="0" applyFont="1" applyBorder="1" applyAlignment="1">
      <alignment horizontal="left" vertical="center"/>
    </xf>
    <xf numFmtId="0" fontId="7" fillId="9" borderId="5" xfId="0" applyFont="1" applyFill="1" applyBorder="1" applyAlignment="1">
      <alignment horizontal="left" vertical="center"/>
    </xf>
    <xf numFmtId="4" fontId="8" fillId="0" borderId="57" xfId="0" applyNumberFormat="1" applyFont="1" applyBorder="1" applyAlignment="1">
      <alignment horizontal="center" vertical="center" wrapText="1"/>
    </xf>
    <xf numFmtId="0" fontId="8" fillId="0" borderId="16" xfId="0" applyFont="1" applyBorder="1" applyAlignment="1">
      <alignment vertical="center"/>
    </xf>
    <xf numFmtId="0" fontId="7" fillId="9" borderId="36" xfId="0" applyFont="1" applyFill="1" applyBorder="1" applyAlignment="1">
      <alignment horizontal="left" vertical="center"/>
    </xf>
    <xf numFmtId="0" fontId="7" fillId="9" borderId="37" xfId="0" applyFont="1" applyFill="1" applyBorder="1" applyAlignment="1">
      <alignment horizontal="center" vertical="center"/>
    </xf>
    <xf numFmtId="0" fontId="7" fillId="9" borderId="54" xfId="0" applyFont="1" applyFill="1" applyBorder="1" applyAlignment="1">
      <alignment horizontal="center" vertical="center"/>
    </xf>
    <xf numFmtId="0" fontId="7" fillId="9" borderId="16" xfId="0" applyFont="1" applyFill="1" applyBorder="1" applyAlignment="1">
      <alignment vertical="center"/>
    </xf>
    <xf numFmtId="0" fontId="7" fillId="9" borderId="16" xfId="0" applyFont="1" applyFill="1" applyBorder="1" applyAlignment="1">
      <alignment vertical="center" wrapText="1"/>
    </xf>
    <xf numFmtId="0" fontId="7" fillId="9" borderId="21" xfId="0" applyFont="1" applyFill="1" applyBorder="1" applyAlignment="1">
      <alignment vertical="center"/>
    </xf>
    <xf numFmtId="4" fontId="7" fillId="12" borderId="38" xfId="0" applyNumberFormat="1" applyFont="1" applyFill="1" applyBorder="1" applyAlignment="1">
      <alignment horizontal="center" vertical="center" wrapText="1"/>
    </xf>
    <xf numFmtId="0" fontId="32" fillId="11" borderId="4" xfId="0" applyFont="1" applyFill="1" applyBorder="1" applyAlignment="1">
      <alignment horizontal="center" vertical="center" wrapText="1"/>
    </xf>
    <xf numFmtId="165" fontId="7" fillId="9" borderId="4" xfId="0" applyNumberFormat="1" applyFont="1" applyFill="1" applyBorder="1" applyAlignment="1">
      <alignment horizontal="center" vertical="center"/>
    </xf>
    <xf numFmtId="0" fontId="8" fillId="0" borderId="43" xfId="0" applyFont="1" applyBorder="1" applyAlignment="1">
      <alignment horizontal="left" vertical="center"/>
    </xf>
    <xf numFmtId="0" fontId="8" fillId="0" borderId="16" xfId="0" applyFont="1" applyBorder="1" applyAlignment="1">
      <alignment horizontal="left" vertical="center" wrapText="1"/>
    </xf>
    <xf numFmtId="0" fontId="8" fillId="0" borderId="0" xfId="0" applyFont="1" applyAlignment="1">
      <alignment horizontal="left" vertical="center" wrapText="1"/>
    </xf>
    <xf numFmtId="0" fontId="49" fillId="9" borderId="8" xfId="0" applyFont="1" applyFill="1" applyBorder="1" applyAlignment="1">
      <alignment horizontal="center" vertical="center" wrapText="1"/>
    </xf>
    <xf numFmtId="0" fontId="38" fillId="8" borderId="8" xfId="0" applyFont="1" applyFill="1" applyBorder="1" applyAlignment="1">
      <alignment horizontal="center" vertical="center"/>
    </xf>
    <xf numFmtId="10" fontId="32" fillId="8" borderId="8" xfId="0" applyNumberFormat="1" applyFont="1" applyFill="1" applyBorder="1" applyAlignment="1">
      <alignment horizontal="center" vertical="center"/>
    </xf>
    <xf numFmtId="0" fontId="32" fillId="8" borderId="8" xfId="0" applyFont="1" applyFill="1" applyBorder="1" applyAlignment="1">
      <alignment horizontal="left" vertical="center" wrapText="1"/>
    </xf>
    <xf numFmtId="0" fontId="51" fillId="8" borderId="8" xfId="0" applyFont="1" applyFill="1" applyBorder="1" applyAlignment="1" applyProtection="1">
      <alignment horizontal="center" vertical="center"/>
      <protection locked="0"/>
    </xf>
    <xf numFmtId="0" fontId="52" fillId="21" borderId="7" xfId="0" applyFont="1" applyFill="1" applyBorder="1" applyAlignment="1">
      <alignment horizontal="left" vertical="center"/>
    </xf>
    <xf numFmtId="0" fontId="8" fillId="0" borderId="11" xfId="0" applyFont="1" applyBorder="1" applyAlignment="1">
      <alignment horizontal="left" vertical="center"/>
    </xf>
    <xf numFmtId="0" fontId="32" fillId="0" borderId="16" xfId="0" applyFont="1" applyBorder="1" applyAlignment="1">
      <alignment horizontal="left" vertical="center" wrapText="1"/>
    </xf>
    <xf numFmtId="0" fontId="32" fillId="9" borderId="4" xfId="0" applyFont="1" applyFill="1" applyBorder="1" applyAlignment="1" applyProtection="1">
      <alignment horizontal="left" vertical="center"/>
      <protection locked="0"/>
    </xf>
    <xf numFmtId="0" fontId="32" fillId="9" borderId="20" xfId="0" applyFont="1" applyFill="1" applyBorder="1" applyAlignment="1" applyProtection="1">
      <alignment horizontal="center" vertical="center"/>
      <protection locked="0"/>
    </xf>
    <xf numFmtId="0" fontId="8" fillId="0" borderId="4" xfId="0" applyFont="1" applyBorder="1" applyAlignment="1" applyProtection="1">
      <alignment horizontal="left" vertical="center"/>
      <protection locked="0"/>
    </xf>
    <xf numFmtId="0" fontId="32" fillId="0" borderId="16" xfId="0" applyFont="1" applyBorder="1" applyAlignment="1" applyProtection="1">
      <alignment horizontal="left" vertical="center"/>
      <protection locked="0"/>
    </xf>
    <xf numFmtId="0" fontId="32" fillId="9" borderId="4" xfId="0" applyFont="1" applyFill="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32" fillId="9" borderId="8" xfId="0" applyFont="1" applyFill="1" applyBorder="1" applyAlignment="1">
      <alignment horizontal="center" vertical="center"/>
    </xf>
    <xf numFmtId="0" fontId="32" fillId="8" borderId="8" xfId="0" applyFont="1" applyFill="1" applyBorder="1" applyAlignment="1">
      <alignment horizontal="center" vertical="center"/>
    </xf>
    <xf numFmtId="0" fontId="32" fillId="9" borderId="10" xfId="0" applyFont="1" applyFill="1" applyBorder="1" applyAlignment="1">
      <alignment horizontal="left" vertical="center"/>
    </xf>
    <xf numFmtId="0" fontId="32" fillId="9" borderId="15" xfId="0" applyFont="1" applyFill="1" applyBorder="1" applyAlignment="1" applyProtection="1">
      <alignment horizontal="center" vertical="center"/>
      <protection locked="0"/>
    </xf>
    <xf numFmtId="0" fontId="32" fillId="0" borderId="16" xfId="0" applyFont="1" applyBorder="1" applyAlignment="1">
      <alignment horizontal="left" vertical="center"/>
    </xf>
    <xf numFmtId="0" fontId="8" fillId="0" borderId="53" xfId="0" applyFont="1" applyBorder="1" applyAlignment="1">
      <alignment horizontal="left" vertical="center"/>
    </xf>
    <xf numFmtId="0" fontId="32" fillId="9" borderId="5" xfId="0" applyFont="1" applyFill="1" applyBorder="1" applyAlignment="1">
      <alignment horizontal="left" vertical="center"/>
    </xf>
    <xf numFmtId="166" fontId="5" fillId="22" borderId="4" xfId="0" applyNumberFormat="1" applyFont="1" applyFill="1" applyBorder="1" applyAlignment="1" applyProtection="1">
      <alignment horizontal="center" vertical="center"/>
      <protection locked="0"/>
    </xf>
    <xf numFmtId="0" fontId="54" fillId="8" borderId="16" xfId="0" applyFont="1" applyFill="1" applyBorder="1" applyAlignment="1">
      <alignment horizontal="left" vertical="center" wrapText="1"/>
    </xf>
    <xf numFmtId="0" fontId="54" fillId="8" borderId="20" xfId="0" applyFont="1" applyFill="1" applyBorder="1" applyAlignment="1">
      <alignment horizontal="center" vertical="center" wrapText="1"/>
    </xf>
    <xf numFmtId="0" fontId="54" fillId="22" borderId="4" xfId="0" applyFont="1" applyFill="1" applyBorder="1" applyAlignment="1">
      <alignment horizontal="center" vertical="center"/>
    </xf>
    <xf numFmtId="165" fontId="55" fillId="23" borderId="4" xfId="0" applyNumberFormat="1" applyFont="1" applyFill="1" applyBorder="1" applyAlignment="1">
      <alignment horizontal="right" vertical="center"/>
    </xf>
    <xf numFmtId="0" fontId="55" fillId="0" borderId="10" xfId="0" applyFont="1" applyBorder="1" applyAlignment="1">
      <alignment horizontal="center" vertical="center"/>
    </xf>
    <xf numFmtId="4" fontId="55" fillId="0" borderId="15" xfId="0" applyNumberFormat="1" applyFont="1" applyBorder="1" applyAlignment="1">
      <alignment horizontal="center" vertical="center"/>
    </xf>
    <xf numFmtId="165" fontId="55" fillId="24" borderId="4" xfId="0" applyNumberFormat="1" applyFont="1" applyFill="1" applyBorder="1" applyAlignment="1">
      <alignment horizontal="right" vertical="center"/>
    </xf>
    <xf numFmtId="0" fontId="55" fillId="0" borderId="16" xfId="0" applyFont="1" applyBorder="1" applyAlignment="1" applyProtection="1">
      <alignment horizontal="center" vertical="center"/>
      <protection locked="0"/>
    </xf>
    <xf numFmtId="170" fontId="55" fillId="0" borderId="20" xfId="0" applyNumberFormat="1" applyFont="1" applyBorder="1" applyAlignment="1">
      <alignment horizontal="center" vertical="center"/>
    </xf>
    <xf numFmtId="165" fontId="55" fillId="25" borderId="4" xfId="0" applyNumberFormat="1" applyFont="1" applyFill="1" applyBorder="1" applyAlignment="1">
      <alignment horizontal="right" vertical="center"/>
    </xf>
    <xf numFmtId="0" fontId="55" fillId="8" borderId="16" xfId="0" applyFont="1" applyFill="1" applyBorder="1" applyAlignment="1" applyProtection="1">
      <alignment horizontal="left" vertical="center"/>
      <protection locked="0"/>
    </xf>
    <xf numFmtId="170" fontId="55" fillId="8" borderId="20" xfId="0" applyNumberFormat="1" applyFont="1" applyFill="1" applyBorder="1" applyAlignment="1">
      <alignment horizontal="center" vertical="center"/>
    </xf>
    <xf numFmtId="0" fontId="54" fillId="8" borderId="16" xfId="0" applyFont="1" applyFill="1" applyBorder="1" applyAlignment="1" applyProtection="1">
      <alignment horizontal="left" vertical="center"/>
      <protection locked="0"/>
    </xf>
    <xf numFmtId="170" fontId="54" fillId="8" borderId="20" xfId="0" applyNumberFormat="1" applyFont="1" applyFill="1" applyBorder="1" applyAlignment="1">
      <alignment horizontal="center" vertical="center"/>
    </xf>
    <xf numFmtId="0" fontId="54" fillId="0" borderId="4" xfId="0" applyFont="1" applyBorder="1" applyAlignment="1">
      <alignment horizontal="left" vertical="center"/>
    </xf>
    <xf numFmtId="170" fontId="55" fillId="0" borderId="4" xfId="0" applyNumberFormat="1" applyFont="1" applyBorder="1" applyAlignment="1">
      <alignment horizontal="center" vertical="center" wrapText="1"/>
    </xf>
    <xf numFmtId="170" fontId="54" fillId="0" borderId="4" xfId="0" applyNumberFormat="1" applyFont="1" applyBorder="1" applyAlignment="1">
      <alignment horizontal="center" vertical="center"/>
    </xf>
    <xf numFmtId="170" fontId="55" fillId="23" borderId="4" xfId="0" applyNumberFormat="1" applyFont="1" applyFill="1" applyBorder="1" applyAlignment="1">
      <alignment horizontal="center" vertical="center"/>
    </xf>
    <xf numFmtId="170" fontId="55" fillId="24" borderId="4" xfId="0" applyNumberFormat="1" applyFont="1" applyFill="1" applyBorder="1" applyAlignment="1">
      <alignment horizontal="center" vertical="center"/>
    </xf>
    <xf numFmtId="4" fontId="55" fillId="0" borderId="4" xfId="0" applyNumberFormat="1" applyFont="1" applyBorder="1" applyAlignment="1">
      <alignment horizontal="center" vertical="center" wrapText="1"/>
    </xf>
    <xf numFmtId="4" fontId="54" fillId="0" borderId="4" xfId="0" applyNumberFormat="1" applyFont="1" applyBorder="1" applyAlignment="1">
      <alignment horizontal="center" vertical="center"/>
    </xf>
    <xf numFmtId="0" fontId="33" fillId="11" borderId="4" xfId="0" applyFont="1" applyFill="1" applyBorder="1" applyAlignment="1">
      <alignment horizontal="center" vertical="center" wrapText="1"/>
    </xf>
    <xf numFmtId="0" fontId="0" fillId="0" borderId="4" xfId="0" applyBorder="1"/>
    <xf numFmtId="0" fontId="33" fillId="0" borderId="4" xfId="0" applyFont="1" applyBorder="1" applyAlignment="1">
      <alignment horizontal="center" vertical="center" wrapText="1"/>
    </xf>
    <xf numFmtId="0" fontId="0" fillId="0" borderId="4" xfId="0" applyBorder="1" applyAlignment="1">
      <alignment vertical="center" wrapText="1"/>
    </xf>
    <xf numFmtId="0" fontId="17" fillId="22" borderId="4" xfId="0" applyFont="1" applyFill="1" applyBorder="1" applyAlignment="1">
      <alignment horizontal="center" vertical="center" wrapText="1"/>
    </xf>
    <xf numFmtId="0" fontId="38" fillId="0" borderId="19" xfId="0" applyFont="1" applyBorder="1" applyAlignment="1">
      <alignment horizontal="left" vertical="center"/>
    </xf>
    <xf numFmtId="0" fontId="7" fillId="22" borderId="4" xfId="0" applyFont="1" applyFill="1" applyBorder="1" applyAlignment="1">
      <alignment horizontal="center" vertical="center" wrapText="1"/>
    </xf>
    <xf numFmtId="0" fontId="39" fillId="22" borderId="4" xfId="0" applyFont="1" applyFill="1" applyBorder="1" applyAlignment="1">
      <alignment horizontal="center" vertical="center"/>
    </xf>
  </cellXfs>
  <cellStyles count="5">
    <cellStyle name="Excel Built-in Explanatory Text" xfId="4" xr:uid="{00000000-0005-0000-0000-000006000000}"/>
    <cellStyle name="Moeda" xfId="2" builtinId="4"/>
    <cellStyle name="Normal" xfId="0" builtinId="0"/>
    <cellStyle name="Porcentagem" xfId="3" builtinId="5"/>
    <cellStyle name="Vírgula" xfId="1" builtinId="3"/>
  </cellStyles>
  <dxfs count="0"/>
  <tableStyles count="0" defaultTableStyle="TableStyleMedium2" defaultPivotStyle="PivotStyleLight16"/>
  <colors>
    <indexedColors>
      <rgbColor rgb="FF000000"/>
      <rgbColor rgb="FFFFFFFF"/>
      <rgbColor rgb="FFFF0000"/>
      <rgbColor rgb="FF00FF00"/>
      <rgbColor rgb="FF0000FF"/>
      <rgbColor rgb="FFFFFFD7"/>
      <rgbColor rgb="FFFF00FF"/>
      <rgbColor rgb="FF00FFFF"/>
      <rgbColor rgb="FFC00000"/>
      <rgbColor rgb="FF008000"/>
      <rgbColor rgb="FF000080"/>
      <rgbColor rgb="FFDEDCE6"/>
      <rgbColor rgb="FF800080"/>
      <rgbColor rgb="FF008080"/>
      <rgbColor rgb="FFC0C0C0"/>
      <rgbColor rgb="FF808080"/>
      <rgbColor rgb="FF729FCF"/>
      <rgbColor rgb="FF993366"/>
      <rgbColor rgb="FFFFFFCC"/>
      <rgbColor rgb="FFDEEBF7"/>
      <rgbColor rgb="FF660066"/>
      <rgbColor rgb="FFFF6D6D"/>
      <rgbColor rgb="FF0066CC"/>
      <rgbColor rgb="FFBDD7EE"/>
      <rgbColor rgb="FF000080"/>
      <rgbColor rgb="FFFF00FF"/>
      <rgbColor rgb="FFFBE5D6"/>
      <rgbColor rgb="FF00FFFF"/>
      <rgbColor rgb="FF800080"/>
      <rgbColor rgb="FF800000"/>
      <rgbColor rgb="FF008080"/>
      <rgbColor rgb="FF0000FF"/>
      <rgbColor rgb="FF00CCFF"/>
      <rgbColor rgb="FFDCE6F2"/>
      <rgbColor rgb="FFDDE8CB"/>
      <rgbColor rgb="FFFFFF99"/>
      <rgbColor rgb="FFADB9CA"/>
      <rgbColor rgb="FFFFA6A6"/>
      <rgbColor rgb="FFBFBFBF"/>
      <rgbColor rgb="FFF8CBAD"/>
      <rgbColor rgb="FF3366FF"/>
      <rgbColor rgb="FFD9D9D9"/>
      <rgbColor rgb="FF81D41A"/>
      <rgbColor rgb="FFFFC000"/>
      <rgbColor rgb="FFFFD8CE"/>
      <rgbColor rgb="FFF2DCDB"/>
      <rgbColor rgb="FF5983B0"/>
      <rgbColor rgb="FFCCCCCC"/>
      <rgbColor rgb="FF10243E"/>
      <rgbColor rgb="FFDDDDDD"/>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38160</xdr:colOff>
      <xdr:row>0</xdr:row>
      <xdr:rowOff>76320</xdr:rowOff>
    </xdr:from>
    <xdr:to>
      <xdr:col>0</xdr:col>
      <xdr:colOff>434160</xdr:colOff>
      <xdr:row>2</xdr:row>
      <xdr:rowOff>72720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38160" y="76320"/>
          <a:ext cx="396000" cy="462960"/>
        </a:xfrm>
        <a:prstGeom prst="rect">
          <a:avLst/>
        </a:prstGeom>
        <a:noFill/>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387360</xdr:colOff>
      <xdr:row>2</xdr:row>
      <xdr:rowOff>4320</xdr:rowOff>
    </xdr:to>
    <xdr:pic>
      <xdr:nvPicPr>
        <xdr:cNvPr id="9" name="Picture 1">
          <a:extLst>
            <a:ext uri="{FF2B5EF4-FFF2-40B4-BE49-F238E27FC236}">
              <a16:creationId xmlns:a16="http://schemas.microsoft.com/office/drawing/2014/main" id="{00000000-0008-0000-0A00-000009000000}"/>
            </a:ext>
          </a:extLst>
        </xdr:cNvPr>
        <xdr:cNvPicPr/>
      </xdr:nvPicPr>
      <xdr:blipFill>
        <a:blip xmlns:r="http://schemas.openxmlformats.org/officeDocument/2006/relationships" r:embed="rId1"/>
        <a:stretch/>
      </xdr:blipFill>
      <xdr:spPr>
        <a:xfrm>
          <a:off x="95400" y="57240"/>
          <a:ext cx="291960" cy="297720"/>
        </a:xfrm>
        <a:prstGeom prst="rect">
          <a:avLst/>
        </a:prstGeom>
        <a:noFill/>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142920</xdr:colOff>
      <xdr:row>0</xdr:row>
      <xdr:rowOff>38160</xdr:rowOff>
    </xdr:from>
    <xdr:to>
      <xdr:col>0</xdr:col>
      <xdr:colOff>444240</xdr:colOff>
      <xdr:row>2</xdr:row>
      <xdr:rowOff>120600</xdr:rowOff>
    </xdr:to>
    <xdr:pic>
      <xdr:nvPicPr>
        <xdr:cNvPr id="10" name="Picture 1">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1"/>
        <a:stretch/>
      </xdr:blipFill>
      <xdr:spPr>
        <a:xfrm>
          <a:off x="142920" y="38160"/>
          <a:ext cx="301320" cy="46332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257040</xdr:colOff>
      <xdr:row>0</xdr:row>
      <xdr:rowOff>66600</xdr:rowOff>
    </xdr:from>
    <xdr:to>
      <xdr:col>0</xdr:col>
      <xdr:colOff>653760</xdr:colOff>
      <xdr:row>2</xdr:row>
      <xdr:rowOff>91800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257040" y="66600"/>
          <a:ext cx="396720" cy="40608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290520</xdr:colOff>
      <xdr:row>1</xdr:row>
      <xdr:rowOff>134640</xdr:rowOff>
    </xdr:from>
    <xdr:to>
      <xdr:col>1</xdr:col>
      <xdr:colOff>143280</xdr:colOff>
      <xdr:row>3</xdr:row>
      <xdr:rowOff>105840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290520" y="306000"/>
          <a:ext cx="295920" cy="31428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112680</xdr:colOff>
      <xdr:row>0</xdr:row>
      <xdr:rowOff>56160</xdr:rowOff>
    </xdr:from>
    <xdr:to>
      <xdr:col>0</xdr:col>
      <xdr:colOff>558720</xdr:colOff>
      <xdr:row>3</xdr:row>
      <xdr:rowOff>1800</xdr:rowOff>
    </xdr:to>
    <xdr:pic>
      <xdr:nvPicPr>
        <xdr:cNvPr id="3" name="Picture 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a:xfrm>
          <a:off x="112680" y="56160"/>
          <a:ext cx="446040" cy="516600"/>
        </a:xfrm>
        <a:prstGeom prst="rect">
          <a:avLst/>
        </a:prstGeom>
        <a:noFill/>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47520</xdr:colOff>
      <xdr:row>0</xdr:row>
      <xdr:rowOff>0</xdr:rowOff>
    </xdr:from>
    <xdr:to>
      <xdr:col>0</xdr:col>
      <xdr:colOff>444240</xdr:colOff>
      <xdr:row>2</xdr:row>
      <xdr:rowOff>112680</xdr:rowOff>
    </xdr:to>
    <xdr:pic>
      <xdr:nvPicPr>
        <xdr:cNvPr id="4" name="Picture 1">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xdr:blipFill>
      <xdr:spPr>
        <a:xfrm>
          <a:off x="47520" y="0"/>
          <a:ext cx="396720" cy="463320"/>
        </a:xfrm>
        <a:prstGeom prst="rect">
          <a:avLst/>
        </a:prstGeom>
        <a:noFill/>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264600</xdr:colOff>
      <xdr:row>0</xdr:row>
      <xdr:rowOff>52200</xdr:rowOff>
    </xdr:from>
    <xdr:to>
      <xdr:col>0</xdr:col>
      <xdr:colOff>626040</xdr:colOff>
      <xdr:row>2</xdr:row>
      <xdr:rowOff>69840</xdr:rowOff>
    </xdr:to>
    <xdr:pic>
      <xdr:nvPicPr>
        <xdr:cNvPr id="5" name="Picture 1">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a:stretch/>
      </xdr:blipFill>
      <xdr:spPr>
        <a:xfrm>
          <a:off x="264600" y="52200"/>
          <a:ext cx="361440" cy="341640"/>
        </a:xfrm>
        <a:prstGeom prst="rect">
          <a:avLst/>
        </a:prstGeom>
        <a:noFill/>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264600</xdr:colOff>
      <xdr:row>0</xdr:row>
      <xdr:rowOff>52200</xdr:rowOff>
    </xdr:from>
    <xdr:to>
      <xdr:col>0</xdr:col>
      <xdr:colOff>626040</xdr:colOff>
      <xdr:row>2</xdr:row>
      <xdr:rowOff>69840</xdr:rowOff>
    </xdr:to>
    <xdr:pic>
      <xdr:nvPicPr>
        <xdr:cNvPr id="6" name="Picture 1">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a:stretch/>
      </xdr:blipFill>
      <xdr:spPr>
        <a:xfrm>
          <a:off x="264600" y="52200"/>
          <a:ext cx="361440" cy="341640"/>
        </a:xfrm>
        <a:prstGeom prst="rect">
          <a:avLst/>
        </a:prstGeom>
        <a:noFill/>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568080</xdr:colOff>
      <xdr:row>2</xdr:row>
      <xdr:rowOff>150840</xdr:rowOff>
    </xdr:to>
    <xdr:pic>
      <xdr:nvPicPr>
        <xdr:cNvPr id="7" name="Picture 1">
          <a:extLst>
            <a:ext uri="{FF2B5EF4-FFF2-40B4-BE49-F238E27FC236}">
              <a16:creationId xmlns:a16="http://schemas.microsoft.com/office/drawing/2014/main" id="{00000000-0008-0000-0800-000007000000}"/>
            </a:ext>
          </a:extLst>
        </xdr:cNvPr>
        <xdr:cNvPicPr/>
      </xdr:nvPicPr>
      <xdr:blipFill>
        <a:blip xmlns:r="http://schemas.openxmlformats.org/officeDocument/2006/relationships" r:embed="rId1"/>
        <a:stretch/>
      </xdr:blipFill>
      <xdr:spPr>
        <a:xfrm>
          <a:off x="171360" y="38160"/>
          <a:ext cx="396720" cy="463320"/>
        </a:xfrm>
        <a:prstGeom prst="rect">
          <a:avLst/>
        </a:prstGeom>
        <a:noFill/>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568080</xdr:colOff>
      <xdr:row>2</xdr:row>
      <xdr:rowOff>150840</xdr:rowOff>
    </xdr:to>
    <xdr:pic>
      <xdr:nvPicPr>
        <xdr:cNvPr id="8" name="Picture 1">
          <a:extLst>
            <a:ext uri="{FF2B5EF4-FFF2-40B4-BE49-F238E27FC236}">
              <a16:creationId xmlns:a16="http://schemas.microsoft.com/office/drawing/2014/main" id="{00000000-0008-0000-0900-000008000000}"/>
            </a:ext>
          </a:extLst>
        </xdr:cNvPr>
        <xdr:cNvPicPr/>
      </xdr:nvPicPr>
      <xdr:blipFill>
        <a:blip xmlns:r="http://schemas.openxmlformats.org/officeDocument/2006/relationships" r:embed="rId1"/>
        <a:stretch/>
      </xdr:blipFill>
      <xdr:spPr>
        <a:xfrm>
          <a:off x="171360" y="38160"/>
          <a:ext cx="396720" cy="463320"/>
        </a:xfrm>
        <a:prstGeom prst="rect">
          <a:avLst/>
        </a:prstGeom>
        <a:noFill/>
        <a:ln w="0">
          <a:noFill/>
        </a:ln>
      </xdr:spPr>
    </xdr:pic>
    <xdr:clientData/>
  </xdr:twoCellAnchor>
</xdr:wsDr>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1048576"/>
  <sheetViews>
    <sheetView showGridLines="0" topLeftCell="A7" zoomScale="95" zoomScaleNormal="95" workbookViewId="0">
      <selection activeCell="C17" sqref="C17"/>
    </sheetView>
  </sheetViews>
  <sheetFormatPr defaultColWidth="8.6640625" defaultRowHeight="15" customHeight="1" x14ac:dyDescent="0.3"/>
  <cols>
    <col min="1" max="1" width="6.33203125" style="15" customWidth="1"/>
    <col min="2" max="2" width="41.44140625" style="15" customWidth="1"/>
    <col min="3" max="3" width="12" style="15" customWidth="1"/>
    <col min="4" max="4" width="16.33203125" style="15" customWidth="1"/>
    <col min="5" max="5" width="12.88671875" style="15" customWidth="1"/>
    <col min="6" max="7" width="16.33203125" style="15" customWidth="1"/>
    <col min="8" max="8" width="16.5546875" style="15" customWidth="1"/>
    <col min="9" max="10" width="16.33203125" style="15" customWidth="1"/>
    <col min="11" max="12" width="13.88671875" style="16" customWidth="1"/>
    <col min="13" max="13" width="14.33203125" style="16" customWidth="1"/>
    <col min="14" max="14" width="12.88671875" style="15" customWidth="1"/>
    <col min="15" max="15" width="13.5546875" style="15" customWidth="1"/>
    <col min="16" max="16" width="14.6640625" style="17" customWidth="1"/>
    <col min="17" max="17" width="13.44140625" style="17" customWidth="1"/>
    <col min="18" max="18" width="13.33203125" style="17" customWidth="1"/>
    <col min="19" max="1025" width="8.88671875" style="15" customWidth="1"/>
  </cols>
  <sheetData>
    <row r="1" spans="1:18" ht="17.25" customHeight="1" x14ac:dyDescent="0.3">
      <c r="A1" s="18"/>
      <c r="B1" s="19" t="str">
        <f>INSTRUÇÕES!B1</f>
        <v>Tribunal Regional Federal da 6ª Região</v>
      </c>
      <c r="P1" s="20"/>
      <c r="Q1" s="20"/>
      <c r="R1" s="20"/>
    </row>
    <row r="2" spans="1:18" ht="19.5" customHeight="1" x14ac:dyDescent="0.3">
      <c r="A2" s="21"/>
      <c r="B2" s="22" t="str">
        <f>INSTRUÇÕES!B2</f>
        <v>Seção Judiciária de Minas Gerais</v>
      </c>
      <c r="C2" s="14" t="s">
        <v>0</v>
      </c>
      <c r="D2" s="14"/>
      <c r="E2" s="14"/>
      <c r="F2" s="14"/>
      <c r="G2" s="14"/>
      <c r="H2" s="14"/>
      <c r="I2" s="14"/>
      <c r="J2" s="14"/>
      <c r="K2" s="14"/>
      <c r="L2" s="14"/>
      <c r="M2" s="14"/>
      <c r="N2" s="14"/>
      <c r="O2" s="14"/>
      <c r="P2" s="23"/>
      <c r="Q2" s="23"/>
      <c r="R2" s="23"/>
    </row>
    <row r="3" spans="1:18" ht="21.75" customHeight="1" x14ac:dyDescent="0.3">
      <c r="A3" s="21"/>
      <c r="B3" s="24" t="str">
        <f>INSTRUÇÕES!B3</f>
        <v>SEPOV-COSIT</v>
      </c>
      <c r="C3" s="14" t="s">
        <v>1</v>
      </c>
      <c r="D3" s="14"/>
      <c r="E3" s="14"/>
      <c r="F3" s="14"/>
      <c r="G3" s="14"/>
      <c r="H3" s="14"/>
      <c r="I3" s="14"/>
      <c r="J3" s="14"/>
      <c r="K3" s="14"/>
      <c r="L3" s="14"/>
      <c r="M3" s="14"/>
      <c r="N3" s="14"/>
      <c r="O3" s="14"/>
      <c r="P3" s="25"/>
      <c r="Q3" s="25"/>
      <c r="R3" s="25"/>
    </row>
    <row r="4" spans="1:18" ht="30.75" customHeight="1" x14ac:dyDescent="0.3">
      <c r="A4" s="13" t="s">
        <v>2</v>
      </c>
      <c r="B4" s="13"/>
      <c r="C4" s="13"/>
      <c r="D4" s="12" t="s">
        <v>3</v>
      </c>
      <c r="E4" s="12"/>
      <c r="F4" s="26"/>
      <c r="G4" s="26"/>
      <c r="H4" s="26"/>
      <c r="I4" s="26"/>
      <c r="J4" s="27"/>
      <c r="K4" s="27"/>
      <c r="L4" s="27"/>
      <c r="M4" s="27"/>
      <c r="N4" s="28"/>
      <c r="O4" s="29"/>
      <c r="P4" s="30"/>
      <c r="Q4" s="30"/>
      <c r="R4" s="30"/>
    </row>
    <row r="5" spans="1:18" ht="21.75" customHeight="1" x14ac:dyDescent="0.3">
      <c r="A5" s="13" t="s">
        <v>4</v>
      </c>
      <c r="B5" s="13"/>
      <c r="C5" s="13"/>
      <c r="D5" s="31" t="s">
        <v>5</v>
      </c>
      <c r="E5" s="32">
        <f>VLOOKUP(D5,B30:C33,2,FALSE())</f>
        <v>30</v>
      </c>
      <c r="F5" s="26" t="str">
        <f>VLOOKUP(D5,B31:D33,3,FALSE())</f>
        <v>Obs: Desconto atualmente aplicado (30 dias corridos).</v>
      </c>
      <c r="G5" s="26"/>
      <c r="H5" s="26"/>
      <c r="I5" s="26"/>
      <c r="J5" s="27"/>
      <c r="K5" s="27"/>
      <c r="L5" s="27"/>
      <c r="M5" s="27"/>
      <c r="N5" s="28"/>
      <c r="O5" s="29"/>
      <c r="P5" s="30"/>
      <c r="Q5" s="30"/>
      <c r="R5" s="30"/>
    </row>
    <row r="6" spans="1:18" ht="23.4" x14ac:dyDescent="0.3">
      <c r="A6" s="27"/>
      <c r="B6" s="27"/>
      <c r="C6" s="27"/>
      <c r="D6" s="27"/>
      <c r="E6" s="27"/>
      <c r="F6" s="27"/>
      <c r="G6" s="27"/>
      <c r="H6" s="27"/>
      <c r="I6" s="27"/>
      <c r="J6" s="27"/>
      <c r="K6" s="27"/>
      <c r="L6" s="27"/>
      <c r="M6" s="27"/>
      <c r="N6" s="28"/>
      <c r="O6" s="29"/>
      <c r="P6" s="30"/>
      <c r="Q6" s="30"/>
      <c r="R6" s="30"/>
    </row>
    <row r="7" spans="1:18" ht="15.75" customHeight="1" x14ac:dyDescent="0.3">
      <c r="A7" s="11" t="s">
        <v>6</v>
      </c>
      <c r="B7" s="11"/>
      <c r="C7" s="11"/>
      <c r="D7" s="10" t="s">
        <v>7</v>
      </c>
      <c r="E7" s="9" t="s">
        <v>8</v>
      </c>
      <c r="F7" s="8" t="s">
        <v>9</v>
      </c>
      <c r="G7" s="8" t="s">
        <v>10</v>
      </c>
      <c r="H7" s="10" t="s">
        <v>11</v>
      </c>
      <c r="I7" s="9" t="s">
        <v>12</v>
      </c>
      <c r="J7" s="8" t="s">
        <v>13</v>
      </c>
      <c r="K7" s="10" t="s">
        <v>14</v>
      </c>
      <c r="L7" s="7" t="s">
        <v>15</v>
      </c>
      <c r="M7" s="7" t="s">
        <v>16</v>
      </c>
      <c r="N7" s="6" t="s">
        <v>17</v>
      </c>
      <c r="O7" s="10" t="s">
        <v>18</v>
      </c>
      <c r="P7" s="5" t="s">
        <v>19</v>
      </c>
      <c r="Q7" s="5"/>
      <c r="R7" s="5"/>
    </row>
    <row r="8" spans="1:18" ht="14.4" x14ac:dyDescent="0.3">
      <c r="A8" s="11"/>
      <c r="B8" s="11"/>
      <c r="C8" s="11"/>
      <c r="D8" s="10"/>
      <c r="E8" s="9"/>
      <c r="F8" s="8"/>
      <c r="G8" s="8"/>
      <c r="H8" s="10"/>
      <c r="I8" s="9"/>
      <c r="J8" s="8"/>
      <c r="K8" s="10"/>
      <c r="L8" s="7"/>
      <c r="M8" s="7"/>
      <c r="N8" s="6"/>
      <c r="O8" s="10"/>
      <c r="P8" s="5"/>
      <c r="Q8" s="5"/>
      <c r="R8" s="5"/>
    </row>
    <row r="9" spans="1:18" ht="76.5" customHeight="1" x14ac:dyDescent="0.3">
      <c r="A9" s="11"/>
      <c r="B9" s="11"/>
      <c r="C9" s="11"/>
      <c r="D9" s="10"/>
      <c r="E9" s="9"/>
      <c r="F9" s="8"/>
      <c r="G9" s="8"/>
      <c r="H9" s="10"/>
      <c r="I9" s="9"/>
      <c r="J9" s="8"/>
      <c r="K9" s="10"/>
      <c r="L9" s="7"/>
      <c r="M9" s="7"/>
      <c r="N9" s="6"/>
      <c r="O9" s="10"/>
      <c r="P9" s="5"/>
      <c r="Q9" s="5"/>
      <c r="R9" s="5"/>
    </row>
    <row r="10" spans="1:18" ht="55.2" x14ac:dyDescent="0.3">
      <c r="A10" s="33" t="s">
        <v>20</v>
      </c>
      <c r="B10" s="34" t="s">
        <v>21</v>
      </c>
      <c r="C10" s="34" t="s">
        <v>22</v>
      </c>
      <c r="D10" s="35" t="s">
        <v>23</v>
      </c>
      <c r="E10" s="33" t="s">
        <v>24</v>
      </c>
      <c r="F10" s="34" t="s">
        <v>25</v>
      </c>
      <c r="G10" s="34" t="s">
        <v>26</v>
      </c>
      <c r="H10" s="35" t="s">
        <v>27</v>
      </c>
      <c r="I10" s="33" t="s">
        <v>28</v>
      </c>
      <c r="J10" s="34" t="s">
        <v>29</v>
      </c>
      <c r="K10" s="35" t="s">
        <v>29</v>
      </c>
      <c r="L10" s="36" t="s">
        <v>30</v>
      </c>
      <c r="M10" s="36" t="s">
        <v>31</v>
      </c>
      <c r="N10" s="37" t="s">
        <v>32</v>
      </c>
      <c r="O10" s="35" t="s">
        <v>33</v>
      </c>
      <c r="P10" s="33" t="s">
        <v>34</v>
      </c>
      <c r="Q10" s="34" t="s">
        <v>35</v>
      </c>
      <c r="R10" s="38" t="s">
        <v>36</v>
      </c>
    </row>
    <row r="11" spans="1:18" ht="14.4" x14ac:dyDescent="0.3">
      <c r="A11" s="39">
        <f>'DADOS '!B7</f>
        <v>9</v>
      </c>
      <c r="B11" s="40" t="str">
        <f>'DADOS '!C7</f>
        <v>BOMBEIRO CIVIL DIURNO</v>
      </c>
      <c r="C11" s="41">
        <f>'DADOS '!D7</f>
        <v>180</v>
      </c>
      <c r="D11" s="42">
        <v>0</v>
      </c>
      <c r="E11" s="39" t="s">
        <v>37</v>
      </c>
      <c r="F11" s="41">
        <f>IF(E11="NÃO",0,D11*'DADOS '!$H$26)</f>
        <v>0</v>
      </c>
      <c r="G11" s="43">
        <v>0</v>
      </c>
      <c r="H11" s="42">
        <v>0</v>
      </c>
      <c r="I11" s="44">
        <v>0</v>
      </c>
      <c r="J11" s="43">
        <v>0</v>
      </c>
      <c r="K11" s="45">
        <f>I11+J11</f>
        <v>0</v>
      </c>
      <c r="L11" s="46">
        <v>0</v>
      </c>
      <c r="M11" s="46">
        <v>0</v>
      </c>
      <c r="N11" s="47">
        <f>Resumo!S12</f>
        <v>0</v>
      </c>
      <c r="O11" s="48">
        <f>Resumo!T12</f>
        <v>82378.710000000006</v>
      </c>
      <c r="P11" s="49">
        <v>1</v>
      </c>
      <c r="Q11" s="50">
        <f>O11</f>
        <v>82378.710000000006</v>
      </c>
      <c r="R11" s="51">
        <f>'DADOS '!I7*Encargos!H59*A11</f>
        <v>9968.7057488694008</v>
      </c>
    </row>
    <row r="12" spans="1:18" ht="14.4" x14ac:dyDescent="0.3">
      <c r="A12" s="52">
        <f>'DADOS '!B8</f>
        <v>3</v>
      </c>
      <c r="B12" s="53" t="str">
        <f>'DADOS '!C8</f>
        <v>BOMBEIRO CIVIL NOTURNO</v>
      </c>
      <c r="C12" s="54">
        <f>'DADOS '!D8</f>
        <v>180</v>
      </c>
      <c r="D12" s="55">
        <v>0</v>
      </c>
      <c r="E12" s="52" t="s">
        <v>37</v>
      </c>
      <c r="F12" s="54">
        <f>IF(E12="NÃO",0,D12*'DADOS '!$H$26)</f>
        <v>0</v>
      </c>
      <c r="G12" s="56">
        <v>0</v>
      </c>
      <c r="H12" s="55">
        <v>0</v>
      </c>
      <c r="I12" s="57">
        <v>0</v>
      </c>
      <c r="J12" s="43">
        <v>0</v>
      </c>
      <c r="K12" s="58">
        <f>I12+J12</f>
        <v>0</v>
      </c>
      <c r="L12" s="46">
        <v>0</v>
      </c>
      <c r="M12" s="46">
        <v>0</v>
      </c>
      <c r="N12" s="59">
        <f>Resumo!S13</f>
        <v>0</v>
      </c>
      <c r="O12" s="60">
        <f>Resumo!T13</f>
        <v>32842.5</v>
      </c>
      <c r="P12" s="61">
        <v>1</v>
      </c>
      <c r="Q12" s="62">
        <f>O12</f>
        <v>32842.5</v>
      </c>
      <c r="R12" s="51">
        <f>'DADOS '!I8*Encargos!H59*A12</f>
        <v>4111.3467913793793</v>
      </c>
    </row>
    <row r="13" spans="1:18" ht="15" customHeight="1" x14ac:dyDescent="0.3">
      <c r="A13" s="4" t="s">
        <v>38</v>
      </c>
      <c r="B13" s="4"/>
      <c r="C13" s="4"/>
      <c r="D13" s="4"/>
      <c r="E13" s="4"/>
      <c r="F13" s="4"/>
      <c r="G13" s="4"/>
      <c r="H13" s="63">
        <f>Resumo!I14</f>
        <v>0</v>
      </c>
      <c r="I13" s="3"/>
      <c r="J13" s="3"/>
      <c r="K13" s="63">
        <f>Resumo!L14</f>
        <v>0</v>
      </c>
      <c r="L13" s="64">
        <f>Resumo!O14</f>
        <v>0</v>
      </c>
      <c r="M13" s="64">
        <f>Resumo!R14</f>
        <v>0</v>
      </c>
      <c r="N13" s="65">
        <f>(H13+K13+L13+M13)</f>
        <v>0</v>
      </c>
      <c r="O13" s="66">
        <f>SUM(O11:O12)</f>
        <v>115221.21</v>
      </c>
      <c r="P13" s="66"/>
      <c r="Q13" s="66">
        <f>SUM(Q11:Q12)</f>
        <v>115221.21</v>
      </c>
      <c r="R13" s="67">
        <f>SUM(R11:R12)</f>
        <v>14080.05254024878</v>
      </c>
    </row>
    <row r="14" spans="1:18" ht="14.4" x14ac:dyDescent="0.3">
      <c r="A14" s="68" t="s">
        <v>39</v>
      </c>
      <c r="B14" s="69"/>
      <c r="C14" s="69"/>
      <c r="D14" s="69"/>
      <c r="E14" s="69"/>
      <c r="F14" s="69"/>
      <c r="G14" s="69"/>
      <c r="H14" s="69"/>
      <c r="I14" s="69"/>
      <c r="J14" s="69"/>
    </row>
    <row r="15" spans="1:18" ht="14.4" x14ac:dyDescent="0.3">
      <c r="A15" s="70" t="s">
        <v>40</v>
      </c>
      <c r="B15" s="71"/>
      <c r="C15" s="71"/>
      <c r="D15" s="71"/>
      <c r="E15" s="71"/>
      <c r="F15" s="71"/>
      <c r="G15" s="71"/>
      <c r="H15" s="71"/>
      <c r="I15" s="71"/>
      <c r="J15" s="71"/>
    </row>
    <row r="16" spans="1:18" ht="20.25" customHeight="1" x14ac:dyDescent="0.3">
      <c r="A16" s="2" t="s">
        <v>41</v>
      </c>
      <c r="B16" s="2"/>
      <c r="C16" s="72" t="s">
        <v>42</v>
      </c>
      <c r="D16" s="72" t="s">
        <v>43</v>
      </c>
      <c r="E16" s="72" t="s">
        <v>44</v>
      </c>
      <c r="F16" s="72" t="s">
        <v>45</v>
      </c>
      <c r="G16" s="73"/>
      <c r="H16" s="70"/>
      <c r="I16" s="74"/>
      <c r="J16" s="70"/>
      <c r="K16" s="74"/>
      <c r="L16" s="74"/>
      <c r="M16" s="74"/>
      <c r="N16" s="73"/>
      <c r="O16" s="73"/>
      <c r="P16" s="74"/>
      <c r="Q16" s="74"/>
      <c r="R16" s="75"/>
    </row>
    <row r="17" spans="1:18" ht="14.4" x14ac:dyDescent="0.3">
      <c r="A17" s="2"/>
      <c r="B17" s="2"/>
      <c r="C17" s="76">
        <v>180</v>
      </c>
      <c r="D17" s="76">
        <v>10</v>
      </c>
      <c r="E17" s="76">
        <v>25</v>
      </c>
      <c r="F17" s="77">
        <f>ROUND((D17/VLOOKUP(C17,$B$36:$C$42,2,FALSE())+E17/60/VLOOKUP(C17,$B$36:$C$42,2,FALSE())),2)</f>
        <v>1.45</v>
      </c>
      <c r="G17" s="73"/>
      <c r="H17" s="70"/>
      <c r="I17" s="74"/>
      <c r="J17" s="70"/>
      <c r="K17" s="74"/>
      <c r="L17" s="74"/>
      <c r="M17" s="74"/>
      <c r="N17" s="73"/>
      <c r="O17" s="73"/>
      <c r="P17" s="74"/>
      <c r="Q17" s="74"/>
      <c r="R17" s="74"/>
    </row>
    <row r="18" spans="1:18" ht="22.5" customHeight="1" x14ac:dyDescent="0.3">
      <c r="A18" s="1" t="s">
        <v>46</v>
      </c>
      <c r="B18" s="1"/>
      <c r="C18" s="1"/>
      <c r="D18" s="1"/>
      <c r="E18" s="1"/>
      <c r="F18" s="1"/>
      <c r="G18" s="26"/>
      <c r="H18" s="26"/>
      <c r="I18" s="26"/>
      <c r="J18" s="70"/>
      <c r="K18" s="74"/>
      <c r="L18" s="74"/>
      <c r="M18" s="74"/>
      <c r="N18" s="73"/>
      <c r="O18" s="73"/>
      <c r="P18" s="74"/>
      <c r="Q18" s="74"/>
      <c r="R18" s="74"/>
    </row>
    <row r="19" spans="1:18" ht="22.5" customHeight="1" x14ac:dyDescent="0.3">
      <c r="A19" s="1"/>
      <c r="B19" s="1"/>
      <c r="C19" s="1"/>
      <c r="D19" s="1"/>
      <c r="E19" s="1"/>
      <c r="F19" s="1"/>
      <c r="G19" s="26"/>
      <c r="H19" s="78"/>
      <c r="I19" s="26"/>
      <c r="J19" s="70"/>
      <c r="K19" s="74"/>
      <c r="L19" s="74"/>
      <c r="M19" s="74"/>
      <c r="N19" s="73"/>
      <c r="O19" s="73"/>
      <c r="P19" s="74"/>
      <c r="Q19" s="74"/>
      <c r="R19" s="74"/>
    </row>
    <row r="20" spans="1:18" ht="14.4" x14ac:dyDescent="0.3">
      <c r="A20" s="70"/>
      <c r="B20" s="69"/>
      <c r="C20" s="69"/>
      <c r="D20" s="69"/>
      <c r="E20" s="69"/>
      <c r="F20" s="69"/>
      <c r="G20" s="69"/>
      <c r="H20" s="69"/>
      <c r="I20" s="69"/>
      <c r="J20" s="69"/>
    </row>
    <row r="21" spans="1:18" ht="15" customHeight="1" x14ac:dyDescent="0.3">
      <c r="A21" s="539" t="s">
        <v>47</v>
      </c>
      <c r="B21" s="539"/>
      <c r="C21" s="539"/>
      <c r="K21" s="15"/>
      <c r="N21" s="16"/>
    </row>
    <row r="22" spans="1:18" ht="15" customHeight="1" x14ac:dyDescent="0.3">
      <c r="A22" s="539"/>
      <c r="B22" s="539"/>
      <c r="C22" s="539"/>
      <c r="K22" s="15"/>
      <c r="N22" s="16"/>
    </row>
    <row r="23" spans="1:18" ht="14.4" x14ac:dyDescent="0.3">
      <c r="A23" s="539"/>
      <c r="B23" s="539"/>
      <c r="C23" s="539"/>
      <c r="K23" s="15"/>
      <c r="N23" s="16"/>
    </row>
    <row r="24" spans="1:18" ht="41.25" customHeight="1" x14ac:dyDescent="0.3">
      <c r="A24" s="540" t="s">
        <v>21</v>
      </c>
      <c r="B24" s="540"/>
      <c r="C24" s="79" t="s">
        <v>48</v>
      </c>
      <c r="D24" s="79" t="s">
        <v>49</v>
      </c>
      <c r="E24" s="79" t="s">
        <v>50</v>
      </c>
      <c r="F24" s="79" t="s">
        <v>51</v>
      </c>
      <c r="G24" s="79" t="s">
        <v>52</v>
      </c>
      <c r="H24" s="79" t="s">
        <v>53</v>
      </c>
      <c r="I24"/>
      <c r="J24"/>
      <c r="K24"/>
      <c r="L24"/>
      <c r="M24"/>
      <c r="N24"/>
    </row>
    <row r="25" spans="1:18" ht="21" customHeight="1" x14ac:dyDescent="0.3">
      <c r="A25" s="39"/>
      <c r="B25" s="40" t="str">
        <f>B11</f>
        <v>BOMBEIRO CIVIL DIURNO</v>
      </c>
      <c r="C25" s="43">
        <f>IF($D$4="PLANILHA PARA LICITAÇÃO (PRECIFICAÇÃO)",'DADOS '!F60,0)</f>
        <v>9</v>
      </c>
      <c r="D25" s="80">
        <f>B_C_Diurno!L44*C25</f>
        <v>126.54</v>
      </c>
      <c r="E25" s="43">
        <f>IF($D$4="PLANILHA PARA LICITAÇÃO (PRECIFICAÇÃO)",'DADOS '!D60,0)</f>
        <v>9</v>
      </c>
      <c r="F25" s="80">
        <f>B_C_Diurno!M44*E25</f>
        <v>486</v>
      </c>
      <c r="G25" s="43">
        <f>IF($D$4="PLANILHA PARA LICITAÇÃO (PRECIFICAÇÃO)",'DADOS '!E60,0)</f>
        <v>9</v>
      </c>
      <c r="H25" s="80">
        <f>B_C_Diurno!N44*G25</f>
        <v>648.17999999999995</v>
      </c>
      <c r="I25"/>
      <c r="J25"/>
      <c r="K25"/>
      <c r="L25"/>
      <c r="M25"/>
      <c r="N25"/>
    </row>
    <row r="26" spans="1:18" s="15" customFormat="1" ht="19.5" customHeight="1" x14ac:dyDescent="0.3">
      <c r="A26" s="39"/>
      <c r="B26" s="40" t="str">
        <f>B12</f>
        <v>BOMBEIRO CIVIL NOTURNO</v>
      </c>
      <c r="C26" s="43" t="str">
        <f>IF($D$4="PLANILHA PARA LICITAÇÃO (PRECIFICAÇÃO)",'DADOS '!F61,0)</f>
        <v>-</v>
      </c>
      <c r="D26" s="80" t="s">
        <v>54</v>
      </c>
      <c r="E26" s="43">
        <f>IF($D$4="PLANILHA PARA LICITAÇÃO (PRECIFICAÇÃO)",'DADOS '!D61,0)</f>
        <v>3</v>
      </c>
      <c r="F26" s="80">
        <f>B_C_Noturno!O44*E26</f>
        <v>200.49</v>
      </c>
      <c r="G26" s="43">
        <f>IF($D$4="PLANILHA PARA LICITAÇÃO (PRECIFICAÇÃO)",'DADOS '!E61,0)</f>
        <v>3</v>
      </c>
      <c r="H26" s="80">
        <f>B_C_Noturno!P44*G26</f>
        <v>267.29999999999995</v>
      </c>
      <c r="I26"/>
      <c r="J26"/>
      <c r="K26"/>
      <c r="L26"/>
      <c r="M26"/>
      <c r="N26"/>
      <c r="P26" s="17"/>
      <c r="Q26" s="17"/>
      <c r="R26" s="17"/>
    </row>
    <row r="27" spans="1:18" s="15" customFormat="1" ht="18.75" customHeight="1" x14ac:dyDescent="0.3">
      <c r="A27" s="541" t="s">
        <v>55</v>
      </c>
      <c r="B27" s="541"/>
      <c r="C27" s="541"/>
      <c r="D27" s="81">
        <f>SUM(D25:D26)</f>
        <v>126.54</v>
      </c>
      <c r="E27" s="81"/>
      <c r="F27" s="81">
        <f>SUM(F25:F26)</f>
        <v>686.49</v>
      </c>
      <c r="G27" s="81"/>
      <c r="H27" s="81">
        <f>SUM(H25:H26)</f>
        <v>915.4799999999999</v>
      </c>
      <c r="I27"/>
      <c r="J27"/>
      <c r="K27"/>
      <c r="L27"/>
      <c r="M27"/>
      <c r="N27"/>
      <c r="P27" s="17"/>
      <c r="Q27" s="17"/>
      <c r="R27" s="17"/>
    </row>
    <row r="28" spans="1:18" ht="14.4" x14ac:dyDescent="0.3">
      <c r="A28" s="17"/>
      <c r="B28" s="17"/>
      <c r="K28"/>
      <c r="L28"/>
      <c r="M28"/>
      <c r="N28"/>
      <c r="P28" s="15"/>
      <c r="Q28" s="15"/>
      <c r="R28" s="15"/>
    </row>
    <row r="29" spans="1:18" ht="16.5" customHeight="1" x14ac:dyDescent="0.3">
      <c r="A29" s="17"/>
      <c r="B29" s="17"/>
      <c r="K29" s="15"/>
      <c r="L29" s="15"/>
      <c r="M29" s="15"/>
      <c r="P29" s="15"/>
      <c r="Q29" s="15"/>
      <c r="R29" s="15"/>
    </row>
    <row r="30" spans="1:18" ht="14.4" hidden="1" x14ac:dyDescent="0.3">
      <c r="B30" s="542" t="s">
        <v>56</v>
      </c>
      <c r="C30" s="542"/>
    </row>
    <row r="31" spans="1:18" ht="14.4" hidden="1" x14ac:dyDescent="0.3">
      <c r="B31" s="83" t="s">
        <v>57</v>
      </c>
      <c r="C31" s="84">
        <v>22</v>
      </c>
      <c r="D31" s="15" t="s">
        <v>58</v>
      </c>
    </row>
    <row r="32" spans="1:18" ht="14.4" hidden="1" x14ac:dyDescent="0.3">
      <c r="B32" s="83" t="s">
        <v>5</v>
      </c>
      <c r="C32" s="85">
        <v>30</v>
      </c>
      <c r="D32" s="15" t="s">
        <v>59</v>
      </c>
    </row>
    <row r="33" spans="2:4" ht="14.4" hidden="1" x14ac:dyDescent="0.3">
      <c r="B33" s="83" t="s">
        <v>60</v>
      </c>
      <c r="C33" s="85" t="s">
        <v>61</v>
      </c>
      <c r="D33" s="15" t="s">
        <v>62</v>
      </c>
    </row>
    <row r="34" spans="2:4" ht="14.4" hidden="1" x14ac:dyDescent="0.3"/>
    <row r="35" spans="2:4" ht="14.4" hidden="1" x14ac:dyDescent="0.3">
      <c r="B35" s="83" t="s">
        <v>63</v>
      </c>
      <c r="C35" s="83" t="s">
        <v>64</v>
      </c>
    </row>
    <row r="36" spans="2:4" ht="14.4" hidden="1" x14ac:dyDescent="0.3">
      <c r="B36" s="83">
        <v>220</v>
      </c>
      <c r="C36" s="83">
        <v>8.8000000000000007</v>
      </c>
    </row>
    <row r="37" spans="2:4" ht="14.4" hidden="1" x14ac:dyDescent="0.3">
      <c r="B37" s="83">
        <v>200</v>
      </c>
      <c r="C37" s="83">
        <v>8</v>
      </c>
    </row>
    <row r="38" spans="2:4" ht="14.4" hidden="1" x14ac:dyDescent="0.3">
      <c r="B38" s="83">
        <v>180</v>
      </c>
      <c r="C38" s="83">
        <v>7.2</v>
      </c>
    </row>
    <row r="39" spans="2:4" ht="14.4" hidden="1" x14ac:dyDescent="0.3">
      <c r="B39" s="83">
        <v>150</v>
      </c>
      <c r="C39" s="83">
        <v>6</v>
      </c>
    </row>
    <row r="40" spans="2:4" ht="14.4" hidden="1" x14ac:dyDescent="0.3">
      <c r="B40" s="83">
        <v>120</v>
      </c>
      <c r="C40" s="83">
        <v>4.8</v>
      </c>
    </row>
    <row r="41" spans="2:4" ht="14.4" hidden="1" x14ac:dyDescent="0.3">
      <c r="B41" s="83">
        <v>100</v>
      </c>
      <c r="C41" s="83">
        <v>4</v>
      </c>
    </row>
    <row r="42" spans="2:4" ht="14.4" hidden="1" x14ac:dyDescent="0.3">
      <c r="B42" s="83">
        <v>75</v>
      </c>
      <c r="C42" s="83">
        <v>3</v>
      </c>
    </row>
    <row r="43" spans="2:4" ht="14.4" hidden="1" x14ac:dyDescent="0.3"/>
    <row r="44" spans="2:4" ht="14.4" hidden="1" x14ac:dyDescent="0.3">
      <c r="B44" s="83" t="s">
        <v>65</v>
      </c>
    </row>
    <row r="45" spans="2:4" ht="14.4" hidden="1" x14ac:dyDescent="0.3">
      <c r="B45" s="86">
        <v>0</v>
      </c>
    </row>
    <row r="46" spans="2:4" ht="14.4" hidden="1" x14ac:dyDescent="0.3">
      <c r="B46" s="86">
        <v>1</v>
      </c>
    </row>
    <row r="47" spans="2:4" ht="14.4" hidden="1" x14ac:dyDescent="0.3">
      <c r="B47" s="86">
        <v>2</v>
      </c>
    </row>
    <row r="48" spans="2:4" ht="14.4" hidden="1" x14ac:dyDescent="0.3">
      <c r="B48" s="86">
        <v>3</v>
      </c>
    </row>
    <row r="49" spans="2:2" ht="14.4" hidden="1" x14ac:dyDescent="0.3">
      <c r="B49" s="86">
        <v>4</v>
      </c>
    </row>
    <row r="50" spans="2:2" ht="14.4" hidden="1" x14ac:dyDescent="0.3">
      <c r="B50" s="86">
        <v>5</v>
      </c>
    </row>
    <row r="51" spans="2:2" ht="14.4" hidden="1" x14ac:dyDescent="0.3">
      <c r="B51" s="86">
        <v>6</v>
      </c>
    </row>
    <row r="52" spans="2:2" ht="14.4" hidden="1" x14ac:dyDescent="0.3">
      <c r="B52" s="86">
        <v>7</v>
      </c>
    </row>
    <row r="53" spans="2:2" ht="14.4" hidden="1" x14ac:dyDescent="0.3">
      <c r="B53" s="86">
        <v>8</v>
      </c>
    </row>
    <row r="54" spans="2:2" ht="14.4" hidden="1" x14ac:dyDescent="0.3">
      <c r="B54" s="86">
        <v>9</v>
      </c>
    </row>
    <row r="55" spans="2:2" ht="14.4" hidden="1" x14ac:dyDescent="0.3">
      <c r="B55" s="86">
        <v>10</v>
      </c>
    </row>
    <row r="56" spans="2:2" ht="14.4" hidden="1" x14ac:dyDescent="0.3">
      <c r="B56" s="86">
        <v>11</v>
      </c>
    </row>
    <row r="57" spans="2:2" ht="14.4" hidden="1" x14ac:dyDescent="0.3">
      <c r="B57" s="86">
        <v>12</v>
      </c>
    </row>
    <row r="58" spans="2:2" ht="14.4" hidden="1" x14ac:dyDescent="0.3">
      <c r="B58" s="86">
        <v>13</v>
      </c>
    </row>
    <row r="59" spans="2:2" ht="14.4" hidden="1" x14ac:dyDescent="0.3">
      <c r="B59" s="86">
        <v>14</v>
      </c>
    </row>
    <row r="60" spans="2:2" ht="14.4" hidden="1" x14ac:dyDescent="0.3">
      <c r="B60" s="86">
        <v>15</v>
      </c>
    </row>
    <row r="61" spans="2:2" ht="14.4" hidden="1" x14ac:dyDescent="0.3">
      <c r="B61" s="86">
        <v>16</v>
      </c>
    </row>
    <row r="62" spans="2:2" ht="14.4" hidden="1" x14ac:dyDescent="0.3">
      <c r="B62" s="86"/>
    </row>
    <row r="63" spans="2:2" ht="14.4" hidden="1" x14ac:dyDescent="0.3"/>
    <row r="1048575" ht="12.75" customHeight="1" x14ac:dyDescent="0.3"/>
    <row r="1048576" ht="12.75" customHeight="1" x14ac:dyDescent="0.3"/>
  </sheetData>
  <sheetProtection password="C4BC" sheet="1" objects="1" scenarios="1"/>
  <mergeCells count="27">
    <mergeCell ref="B30:C30"/>
    <mergeCell ref="A16:B17"/>
    <mergeCell ref="A18:F19"/>
    <mergeCell ref="A21:C23"/>
    <mergeCell ref="A24:B24"/>
    <mergeCell ref="A27:C27"/>
    <mergeCell ref="M7:M9"/>
    <mergeCell ref="N7:N9"/>
    <mergeCell ref="O7:O9"/>
    <mergeCell ref="P7:R9"/>
    <mergeCell ref="A13:G13"/>
    <mergeCell ref="I13:J13"/>
    <mergeCell ref="H7:H9"/>
    <mergeCell ref="I7:I9"/>
    <mergeCell ref="J7:J9"/>
    <mergeCell ref="K7:K9"/>
    <mergeCell ref="L7:L9"/>
    <mergeCell ref="A7:C9"/>
    <mergeCell ref="D7:D9"/>
    <mergeCell ref="E7:E9"/>
    <mergeCell ref="F7:F9"/>
    <mergeCell ref="G7:G9"/>
    <mergeCell ref="C2:O2"/>
    <mergeCell ref="C3:O3"/>
    <mergeCell ref="A4:C4"/>
    <mergeCell ref="D4:E4"/>
    <mergeCell ref="A5:C5"/>
  </mergeCells>
  <dataValidations count="6">
    <dataValidation type="list" allowBlank="1" showInputMessage="1" showErrorMessage="1" sqref="C17" xr:uid="{00000000-0002-0000-0000-000000000000}">
      <formula1>$B$37:$B$43</formula1>
      <formula2>0</formula2>
    </dataValidation>
    <dataValidation type="list" allowBlank="1" showInputMessage="1" showErrorMessage="1" sqref="D4:E4" xr:uid="{00000000-0002-0000-0000-000001000000}">
      <formula1>"PLANILHA PARA LICITAÇÃO (PRECIFICAÇÃO),PLANILHA PARA FATURAMENTO"</formula1>
      <formula2>0</formula2>
    </dataValidation>
    <dataValidation type="list" allowBlank="1" showInputMessage="1" showErrorMessage="1" sqref="D5" xr:uid="{00000000-0002-0000-0000-000002000000}">
      <formula1>$B$32:$B$34</formula1>
      <formula2>0</formula2>
    </dataValidation>
    <dataValidation type="list" allowBlank="1" showInputMessage="1" showErrorMessage="1" sqref="E11:E12" xr:uid="{00000000-0002-0000-0000-000003000000}">
      <formula1>"SIM,NÃO"</formula1>
      <formula2>0</formula2>
    </dataValidation>
    <dataValidation type="list" allowBlank="1" showInputMessage="1" showErrorMessage="1" sqref="D12" xr:uid="{00000000-0002-0000-0000-000004000000}">
      <formula1>$B$46:$B$48</formula1>
      <formula2>0</formula2>
    </dataValidation>
    <dataValidation type="list" allowBlank="1" showInputMessage="1" showErrorMessage="1" sqref="D11" xr:uid="{00000000-0002-0000-0000-000005000000}">
      <formula1>$B$46:$B$62</formula1>
      <formula2>0</formula2>
    </dataValidation>
  </dataValidations>
  <pageMargins left="0.7" right="0.7" top="0.75" bottom="0.75" header="0.511811023622047" footer="0.511811023622047"/>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K1048576"/>
  <sheetViews>
    <sheetView showGridLines="0" view="pageBreakPreview" topLeftCell="A20" zoomScale="60" zoomScaleNormal="95" workbookViewId="0">
      <selection activeCell="H21" sqref="H21"/>
    </sheetView>
  </sheetViews>
  <sheetFormatPr defaultColWidth="8.6640625" defaultRowHeight="13.5" customHeight="1" x14ac:dyDescent="0.3"/>
  <cols>
    <col min="1" max="1" width="10.5546875" style="92" customWidth="1"/>
    <col min="2" max="2" width="27.6640625" style="92" customWidth="1"/>
    <col min="3" max="4" width="14.44140625" style="92" customWidth="1"/>
    <col min="5" max="6" width="15" style="92" customWidth="1"/>
    <col min="7" max="7" width="14.33203125" style="92" customWidth="1"/>
    <col min="8" max="8" width="13.33203125" style="92" customWidth="1"/>
    <col min="9" max="9" width="14.109375" style="92" customWidth="1"/>
    <col min="10" max="10" width="13.6640625" style="363" customWidth="1"/>
    <col min="11" max="11" width="11.5546875" style="363" customWidth="1"/>
    <col min="12" max="12" width="11.44140625" style="363" customWidth="1"/>
    <col min="13" max="13" width="16.6640625" style="92" customWidth="1"/>
    <col min="14" max="14" width="11.109375" style="92" customWidth="1"/>
    <col min="15" max="15" width="13.88671875" style="92" customWidth="1"/>
    <col min="16" max="16" width="12.5546875" style="92" customWidth="1"/>
    <col min="17" max="254" width="9.109375" style="92" customWidth="1"/>
    <col min="255" max="255" width="10.5546875" style="92" customWidth="1"/>
    <col min="256" max="256" width="27.6640625" style="92" customWidth="1"/>
    <col min="257" max="257" width="14.44140625" style="92" customWidth="1"/>
    <col min="258" max="259" width="15" style="92" customWidth="1"/>
    <col min="260" max="260" width="16.6640625" style="92" customWidth="1"/>
    <col min="261" max="261" width="13.109375" style="92" customWidth="1"/>
    <col min="262" max="263" width="12.5546875" style="92" customWidth="1"/>
    <col min="264" max="510" width="9.109375" style="92" customWidth="1"/>
    <col min="511" max="511" width="10.5546875" style="92" customWidth="1"/>
    <col min="512" max="512" width="27.6640625" style="92" customWidth="1"/>
    <col min="513" max="513" width="14.44140625" style="92" customWidth="1"/>
    <col min="514" max="515" width="15" style="92" customWidth="1"/>
    <col min="516" max="516" width="16.6640625" style="92" customWidth="1"/>
    <col min="517" max="517" width="13.109375" style="92" customWidth="1"/>
    <col min="518" max="519" width="12.5546875" style="92" customWidth="1"/>
    <col min="520" max="766" width="9.109375" style="92" customWidth="1"/>
    <col min="767" max="767" width="10.5546875" style="92" customWidth="1"/>
    <col min="768" max="768" width="27.6640625" style="92" customWidth="1"/>
    <col min="769" max="769" width="14.44140625" style="92" customWidth="1"/>
    <col min="770" max="771" width="15" style="92" customWidth="1"/>
    <col min="772" max="772" width="16.6640625" style="92" customWidth="1"/>
    <col min="773" max="773" width="13.109375" style="92" customWidth="1"/>
    <col min="774" max="775" width="12.5546875" style="92" customWidth="1"/>
    <col min="776" max="1022" width="9.109375" style="92" customWidth="1"/>
    <col min="1023" max="1023" width="10.5546875" style="92" customWidth="1"/>
    <col min="1024" max="1025" width="27.6640625" style="92" customWidth="1"/>
  </cols>
  <sheetData>
    <row r="1" spans="1:16" ht="14.4" x14ac:dyDescent="0.3">
      <c r="A1" s="364"/>
      <c r="B1" s="183" t="s">
        <v>139</v>
      </c>
      <c r="C1" s="365"/>
      <c r="D1" s="365"/>
      <c r="E1" s="365"/>
      <c r="F1" s="365"/>
      <c r="G1" s="365"/>
      <c r="H1" s="365"/>
      <c r="I1" s="365"/>
      <c r="J1" s="366"/>
      <c r="K1" s="367"/>
      <c r="L1" s="366"/>
    </row>
    <row r="2" spans="1:16" ht="14.4" x14ac:dyDescent="0.3">
      <c r="A2" s="368"/>
      <c r="B2" s="183" t="s">
        <v>140</v>
      </c>
      <c r="C2" s="73"/>
      <c r="D2" s="73"/>
      <c r="E2" s="73"/>
      <c r="F2" s="73"/>
      <c r="G2" s="73"/>
      <c r="H2" s="73"/>
      <c r="I2" s="73"/>
      <c r="J2" s="369"/>
      <c r="L2" s="369"/>
    </row>
    <row r="3" spans="1:16" ht="14.4" x14ac:dyDescent="0.3">
      <c r="A3" s="246"/>
      <c r="B3" s="184" t="s">
        <v>141</v>
      </c>
      <c r="C3" s="73"/>
      <c r="D3" s="73"/>
      <c r="E3" s="73"/>
      <c r="F3" s="73"/>
      <c r="G3" s="73"/>
      <c r="H3" s="73"/>
      <c r="I3" s="73"/>
      <c r="J3" s="369"/>
      <c r="L3" s="369"/>
    </row>
    <row r="4" spans="1:16" ht="19.5" customHeight="1" x14ac:dyDescent="0.3">
      <c r="A4" s="564" t="s">
        <v>518</v>
      </c>
      <c r="B4" s="564"/>
      <c r="C4" s="564"/>
      <c r="D4" s="564"/>
      <c r="E4" s="564"/>
      <c r="F4" s="564"/>
      <c r="G4" s="564"/>
      <c r="H4" s="564"/>
      <c r="I4" s="564"/>
      <c r="J4" s="564"/>
      <c r="K4" s="564"/>
      <c r="L4" s="564"/>
    </row>
    <row r="5" spans="1:16" ht="19.5" customHeight="1" x14ac:dyDescent="0.3">
      <c r="A5" s="623" t="s">
        <v>302</v>
      </c>
      <c r="B5" s="623"/>
      <c r="C5" s="623"/>
      <c r="D5" s="623"/>
      <c r="E5" s="623"/>
      <c r="F5" s="623"/>
      <c r="G5" s="623"/>
      <c r="H5" s="623"/>
      <c r="I5" s="623"/>
      <c r="J5" s="623"/>
      <c r="K5" s="623"/>
      <c r="L5" s="623"/>
    </row>
    <row r="6" spans="1:16" ht="36" customHeight="1" x14ac:dyDescent="0.3">
      <c r="A6" s="624" t="str">
        <f>'DADOS '!A4</f>
        <v>Sindicato utilizado - SINDBOMBEIROS/MG. Vigência: 01/01/2025 à 31/12/2025. Sendo a data base da categoria 01º de janeiro. Com número de registro no MTE MG000367/2025 .</v>
      </c>
      <c r="B6" s="624"/>
      <c r="C6" s="624"/>
      <c r="D6" s="624"/>
      <c r="E6" s="624"/>
      <c r="F6" s="624"/>
      <c r="G6" s="624"/>
      <c r="H6" s="624"/>
      <c r="I6" s="624"/>
      <c r="J6" s="624"/>
      <c r="K6" s="624"/>
      <c r="L6" s="624"/>
      <c r="M6" s="625" t="s">
        <v>519</v>
      </c>
      <c r="N6" s="626" t="s">
        <v>520</v>
      </c>
      <c r="O6" s="626"/>
      <c r="P6" s="626"/>
    </row>
    <row r="7" spans="1:16" ht="30" customHeight="1" x14ac:dyDescent="0.3">
      <c r="A7" s="627" t="str">
        <f>'DADOS '!C8</f>
        <v>BOMBEIRO CIVIL NOTURNO</v>
      </c>
      <c r="B7" s="627"/>
      <c r="C7" s="627"/>
      <c r="D7" s="627"/>
      <c r="E7" s="627"/>
      <c r="F7" s="627"/>
      <c r="G7" s="434"/>
      <c r="H7" s="435"/>
      <c r="I7" s="370"/>
      <c r="J7" s="628" t="s">
        <v>568</v>
      </c>
      <c r="K7" s="628" t="s">
        <v>522</v>
      </c>
      <c r="L7" s="628" t="s">
        <v>523</v>
      </c>
      <c r="M7" s="625"/>
      <c r="N7" s="655"/>
      <c r="O7" s="371" t="s">
        <v>525</v>
      </c>
      <c r="P7" s="371" t="s">
        <v>526</v>
      </c>
    </row>
    <row r="8" spans="1:16" ht="19.5" customHeight="1" x14ac:dyDescent="0.3">
      <c r="A8" s="629"/>
      <c r="B8" s="629"/>
      <c r="C8" s="629"/>
      <c r="D8" s="629"/>
      <c r="E8" s="629"/>
      <c r="F8" s="373" t="s">
        <v>527</v>
      </c>
      <c r="G8" s="373"/>
      <c r="H8" s="373"/>
      <c r="I8" s="373"/>
      <c r="J8" s="628"/>
      <c r="K8" s="628"/>
      <c r="L8" s="628"/>
      <c r="M8" s="625"/>
      <c r="N8" s="655"/>
      <c r="O8" s="374">
        <f>100%+'DADOS '!H18</f>
        <v>1.5</v>
      </c>
      <c r="P8" s="374">
        <f>100%+'DADOS '!H19</f>
        <v>2</v>
      </c>
    </row>
    <row r="9" spans="1:16" ht="19.5" customHeight="1" x14ac:dyDescent="0.3">
      <c r="A9" s="630" t="s">
        <v>528</v>
      </c>
      <c r="B9" s="630"/>
      <c r="C9" s="630"/>
      <c r="D9" s="630"/>
      <c r="E9" s="630"/>
      <c r="F9" s="630"/>
      <c r="G9" s="630"/>
      <c r="H9" s="630"/>
      <c r="I9" s="630"/>
      <c r="J9" s="630"/>
      <c r="K9" s="630"/>
      <c r="L9" s="630"/>
      <c r="M9" s="375"/>
      <c r="N9" s="376"/>
      <c r="O9" s="376"/>
      <c r="P9" s="376"/>
    </row>
    <row r="10" spans="1:16" ht="27.75" customHeight="1" x14ac:dyDescent="0.3">
      <c r="A10" s="377" t="s">
        <v>529</v>
      </c>
      <c r="B10" s="631" t="s">
        <v>530</v>
      </c>
      <c r="C10" s="631"/>
      <c r="D10" s="631"/>
      <c r="E10" s="379" t="s">
        <v>531</v>
      </c>
      <c r="F10" s="436" t="s">
        <v>532</v>
      </c>
      <c r="G10" s="380" t="s">
        <v>221</v>
      </c>
      <c r="H10" s="436" t="s">
        <v>222</v>
      </c>
      <c r="I10" s="437" t="s">
        <v>223</v>
      </c>
      <c r="J10" s="632" t="s">
        <v>405</v>
      </c>
      <c r="K10" s="632"/>
      <c r="L10" s="632"/>
      <c r="M10" s="381" t="s">
        <v>533</v>
      </c>
      <c r="N10" s="382"/>
      <c r="O10" s="382">
        <f>ROUND($F$12/210*O8,2)</f>
        <v>29.54</v>
      </c>
      <c r="P10" s="382">
        <f>ROUND($F$12/210*P8,2)</f>
        <v>39.380000000000003</v>
      </c>
    </row>
    <row r="11" spans="1:16" ht="19.5" customHeight="1" x14ac:dyDescent="0.3">
      <c r="A11" s="633">
        <v>1</v>
      </c>
      <c r="B11" s="634" t="str">
        <f>'DADOS '!C8</f>
        <v>BOMBEIRO CIVIL NOTURNO</v>
      </c>
      <c r="C11" s="634"/>
      <c r="D11" s="634"/>
      <c r="E11" s="384">
        <f>'DADOS '!D8</f>
        <v>180</v>
      </c>
      <c r="F11" s="385">
        <f>'DADOS '!E8</f>
        <v>2570.79</v>
      </c>
      <c r="G11" s="385">
        <f>'DADOS '!F8</f>
        <v>771.23699999999997</v>
      </c>
      <c r="H11" s="385">
        <f>'DADOS '!G8</f>
        <v>660.81899871000019</v>
      </c>
      <c r="I11" s="385">
        <f>H11*20%</f>
        <v>132.16379974200004</v>
      </c>
      <c r="J11" s="385">
        <f>F12</f>
        <v>4135.0097984520007</v>
      </c>
      <c r="K11" s="385"/>
      <c r="L11" s="386"/>
      <c r="M11" s="381"/>
      <c r="N11" s="382"/>
      <c r="O11" s="382"/>
      <c r="P11" s="382"/>
    </row>
    <row r="12" spans="1:16" ht="19.5" customHeight="1" x14ac:dyDescent="0.3">
      <c r="A12" s="633"/>
      <c r="B12" s="635" t="s">
        <v>534</v>
      </c>
      <c r="C12" s="635"/>
      <c r="D12" s="635"/>
      <c r="E12" s="635"/>
      <c r="F12" s="656">
        <f>F11+G11+H11+I11</f>
        <v>4135.0097984520007</v>
      </c>
      <c r="G12" s="656"/>
      <c r="H12" s="656"/>
      <c r="I12" s="656"/>
      <c r="J12" s="387">
        <f>SUM(J11)</f>
        <v>4135.0097984520007</v>
      </c>
      <c r="K12" s="387">
        <f>SUM(K11)</f>
        <v>0</v>
      </c>
      <c r="L12" s="388">
        <f>SUM(L11)</f>
        <v>0</v>
      </c>
      <c r="M12" s="389" t="s">
        <v>114</v>
      </c>
      <c r="N12" s="390"/>
      <c r="O12" s="390">
        <f>SUM(O10:O11)</f>
        <v>29.54</v>
      </c>
      <c r="P12" s="390">
        <f>SUM(P10:P11)</f>
        <v>39.380000000000003</v>
      </c>
    </row>
    <row r="13" spans="1:16" ht="19.5" customHeight="1" x14ac:dyDescent="0.3">
      <c r="A13" s="633"/>
      <c r="B13" s="637" t="s">
        <v>535</v>
      </c>
      <c r="C13" s="637"/>
      <c r="D13" s="637"/>
      <c r="E13" s="638">
        <f>Encargos!C57</f>
        <v>0.76400000000000001</v>
      </c>
      <c r="F13" s="638"/>
      <c r="G13" s="638"/>
      <c r="H13" s="638"/>
      <c r="I13" s="638"/>
      <c r="J13" s="385">
        <f>ROUND((E13*J12),2)</f>
        <v>3159.15</v>
      </c>
      <c r="K13" s="385"/>
      <c r="L13" s="386"/>
      <c r="M13" s="381" t="s">
        <v>536</v>
      </c>
      <c r="N13" s="382"/>
      <c r="O13" s="382">
        <f>O12*$E$13</f>
        <v>22.568559999999998</v>
      </c>
      <c r="P13" s="382">
        <f>P12*$E$13</f>
        <v>30.086320000000004</v>
      </c>
    </row>
    <row r="14" spans="1:16" ht="19.5" customHeight="1" x14ac:dyDescent="0.3">
      <c r="A14" s="383"/>
      <c r="B14" s="657" t="s">
        <v>225</v>
      </c>
      <c r="C14" s="657"/>
      <c r="D14" s="657"/>
      <c r="E14" s="657"/>
      <c r="F14" s="657"/>
      <c r="G14" s="657"/>
      <c r="H14" s="657"/>
      <c r="I14" s="657"/>
      <c r="J14" s="385">
        <f>Cálculo_Intrajornada_Indenizada!E3</f>
        <v>363.09</v>
      </c>
      <c r="K14" s="385"/>
      <c r="L14" s="386"/>
    </row>
    <row r="15" spans="1:16" ht="19.5" customHeight="1" x14ac:dyDescent="0.3">
      <c r="A15" s="639" t="s">
        <v>537</v>
      </c>
      <c r="B15" s="639"/>
      <c r="C15" s="639"/>
      <c r="D15" s="639"/>
      <c r="E15" s="639"/>
      <c r="F15" s="639"/>
      <c r="G15" s="438"/>
      <c r="H15" s="439"/>
      <c r="I15" s="439"/>
      <c r="J15" s="392">
        <f>SUM(J12:J14)</f>
        <v>7657.2497984520014</v>
      </c>
      <c r="K15" s="392">
        <f>SUM(K12:K13)</f>
        <v>0</v>
      </c>
      <c r="L15" s="393">
        <f>SUM(L12:L13)</f>
        <v>0</v>
      </c>
      <c r="M15" s="389" t="s">
        <v>538</v>
      </c>
      <c r="N15" s="390"/>
      <c r="O15" s="390">
        <f>O12+O13</f>
        <v>52.108559999999997</v>
      </c>
      <c r="P15" s="390">
        <f>P12+P13</f>
        <v>69.46632000000001</v>
      </c>
    </row>
    <row r="16" spans="1:16" ht="19.5" customHeight="1" x14ac:dyDescent="0.3">
      <c r="A16" s="640" t="s">
        <v>539</v>
      </c>
      <c r="B16" s="640"/>
      <c r="C16" s="640"/>
      <c r="D16" s="640"/>
      <c r="E16" s="640"/>
      <c r="F16" s="640"/>
      <c r="G16" s="640"/>
      <c r="H16" s="640"/>
      <c r="I16" s="640"/>
      <c r="J16" s="640"/>
      <c r="K16" s="640"/>
      <c r="L16" s="640"/>
    </row>
    <row r="17" spans="1:16" ht="19.5" customHeight="1" x14ac:dyDescent="0.3">
      <c r="A17" s="641" t="s">
        <v>540</v>
      </c>
      <c r="B17" s="641"/>
      <c r="C17" s="642" t="s">
        <v>541</v>
      </c>
      <c r="D17" s="642"/>
      <c r="E17" s="642" t="s">
        <v>542</v>
      </c>
      <c r="F17" s="642"/>
      <c r="G17" s="335"/>
      <c r="H17" s="335"/>
      <c r="I17" s="335"/>
      <c r="J17" s="643" t="s">
        <v>405</v>
      </c>
      <c r="K17" s="643"/>
      <c r="L17" s="643"/>
    </row>
    <row r="18" spans="1:16" ht="19.5" customHeight="1" x14ac:dyDescent="0.3">
      <c r="A18" s="644" t="s">
        <v>543</v>
      </c>
      <c r="B18" s="644"/>
      <c r="C18" s="80"/>
      <c r="D18" s="80"/>
      <c r="E18" s="80"/>
      <c r="F18" s="80"/>
      <c r="G18" s="80"/>
      <c r="H18" s="80"/>
      <c r="I18" s="80"/>
      <c r="J18" s="385">
        <f>'DADOS '!K7</f>
        <v>166.96</v>
      </c>
      <c r="K18" s="385"/>
      <c r="L18" s="386"/>
      <c r="M18" s="381"/>
      <c r="N18" s="382"/>
      <c r="O18" s="382"/>
      <c r="P18" s="382"/>
    </row>
    <row r="19" spans="1:16" ht="19.5" customHeight="1" x14ac:dyDescent="0.3">
      <c r="A19" s="644" t="s">
        <v>544</v>
      </c>
      <c r="B19" s="644"/>
      <c r="C19" s="80"/>
      <c r="D19" s="80"/>
      <c r="E19" s="80"/>
      <c r="F19" s="80"/>
      <c r="G19" s="80"/>
      <c r="H19" s="80"/>
      <c r="I19" s="80"/>
      <c r="J19" s="385">
        <f>'DADOS '!$L$7</f>
        <v>16.599708333333332</v>
      </c>
      <c r="K19" s="385"/>
      <c r="L19" s="386"/>
      <c r="M19" s="381"/>
      <c r="N19" s="382"/>
      <c r="O19" s="382"/>
      <c r="P19" s="382"/>
    </row>
    <row r="20" spans="1:16" ht="19.5" customHeight="1" x14ac:dyDescent="0.3">
      <c r="A20" s="644" t="s">
        <v>545</v>
      </c>
      <c r="B20" s="644"/>
      <c r="C20" s="80">
        <v>1</v>
      </c>
      <c r="D20" s="80"/>
      <c r="E20" s="80">
        <f>'DADOS '!$M$7</f>
        <v>54.056384259259254</v>
      </c>
      <c r="F20" s="80"/>
      <c r="G20" s="80"/>
      <c r="H20" s="80"/>
      <c r="I20" s="80"/>
      <c r="J20" s="385">
        <f>ROUND((C20*E20),2)</f>
        <v>54.06</v>
      </c>
      <c r="K20" s="385"/>
      <c r="L20" s="386"/>
      <c r="M20" s="381"/>
      <c r="N20" s="382"/>
      <c r="O20" s="382"/>
      <c r="P20" s="382"/>
    </row>
    <row r="21" spans="1:16" ht="19.5" customHeight="1" x14ac:dyDescent="0.3">
      <c r="A21" s="644" t="s">
        <v>546</v>
      </c>
      <c r="B21" s="644"/>
      <c r="C21" s="80"/>
      <c r="D21" s="80"/>
      <c r="E21" s="80"/>
      <c r="F21" s="80"/>
      <c r="G21" s="80"/>
      <c r="H21" s="80"/>
      <c r="I21" s="80"/>
      <c r="J21" s="385">
        <f>'DADOS '!$H$21</f>
        <v>21.45</v>
      </c>
      <c r="K21" s="385"/>
      <c r="L21" s="386"/>
      <c r="M21" s="381"/>
      <c r="N21" s="382"/>
      <c r="O21" s="382"/>
      <c r="P21" s="382"/>
    </row>
    <row r="22" spans="1:16" ht="19.5" customHeight="1" x14ac:dyDescent="0.3">
      <c r="A22" s="644" t="s">
        <v>258</v>
      </c>
      <c r="B22" s="644"/>
      <c r="C22" s="394">
        <f>'DADOS '!$H$26</f>
        <v>15.21</v>
      </c>
      <c r="D22" s="394">
        <f>'DADOS '!$H$25</f>
        <v>2</v>
      </c>
      <c r="E22" s="394">
        <f>'DADOS '!H22</f>
        <v>5.75</v>
      </c>
      <c r="F22" s="80">
        <f>'DADOS '!$H$24</f>
        <v>8.1999999999999993</v>
      </c>
      <c r="G22" s="80"/>
      <c r="H22" s="80"/>
      <c r="I22" s="80"/>
      <c r="J22" s="385">
        <f>ROUND(IF((E22+F22)*D22*(C22)-(F11*'DADOS '!H27)&lt;=0,0,(E22+F22)*D22*(C22)-(F11*'DADOS '!H27)),2)</f>
        <v>270.11</v>
      </c>
      <c r="K22" s="385"/>
      <c r="L22" s="386">
        <f>J22</f>
        <v>270.11</v>
      </c>
      <c r="M22" s="381"/>
      <c r="N22" s="382"/>
      <c r="O22" s="382"/>
      <c r="P22" s="382"/>
    </row>
    <row r="23" spans="1:16" ht="19.5" customHeight="1" x14ac:dyDescent="0.3">
      <c r="A23" s="644" t="s">
        <v>267</v>
      </c>
      <c r="B23" s="644"/>
      <c r="C23" s="394">
        <f>'DADOS '!H29</f>
        <v>15.21</v>
      </c>
      <c r="D23" s="395">
        <f>'DADOS '!H30</f>
        <v>0.2</v>
      </c>
      <c r="E23" s="395"/>
      <c r="F23" s="80">
        <f>'DADOS '!H28</f>
        <v>28.61</v>
      </c>
      <c r="G23" s="80"/>
      <c r="H23" s="80"/>
      <c r="I23" s="80"/>
      <c r="J23" s="396">
        <f>ROUND((IF(E11&gt;150,((C23*F23)-(C23*(D23*F23))),0)),2)</f>
        <v>348.13</v>
      </c>
      <c r="K23" s="385">
        <f>$J$23</f>
        <v>348.13</v>
      </c>
      <c r="L23" s="397"/>
      <c r="M23" s="381"/>
      <c r="N23" s="382"/>
      <c r="O23" s="382"/>
      <c r="P23" s="382"/>
    </row>
    <row r="24" spans="1:16" ht="23.25" customHeight="1" x14ac:dyDescent="0.3">
      <c r="A24" s="658" t="str">
        <f>'DADOS '!B31</f>
        <v>Plano odontológico</v>
      </c>
      <c r="B24" s="658"/>
      <c r="C24" s="80">
        <v>1</v>
      </c>
      <c r="D24" s="80"/>
      <c r="E24" s="80"/>
      <c r="F24" s="80">
        <f>'DADOS '!H31</f>
        <v>0</v>
      </c>
      <c r="G24" s="80"/>
      <c r="H24" s="80"/>
      <c r="I24" s="80"/>
      <c r="J24" s="385">
        <f>C24*F24</f>
        <v>0</v>
      </c>
      <c r="K24" s="385"/>
      <c r="L24" s="386"/>
      <c r="M24" s="381"/>
      <c r="N24" s="382"/>
      <c r="O24" s="382"/>
      <c r="P24" s="382"/>
    </row>
    <row r="25" spans="1:16" ht="23.25" customHeight="1" x14ac:dyDescent="0.3">
      <c r="A25" s="658" t="str">
        <f>'DADOS '!B32</f>
        <v>Outros (inserir somente com a justificativa legal)</v>
      </c>
      <c r="B25" s="658"/>
      <c r="C25" s="80">
        <v>1</v>
      </c>
      <c r="D25" s="80"/>
      <c r="E25" s="80"/>
      <c r="F25" s="80">
        <f>'DADOS '!H32</f>
        <v>0</v>
      </c>
      <c r="G25" s="80"/>
      <c r="H25" s="80"/>
      <c r="I25" s="80"/>
      <c r="J25" s="385">
        <f>C25*F25</f>
        <v>0</v>
      </c>
      <c r="K25" s="385"/>
      <c r="L25" s="386"/>
      <c r="M25" s="381"/>
      <c r="N25" s="382"/>
      <c r="O25" s="382"/>
      <c r="P25" s="382"/>
    </row>
    <row r="26" spans="1:16" ht="23.25" customHeight="1" x14ac:dyDescent="0.3">
      <c r="A26" s="658" t="str">
        <f>'DADOS '!B33</f>
        <v>Outros (inserir somente com a justificativa legal)</v>
      </c>
      <c r="B26" s="658"/>
      <c r="C26" s="80">
        <v>1</v>
      </c>
      <c r="D26" s="80"/>
      <c r="E26" s="80"/>
      <c r="F26" s="80">
        <f>'DADOS '!H33</f>
        <v>0</v>
      </c>
      <c r="G26" s="80"/>
      <c r="H26" s="80"/>
      <c r="I26" s="80"/>
      <c r="J26" s="385">
        <f>C26*F26</f>
        <v>0</v>
      </c>
      <c r="K26" s="385"/>
      <c r="L26" s="386"/>
      <c r="M26" s="382"/>
      <c r="N26" s="382"/>
      <c r="O26" s="382"/>
      <c r="P26" s="382"/>
    </row>
    <row r="27" spans="1:16" ht="23.25" customHeight="1" x14ac:dyDescent="0.3">
      <c r="A27" s="658" t="str">
        <f>'DADOS '!B34</f>
        <v>Outros (inserir somente com a justificativa legal)</v>
      </c>
      <c r="B27" s="658"/>
      <c r="C27" s="80">
        <v>1</v>
      </c>
      <c r="D27" s="80"/>
      <c r="E27" s="80"/>
      <c r="F27" s="80">
        <f>'DADOS '!H34</f>
        <v>0</v>
      </c>
      <c r="G27" s="80"/>
      <c r="H27" s="80"/>
      <c r="I27" s="80"/>
      <c r="J27" s="385">
        <f>C27*F27</f>
        <v>0</v>
      </c>
      <c r="K27" s="385"/>
      <c r="L27" s="386"/>
      <c r="M27" s="398"/>
      <c r="N27" s="398"/>
      <c r="O27" s="398"/>
      <c r="P27" s="398"/>
    </row>
    <row r="28" spans="1:16" ht="19.5" customHeight="1" x14ac:dyDescent="0.3">
      <c r="A28" s="645" t="s">
        <v>547</v>
      </c>
      <c r="B28" s="645"/>
      <c r="C28" s="645"/>
      <c r="D28" s="645"/>
      <c r="E28" s="645"/>
      <c r="F28" s="645"/>
      <c r="G28" s="399"/>
      <c r="H28" s="399"/>
      <c r="I28" s="399"/>
      <c r="J28" s="392">
        <f>SUM(J18:J27)</f>
        <v>877.30970833333333</v>
      </c>
      <c r="K28" s="392">
        <f>SUM(K18:K27)</f>
        <v>348.13</v>
      </c>
      <c r="L28" s="393">
        <f>SUM(L18:L27)</f>
        <v>270.11</v>
      </c>
      <c r="M28" s="389" t="s">
        <v>548</v>
      </c>
      <c r="N28" s="390"/>
      <c r="O28" s="390">
        <f>SUM(O18:O27)</f>
        <v>0</v>
      </c>
      <c r="P28" s="390">
        <f>SUM(P18:P27)</f>
        <v>0</v>
      </c>
    </row>
    <row r="29" spans="1:16" ht="19.5" customHeight="1" x14ac:dyDescent="0.3">
      <c r="A29" s="645" t="s">
        <v>549</v>
      </c>
      <c r="B29" s="645"/>
      <c r="C29" s="645"/>
      <c r="D29" s="645"/>
      <c r="E29" s="645"/>
      <c r="F29" s="645"/>
      <c r="G29" s="399"/>
      <c r="H29" s="399"/>
      <c r="I29" s="399"/>
      <c r="J29" s="392">
        <f>J15+J28</f>
        <v>8534.5595067853355</v>
      </c>
      <c r="K29" s="392">
        <f>K15+K28</f>
        <v>348.13</v>
      </c>
      <c r="L29" s="393">
        <f>L15+L28</f>
        <v>270.11</v>
      </c>
      <c r="M29" s="389" t="s">
        <v>550</v>
      </c>
      <c r="N29" s="390"/>
      <c r="O29" s="390">
        <f>O15+O28</f>
        <v>52.108559999999997</v>
      </c>
      <c r="P29" s="390">
        <f>P15+P28</f>
        <v>69.46632000000001</v>
      </c>
    </row>
    <row r="30" spans="1:16" ht="19.5" customHeight="1" x14ac:dyDescent="0.3">
      <c r="A30" s="630" t="s">
        <v>551</v>
      </c>
      <c r="B30" s="630"/>
      <c r="C30" s="630"/>
      <c r="D30" s="630"/>
      <c r="E30" s="630"/>
      <c r="F30" s="630"/>
      <c r="G30" s="630"/>
      <c r="H30" s="630"/>
      <c r="I30" s="630"/>
      <c r="J30" s="630"/>
      <c r="K30" s="630"/>
      <c r="L30" s="630"/>
    </row>
    <row r="31" spans="1:16" ht="19.5" customHeight="1" x14ac:dyDescent="0.3">
      <c r="A31" s="641" t="s">
        <v>552</v>
      </c>
      <c r="B31" s="641"/>
      <c r="C31" s="641"/>
      <c r="D31" s="440"/>
      <c r="E31" s="400" t="s">
        <v>553</v>
      </c>
      <c r="F31" s="646" t="s">
        <v>405</v>
      </c>
      <c r="G31" s="646"/>
      <c r="H31" s="646"/>
      <c r="I31" s="646"/>
      <c r="J31" s="646"/>
      <c r="K31" s="646"/>
      <c r="L31" s="646"/>
    </row>
    <row r="32" spans="1:16" ht="19.5" customHeight="1" x14ac:dyDescent="0.3">
      <c r="A32" s="402" t="s">
        <v>554</v>
      </c>
      <c r="B32" s="403"/>
      <c r="C32" s="403"/>
      <c r="D32" s="403"/>
      <c r="E32" s="404">
        <f>'DADOS '!H45</f>
        <v>0.03</v>
      </c>
      <c r="F32" s="406"/>
      <c r="G32" s="406"/>
      <c r="H32" s="406"/>
      <c r="I32" s="406"/>
      <c r="J32" s="385">
        <f>ROUND((J29*$E$32),2)</f>
        <v>256.04000000000002</v>
      </c>
      <c r="K32" s="385">
        <f>ROUND((K29*$E$32),2)</f>
        <v>10.44</v>
      </c>
      <c r="L32" s="386">
        <f>ROUND((L29*$E$32),2)</f>
        <v>8.1</v>
      </c>
      <c r="M32" s="381" t="s">
        <v>555</v>
      </c>
      <c r="N32" s="382"/>
      <c r="O32" s="382">
        <f>ROUND((O29*$E$32),2)</f>
        <v>1.56</v>
      </c>
      <c r="P32" s="382">
        <f>ROUND((P29*$E$32),2)</f>
        <v>2.08</v>
      </c>
    </row>
    <row r="33" spans="1:16" ht="19.5" customHeight="1" x14ac:dyDescent="0.3">
      <c r="A33" s="647" t="s">
        <v>556</v>
      </c>
      <c r="B33" s="647"/>
      <c r="C33" s="647"/>
      <c r="D33" s="422"/>
      <c r="E33" s="404"/>
      <c r="F33" s="406"/>
      <c r="G33" s="406"/>
      <c r="H33" s="406"/>
      <c r="I33" s="406"/>
      <c r="J33" s="385">
        <f>J29+J32</f>
        <v>8790.5995067853364</v>
      </c>
      <c r="K33" s="385">
        <f>K29+K32</f>
        <v>358.57</v>
      </c>
      <c r="L33" s="386">
        <f>L29+L32</f>
        <v>278.21000000000004</v>
      </c>
      <c r="M33" s="381" t="s">
        <v>557</v>
      </c>
      <c r="N33" s="382"/>
      <c r="O33" s="382">
        <f>O29+O32</f>
        <v>53.668559999999999</v>
      </c>
      <c r="P33" s="382">
        <f>P29+P32</f>
        <v>71.546320000000009</v>
      </c>
    </row>
    <row r="34" spans="1:16" ht="19.5" customHeight="1" x14ac:dyDescent="0.3">
      <c r="A34" s="407" t="s">
        <v>283</v>
      </c>
      <c r="B34" s="408"/>
      <c r="C34" s="408"/>
      <c r="D34" s="408"/>
      <c r="E34" s="409">
        <f>'DADOS '!H46</f>
        <v>6.7900000000000002E-2</v>
      </c>
      <c r="F34" s="411"/>
      <c r="G34" s="411"/>
      <c r="H34" s="411"/>
      <c r="I34" s="411"/>
      <c r="J34" s="412">
        <f>ROUND((J33*$E$34),2)</f>
        <v>596.88</v>
      </c>
      <c r="K34" s="412">
        <f>ROUND((K33*$E$34),2)</f>
        <v>24.35</v>
      </c>
      <c r="L34" s="413">
        <f>ROUND((L33*$E$34),2)</f>
        <v>18.89</v>
      </c>
      <c r="M34" s="381" t="s">
        <v>283</v>
      </c>
      <c r="N34" s="382"/>
      <c r="O34" s="382">
        <f>ROUND((O33*$E$34),2)</f>
        <v>3.64</v>
      </c>
      <c r="P34" s="382">
        <f>ROUND((P33*$E$34),2)</f>
        <v>4.8600000000000003</v>
      </c>
    </row>
    <row r="35" spans="1:16" ht="19.5" customHeight="1" x14ac:dyDescent="0.3">
      <c r="A35" s="414" t="s">
        <v>558</v>
      </c>
      <c r="B35" s="415"/>
      <c r="C35" s="415"/>
      <c r="D35" s="415"/>
      <c r="E35" s="416">
        <f>SUM(E32:E34)</f>
        <v>9.7900000000000001E-2</v>
      </c>
      <c r="F35" s="417"/>
      <c r="G35" s="417"/>
      <c r="H35" s="417"/>
      <c r="I35" s="417"/>
      <c r="J35" s="392">
        <f>J32+J34</f>
        <v>852.92000000000007</v>
      </c>
      <c r="K35" s="392">
        <f>K32+K34</f>
        <v>34.79</v>
      </c>
      <c r="L35" s="393">
        <f>L32+L34</f>
        <v>26.990000000000002</v>
      </c>
      <c r="M35" s="389" t="s">
        <v>559</v>
      </c>
      <c r="N35" s="390"/>
      <c r="O35" s="390">
        <f>O32+O34</f>
        <v>5.2</v>
      </c>
      <c r="P35" s="390">
        <f>P32+P34</f>
        <v>6.94</v>
      </c>
    </row>
    <row r="36" spans="1:16" ht="19.5" customHeight="1" x14ac:dyDescent="0.3">
      <c r="A36" s="648" t="s">
        <v>560</v>
      </c>
      <c r="B36" s="648"/>
      <c r="C36" s="648"/>
      <c r="D36" s="648"/>
      <c r="E36" s="648"/>
      <c r="F36" s="648"/>
      <c r="G36" s="418"/>
      <c r="H36" s="418"/>
      <c r="I36" s="418"/>
      <c r="J36" s="419">
        <f>J29+J35</f>
        <v>9387.4795067853356</v>
      </c>
      <c r="K36" s="419">
        <f>K29+K35</f>
        <v>382.92</v>
      </c>
      <c r="L36" s="420">
        <f>L29+L35</f>
        <v>297.10000000000002</v>
      </c>
      <c r="M36" s="389" t="s">
        <v>561</v>
      </c>
      <c r="N36" s="390"/>
      <c r="O36" s="390">
        <f>O15+O28+O35</f>
        <v>57.30856</v>
      </c>
      <c r="P36" s="390">
        <f>P15+P28+P35</f>
        <v>76.406320000000008</v>
      </c>
    </row>
    <row r="37" spans="1:16" ht="19.5" customHeight="1" x14ac:dyDescent="0.3">
      <c r="A37" s="649" t="s">
        <v>562</v>
      </c>
      <c r="B37" s="649"/>
      <c r="C37" s="649"/>
      <c r="D37" s="649"/>
      <c r="E37" s="649"/>
      <c r="F37" s="649"/>
      <c r="G37" s="649"/>
      <c r="H37" s="649"/>
      <c r="I37" s="649"/>
      <c r="J37" s="649"/>
      <c r="K37" s="649"/>
      <c r="L37" s="649"/>
      <c r="M37" s="421"/>
    </row>
    <row r="38" spans="1:16" ht="19.5" customHeight="1" x14ac:dyDescent="0.3">
      <c r="A38" s="644" t="s">
        <v>289</v>
      </c>
      <c r="B38" s="644"/>
      <c r="C38" s="644"/>
      <c r="D38" s="441"/>
      <c r="E38" s="404">
        <f>'DADOS '!H53</f>
        <v>7.5999999999999998E-2</v>
      </c>
      <c r="F38" s="385"/>
      <c r="G38" s="385"/>
      <c r="H38" s="385"/>
      <c r="I38" s="385"/>
      <c r="J38" s="385">
        <f>ROUND(($J$44*E38),2)</f>
        <v>832.01</v>
      </c>
      <c r="K38" s="385">
        <f>ROUND((K44*$E$38),2)</f>
        <v>29.1</v>
      </c>
      <c r="L38" s="386">
        <f>ROUND((L44*$E$38),2)</f>
        <v>26.33</v>
      </c>
      <c r="M38" s="422" t="s">
        <v>289</v>
      </c>
      <c r="N38" s="382"/>
      <c r="O38" s="382">
        <f>ROUND((O43*$E$38),2)</f>
        <v>5.08</v>
      </c>
      <c r="P38" s="382">
        <f>ROUND((P43*$E$38),2)</f>
        <v>6.77</v>
      </c>
    </row>
    <row r="39" spans="1:16" ht="19.5" customHeight="1" x14ac:dyDescent="0.3">
      <c r="A39" s="644" t="s">
        <v>291</v>
      </c>
      <c r="B39" s="644"/>
      <c r="C39" s="644"/>
      <c r="D39" s="441"/>
      <c r="E39" s="404">
        <f>'DADOS '!H54</f>
        <v>1.6500000000000001E-2</v>
      </c>
      <c r="F39" s="385"/>
      <c r="G39" s="385"/>
      <c r="H39" s="385"/>
      <c r="I39" s="385"/>
      <c r="J39" s="385">
        <f>ROUND((J44*$E$39),2)</f>
        <v>180.63</v>
      </c>
      <c r="K39" s="385">
        <f>ROUND((K44*$E$39),2)</f>
        <v>6.32</v>
      </c>
      <c r="L39" s="386">
        <f>ROUND((L44*$E$39),2)</f>
        <v>5.72</v>
      </c>
      <c r="M39" s="422" t="s">
        <v>291</v>
      </c>
      <c r="N39" s="382"/>
      <c r="O39" s="382">
        <f>ROUND((O43*$E$39),2)</f>
        <v>1.1000000000000001</v>
      </c>
      <c r="P39" s="382">
        <f>ROUND((P43*$E$39),2)</f>
        <v>1.47</v>
      </c>
    </row>
    <row r="40" spans="1:16" ht="19.5" customHeight="1" x14ac:dyDescent="0.3">
      <c r="A40" s="644" t="s">
        <v>292</v>
      </c>
      <c r="B40" s="644"/>
      <c r="C40" s="644"/>
      <c r="D40" s="441"/>
      <c r="E40" s="404">
        <f>'DADOS '!H55</f>
        <v>0.05</v>
      </c>
      <c r="F40" s="385"/>
      <c r="G40" s="385"/>
      <c r="H40" s="385"/>
      <c r="I40" s="385"/>
      <c r="J40" s="385">
        <f>ROUND((J44*$E$40),2)</f>
        <v>547.38</v>
      </c>
      <c r="K40" s="385">
        <f>ROUND((K44*$E$40),2)</f>
        <v>19.149999999999999</v>
      </c>
      <c r="L40" s="386">
        <f>ROUND((L44*$E$40),2)</f>
        <v>17.32</v>
      </c>
      <c r="M40" s="422" t="s">
        <v>292</v>
      </c>
      <c r="N40" s="382"/>
      <c r="O40" s="382">
        <f>ROUND((O43*$E$40),2)</f>
        <v>3.34</v>
      </c>
      <c r="P40" s="382">
        <f>ROUND((P43*$E$40),2)</f>
        <v>4.46</v>
      </c>
    </row>
    <row r="41" spans="1:16" ht="19.5" customHeight="1" x14ac:dyDescent="0.3">
      <c r="A41" s="644" t="s">
        <v>272</v>
      </c>
      <c r="B41" s="644"/>
      <c r="C41" s="644"/>
      <c r="D41" s="441"/>
      <c r="E41" s="404">
        <f>'DADOS '!H56</f>
        <v>0</v>
      </c>
      <c r="F41" s="385"/>
      <c r="G41" s="385"/>
      <c r="H41" s="385"/>
      <c r="I41" s="385"/>
      <c r="J41" s="385">
        <f>ROUND((J44*$E$41),2)</f>
        <v>0</v>
      </c>
      <c r="K41" s="385">
        <f>ROUND((K44*$E$41),2)</f>
        <v>0</v>
      </c>
      <c r="L41" s="386">
        <f>ROUND((L44*$E$41),2)</f>
        <v>0</v>
      </c>
      <c r="M41" s="422" t="s">
        <v>563</v>
      </c>
      <c r="N41" s="382"/>
      <c r="O41" s="382">
        <f>ROUND((O43*$E$41),2)</f>
        <v>0</v>
      </c>
      <c r="P41" s="382">
        <f>ROUND((P43*$E$41),2)</f>
        <v>0</v>
      </c>
    </row>
    <row r="42" spans="1:16" ht="19.5" customHeight="1" x14ac:dyDescent="0.3">
      <c r="A42" s="650" t="s">
        <v>564</v>
      </c>
      <c r="B42" s="650"/>
      <c r="C42" s="650"/>
      <c r="D42" s="442"/>
      <c r="E42" s="423">
        <f>SUM(E38:E41)</f>
        <v>0.14250000000000002</v>
      </c>
      <c r="F42" s="424"/>
      <c r="G42" s="424"/>
      <c r="H42" s="424"/>
      <c r="I42" s="424"/>
      <c r="J42" s="425">
        <f>SUM(J38:J41)</f>
        <v>1560.02</v>
      </c>
      <c r="K42" s="425">
        <f>SUM(K38:K41)</f>
        <v>54.57</v>
      </c>
      <c r="L42" s="426">
        <f>SUM(L38:L41)</f>
        <v>49.37</v>
      </c>
      <c r="M42" s="389" t="s">
        <v>565</v>
      </c>
      <c r="N42" s="390"/>
      <c r="O42" s="390">
        <f>SUM(O38:O41)</f>
        <v>9.52</v>
      </c>
      <c r="P42" s="390">
        <f>SUM(P38:P41)</f>
        <v>12.7</v>
      </c>
    </row>
    <row r="43" spans="1:16" ht="19.5" customHeight="1" x14ac:dyDescent="0.3">
      <c r="A43" s="651" t="s">
        <v>569</v>
      </c>
      <c r="B43" s="651"/>
      <c r="C43" s="651"/>
      <c r="D43" s="651"/>
      <c r="E43" s="651"/>
      <c r="F43" s="651"/>
      <c r="G43" s="427"/>
      <c r="H43" s="427"/>
      <c r="I43" s="427"/>
      <c r="J43" s="428">
        <f>ROUND(J36/(1-E42),2)</f>
        <v>10947.5</v>
      </c>
      <c r="K43" s="428">
        <f>ROUND(K36/(1-D42),2)</f>
        <v>382.92</v>
      </c>
      <c r="L43" s="429">
        <f>ROUND(L36/(1-E42),2)</f>
        <v>346.47</v>
      </c>
      <c r="M43" s="389" t="s">
        <v>566</v>
      </c>
      <c r="N43" s="390"/>
      <c r="O43" s="390">
        <f>ROUND(O36/(1-$E$42),2)</f>
        <v>66.83</v>
      </c>
      <c r="P43" s="390">
        <f>ROUND(P36/(1-$E$42),2)</f>
        <v>89.1</v>
      </c>
    </row>
    <row r="44" spans="1:16" ht="19.5" customHeight="1" x14ac:dyDescent="0.3">
      <c r="A44" s="652" t="s">
        <v>570</v>
      </c>
      <c r="B44" s="652"/>
      <c r="C44" s="652"/>
      <c r="D44" s="652"/>
      <c r="E44" s="652"/>
      <c r="F44" s="652"/>
      <c r="G44" s="430"/>
      <c r="H44" s="430"/>
      <c r="I44" s="430"/>
      <c r="J44" s="428">
        <f>J43</f>
        <v>10947.5</v>
      </c>
      <c r="K44" s="428">
        <f>K43</f>
        <v>382.92</v>
      </c>
      <c r="L44" s="429">
        <f>L43</f>
        <v>346.47</v>
      </c>
      <c r="M44" s="389" t="s">
        <v>566</v>
      </c>
      <c r="N44" s="390"/>
      <c r="O44" s="431">
        <f>O43</f>
        <v>66.83</v>
      </c>
      <c r="P44" s="431">
        <f>P43</f>
        <v>89.1</v>
      </c>
    </row>
    <row r="45" spans="1:16" ht="27.75" customHeight="1" x14ac:dyDescent="0.3">
      <c r="A45" s="653"/>
      <c r="B45" s="653"/>
      <c r="C45" s="653"/>
      <c r="D45" s="653"/>
      <c r="E45" s="653"/>
      <c r="F45" s="653"/>
      <c r="G45" s="432"/>
      <c r="H45" s="432"/>
      <c r="I45" s="432"/>
      <c r="J45" s="433" t="s">
        <v>567</v>
      </c>
      <c r="K45" s="654">
        <f>J43/J12</f>
        <v>2.6475148871710901</v>
      </c>
      <c r="L45" s="654"/>
    </row>
    <row r="46" spans="1:16" ht="19.5" customHeight="1" x14ac:dyDescent="0.3"/>
    <row r="1048576" ht="14.4" x14ac:dyDescent="0.3"/>
  </sheetData>
  <sheetProtection password="C4BC" sheet="1" objects="1" scenarios="1"/>
  <mergeCells count="54">
    <mergeCell ref="A45:F45"/>
    <mergeCell ref="K45:L45"/>
    <mergeCell ref="A40:C40"/>
    <mergeCell ref="A41:C41"/>
    <mergeCell ref="A42:C42"/>
    <mergeCell ref="A43:F43"/>
    <mergeCell ref="A44:F44"/>
    <mergeCell ref="A33:C33"/>
    <mergeCell ref="A36:F36"/>
    <mergeCell ref="A37:L37"/>
    <mergeCell ref="A38:C38"/>
    <mergeCell ref="A39:C39"/>
    <mergeCell ref="A28:F28"/>
    <mergeCell ref="A29:F29"/>
    <mergeCell ref="A30:L30"/>
    <mergeCell ref="A31:C31"/>
    <mergeCell ref="F31:L31"/>
    <mergeCell ref="A23:B23"/>
    <mergeCell ref="A24:B24"/>
    <mergeCell ref="A25:B25"/>
    <mergeCell ref="A26:B26"/>
    <mergeCell ref="A27:B27"/>
    <mergeCell ref="A18:B18"/>
    <mergeCell ref="A19:B19"/>
    <mergeCell ref="A20:B20"/>
    <mergeCell ref="A21:B21"/>
    <mergeCell ref="A22:B22"/>
    <mergeCell ref="B14:I14"/>
    <mergeCell ref="A15:F15"/>
    <mergeCell ref="A16:L16"/>
    <mergeCell ref="A17:B17"/>
    <mergeCell ref="C17:D17"/>
    <mergeCell ref="E17:F17"/>
    <mergeCell ref="J17:L17"/>
    <mergeCell ref="A9:L9"/>
    <mergeCell ref="B10:D10"/>
    <mergeCell ref="J10:L10"/>
    <mergeCell ref="A11:A13"/>
    <mergeCell ref="B11:D11"/>
    <mergeCell ref="B12:E12"/>
    <mergeCell ref="F12:I12"/>
    <mergeCell ref="B13:D13"/>
    <mergeCell ref="E13:I13"/>
    <mergeCell ref="A4:L4"/>
    <mergeCell ref="A5:L5"/>
    <mergeCell ref="A6:L6"/>
    <mergeCell ref="M6:M8"/>
    <mergeCell ref="N6:P6"/>
    <mergeCell ref="A7:F7"/>
    <mergeCell ref="J7:J8"/>
    <mergeCell ref="K7:K8"/>
    <mergeCell ref="L7:L8"/>
    <mergeCell ref="N7:N8"/>
    <mergeCell ref="A8:E8"/>
  </mergeCells>
  <pageMargins left="0.51180555555555596" right="0.51180555555555596" top="0.78749999999999998" bottom="0.78749999999999998" header="0.511811023622047" footer="0.511811023622047"/>
  <pageSetup paperSize="9" scale="4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K33"/>
  <sheetViews>
    <sheetView showGridLines="0" view="pageBreakPreview" topLeftCell="A5" zoomScale="60" zoomScaleNormal="95" workbookViewId="0">
      <selection activeCell="G30" sqref="G30"/>
    </sheetView>
  </sheetViews>
  <sheetFormatPr defaultColWidth="8.6640625" defaultRowHeight="12.75" customHeight="1" x14ac:dyDescent="0.3"/>
  <cols>
    <col min="1" max="1" width="7.33203125" style="92" customWidth="1"/>
    <col min="2" max="3" width="9.109375" style="92" customWidth="1"/>
    <col min="4" max="4" width="33" style="92" customWidth="1"/>
    <col min="5" max="5" width="9.44140625" style="92" customWidth="1"/>
    <col min="6" max="6" width="13.88671875" style="92" customWidth="1"/>
    <col min="7" max="7" width="13.44140625" style="92" customWidth="1"/>
    <col min="8" max="11" width="9.109375" style="92" customWidth="1"/>
    <col min="12" max="12" width="9.109375" customWidth="1"/>
    <col min="13" max="1025" width="9.109375" style="92" customWidth="1"/>
  </cols>
  <sheetData>
    <row r="1" spans="1:11" ht="14.4" x14ac:dyDescent="0.3">
      <c r="A1" s="443"/>
      <c r="B1" s="183" t="s">
        <v>139</v>
      </c>
      <c r="C1" s="444"/>
      <c r="D1" s="444"/>
      <c r="E1" s="444"/>
      <c r="F1" s="444"/>
      <c r="G1" s="444"/>
    </row>
    <row r="2" spans="1:11" ht="14.4" x14ac:dyDescent="0.3">
      <c r="A2" s="445"/>
      <c r="B2" s="183" t="s">
        <v>140</v>
      </c>
      <c r="C2" s="183"/>
      <c r="D2" s="183"/>
      <c r="E2" s="183"/>
      <c r="F2" s="183"/>
      <c r="G2" s="183"/>
    </row>
    <row r="3" spans="1:11" ht="13.5" customHeight="1" x14ac:dyDescent="0.3">
      <c r="A3" s="445"/>
      <c r="B3" s="659" t="s">
        <v>141</v>
      </c>
      <c r="C3" s="659"/>
      <c r="D3" s="446"/>
      <c r="E3" s="446"/>
      <c r="F3" s="446"/>
      <c r="G3" s="446"/>
    </row>
    <row r="4" spans="1:11" ht="33" customHeight="1" x14ac:dyDescent="0.3">
      <c r="A4" s="660" t="s">
        <v>571</v>
      </c>
      <c r="B4" s="660"/>
      <c r="C4" s="660"/>
      <c r="D4" s="660"/>
      <c r="E4" s="660"/>
      <c r="F4" s="660"/>
      <c r="G4" s="660"/>
      <c r="H4" s="447"/>
      <c r="I4" s="447"/>
      <c r="J4" s="447"/>
      <c r="K4" s="447"/>
    </row>
    <row r="5" spans="1:11" ht="41.25" customHeight="1" x14ac:dyDescent="0.3">
      <c r="A5" s="661" t="s">
        <v>572</v>
      </c>
      <c r="B5" s="661"/>
      <c r="C5" s="661"/>
      <c r="D5" s="661"/>
      <c r="E5" s="662" t="s">
        <v>553</v>
      </c>
      <c r="F5" s="448" t="str">
        <f>'DADOS '!C7</f>
        <v>BOMBEIRO CIVIL DIURNO</v>
      </c>
      <c r="G5" s="448" t="s">
        <v>232</v>
      </c>
      <c r="H5" s="449"/>
      <c r="I5" s="449"/>
      <c r="J5" s="449"/>
      <c r="K5" s="449"/>
    </row>
    <row r="6" spans="1:11" ht="22.5" customHeight="1" x14ac:dyDescent="0.3">
      <c r="A6" s="450" t="s">
        <v>573</v>
      </c>
      <c r="B6" s="663" t="s">
        <v>341</v>
      </c>
      <c r="C6" s="663"/>
      <c r="D6" s="663"/>
      <c r="E6" s="662"/>
      <c r="F6" s="664" t="s">
        <v>574</v>
      </c>
      <c r="G6" s="664"/>
      <c r="H6" s="192"/>
      <c r="I6" s="192"/>
      <c r="J6" s="192"/>
      <c r="K6" s="192"/>
    </row>
    <row r="7" spans="1:11" ht="14.25" customHeight="1" x14ac:dyDescent="0.3">
      <c r="A7" s="451">
        <v>1</v>
      </c>
      <c r="B7" s="665" t="s">
        <v>575</v>
      </c>
      <c r="C7" s="665"/>
      <c r="D7" s="665"/>
      <c r="E7" s="665"/>
      <c r="F7" s="452">
        <f>'DADOS '!I7</f>
        <v>3342.027</v>
      </c>
      <c r="G7" s="452">
        <f>'DADOS '!I8</f>
        <v>4135.0097984520007</v>
      </c>
    </row>
    <row r="8" spans="1:11" ht="14.4" x14ac:dyDescent="0.3">
      <c r="A8" s="453" t="s">
        <v>576</v>
      </c>
      <c r="B8" s="666" t="s">
        <v>342</v>
      </c>
      <c r="C8" s="666"/>
      <c r="D8" s="666"/>
      <c r="E8" s="454">
        <f>Encargos!C39</f>
        <v>9.0899999999999995E-2</v>
      </c>
      <c r="F8" s="455">
        <f>ROUND(F7*$E$8,2)</f>
        <v>303.79000000000002</v>
      </c>
      <c r="G8" s="456">
        <f>ROUND(G7*$E$8,2)</f>
        <v>375.87</v>
      </c>
    </row>
    <row r="9" spans="1:11" ht="14.4" x14ac:dyDescent="0.3">
      <c r="A9" s="49" t="s">
        <v>577</v>
      </c>
      <c r="B9" s="637" t="s">
        <v>348</v>
      </c>
      <c r="C9" s="637"/>
      <c r="D9" s="637"/>
      <c r="E9" s="457">
        <f>E8*Encargos!C18</f>
        <v>3.6178200000000008E-2</v>
      </c>
      <c r="F9" s="458">
        <f>ROUND(F7*$E$9,2)</f>
        <v>120.91</v>
      </c>
      <c r="G9" s="459">
        <f>ROUND(G7*$E$9,2)</f>
        <v>149.6</v>
      </c>
    </row>
    <row r="10" spans="1:11" ht="12.75" customHeight="1" x14ac:dyDescent="0.3">
      <c r="A10" s="667" t="s">
        <v>578</v>
      </c>
      <c r="B10" s="667"/>
      <c r="C10" s="667"/>
      <c r="D10" s="667"/>
      <c r="E10" s="460">
        <f>SUM(E8:E9)</f>
        <v>0.1270782</v>
      </c>
      <c r="F10" s="461">
        <f>SUM(F8:F9)</f>
        <v>424.70000000000005</v>
      </c>
      <c r="G10" s="462">
        <f>SUM(G8:G9)</f>
        <v>525.47</v>
      </c>
    </row>
    <row r="11" spans="1:11" ht="12.75" customHeight="1" x14ac:dyDescent="0.3">
      <c r="A11" s="667" t="s">
        <v>579</v>
      </c>
      <c r="B11" s="667"/>
      <c r="C11" s="667"/>
      <c r="D11" s="667"/>
      <c r="E11" s="667"/>
      <c r="F11" s="461">
        <f>F10*12</f>
        <v>5096.4000000000005</v>
      </c>
      <c r="G11" s="462">
        <f>G10*12</f>
        <v>6305.64</v>
      </c>
    </row>
    <row r="12" spans="1:11" ht="14.4" x14ac:dyDescent="0.3">
      <c r="A12" s="463">
        <v>2</v>
      </c>
      <c r="B12" s="668" t="s">
        <v>580</v>
      </c>
      <c r="C12" s="668"/>
      <c r="D12" s="668"/>
      <c r="E12" s="668"/>
      <c r="F12" s="669" t="s">
        <v>527</v>
      </c>
      <c r="G12" s="669"/>
    </row>
    <row r="13" spans="1:11" ht="14.4" x14ac:dyDescent="0.3">
      <c r="A13" s="464" t="s">
        <v>576</v>
      </c>
      <c r="B13" s="670" t="s">
        <v>581</v>
      </c>
      <c r="C13" s="670"/>
      <c r="D13" s="670"/>
      <c r="E13" s="465"/>
      <c r="F13" s="466">
        <f>B_C_Diurno!$H$23</f>
        <v>348.13</v>
      </c>
      <c r="G13" s="467">
        <f>B_C_Noturno!$J$23</f>
        <v>348.13</v>
      </c>
    </row>
    <row r="14" spans="1:11" ht="14.4" x14ac:dyDescent="0.3">
      <c r="A14" s="464" t="s">
        <v>577</v>
      </c>
      <c r="B14" s="670" t="s">
        <v>582</v>
      </c>
      <c r="C14" s="670"/>
      <c r="D14" s="670"/>
      <c r="E14" s="465"/>
      <c r="F14" s="466">
        <f>B_C_Diurno!$H$22</f>
        <v>270.11</v>
      </c>
      <c r="G14" s="467">
        <f>B_C_Noturno!$J$22</f>
        <v>270.11</v>
      </c>
    </row>
    <row r="15" spans="1:11" ht="14.4" x14ac:dyDescent="0.3">
      <c r="A15" s="464" t="s">
        <v>583</v>
      </c>
      <c r="B15" s="670" t="s">
        <v>584</v>
      </c>
      <c r="C15" s="670"/>
      <c r="D15" s="670"/>
      <c r="E15" s="465"/>
      <c r="F15" s="466">
        <f>B_C_Diurno!$H$14</f>
        <v>363.09</v>
      </c>
      <c r="G15" s="467">
        <f>B_C_Noturno!$J$14</f>
        <v>363.09</v>
      </c>
    </row>
    <row r="16" spans="1:11" ht="14.4" x14ac:dyDescent="0.3">
      <c r="A16" s="671" t="s">
        <v>585</v>
      </c>
      <c r="B16" s="671"/>
      <c r="C16" s="671"/>
      <c r="D16" s="671"/>
      <c r="E16" s="671"/>
      <c r="F16" s="468">
        <f>SUM(F13:F15)</f>
        <v>981.32999999999993</v>
      </c>
      <c r="G16" s="469">
        <f>SUM(G13:G15)</f>
        <v>981.32999999999993</v>
      </c>
    </row>
    <row r="17" spans="1:7" ht="12.75" customHeight="1" x14ac:dyDescent="0.3">
      <c r="A17" s="463">
        <v>5</v>
      </c>
      <c r="B17" s="672" t="s">
        <v>586</v>
      </c>
      <c r="C17" s="672"/>
      <c r="D17" s="672"/>
      <c r="E17" s="470" t="s">
        <v>553</v>
      </c>
      <c r="F17" s="669" t="s">
        <v>527</v>
      </c>
      <c r="G17" s="669"/>
    </row>
    <row r="18" spans="1:7" ht="12.75" customHeight="1" x14ac:dyDescent="0.3">
      <c r="A18" s="464" t="s">
        <v>576</v>
      </c>
      <c r="B18" s="634" t="s">
        <v>587</v>
      </c>
      <c r="C18" s="634"/>
      <c r="D18" s="634"/>
      <c r="E18" s="471">
        <f>'DADOS '!$H$45</f>
        <v>0.03</v>
      </c>
      <c r="F18" s="472">
        <f>ROUND(($E$18*F31),2)</f>
        <v>182.33</v>
      </c>
      <c r="G18" s="473">
        <f>ROUND(($E$18*G31),2)</f>
        <v>218.61</v>
      </c>
    </row>
    <row r="19" spans="1:7" ht="12.75" customHeight="1" x14ac:dyDescent="0.3">
      <c r="A19" s="464" t="s">
        <v>577</v>
      </c>
      <c r="B19" s="634" t="s">
        <v>283</v>
      </c>
      <c r="C19" s="634"/>
      <c r="D19" s="634"/>
      <c r="E19" s="471">
        <f>'DADOS '!$H$46</f>
        <v>6.7900000000000002E-2</v>
      </c>
      <c r="F19" s="474">
        <f>ROUND(($E$19*(F18+F31)),2)</f>
        <v>425.06</v>
      </c>
      <c r="G19" s="473">
        <f>ROUND(($E$19*(G18+G31)),2)</f>
        <v>509.63</v>
      </c>
    </row>
    <row r="20" spans="1:7" ht="12.75" customHeight="1" x14ac:dyDescent="0.3">
      <c r="A20" s="475" t="s">
        <v>583</v>
      </c>
      <c r="B20" s="673" t="s">
        <v>588</v>
      </c>
      <c r="C20" s="673"/>
      <c r="D20" s="673"/>
      <c r="E20" s="476">
        <f>SUM(E21:E24)</f>
        <v>0.14250000000000002</v>
      </c>
      <c r="F20" s="477">
        <f>ROUND((((F31+F18+F19)/(1-$E$20))-(F31+F18+F19)),2)</f>
        <v>1110.94</v>
      </c>
      <c r="G20" s="478">
        <f>ROUND((((G31+G18+G19)/(1-$E$20))-(G31+G18+G19)),2)</f>
        <v>1331.97</v>
      </c>
    </row>
    <row r="21" spans="1:7" ht="12.75" customHeight="1" x14ac:dyDescent="0.3">
      <c r="A21" s="479" t="s">
        <v>589</v>
      </c>
      <c r="B21" s="634" t="s">
        <v>590</v>
      </c>
      <c r="C21" s="634"/>
      <c r="D21" s="634"/>
      <c r="E21" s="471">
        <f>'DADOS '!H53+'DADOS '!H54</f>
        <v>9.2499999999999999E-2</v>
      </c>
      <c r="F21" s="474">
        <f>ROUND($E$21*F33,2)</f>
        <v>721.14</v>
      </c>
      <c r="G21" s="473">
        <f>ROUND($E$21*G33,2)</f>
        <v>864.61</v>
      </c>
    </row>
    <row r="22" spans="1:7" ht="12.75" customHeight="1" x14ac:dyDescent="0.3">
      <c r="A22" s="464" t="s">
        <v>591</v>
      </c>
      <c r="B22" s="634" t="s">
        <v>592</v>
      </c>
      <c r="C22" s="634"/>
      <c r="D22" s="634"/>
      <c r="E22" s="471">
        <v>0</v>
      </c>
      <c r="F22" s="474">
        <f>ROUND($E$22*F33,2)</f>
        <v>0</v>
      </c>
      <c r="G22" s="473">
        <f>ROUND($E$22*G33,2)</f>
        <v>0</v>
      </c>
    </row>
    <row r="23" spans="1:7" ht="12.75" customHeight="1" x14ac:dyDescent="0.3">
      <c r="A23" s="464" t="s">
        <v>593</v>
      </c>
      <c r="B23" s="634" t="s">
        <v>594</v>
      </c>
      <c r="C23" s="634"/>
      <c r="D23" s="634"/>
      <c r="E23" s="471">
        <f>'DADOS '!H55</f>
        <v>0.05</v>
      </c>
      <c r="F23" s="474">
        <f>ROUND($E$23*F33,2)</f>
        <v>389.8</v>
      </c>
      <c r="G23" s="473">
        <f>ROUND($E$23*G33,2)</f>
        <v>467.36</v>
      </c>
    </row>
    <row r="24" spans="1:7" ht="14.4" x14ac:dyDescent="0.3">
      <c r="A24" s="464" t="s">
        <v>595</v>
      </c>
      <c r="B24" s="634" t="str">
        <f>'DADOS '!B56</f>
        <v>Outros (inserir somente com a justificativa legal)</v>
      </c>
      <c r="C24" s="634"/>
      <c r="D24" s="634"/>
      <c r="E24" s="471">
        <f>'DADOS '!H56</f>
        <v>0</v>
      </c>
      <c r="F24" s="474">
        <f>ROUND($E$24*F33,2)</f>
        <v>0</v>
      </c>
      <c r="G24" s="473">
        <f>ROUND($E$24*G33,2)</f>
        <v>0</v>
      </c>
    </row>
    <row r="25" spans="1:7" ht="14.4" x14ac:dyDescent="0.3">
      <c r="A25" s="480" t="s">
        <v>596</v>
      </c>
      <c r="B25" s="481"/>
      <c r="C25" s="481"/>
      <c r="D25" s="481"/>
      <c r="E25" s="481"/>
      <c r="F25" s="482">
        <f>SUM(F18:F20)</f>
        <v>1718.33</v>
      </c>
      <c r="G25" s="483">
        <f>SUM(G18:G20)</f>
        <v>2060.21</v>
      </c>
    </row>
    <row r="26" spans="1:7" ht="19.5" customHeight="1" x14ac:dyDescent="0.3">
      <c r="A26" s="674" t="s">
        <v>597</v>
      </c>
      <c r="B26" s="674"/>
      <c r="C26" s="674"/>
      <c r="D26" s="674"/>
      <c r="E26" s="674"/>
      <c r="F26" s="674"/>
      <c r="G26" s="674"/>
    </row>
    <row r="27" spans="1:7" ht="18" customHeight="1" x14ac:dyDescent="0.3">
      <c r="A27" s="675" t="s">
        <v>598</v>
      </c>
      <c r="B27" s="675"/>
      <c r="C27" s="675"/>
      <c r="D27" s="675"/>
      <c r="E27" s="675"/>
      <c r="F27" s="675"/>
      <c r="G27" s="675"/>
    </row>
    <row r="28" spans="1:7" ht="14.25" customHeight="1" x14ac:dyDescent="0.3">
      <c r="A28" s="676" t="s">
        <v>599</v>
      </c>
      <c r="B28" s="676"/>
      <c r="C28" s="676"/>
      <c r="D28" s="676"/>
      <c r="E28" s="676"/>
      <c r="F28" s="677" t="s">
        <v>527</v>
      </c>
      <c r="G28" s="677"/>
    </row>
    <row r="29" spans="1:7" ht="14.4" x14ac:dyDescent="0.3">
      <c r="A29" s="49" t="s">
        <v>576</v>
      </c>
      <c r="B29" s="637" t="s">
        <v>600</v>
      </c>
      <c r="C29" s="637"/>
      <c r="D29" s="637"/>
      <c r="E29" s="637"/>
      <c r="F29" s="484">
        <f>F11</f>
        <v>5096.4000000000005</v>
      </c>
      <c r="G29" s="485">
        <f>G11</f>
        <v>6305.64</v>
      </c>
    </row>
    <row r="30" spans="1:7" ht="14.4" x14ac:dyDescent="0.3">
      <c r="A30" s="49" t="s">
        <v>577</v>
      </c>
      <c r="B30" s="637" t="s">
        <v>580</v>
      </c>
      <c r="C30" s="637"/>
      <c r="D30" s="637"/>
      <c r="E30" s="637"/>
      <c r="F30" s="484">
        <f>F16</f>
        <v>981.32999999999993</v>
      </c>
      <c r="G30" s="485">
        <f>G16</f>
        <v>981.32999999999993</v>
      </c>
    </row>
    <row r="31" spans="1:7" ht="14.4" x14ac:dyDescent="0.3">
      <c r="A31" s="678" t="s">
        <v>601</v>
      </c>
      <c r="B31" s="678"/>
      <c r="C31" s="678"/>
      <c r="D31" s="678"/>
      <c r="E31" s="678"/>
      <c r="F31" s="486">
        <f>SUM(F29:F30)</f>
        <v>6077.7300000000005</v>
      </c>
      <c r="G31" s="487">
        <f>SUM(G29:G30)</f>
        <v>7286.97</v>
      </c>
    </row>
    <row r="32" spans="1:7" ht="14.4" x14ac:dyDescent="0.3">
      <c r="A32" s="488" t="s">
        <v>602</v>
      </c>
      <c r="B32" s="679" t="s">
        <v>603</v>
      </c>
      <c r="C32" s="679"/>
      <c r="D32" s="679"/>
      <c r="E32" s="679"/>
      <c r="F32" s="489">
        <f>F25</f>
        <v>1718.33</v>
      </c>
      <c r="G32" s="490">
        <f>G25</f>
        <v>2060.21</v>
      </c>
    </row>
    <row r="33" spans="1:7" ht="19.5" customHeight="1" x14ac:dyDescent="0.3">
      <c r="A33" s="680" t="s">
        <v>604</v>
      </c>
      <c r="B33" s="680"/>
      <c r="C33" s="680"/>
      <c r="D33" s="680"/>
      <c r="E33" s="680"/>
      <c r="F33" s="491">
        <f>SUM(F31:F32)</f>
        <v>7796.06</v>
      </c>
      <c r="G33" s="492">
        <f>SUM(G31:G32)</f>
        <v>9347.18</v>
      </c>
    </row>
  </sheetData>
  <sheetProtection password="C4BC" sheet="1" objects="1" scenarios="1"/>
  <mergeCells count="35">
    <mergeCell ref="B30:E30"/>
    <mergeCell ref="A31:E31"/>
    <mergeCell ref="B32:E32"/>
    <mergeCell ref="A33:E33"/>
    <mergeCell ref="A26:G26"/>
    <mergeCell ref="A27:G27"/>
    <mergeCell ref="A28:E28"/>
    <mergeCell ref="F28:G28"/>
    <mergeCell ref="B29:E29"/>
    <mergeCell ref="B20:D20"/>
    <mergeCell ref="B21:D21"/>
    <mergeCell ref="B22:D22"/>
    <mergeCell ref="B23:D23"/>
    <mergeCell ref="B24:D24"/>
    <mergeCell ref="A16:E16"/>
    <mergeCell ref="B17:D17"/>
    <mergeCell ref="F17:G17"/>
    <mergeCell ref="B18:D18"/>
    <mergeCell ref="B19:D19"/>
    <mergeCell ref="B12:E12"/>
    <mergeCell ref="F12:G12"/>
    <mergeCell ref="B13:D13"/>
    <mergeCell ref="B14:D14"/>
    <mergeCell ref="B15:D15"/>
    <mergeCell ref="B7:E7"/>
    <mergeCell ref="B8:D8"/>
    <mergeCell ref="B9:D9"/>
    <mergeCell ref="A10:D10"/>
    <mergeCell ref="A11:E11"/>
    <mergeCell ref="B3:C3"/>
    <mergeCell ref="A4:G4"/>
    <mergeCell ref="A5:D5"/>
    <mergeCell ref="E5:E6"/>
    <mergeCell ref="B6:D6"/>
    <mergeCell ref="F6:G6"/>
  </mergeCells>
  <pageMargins left="0.51180555555555596" right="0.51180555555555596" top="0.78749999999999998" bottom="0.78749999999999998" header="0.511811023622047" footer="0.511811023622047"/>
  <pageSetup paperSize="9" scale="9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5"/>
  <sheetViews>
    <sheetView showGridLines="0" view="pageBreakPreview" topLeftCell="A6" zoomScale="60" zoomScaleNormal="95" workbookViewId="0">
      <selection activeCell="N4" sqref="N4:P4"/>
    </sheetView>
  </sheetViews>
  <sheetFormatPr defaultColWidth="8.6640625" defaultRowHeight="12.75" customHeight="1" x14ac:dyDescent="0.3"/>
  <cols>
    <col min="1" max="1" width="16.6640625" customWidth="1"/>
    <col min="2" max="2" width="18.33203125" customWidth="1"/>
    <col min="3" max="3" width="17.44140625" customWidth="1"/>
    <col min="4" max="4" width="17.109375" customWidth="1"/>
    <col min="5" max="5" width="12.33203125" customWidth="1"/>
    <col min="6" max="7" width="7.6640625" customWidth="1"/>
    <col min="8" max="8" width="5.44140625" customWidth="1"/>
    <col min="9" max="9" width="6.109375" customWidth="1"/>
    <col min="10" max="12" width="11.5546875" customWidth="1"/>
    <col min="13" max="13" width="14.6640625" customWidth="1"/>
    <col min="14" max="1025" width="11.5546875" customWidth="1"/>
  </cols>
  <sheetData>
    <row r="1" spans="1:16" ht="35.25" customHeight="1" x14ac:dyDescent="0.3">
      <c r="A1" s="681" t="s">
        <v>605</v>
      </c>
      <c r="B1" s="681"/>
      <c r="C1" s="681"/>
      <c r="D1" s="681"/>
      <c r="E1" s="681"/>
      <c r="F1" s="681"/>
      <c r="G1" s="681"/>
      <c r="J1" s="682" t="s">
        <v>385</v>
      </c>
      <c r="K1" s="682"/>
      <c r="L1" s="682"/>
      <c r="M1" s="683" t="s">
        <v>527</v>
      </c>
      <c r="N1" s="683"/>
      <c r="O1" s="683"/>
      <c r="P1" s="683"/>
    </row>
    <row r="2" spans="1:16" ht="32.25" customHeight="1" x14ac:dyDescent="0.3">
      <c r="A2" s="684" t="s">
        <v>606</v>
      </c>
      <c r="B2" s="684"/>
      <c r="C2" s="493" t="s">
        <v>607</v>
      </c>
      <c r="D2" s="494">
        <f>E14</f>
        <v>15.21</v>
      </c>
      <c r="E2" s="685">
        <f>ROUND((((A10/210)+(A10/210)*0.5)*D2),2)</f>
        <v>363.09</v>
      </c>
      <c r="F2" s="685"/>
      <c r="G2" s="685"/>
      <c r="J2" s="686" t="s">
        <v>530</v>
      </c>
      <c r="K2" s="686"/>
      <c r="L2" s="495" t="s">
        <v>531</v>
      </c>
      <c r="M2" s="496" t="s">
        <v>532</v>
      </c>
      <c r="N2" s="687" t="s">
        <v>405</v>
      </c>
      <c r="O2" s="687"/>
      <c r="P2" s="687"/>
    </row>
    <row r="3" spans="1:16" ht="32.25" customHeight="1" x14ac:dyDescent="0.3">
      <c r="A3" s="684"/>
      <c r="B3" s="684"/>
      <c r="C3" s="497" t="s">
        <v>608</v>
      </c>
      <c r="D3" s="498">
        <f>E14</f>
        <v>15.21</v>
      </c>
      <c r="E3" s="688">
        <f>ROUND((((A11/210)+(A11/210)*0.5)*D3),2)</f>
        <v>363.09</v>
      </c>
      <c r="F3" s="688"/>
      <c r="G3" s="688"/>
      <c r="J3" s="689" t="s">
        <v>385</v>
      </c>
      <c r="K3" s="689"/>
      <c r="L3" s="499">
        <v>180</v>
      </c>
      <c r="M3" s="500">
        <f>'DADOS '!E8</f>
        <v>2570.79</v>
      </c>
      <c r="N3" s="690">
        <f>M3</f>
        <v>2570.79</v>
      </c>
      <c r="O3" s="690"/>
      <c r="P3" s="690"/>
    </row>
    <row r="4" spans="1:16" ht="32.25" customHeight="1" x14ac:dyDescent="0.3">
      <c r="A4" s="684"/>
      <c r="B4" s="684"/>
      <c r="C4" s="501"/>
      <c r="D4" s="502"/>
      <c r="E4" s="691"/>
      <c r="F4" s="691"/>
      <c r="G4" s="691"/>
      <c r="J4" s="692" t="s">
        <v>221</v>
      </c>
      <c r="K4" s="692"/>
      <c r="L4" s="692"/>
      <c r="M4" s="503">
        <v>0.3</v>
      </c>
      <c r="N4" s="693">
        <f>ROUND((M4*N3),2)</f>
        <v>771.24</v>
      </c>
      <c r="O4" s="693"/>
      <c r="P4" s="693"/>
    </row>
    <row r="5" spans="1:16" ht="21" customHeight="1" x14ac:dyDescent="0.3">
      <c r="J5" s="694" t="s">
        <v>323</v>
      </c>
      <c r="K5" s="694"/>
      <c r="L5" s="694"/>
      <c r="M5" s="694"/>
      <c r="N5" s="695">
        <f>SUM(N3:N4)</f>
        <v>3342.0299999999997</v>
      </c>
      <c r="O5" s="695"/>
      <c r="P5" s="695"/>
    </row>
    <row r="6" spans="1:16" ht="14.4" x14ac:dyDescent="0.3"/>
    <row r="7" spans="1:16" ht="31.5" customHeight="1" x14ac:dyDescent="0.3">
      <c r="A7" s="696" t="s">
        <v>609</v>
      </c>
      <c r="B7" s="696"/>
      <c r="C7" s="696"/>
      <c r="D7" s="696"/>
      <c r="E7" s="696"/>
      <c r="F7" s="696"/>
      <c r="G7" s="696"/>
    </row>
    <row r="8" spans="1:16" ht="46.5" customHeight="1" x14ac:dyDescent="0.3">
      <c r="A8" s="504" t="s">
        <v>610</v>
      </c>
      <c r="B8" s="505" t="s">
        <v>611</v>
      </c>
      <c r="C8" s="504" t="s">
        <v>612</v>
      </c>
      <c r="D8" s="506" t="s">
        <v>613</v>
      </c>
      <c r="E8" s="507" t="s">
        <v>614</v>
      </c>
      <c r="F8" s="697" t="s">
        <v>615</v>
      </c>
      <c r="G8" s="697"/>
    </row>
    <row r="9" spans="1:16" ht="31.5" customHeight="1" x14ac:dyDescent="0.3">
      <c r="A9" s="508" t="s">
        <v>576</v>
      </c>
      <c r="B9" s="508" t="s">
        <v>577</v>
      </c>
      <c r="C9" s="508" t="s">
        <v>583</v>
      </c>
      <c r="D9" s="509" t="s">
        <v>616</v>
      </c>
      <c r="E9" s="510" t="s">
        <v>602</v>
      </c>
      <c r="F9" s="698" t="s">
        <v>617</v>
      </c>
      <c r="G9" s="698"/>
    </row>
    <row r="10" spans="1:16" ht="23.25" customHeight="1" x14ac:dyDescent="0.3">
      <c r="A10" s="511">
        <f>'DADOS '!I7</f>
        <v>3342.027</v>
      </c>
      <c r="B10" s="512">
        <f>A10/210</f>
        <v>15.914414285714287</v>
      </c>
      <c r="C10" s="513">
        <f>A10/210*50%</f>
        <v>7.9572071428571434</v>
      </c>
      <c r="D10" s="512">
        <f>B10+C10</f>
        <v>23.87162142857143</v>
      </c>
      <c r="E10" s="514">
        <f>E14</f>
        <v>15.21</v>
      </c>
      <c r="F10" s="699">
        <f>D10*E10</f>
        <v>363.08736192857145</v>
      </c>
      <c r="G10" s="699"/>
    </row>
    <row r="11" spans="1:16" ht="23.25" customHeight="1" x14ac:dyDescent="0.3">
      <c r="A11" s="515">
        <f>N5</f>
        <v>3342.0299999999997</v>
      </c>
      <c r="B11" s="516">
        <f>A11/210</f>
        <v>15.914428571428569</v>
      </c>
      <c r="C11" s="517">
        <f>A11/210*50%</f>
        <v>7.9572142857142847</v>
      </c>
      <c r="D11" s="516">
        <f>B11+C11</f>
        <v>23.871642857142852</v>
      </c>
      <c r="E11" s="518">
        <f>E14</f>
        <v>15.21</v>
      </c>
      <c r="F11" s="700">
        <f>D11*E11</f>
        <v>363.08768785714278</v>
      </c>
      <c r="G11" s="700"/>
    </row>
    <row r="12" spans="1:16" ht="24.75" customHeight="1" x14ac:dyDescent="0.3">
      <c r="A12" s="507" t="s">
        <v>618</v>
      </c>
      <c r="B12" s="507" t="s">
        <v>619</v>
      </c>
      <c r="C12" s="507" t="s">
        <v>620</v>
      </c>
      <c r="D12" s="507" t="s">
        <v>621</v>
      </c>
      <c r="E12" s="701" t="s">
        <v>622</v>
      </c>
      <c r="F12" s="701"/>
      <c r="G12" s="701"/>
    </row>
    <row r="13" spans="1:16" ht="18.75" customHeight="1" x14ac:dyDescent="0.3">
      <c r="A13" s="507" t="s">
        <v>576</v>
      </c>
      <c r="B13" s="507" t="s">
        <v>577</v>
      </c>
      <c r="C13" s="507" t="s">
        <v>623</v>
      </c>
      <c r="D13" s="507" t="s">
        <v>624</v>
      </c>
      <c r="E13" s="701" t="s">
        <v>625</v>
      </c>
      <c r="F13" s="701"/>
      <c r="G13" s="701"/>
    </row>
    <row r="14" spans="1:16" ht="22.5" customHeight="1" x14ac:dyDescent="0.3">
      <c r="A14" s="519">
        <v>365</v>
      </c>
      <c r="B14" s="505">
        <v>12</v>
      </c>
      <c r="C14" s="520">
        <f>ROUND(A14/B14,2)</f>
        <v>30.42</v>
      </c>
      <c r="D14" s="505">
        <v>2</v>
      </c>
      <c r="E14" s="702">
        <f>C14/D14</f>
        <v>15.21</v>
      </c>
      <c r="F14" s="702"/>
      <c r="G14" s="702"/>
    </row>
    <row r="15" spans="1:16" ht="14.4" x14ac:dyDescent="0.3"/>
  </sheetData>
  <sheetProtection password="C4BC" sheet="1" objects="1" scenarios="1"/>
  <mergeCells count="23">
    <mergeCell ref="F10:G10"/>
    <mergeCell ref="F11:G11"/>
    <mergeCell ref="E12:G12"/>
    <mergeCell ref="E13:G13"/>
    <mergeCell ref="E14:G14"/>
    <mergeCell ref="J5:M5"/>
    <mergeCell ref="N5:P5"/>
    <mergeCell ref="A7:G7"/>
    <mergeCell ref="F8:G8"/>
    <mergeCell ref="F9:G9"/>
    <mergeCell ref="A1:G1"/>
    <mergeCell ref="J1:L1"/>
    <mergeCell ref="M1:P1"/>
    <mergeCell ref="A2:B4"/>
    <mergeCell ref="E2:G2"/>
    <mergeCell ref="J2:K2"/>
    <mergeCell ref="N2:P2"/>
    <mergeCell ref="E3:G3"/>
    <mergeCell ref="J3:K3"/>
    <mergeCell ref="N3:P3"/>
    <mergeCell ref="E4:G4"/>
    <mergeCell ref="J4:L4"/>
    <mergeCell ref="N4:P4"/>
  </mergeCells>
  <pageMargins left="0.78749999999999998" right="0.78749999999999998" top="1.05277777777778" bottom="1.05277777777778" header="0.78749999999999998" footer="0.78749999999999998"/>
  <pageSetup paperSize="9" scale="44" orientation="portrait" r:id="rId1"/>
  <headerFooter>
    <oddHeader>&amp;C&amp;"Times New Roman,Normal"&amp;12&amp;A</oddHeader>
    <oddFooter>&amp;C&amp;"Times New Roman,Normal"&amp;12Página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DDDDDD"/>
  </sheetPr>
  <dimension ref="B1:AE20"/>
  <sheetViews>
    <sheetView showGridLines="0" view="pageBreakPreview" zoomScale="60" zoomScaleNormal="95" workbookViewId="0">
      <selection activeCell="AF42" sqref="AF42"/>
    </sheetView>
  </sheetViews>
  <sheetFormatPr defaultColWidth="8.6640625" defaultRowHeight="12.75" customHeight="1" x14ac:dyDescent="0.3"/>
  <cols>
    <col min="1" max="1" width="4.5546875" customWidth="1"/>
    <col min="2" max="2" width="9.5546875" customWidth="1"/>
    <col min="3" max="3" width="17.88671875" customWidth="1"/>
    <col min="4" max="31" width="7.109375" customWidth="1"/>
    <col min="32" max="1025" width="11.5546875" customWidth="1"/>
  </cols>
  <sheetData>
    <row r="1" spans="2:31" ht="14.4" x14ac:dyDescent="0.3"/>
    <row r="2" spans="2:31" ht="24.75" customHeight="1" x14ac:dyDescent="0.3">
      <c r="B2" s="703" t="s">
        <v>626</v>
      </c>
      <c r="C2" s="703"/>
      <c r="D2" s="703"/>
      <c r="E2" s="703"/>
      <c r="F2" s="703"/>
      <c r="G2" s="703"/>
      <c r="H2" s="703"/>
      <c r="I2" s="703"/>
      <c r="J2" s="703"/>
      <c r="K2" s="703"/>
      <c r="L2" s="703"/>
      <c r="M2" s="703"/>
      <c r="N2" s="703"/>
      <c r="O2" s="703"/>
      <c r="P2" s="703"/>
      <c r="Q2" s="703"/>
      <c r="R2" s="703"/>
      <c r="S2" s="703"/>
      <c r="T2" s="703"/>
      <c r="U2" s="703"/>
      <c r="V2" s="703"/>
      <c r="W2" s="703"/>
      <c r="X2" s="703"/>
      <c r="Y2" s="703"/>
      <c r="Z2" s="703"/>
      <c r="AA2" s="703"/>
      <c r="AB2" s="703"/>
      <c r="AC2" s="703"/>
      <c r="AD2" s="703"/>
      <c r="AE2" s="703"/>
    </row>
    <row r="3" spans="2:31" ht="14.4" x14ac:dyDescent="0.3">
      <c r="B3" s="704"/>
      <c r="C3" s="704"/>
      <c r="D3" s="704"/>
      <c r="E3" s="704"/>
      <c r="F3" s="704"/>
      <c r="G3" s="704"/>
      <c r="H3" s="704"/>
      <c r="I3" s="704"/>
      <c r="J3" s="704"/>
      <c r="K3" s="704"/>
      <c r="L3" s="704"/>
      <c r="M3" s="704"/>
      <c r="N3" s="704"/>
      <c r="O3" s="704"/>
      <c r="P3" s="704"/>
      <c r="Q3" s="704"/>
      <c r="R3" s="704"/>
      <c r="S3" s="704"/>
      <c r="T3" s="704"/>
      <c r="U3" s="704"/>
      <c r="V3" s="704"/>
      <c r="W3" s="704"/>
      <c r="X3" s="704"/>
      <c r="Y3" s="704"/>
      <c r="Z3" s="704"/>
      <c r="AA3" s="704"/>
      <c r="AB3" s="704"/>
      <c r="AC3" s="704"/>
      <c r="AD3" s="704"/>
      <c r="AE3" s="704"/>
    </row>
    <row r="4" spans="2:31" ht="20.25" customHeight="1" x14ac:dyDescent="0.3">
      <c r="B4" s="703" t="s">
        <v>627</v>
      </c>
      <c r="C4" s="703"/>
      <c r="D4" s="703" t="s">
        <v>628</v>
      </c>
      <c r="E4" s="703" t="s">
        <v>629</v>
      </c>
      <c r="F4" s="703" t="s">
        <v>630</v>
      </c>
      <c r="G4" s="703" t="s">
        <v>631</v>
      </c>
      <c r="H4" s="703" t="s">
        <v>632</v>
      </c>
      <c r="I4" s="703" t="s">
        <v>633</v>
      </c>
      <c r="J4" s="703" t="s">
        <v>634</v>
      </c>
      <c r="K4" s="703" t="s">
        <v>628</v>
      </c>
      <c r="L4" s="703" t="s">
        <v>629</v>
      </c>
      <c r="M4" s="703" t="s">
        <v>630</v>
      </c>
      <c r="N4" s="703" t="s">
        <v>631</v>
      </c>
      <c r="O4" s="703" t="s">
        <v>632</v>
      </c>
      <c r="P4" s="703" t="s">
        <v>633</v>
      </c>
      <c r="Q4" s="703" t="s">
        <v>634</v>
      </c>
      <c r="R4" s="703" t="s">
        <v>628</v>
      </c>
      <c r="S4" s="703" t="s">
        <v>629</v>
      </c>
      <c r="T4" s="703" t="s">
        <v>630</v>
      </c>
      <c r="U4" s="703" t="s">
        <v>631</v>
      </c>
      <c r="V4" s="703" t="s">
        <v>632</v>
      </c>
      <c r="W4" s="703" t="s">
        <v>633</v>
      </c>
      <c r="X4" s="703" t="s">
        <v>634</v>
      </c>
      <c r="Y4" s="703" t="s">
        <v>628</v>
      </c>
      <c r="Z4" s="703" t="s">
        <v>629</v>
      </c>
      <c r="AA4" s="703" t="s">
        <v>630</v>
      </c>
      <c r="AB4" s="703" t="s">
        <v>631</v>
      </c>
      <c r="AC4" s="703" t="s">
        <v>632</v>
      </c>
      <c r="AD4" s="703" t="s">
        <v>633</v>
      </c>
      <c r="AE4" s="703" t="s">
        <v>634</v>
      </c>
    </row>
    <row r="5" spans="2:31" ht="28.8" x14ac:dyDescent="0.3">
      <c r="B5" s="521" t="s">
        <v>635</v>
      </c>
      <c r="C5" s="521" t="s">
        <v>636</v>
      </c>
      <c r="D5" s="521" t="s">
        <v>628</v>
      </c>
      <c r="E5" s="521" t="s">
        <v>629</v>
      </c>
      <c r="F5" s="521" t="s">
        <v>630</v>
      </c>
      <c r="G5" s="521" t="s">
        <v>631</v>
      </c>
      <c r="H5" s="521" t="s">
        <v>632</v>
      </c>
      <c r="I5" s="521" t="s">
        <v>633</v>
      </c>
      <c r="J5" s="521" t="s">
        <v>634</v>
      </c>
      <c r="K5" s="521" t="s">
        <v>628</v>
      </c>
      <c r="L5" s="521" t="s">
        <v>629</v>
      </c>
      <c r="M5" s="521" t="s">
        <v>630</v>
      </c>
      <c r="N5" s="521" t="s">
        <v>631</v>
      </c>
      <c r="O5" s="521" t="s">
        <v>632</v>
      </c>
      <c r="P5" s="521" t="s">
        <v>633</v>
      </c>
      <c r="Q5" s="521" t="s">
        <v>634</v>
      </c>
      <c r="R5" s="521" t="s">
        <v>628</v>
      </c>
      <c r="S5" s="521" t="s">
        <v>629</v>
      </c>
      <c r="T5" s="521" t="s">
        <v>630</v>
      </c>
      <c r="U5" s="521" t="s">
        <v>631</v>
      </c>
      <c r="V5" s="521" t="s">
        <v>632</v>
      </c>
      <c r="W5" s="521" t="s">
        <v>633</v>
      </c>
      <c r="X5" s="521" t="s">
        <v>634</v>
      </c>
      <c r="Y5" s="521" t="s">
        <v>628</v>
      </c>
      <c r="Z5" s="521" t="s">
        <v>629</v>
      </c>
      <c r="AA5" s="521" t="s">
        <v>630</v>
      </c>
      <c r="AB5" s="521" t="s">
        <v>631</v>
      </c>
      <c r="AC5" s="521" t="s">
        <v>632</v>
      </c>
      <c r="AD5" s="521" t="s">
        <v>633</v>
      </c>
      <c r="AE5" s="521" t="s">
        <v>634</v>
      </c>
    </row>
    <row r="6" spans="2:31" ht="14.25" customHeight="1" x14ac:dyDescent="0.3">
      <c r="B6" s="705" t="s">
        <v>637</v>
      </c>
      <c r="C6" s="522" t="s">
        <v>638</v>
      </c>
      <c r="D6" s="523"/>
      <c r="E6" s="524"/>
      <c r="F6" s="523"/>
      <c r="G6" s="524"/>
      <c r="H6" s="523"/>
      <c r="I6" s="524"/>
      <c r="J6" s="524"/>
      <c r="K6" s="524"/>
      <c r="L6" s="523"/>
      <c r="M6" s="524"/>
      <c r="N6" s="523"/>
      <c r="O6" s="524"/>
      <c r="P6" s="523"/>
      <c r="Q6" s="524"/>
      <c r="R6" s="523"/>
      <c r="S6" s="524"/>
      <c r="T6" s="523"/>
      <c r="U6" s="524"/>
      <c r="V6" s="523"/>
      <c r="W6" s="524"/>
      <c r="X6" s="524"/>
      <c r="Y6" s="524"/>
      <c r="Z6" s="523"/>
      <c r="AA6" s="524"/>
      <c r="AB6" s="523"/>
      <c r="AC6" s="524"/>
      <c r="AD6" s="523"/>
      <c r="AE6" s="524"/>
    </row>
    <row r="7" spans="2:31" ht="14.4" x14ac:dyDescent="0.3">
      <c r="B7" s="705"/>
      <c r="C7" s="522" t="s">
        <v>639</v>
      </c>
      <c r="D7" s="524"/>
      <c r="E7" s="523"/>
      <c r="F7" s="524"/>
      <c r="G7" s="523"/>
      <c r="H7" s="524"/>
      <c r="I7" s="523"/>
      <c r="J7" s="524"/>
      <c r="K7" s="523"/>
      <c r="L7" s="524"/>
      <c r="M7" s="523"/>
      <c r="N7" s="524"/>
      <c r="O7" s="523"/>
      <c r="P7" s="524"/>
      <c r="Q7" s="524"/>
      <c r="R7" s="524"/>
      <c r="S7" s="523"/>
      <c r="T7" s="524"/>
      <c r="U7" s="523"/>
      <c r="V7" s="524"/>
      <c r="W7" s="523"/>
      <c r="X7" s="524"/>
      <c r="Y7" s="523"/>
      <c r="Z7" s="524"/>
      <c r="AA7" s="523"/>
      <c r="AB7" s="524"/>
      <c r="AC7" s="523"/>
      <c r="AD7" s="524"/>
      <c r="AE7" s="524"/>
    </row>
    <row r="8" spans="2:31" ht="13.5" customHeight="1" x14ac:dyDescent="0.3">
      <c r="B8" s="705" t="s">
        <v>640</v>
      </c>
      <c r="C8" s="522" t="s">
        <v>641</v>
      </c>
      <c r="D8" s="523"/>
      <c r="E8" s="524"/>
      <c r="F8" s="523"/>
      <c r="G8" s="524"/>
      <c r="H8" s="523"/>
      <c r="I8" s="524"/>
      <c r="J8" s="524"/>
      <c r="K8" s="524"/>
      <c r="L8" s="523"/>
      <c r="M8" s="524"/>
      <c r="N8" s="523"/>
      <c r="O8" s="524"/>
      <c r="P8" s="523"/>
      <c r="Q8" s="524"/>
      <c r="R8" s="523"/>
      <c r="S8" s="524"/>
      <c r="T8" s="523"/>
      <c r="U8" s="524"/>
      <c r="V8" s="523"/>
      <c r="W8" s="524"/>
      <c r="X8" s="524"/>
      <c r="Y8" s="524"/>
      <c r="Z8" s="523"/>
      <c r="AA8" s="524"/>
      <c r="AB8" s="523"/>
      <c r="AC8" s="524"/>
      <c r="AD8" s="523"/>
      <c r="AE8" s="524"/>
    </row>
    <row r="9" spans="2:31" ht="14.4" x14ac:dyDescent="0.3">
      <c r="B9" s="705"/>
      <c r="C9" s="522" t="s">
        <v>642</v>
      </c>
      <c r="D9" s="524"/>
      <c r="E9" s="523"/>
      <c r="F9" s="524"/>
      <c r="G9" s="523"/>
      <c r="H9" s="524"/>
      <c r="I9" s="523"/>
      <c r="J9" s="524"/>
      <c r="K9" s="523"/>
      <c r="L9" s="524"/>
      <c r="M9" s="523"/>
      <c r="N9" s="524"/>
      <c r="O9" s="523"/>
      <c r="P9" s="524"/>
      <c r="Q9" s="524"/>
      <c r="R9" s="524"/>
      <c r="S9" s="523"/>
      <c r="T9" s="524"/>
      <c r="U9" s="523"/>
      <c r="V9" s="524"/>
      <c r="W9" s="523"/>
      <c r="X9" s="524"/>
      <c r="Y9" s="523"/>
      <c r="Z9" s="524"/>
      <c r="AA9" s="523"/>
      <c r="AB9" s="524"/>
      <c r="AC9" s="523"/>
      <c r="AD9" s="524"/>
      <c r="AE9" s="524"/>
    </row>
    <row r="10" spans="2:31" ht="13.5" customHeight="1" x14ac:dyDescent="0.3">
      <c r="B10" s="705" t="s">
        <v>643</v>
      </c>
      <c r="C10" s="522" t="s">
        <v>644</v>
      </c>
      <c r="D10" s="523"/>
      <c r="E10" s="524"/>
      <c r="F10" s="523"/>
      <c r="G10" s="524"/>
      <c r="H10" s="523"/>
      <c r="I10" s="524"/>
      <c r="J10" s="524"/>
      <c r="K10" s="524"/>
      <c r="L10" s="523"/>
      <c r="M10" s="524"/>
      <c r="N10" s="523"/>
      <c r="O10" s="524"/>
      <c r="P10" s="523"/>
      <c r="Q10" s="524"/>
      <c r="R10" s="523"/>
      <c r="S10" s="524"/>
      <c r="T10" s="523"/>
      <c r="U10" s="524"/>
      <c r="V10" s="523"/>
      <c r="W10" s="524"/>
      <c r="X10" s="524"/>
      <c r="Y10" s="524"/>
      <c r="Z10" s="523"/>
      <c r="AA10" s="524"/>
      <c r="AB10" s="523"/>
      <c r="AC10" s="524"/>
      <c r="AD10" s="523"/>
      <c r="AE10" s="524"/>
    </row>
    <row r="11" spans="2:31" ht="14.4" x14ac:dyDescent="0.3">
      <c r="B11" s="705"/>
      <c r="C11" s="522" t="s">
        <v>645</v>
      </c>
      <c r="D11" s="524"/>
      <c r="E11" s="523"/>
      <c r="F11" s="524"/>
      <c r="G11" s="523"/>
      <c r="H11" s="524"/>
      <c r="I11" s="523"/>
      <c r="J11" s="524"/>
      <c r="K11" s="523"/>
      <c r="L11" s="524"/>
      <c r="M11" s="523"/>
      <c r="N11" s="524"/>
      <c r="O11" s="523"/>
      <c r="P11" s="524"/>
      <c r="Q11" s="524"/>
      <c r="R11" s="524"/>
      <c r="S11" s="523"/>
      <c r="T11" s="524"/>
      <c r="U11" s="523"/>
      <c r="V11" s="524"/>
      <c r="W11" s="523"/>
      <c r="X11" s="524"/>
      <c r="Y11" s="523"/>
      <c r="Z11" s="524"/>
      <c r="AA11" s="523"/>
      <c r="AB11" s="524"/>
      <c r="AC11" s="523"/>
      <c r="AD11" s="524"/>
      <c r="AE11" s="524"/>
    </row>
    <row r="12" spans="2:31" ht="14.4" x14ac:dyDescent="0.3">
      <c r="B12" s="525"/>
      <c r="C12" s="525"/>
      <c r="D12" s="525"/>
      <c r="E12" s="525"/>
      <c r="F12" s="525"/>
      <c r="G12" s="525"/>
      <c r="H12" s="525"/>
      <c r="I12" s="525"/>
      <c r="J12" s="525"/>
    </row>
    <row r="13" spans="2:31" ht="28.8" x14ac:dyDescent="0.3">
      <c r="B13" s="524"/>
      <c r="C13" s="521" t="s">
        <v>646</v>
      </c>
      <c r="D13" s="521" t="s">
        <v>628</v>
      </c>
      <c r="E13" s="521" t="s">
        <v>629</v>
      </c>
      <c r="F13" s="521" t="s">
        <v>630</v>
      </c>
      <c r="G13" s="521" t="s">
        <v>631</v>
      </c>
      <c r="H13" s="521" t="s">
        <v>632</v>
      </c>
      <c r="I13" s="521" t="s">
        <v>633</v>
      </c>
      <c r="J13" s="521" t="s">
        <v>634</v>
      </c>
      <c r="K13" s="521" t="s">
        <v>628</v>
      </c>
      <c r="L13" s="521" t="s">
        <v>629</v>
      </c>
      <c r="M13" s="521" t="s">
        <v>630</v>
      </c>
      <c r="N13" s="521" t="s">
        <v>631</v>
      </c>
      <c r="O13" s="521" t="s">
        <v>632</v>
      </c>
      <c r="P13" s="521" t="s">
        <v>633</v>
      </c>
      <c r="Q13" s="521" t="s">
        <v>634</v>
      </c>
      <c r="R13" s="521" t="s">
        <v>628</v>
      </c>
      <c r="S13" s="521" t="s">
        <v>629</v>
      </c>
      <c r="T13" s="521" t="s">
        <v>630</v>
      </c>
      <c r="U13" s="521" t="s">
        <v>631</v>
      </c>
      <c r="V13" s="521" t="s">
        <v>632</v>
      </c>
      <c r="W13" s="521" t="s">
        <v>633</v>
      </c>
      <c r="X13" s="521" t="s">
        <v>634</v>
      </c>
      <c r="Y13" s="521" t="s">
        <v>628</v>
      </c>
      <c r="Z13" s="521" t="s">
        <v>629</v>
      </c>
      <c r="AA13" s="521" t="s">
        <v>630</v>
      </c>
      <c r="AB13" s="521" t="s">
        <v>631</v>
      </c>
      <c r="AC13" s="521" t="s">
        <v>632</v>
      </c>
      <c r="AD13" s="521" t="s">
        <v>633</v>
      </c>
      <c r="AE13" s="521" t="s">
        <v>634</v>
      </c>
    </row>
    <row r="14" spans="2:31" ht="13.5" customHeight="1" x14ac:dyDescent="0.3">
      <c r="B14" s="706" t="s">
        <v>647</v>
      </c>
      <c r="C14" s="522" t="s">
        <v>638</v>
      </c>
      <c r="D14" s="523"/>
      <c r="E14" s="526"/>
      <c r="F14" s="526"/>
      <c r="G14" s="523"/>
      <c r="H14" s="526"/>
      <c r="I14" s="526"/>
      <c r="J14" s="523"/>
      <c r="K14" s="526"/>
      <c r="L14" s="526"/>
      <c r="M14" s="523"/>
      <c r="N14" s="526"/>
      <c r="O14" s="526"/>
      <c r="P14" s="523"/>
      <c r="Q14" s="526"/>
      <c r="R14" s="526"/>
      <c r="S14" s="523"/>
      <c r="T14" s="526"/>
      <c r="U14" s="526"/>
      <c r="V14" s="523"/>
      <c r="W14" s="526"/>
      <c r="X14" s="526"/>
      <c r="Y14" s="523"/>
      <c r="Z14" s="526"/>
      <c r="AA14" s="526"/>
      <c r="AB14" s="523"/>
      <c r="AC14" s="526"/>
      <c r="AD14" s="526"/>
      <c r="AE14" s="523"/>
    </row>
    <row r="15" spans="2:31" ht="14.4" x14ac:dyDescent="0.3">
      <c r="B15" s="706"/>
      <c r="C15" s="522" t="s">
        <v>639</v>
      </c>
      <c r="D15" s="526"/>
      <c r="E15" s="523"/>
      <c r="F15" s="526"/>
      <c r="G15" s="526"/>
      <c r="H15" s="523"/>
      <c r="I15" s="526"/>
      <c r="J15" s="526"/>
      <c r="K15" s="523"/>
      <c r="L15" s="526"/>
      <c r="M15" s="526"/>
      <c r="N15" s="523"/>
      <c r="O15" s="526"/>
      <c r="P15" s="526"/>
      <c r="Q15" s="523"/>
      <c r="R15" s="526"/>
      <c r="S15" s="526"/>
      <c r="T15" s="523"/>
      <c r="U15" s="526"/>
      <c r="V15" s="526"/>
      <c r="W15" s="523"/>
      <c r="X15" s="526"/>
      <c r="Y15" s="526"/>
      <c r="Z15" s="523"/>
      <c r="AA15" s="526"/>
      <c r="AB15" s="526"/>
      <c r="AC15" s="523"/>
      <c r="AD15" s="526"/>
      <c r="AE15" s="526"/>
    </row>
    <row r="16" spans="2:31" ht="14.4" x14ac:dyDescent="0.3">
      <c r="B16" s="706"/>
      <c r="C16" s="522" t="s">
        <v>641</v>
      </c>
      <c r="D16" s="526"/>
      <c r="E16" s="526"/>
      <c r="F16" s="523"/>
      <c r="G16" s="526"/>
      <c r="H16" s="526"/>
      <c r="I16" s="523"/>
      <c r="J16" s="526"/>
      <c r="K16" s="526"/>
      <c r="L16" s="523"/>
      <c r="M16" s="526"/>
      <c r="N16" s="526"/>
      <c r="O16" s="523"/>
      <c r="P16" s="526"/>
      <c r="Q16" s="526"/>
      <c r="R16" s="523"/>
      <c r="S16" s="526"/>
      <c r="T16" s="526"/>
      <c r="U16" s="523"/>
      <c r="V16" s="526"/>
      <c r="W16" s="526"/>
      <c r="X16" s="523"/>
      <c r="Y16" s="526"/>
      <c r="Z16" s="526"/>
      <c r="AA16" s="523"/>
      <c r="AB16" s="526"/>
      <c r="AC16" s="526"/>
      <c r="AD16" s="523"/>
      <c r="AE16" s="526"/>
    </row>
    <row r="17" spans="2:31" ht="14.4" x14ac:dyDescent="0.3">
      <c r="B17" s="706"/>
      <c r="C17" s="522" t="s">
        <v>648</v>
      </c>
      <c r="D17" s="523"/>
      <c r="E17" s="526"/>
      <c r="F17" s="526"/>
      <c r="G17" s="523"/>
      <c r="H17" s="526"/>
      <c r="I17" s="526"/>
      <c r="J17" s="523"/>
      <c r="K17" s="526"/>
      <c r="L17" s="526"/>
      <c r="M17" s="523"/>
      <c r="N17" s="526"/>
      <c r="O17" s="526"/>
      <c r="P17" s="523"/>
      <c r="Q17" s="526"/>
      <c r="R17" s="526"/>
      <c r="S17" s="523"/>
      <c r="T17" s="526"/>
      <c r="U17" s="526"/>
      <c r="V17" s="523"/>
      <c r="W17" s="526"/>
      <c r="X17" s="526"/>
      <c r="Y17" s="523"/>
      <c r="Z17" s="526"/>
      <c r="AA17" s="526"/>
      <c r="AB17" s="523"/>
      <c r="AC17" s="526"/>
      <c r="AD17" s="526"/>
      <c r="AE17" s="523"/>
    </row>
    <row r="18" spans="2:31" ht="14.4" x14ac:dyDescent="0.3">
      <c r="B18" s="706"/>
      <c r="C18" s="522" t="s">
        <v>649</v>
      </c>
      <c r="D18" s="526"/>
      <c r="E18" s="523"/>
      <c r="F18" s="526"/>
      <c r="G18" s="526"/>
      <c r="H18" s="523"/>
      <c r="I18" s="526"/>
      <c r="J18" s="526"/>
      <c r="K18" s="523"/>
      <c r="L18" s="526"/>
      <c r="M18" s="526"/>
      <c r="N18" s="523"/>
      <c r="O18" s="526"/>
      <c r="P18" s="526"/>
      <c r="Q18" s="523"/>
      <c r="R18" s="526"/>
      <c r="S18" s="526"/>
      <c r="T18" s="523"/>
      <c r="U18" s="526"/>
      <c r="V18" s="526"/>
      <c r="W18" s="523"/>
      <c r="X18" s="526"/>
      <c r="Y18" s="526"/>
      <c r="Z18" s="523"/>
      <c r="AA18" s="526"/>
      <c r="AB18" s="526"/>
      <c r="AC18" s="523"/>
      <c r="AD18" s="526"/>
      <c r="AE18" s="526"/>
    </row>
    <row r="19" spans="2:31" ht="14.4" x14ac:dyDescent="0.3">
      <c r="B19" s="706"/>
      <c r="C19" s="522" t="s">
        <v>650</v>
      </c>
      <c r="D19" s="526"/>
      <c r="E19" s="526"/>
      <c r="F19" s="523"/>
      <c r="G19" s="526"/>
      <c r="H19" s="526"/>
      <c r="I19" s="523"/>
      <c r="J19" s="526"/>
      <c r="K19" s="526"/>
      <c r="L19" s="523"/>
      <c r="M19" s="526"/>
      <c r="N19" s="526"/>
      <c r="O19" s="523"/>
      <c r="P19" s="526"/>
      <c r="Q19" s="526"/>
      <c r="R19" s="523"/>
      <c r="S19" s="526"/>
      <c r="T19" s="526"/>
      <c r="U19" s="523"/>
      <c r="V19" s="526"/>
      <c r="W19" s="526"/>
      <c r="X19" s="523"/>
      <c r="Y19" s="526"/>
      <c r="Z19" s="526"/>
      <c r="AA19" s="523"/>
      <c r="AB19" s="526"/>
      <c r="AC19" s="526"/>
      <c r="AD19" s="523"/>
      <c r="AE19" s="526"/>
    </row>
    <row r="20" spans="2:31" ht="14.4" x14ac:dyDescent="0.3"/>
  </sheetData>
  <mergeCells count="7">
    <mergeCell ref="B10:B11"/>
    <mergeCell ref="B14:B19"/>
    <mergeCell ref="B2:AE2"/>
    <mergeCell ref="B3:AE3"/>
    <mergeCell ref="B4:AE4"/>
    <mergeCell ref="B6:B7"/>
    <mergeCell ref="B8:B9"/>
  </mergeCells>
  <pageMargins left="0.78749999999999998" right="0.78749999999999998" top="1.05277777777778" bottom="1.05277777777778" header="0.78749999999999998" footer="0.78749999999999998"/>
  <pageSetup paperSize="9" scale="36" orientation="portrait" r:id="rId1"/>
  <headerFooter>
    <oddHeader>&amp;C&amp;"Times New Roman,Normal"&amp;12&amp;A</oddHeader>
    <oddFooter>&amp;C&amp;"Times New Roman,Normal"&amp;12Página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23"/>
  <sheetViews>
    <sheetView showGridLines="0" zoomScale="95" zoomScaleNormal="95" workbookViewId="0">
      <selection activeCell="D12" sqref="D12"/>
    </sheetView>
  </sheetViews>
  <sheetFormatPr defaultColWidth="8.6640625" defaultRowHeight="15" customHeight="1" x14ac:dyDescent="0.3"/>
  <cols>
    <col min="1" max="1" width="7.88671875" customWidth="1"/>
    <col min="2" max="2" width="7.33203125" customWidth="1"/>
    <col min="3" max="3" width="4.44140625" customWidth="1"/>
    <col min="4" max="4" width="7.5546875" customWidth="1"/>
    <col min="5" max="5" width="5.44140625" customWidth="1"/>
    <col min="6" max="6" width="8.33203125" customWidth="1"/>
    <col min="7" max="7" width="7.44140625" customWidth="1"/>
    <col min="8" max="8" width="3.33203125" customWidth="1"/>
    <col min="9" max="9" width="7.33203125" customWidth="1"/>
    <col min="10" max="10" width="4.44140625" customWidth="1"/>
    <col min="11" max="11" width="7.5546875" customWidth="1"/>
    <col min="12" max="12" width="5.44140625" customWidth="1"/>
    <col min="13" max="13" width="8.33203125" customWidth="1"/>
    <col min="14" max="14" width="7.44140625" customWidth="1"/>
    <col min="15" max="15" width="3" customWidth="1"/>
    <col min="16" max="16" width="7.33203125" customWidth="1"/>
    <col min="17" max="17" width="4.44140625" customWidth="1"/>
    <col min="18" max="18" width="7.5546875" customWidth="1"/>
    <col min="19" max="19" width="5.44140625" customWidth="1"/>
    <col min="20" max="20" width="8.33203125" customWidth="1"/>
    <col min="21" max="21" width="7.44140625" customWidth="1"/>
    <col min="22" max="22" width="3" customWidth="1"/>
    <col min="23" max="23" width="7.33203125" customWidth="1"/>
    <col min="24" max="24" width="4.44140625" customWidth="1"/>
    <col min="25" max="25" width="7.5546875" customWidth="1"/>
    <col min="26" max="26" width="5.44140625" customWidth="1"/>
    <col min="27" max="27" width="8.33203125" customWidth="1"/>
    <col min="28" max="28" width="7.44140625" customWidth="1"/>
    <col min="29" max="29" width="3" customWidth="1"/>
    <col min="30" max="30" width="7.33203125" customWidth="1"/>
    <col min="31" max="31" width="4.44140625" customWidth="1"/>
    <col min="257" max="257" width="1.44140625" customWidth="1"/>
    <col min="258" max="258" width="7.33203125" customWidth="1"/>
    <col min="259" max="259" width="4.44140625" customWidth="1"/>
    <col min="260" max="260" width="7.5546875" customWidth="1"/>
    <col min="261" max="261" width="5.44140625" customWidth="1"/>
    <col min="262" max="262" width="8.33203125" customWidth="1"/>
    <col min="263" max="263" width="7.44140625" customWidth="1"/>
    <col min="264" max="264" width="3.33203125" customWidth="1"/>
    <col min="265" max="265" width="7.33203125" customWidth="1"/>
    <col min="266" max="266" width="4.44140625" customWidth="1"/>
    <col min="267" max="267" width="7.5546875" customWidth="1"/>
    <col min="268" max="268" width="5.44140625" customWidth="1"/>
    <col min="269" max="269" width="8.33203125" customWidth="1"/>
    <col min="270" max="270" width="7.44140625" customWidth="1"/>
    <col min="271" max="271" width="3" customWidth="1"/>
    <col min="272" max="272" width="7.33203125" customWidth="1"/>
    <col min="273" max="273" width="4.44140625" customWidth="1"/>
    <col min="274" max="274" width="7.5546875" customWidth="1"/>
    <col min="275" max="275" width="5.44140625" customWidth="1"/>
    <col min="276" max="276" width="8.33203125" customWidth="1"/>
    <col min="277" max="277" width="7.44140625" customWidth="1"/>
    <col min="278" max="278" width="3" customWidth="1"/>
    <col min="279" max="279" width="7.33203125" customWidth="1"/>
    <col min="280" max="280" width="4.44140625" customWidth="1"/>
    <col min="281" max="281" width="7.5546875" customWidth="1"/>
    <col min="282" max="282" width="5.44140625" customWidth="1"/>
    <col min="283" max="283" width="8.33203125" customWidth="1"/>
    <col min="284" max="284" width="7.44140625" customWidth="1"/>
    <col min="285" max="285" width="3" customWidth="1"/>
    <col min="286" max="286" width="7.33203125" customWidth="1"/>
    <col min="287" max="287" width="4.44140625" customWidth="1"/>
    <col min="513" max="513" width="1.44140625" customWidth="1"/>
    <col min="514" max="514" width="7.33203125" customWidth="1"/>
    <col min="515" max="515" width="4.44140625" customWidth="1"/>
    <col min="516" max="516" width="7.5546875" customWidth="1"/>
    <col min="517" max="517" width="5.44140625" customWidth="1"/>
    <col min="518" max="518" width="8.33203125" customWidth="1"/>
    <col min="519" max="519" width="7.44140625" customWidth="1"/>
    <col min="520" max="520" width="3.33203125" customWidth="1"/>
    <col min="521" max="521" width="7.33203125" customWidth="1"/>
    <col min="522" max="522" width="4.44140625" customWidth="1"/>
    <col min="523" max="523" width="7.5546875" customWidth="1"/>
    <col min="524" max="524" width="5.44140625" customWidth="1"/>
    <col min="525" max="525" width="8.33203125" customWidth="1"/>
    <col min="526" max="526" width="7.44140625" customWidth="1"/>
    <col min="527" max="527" width="3" customWidth="1"/>
    <col min="528" max="528" width="7.33203125" customWidth="1"/>
    <col min="529" max="529" width="4.44140625" customWidth="1"/>
    <col min="530" max="530" width="7.5546875" customWidth="1"/>
    <col min="531" max="531" width="5.44140625" customWidth="1"/>
    <col min="532" max="532" width="8.33203125" customWidth="1"/>
    <col min="533" max="533" width="7.44140625" customWidth="1"/>
    <col min="534" max="534" width="3" customWidth="1"/>
    <col min="535" max="535" width="7.33203125" customWidth="1"/>
    <col min="536" max="536" width="4.44140625" customWidth="1"/>
    <col min="537" max="537" width="7.5546875" customWidth="1"/>
    <col min="538" max="538" width="5.44140625" customWidth="1"/>
    <col min="539" max="539" width="8.33203125" customWidth="1"/>
    <col min="540" max="540" width="7.44140625" customWidth="1"/>
    <col min="541" max="541" width="3" customWidth="1"/>
    <col min="542" max="542" width="7.33203125" customWidth="1"/>
    <col min="543" max="543" width="4.44140625" customWidth="1"/>
    <col min="769" max="769" width="1.44140625" customWidth="1"/>
    <col min="770" max="770" width="7.33203125" customWidth="1"/>
    <col min="771" max="771" width="4.44140625" customWidth="1"/>
    <col min="772" max="772" width="7.5546875" customWidth="1"/>
    <col min="773" max="773" width="5.44140625" customWidth="1"/>
    <col min="774" max="774" width="8.33203125" customWidth="1"/>
    <col min="775" max="775" width="7.44140625" customWidth="1"/>
    <col min="776" max="776" width="3.33203125" customWidth="1"/>
    <col min="777" max="777" width="7.33203125" customWidth="1"/>
    <col min="778" max="778" width="4.44140625" customWidth="1"/>
    <col min="779" max="779" width="7.5546875" customWidth="1"/>
    <col min="780" max="780" width="5.44140625" customWidth="1"/>
    <col min="781" max="781" width="8.33203125" customWidth="1"/>
    <col min="782" max="782" width="7.44140625" customWidth="1"/>
    <col min="783" max="783" width="3" customWidth="1"/>
    <col min="784" max="784" width="7.33203125" customWidth="1"/>
    <col min="785" max="785" width="4.44140625" customWidth="1"/>
    <col min="786" max="786" width="7.5546875" customWidth="1"/>
    <col min="787" max="787" width="5.44140625" customWidth="1"/>
    <col min="788" max="788" width="8.33203125" customWidth="1"/>
    <col min="789" max="789" width="7.44140625" customWidth="1"/>
    <col min="790" max="790" width="3" customWidth="1"/>
    <col min="791" max="791" width="7.33203125" customWidth="1"/>
    <col min="792" max="792" width="4.44140625" customWidth="1"/>
    <col min="793" max="793" width="7.5546875" customWidth="1"/>
    <col min="794" max="794" width="5.44140625" customWidth="1"/>
    <col min="795" max="795" width="8.33203125" customWidth="1"/>
    <col min="796" max="796" width="7.44140625" customWidth="1"/>
    <col min="797" max="797" width="3" customWidth="1"/>
    <col min="798" max="798" width="7.33203125" customWidth="1"/>
    <col min="799" max="799" width="4.44140625" customWidth="1"/>
  </cols>
  <sheetData>
    <row r="1" spans="1:35" ht="14.4" x14ac:dyDescent="0.3">
      <c r="A1" s="183"/>
      <c r="B1" s="183" t="e">
        <f>#REF!</f>
        <v>#REF!</v>
      </c>
    </row>
    <row r="2" spans="1:35" ht="14.4" x14ac:dyDescent="0.3">
      <c r="A2" s="183"/>
      <c r="B2" s="183" t="e">
        <f>#REF!</f>
        <v>#REF!</v>
      </c>
    </row>
    <row r="3" spans="1:35" ht="14.4" x14ac:dyDescent="0.3">
      <c r="A3" s="446"/>
      <c r="B3" s="183" t="e">
        <f>#REF!</f>
        <v>#REF!</v>
      </c>
    </row>
    <row r="4" spans="1:35" ht="6" customHeight="1" x14ac:dyDescent="0.3"/>
    <row r="5" spans="1:35" ht="6" customHeight="1" x14ac:dyDescent="0.3"/>
    <row r="6" spans="1:35" ht="15" customHeight="1" x14ac:dyDescent="0.3">
      <c r="B6" s="707" t="s">
        <v>651</v>
      </c>
      <c r="C6" s="707"/>
      <c r="D6" s="707"/>
      <c r="E6" s="707"/>
      <c r="F6" s="707"/>
      <c r="G6" s="707"/>
      <c r="I6" s="707" t="s">
        <v>652</v>
      </c>
      <c r="J6" s="707"/>
      <c r="K6" s="707"/>
      <c r="L6" s="707"/>
      <c r="M6" s="707"/>
      <c r="N6" s="707"/>
      <c r="P6" s="707" t="s">
        <v>653</v>
      </c>
      <c r="Q6" s="707"/>
      <c r="R6" s="707"/>
      <c r="S6" s="707"/>
      <c r="T6" s="707"/>
      <c r="U6" s="707"/>
      <c r="W6" s="707" t="s">
        <v>654</v>
      </c>
      <c r="X6" s="707"/>
      <c r="Y6" s="707"/>
      <c r="Z6" s="707"/>
      <c r="AA6" s="707"/>
      <c r="AB6" s="707"/>
      <c r="AD6" s="707" t="s">
        <v>655</v>
      </c>
      <c r="AE6" s="707"/>
      <c r="AF6" s="707"/>
      <c r="AG6" s="707"/>
      <c r="AH6" s="707"/>
      <c r="AI6" s="707"/>
    </row>
    <row r="7" spans="1:35" ht="14.4" x14ac:dyDescent="0.3">
      <c r="B7" s="527" t="s">
        <v>656</v>
      </c>
      <c r="C7" s="708"/>
      <c r="D7" s="708"/>
      <c r="E7" s="708"/>
      <c r="F7" s="708"/>
      <c r="G7" s="708"/>
      <c r="I7" s="527" t="s">
        <v>656</v>
      </c>
      <c r="J7" s="708"/>
      <c r="K7" s="708"/>
      <c r="L7" s="708"/>
      <c r="M7" s="708"/>
      <c r="N7" s="708"/>
      <c r="P7" s="527" t="s">
        <v>656</v>
      </c>
      <c r="Q7" s="708"/>
      <c r="R7" s="708"/>
      <c r="S7" s="708"/>
      <c r="T7" s="708"/>
      <c r="U7" s="708"/>
      <c r="W7" s="527" t="s">
        <v>656</v>
      </c>
      <c r="X7" s="708"/>
      <c r="Y7" s="708"/>
      <c r="Z7" s="708"/>
      <c r="AA7" s="708"/>
      <c r="AB7" s="708"/>
      <c r="AD7" s="527" t="s">
        <v>656</v>
      </c>
      <c r="AE7" s="708"/>
      <c r="AF7" s="708"/>
      <c r="AG7" s="708"/>
      <c r="AH7" s="708"/>
      <c r="AI7" s="708"/>
    </row>
    <row r="8" spans="1:35" ht="20.25" customHeight="1" x14ac:dyDescent="0.3">
      <c r="B8" s="709" t="s">
        <v>657</v>
      </c>
      <c r="C8" s="709"/>
      <c r="D8" s="528" t="s">
        <v>658</v>
      </c>
      <c r="E8" s="528" t="s">
        <v>659</v>
      </c>
      <c r="F8" s="528" t="s">
        <v>660</v>
      </c>
      <c r="G8" s="528" t="s">
        <v>661</v>
      </c>
      <c r="I8" s="709" t="s">
        <v>657</v>
      </c>
      <c r="J8" s="709"/>
      <c r="K8" s="528" t="s">
        <v>658</v>
      </c>
      <c r="L8" s="528" t="s">
        <v>659</v>
      </c>
      <c r="M8" s="528" t="s">
        <v>660</v>
      </c>
      <c r="N8" s="528" t="s">
        <v>661</v>
      </c>
      <c r="P8" s="709" t="s">
        <v>657</v>
      </c>
      <c r="Q8" s="709"/>
      <c r="R8" s="528" t="s">
        <v>658</v>
      </c>
      <c r="S8" s="528" t="s">
        <v>659</v>
      </c>
      <c r="T8" s="528" t="s">
        <v>660</v>
      </c>
      <c r="U8" s="528" t="s">
        <v>661</v>
      </c>
      <c r="W8" s="709" t="s">
        <v>657</v>
      </c>
      <c r="X8" s="709"/>
      <c r="Y8" s="528" t="s">
        <v>658</v>
      </c>
      <c r="Z8" s="528" t="s">
        <v>659</v>
      </c>
      <c r="AA8" s="528" t="s">
        <v>660</v>
      </c>
      <c r="AB8" s="528" t="s">
        <v>661</v>
      </c>
      <c r="AD8" s="709" t="s">
        <v>657</v>
      </c>
      <c r="AE8" s="709"/>
      <c r="AF8" s="528" t="s">
        <v>658</v>
      </c>
      <c r="AG8" s="528" t="s">
        <v>659</v>
      </c>
      <c r="AH8" s="528" t="s">
        <v>660</v>
      </c>
      <c r="AI8" s="528" t="s">
        <v>661</v>
      </c>
    </row>
    <row r="9" spans="1:35" ht="14.4" x14ac:dyDescent="0.3">
      <c r="B9" s="529" t="s">
        <v>662</v>
      </c>
      <c r="C9" s="529" t="s">
        <v>663</v>
      </c>
      <c r="D9" s="529" t="s">
        <v>664</v>
      </c>
      <c r="E9" s="529"/>
      <c r="F9" s="529" t="s">
        <v>665</v>
      </c>
      <c r="G9" s="530">
        <v>100</v>
      </c>
      <c r="I9" s="529" t="s">
        <v>662</v>
      </c>
      <c r="J9" s="529" t="s">
        <v>663</v>
      </c>
      <c r="K9" s="529" t="s">
        <v>664</v>
      </c>
      <c r="L9" s="529"/>
      <c r="M9" s="529" t="s">
        <v>665</v>
      </c>
      <c r="N9" s="530">
        <v>100</v>
      </c>
      <c r="P9" s="529" t="s">
        <v>662</v>
      </c>
      <c r="Q9" s="529" t="s">
        <v>663</v>
      </c>
      <c r="R9" s="529" t="s">
        <v>664</v>
      </c>
      <c r="S9" s="529"/>
      <c r="T9" s="529" t="s">
        <v>665</v>
      </c>
      <c r="U9" s="530">
        <v>100</v>
      </c>
      <c r="W9" s="529" t="s">
        <v>662</v>
      </c>
      <c r="X9" s="529" t="s">
        <v>663</v>
      </c>
      <c r="Y9" s="529" t="s">
        <v>664</v>
      </c>
      <c r="Z9" s="529"/>
      <c r="AA9" s="529" t="s">
        <v>665</v>
      </c>
      <c r="AB9" s="530">
        <v>100</v>
      </c>
      <c r="AD9" s="529" t="s">
        <v>662</v>
      </c>
      <c r="AE9" s="529" t="s">
        <v>663</v>
      </c>
      <c r="AF9" s="529" t="s">
        <v>664</v>
      </c>
      <c r="AG9" s="529"/>
      <c r="AH9" s="529" t="s">
        <v>665</v>
      </c>
      <c r="AI9" s="530">
        <v>100</v>
      </c>
    </row>
    <row r="10" spans="1:35" ht="14.4" x14ac:dyDescent="0.3">
      <c r="B10" s="529">
        <v>2023</v>
      </c>
      <c r="C10" s="531" t="s">
        <v>666</v>
      </c>
      <c r="D10" s="532"/>
      <c r="E10" s="533">
        <v>0</v>
      </c>
      <c r="F10" s="532">
        <f t="shared" ref="F10:F22" si="0">D10/30*E10</f>
        <v>0</v>
      </c>
      <c r="G10" s="534">
        <f t="shared" ref="G10:G22" si="1">(G9*F10)+G9</f>
        <v>100</v>
      </c>
      <c r="I10" s="529">
        <f t="shared" ref="I10:I22" si="2">B10+1</f>
        <v>2024</v>
      </c>
      <c r="J10" s="531" t="str">
        <f>$C$10</f>
        <v>AGO</v>
      </c>
      <c r="K10" s="532"/>
      <c r="L10" s="533">
        <f>$E$10</f>
        <v>0</v>
      </c>
      <c r="M10" s="532">
        <f t="shared" ref="M10:M22" si="3">K10/30*L10</f>
        <v>0</v>
      </c>
      <c r="N10" s="534">
        <f t="shared" ref="N10:N22" si="4">(N9*M10)+N9</f>
        <v>100</v>
      </c>
      <c r="P10" s="529">
        <f t="shared" ref="P10:P22" si="5">I10+1</f>
        <v>2025</v>
      </c>
      <c r="Q10" s="531" t="str">
        <f>$C$10</f>
        <v>AGO</v>
      </c>
      <c r="R10" s="532"/>
      <c r="S10" s="533">
        <f>$E$10</f>
        <v>0</v>
      </c>
      <c r="T10" s="532">
        <f t="shared" ref="T10:T22" si="6">R10/30*S10</f>
        <v>0</v>
      </c>
      <c r="U10" s="534">
        <f t="shared" ref="U10:U22" si="7">(U9*T10)+U9</f>
        <v>100</v>
      </c>
      <c r="W10" s="529">
        <f t="shared" ref="W10:W22" si="8">P10+1</f>
        <v>2026</v>
      </c>
      <c r="X10" s="531" t="str">
        <f>$C$10</f>
        <v>AGO</v>
      </c>
      <c r="Y10" s="532"/>
      <c r="Z10" s="533">
        <f>$E$10</f>
        <v>0</v>
      </c>
      <c r="AA10" s="532">
        <f t="shared" ref="AA10:AA22" si="9">Y10/30*Z10</f>
        <v>0</v>
      </c>
      <c r="AB10" s="534">
        <f t="shared" ref="AB10:AB22" si="10">(AB9*AA10)+AB9</f>
        <v>100</v>
      </c>
      <c r="AD10" s="529">
        <f t="shared" ref="AD10:AD22" si="11">W10+1</f>
        <v>2027</v>
      </c>
      <c r="AE10" s="531" t="str">
        <f>$C$10</f>
        <v>AGO</v>
      </c>
      <c r="AF10" s="532"/>
      <c r="AG10" s="533">
        <f>$E$10</f>
        <v>0</v>
      </c>
      <c r="AH10" s="532">
        <f t="shared" ref="AH10:AH22" si="12">AF10/30*AG10</f>
        <v>0</v>
      </c>
      <c r="AI10" s="534">
        <f t="shared" ref="AI10:AI22" si="13">(AI9*AH10)+AI9</f>
        <v>100</v>
      </c>
    </row>
    <row r="11" spans="1:35" ht="14.4" x14ac:dyDescent="0.3">
      <c r="B11" s="529">
        <v>2023</v>
      </c>
      <c r="C11" s="531" t="s">
        <v>667</v>
      </c>
      <c r="D11" s="532"/>
      <c r="E11" s="533"/>
      <c r="F11" s="532">
        <f t="shared" si="0"/>
        <v>0</v>
      </c>
      <c r="G11" s="534">
        <f t="shared" si="1"/>
        <v>100</v>
      </c>
      <c r="I11" s="529">
        <f t="shared" si="2"/>
        <v>2024</v>
      </c>
      <c r="J11" s="531" t="str">
        <f>$C$11</f>
        <v>SET</v>
      </c>
      <c r="K11" s="532"/>
      <c r="L11" s="533"/>
      <c r="M11" s="532">
        <f t="shared" si="3"/>
        <v>0</v>
      </c>
      <c r="N11" s="534">
        <f t="shared" si="4"/>
        <v>100</v>
      </c>
      <c r="P11" s="529">
        <f t="shared" si="5"/>
        <v>2025</v>
      </c>
      <c r="Q11" s="531" t="str">
        <f>$C$11</f>
        <v>SET</v>
      </c>
      <c r="R11" s="532"/>
      <c r="S11" s="533"/>
      <c r="T11" s="532">
        <f t="shared" si="6"/>
        <v>0</v>
      </c>
      <c r="U11" s="534">
        <f t="shared" si="7"/>
        <v>100</v>
      </c>
      <c r="W11" s="529">
        <f t="shared" si="8"/>
        <v>2026</v>
      </c>
      <c r="X11" s="531" t="str">
        <f>$C$11</f>
        <v>SET</v>
      </c>
      <c r="Y11" s="532"/>
      <c r="Z11" s="533"/>
      <c r="AA11" s="532">
        <f t="shared" si="9"/>
        <v>0</v>
      </c>
      <c r="AB11" s="534">
        <f t="shared" si="10"/>
        <v>100</v>
      </c>
      <c r="AD11" s="529">
        <f t="shared" si="11"/>
        <v>2027</v>
      </c>
      <c r="AE11" s="531" t="str">
        <f>$C$11</f>
        <v>SET</v>
      </c>
      <c r="AF11" s="532"/>
      <c r="AG11" s="533"/>
      <c r="AH11" s="532">
        <f t="shared" si="12"/>
        <v>0</v>
      </c>
      <c r="AI11" s="534">
        <f t="shared" si="13"/>
        <v>100</v>
      </c>
    </row>
    <row r="12" spans="1:35" ht="14.4" x14ac:dyDescent="0.3">
      <c r="B12" s="529">
        <v>2023</v>
      </c>
      <c r="C12" s="531" t="s">
        <v>668</v>
      </c>
      <c r="D12" s="532"/>
      <c r="E12" s="533"/>
      <c r="F12" s="532">
        <f t="shared" si="0"/>
        <v>0</v>
      </c>
      <c r="G12" s="534">
        <f t="shared" si="1"/>
        <v>100</v>
      </c>
      <c r="I12" s="529">
        <f t="shared" si="2"/>
        <v>2024</v>
      </c>
      <c r="J12" s="531" t="str">
        <f>$C$12</f>
        <v>OUT</v>
      </c>
      <c r="K12" s="532"/>
      <c r="L12" s="533"/>
      <c r="M12" s="532">
        <f t="shared" si="3"/>
        <v>0</v>
      </c>
      <c r="N12" s="534">
        <f t="shared" si="4"/>
        <v>100</v>
      </c>
      <c r="P12" s="529">
        <f t="shared" si="5"/>
        <v>2025</v>
      </c>
      <c r="Q12" s="531" t="str">
        <f>$C$12</f>
        <v>OUT</v>
      </c>
      <c r="R12" s="532"/>
      <c r="S12" s="533"/>
      <c r="T12" s="532">
        <f t="shared" si="6"/>
        <v>0</v>
      </c>
      <c r="U12" s="534">
        <f t="shared" si="7"/>
        <v>100</v>
      </c>
      <c r="W12" s="529">
        <f t="shared" si="8"/>
        <v>2026</v>
      </c>
      <c r="X12" s="531" t="str">
        <f>$C$12</f>
        <v>OUT</v>
      </c>
      <c r="Y12" s="532"/>
      <c r="Z12" s="533"/>
      <c r="AA12" s="532">
        <f t="shared" si="9"/>
        <v>0</v>
      </c>
      <c r="AB12" s="534">
        <f t="shared" si="10"/>
        <v>100</v>
      </c>
      <c r="AD12" s="529">
        <f t="shared" si="11"/>
        <v>2027</v>
      </c>
      <c r="AE12" s="531" t="str">
        <f>$C$12</f>
        <v>OUT</v>
      </c>
      <c r="AF12" s="532"/>
      <c r="AG12" s="533"/>
      <c r="AH12" s="532">
        <f t="shared" si="12"/>
        <v>0</v>
      </c>
      <c r="AI12" s="534">
        <f t="shared" si="13"/>
        <v>100</v>
      </c>
    </row>
    <row r="13" spans="1:35" ht="14.4" x14ac:dyDescent="0.3">
      <c r="B13" s="529">
        <v>2023</v>
      </c>
      <c r="C13" s="531" t="s">
        <v>669</v>
      </c>
      <c r="D13" s="532"/>
      <c r="E13" s="533"/>
      <c r="F13" s="532">
        <f t="shared" si="0"/>
        <v>0</v>
      </c>
      <c r="G13" s="534">
        <f t="shared" si="1"/>
        <v>100</v>
      </c>
      <c r="I13" s="529">
        <f t="shared" si="2"/>
        <v>2024</v>
      </c>
      <c r="J13" s="531" t="str">
        <f>$C$13</f>
        <v>NOV</v>
      </c>
      <c r="K13" s="532"/>
      <c r="L13" s="533"/>
      <c r="M13" s="532">
        <f t="shared" si="3"/>
        <v>0</v>
      </c>
      <c r="N13" s="534">
        <f t="shared" si="4"/>
        <v>100</v>
      </c>
      <c r="P13" s="529">
        <f t="shared" si="5"/>
        <v>2025</v>
      </c>
      <c r="Q13" s="531" t="str">
        <f>$C$13</f>
        <v>NOV</v>
      </c>
      <c r="R13" s="532"/>
      <c r="S13" s="533"/>
      <c r="T13" s="532">
        <f t="shared" si="6"/>
        <v>0</v>
      </c>
      <c r="U13" s="534">
        <f t="shared" si="7"/>
        <v>100</v>
      </c>
      <c r="W13" s="529">
        <f t="shared" si="8"/>
        <v>2026</v>
      </c>
      <c r="X13" s="531" t="str">
        <f>$C$13</f>
        <v>NOV</v>
      </c>
      <c r="Y13" s="532"/>
      <c r="Z13" s="533"/>
      <c r="AA13" s="532">
        <f t="shared" si="9"/>
        <v>0</v>
      </c>
      <c r="AB13" s="534">
        <f t="shared" si="10"/>
        <v>100</v>
      </c>
      <c r="AD13" s="529">
        <f t="shared" si="11"/>
        <v>2027</v>
      </c>
      <c r="AE13" s="531" t="str">
        <f>$C$13</f>
        <v>NOV</v>
      </c>
      <c r="AF13" s="532"/>
      <c r="AG13" s="533"/>
      <c r="AH13" s="532">
        <f t="shared" si="12"/>
        <v>0</v>
      </c>
      <c r="AI13" s="534">
        <f t="shared" si="13"/>
        <v>100</v>
      </c>
    </row>
    <row r="14" spans="1:35" ht="14.4" x14ac:dyDescent="0.3">
      <c r="B14" s="529">
        <v>2023</v>
      </c>
      <c r="C14" s="531" t="s">
        <v>670</v>
      </c>
      <c r="D14" s="532"/>
      <c r="E14" s="533"/>
      <c r="F14" s="532">
        <f t="shared" si="0"/>
        <v>0</v>
      </c>
      <c r="G14" s="534">
        <f t="shared" si="1"/>
        <v>100</v>
      </c>
      <c r="I14" s="529">
        <f t="shared" si="2"/>
        <v>2024</v>
      </c>
      <c r="J14" s="531" t="str">
        <f>$C$14</f>
        <v>DEZ</v>
      </c>
      <c r="K14" s="532"/>
      <c r="L14" s="533"/>
      <c r="M14" s="532">
        <f t="shared" si="3"/>
        <v>0</v>
      </c>
      <c r="N14" s="534">
        <f t="shared" si="4"/>
        <v>100</v>
      </c>
      <c r="P14" s="529">
        <f t="shared" si="5"/>
        <v>2025</v>
      </c>
      <c r="Q14" s="531" t="str">
        <f>$C$14</f>
        <v>DEZ</v>
      </c>
      <c r="R14" s="532"/>
      <c r="S14" s="533"/>
      <c r="T14" s="532">
        <f t="shared" si="6"/>
        <v>0</v>
      </c>
      <c r="U14" s="534">
        <f t="shared" si="7"/>
        <v>100</v>
      </c>
      <c r="W14" s="529">
        <f t="shared" si="8"/>
        <v>2026</v>
      </c>
      <c r="X14" s="531" t="str">
        <f>$C$14</f>
        <v>DEZ</v>
      </c>
      <c r="Y14" s="532"/>
      <c r="Z14" s="533"/>
      <c r="AA14" s="532">
        <f t="shared" si="9"/>
        <v>0</v>
      </c>
      <c r="AB14" s="534">
        <f t="shared" si="10"/>
        <v>100</v>
      </c>
      <c r="AD14" s="529">
        <f t="shared" si="11"/>
        <v>2027</v>
      </c>
      <c r="AE14" s="531" t="str">
        <f>$C$14</f>
        <v>DEZ</v>
      </c>
      <c r="AF14" s="532"/>
      <c r="AG14" s="533"/>
      <c r="AH14" s="532">
        <f t="shared" si="12"/>
        <v>0</v>
      </c>
      <c r="AI14" s="534">
        <f t="shared" si="13"/>
        <v>100</v>
      </c>
    </row>
    <row r="15" spans="1:35" ht="14.4" x14ac:dyDescent="0.3">
      <c r="B15" s="529">
        <v>2023</v>
      </c>
      <c r="C15" s="531" t="s">
        <v>670</v>
      </c>
      <c r="D15" s="532"/>
      <c r="E15" s="533"/>
      <c r="F15" s="532">
        <f t="shared" si="0"/>
        <v>0</v>
      </c>
      <c r="G15" s="534">
        <f t="shared" si="1"/>
        <v>100</v>
      </c>
      <c r="I15" s="529">
        <f t="shared" si="2"/>
        <v>2024</v>
      </c>
      <c r="J15" s="531" t="str">
        <f>$C$15</f>
        <v>DEZ</v>
      </c>
      <c r="K15" s="532"/>
      <c r="L15" s="533"/>
      <c r="M15" s="532">
        <f t="shared" si="3"/>
        <v>0</v>
      </c>
      <c r="N15" s="534">
        <f t="shared" si="4"/>
        <v>100</v>
      </c>
      <c r="P15" s="529">
        <f t="shared" si="5"/>
        <v>2025</v>
      </c>
      <c r="Q15" s="531" t="str">
        <f>$C$15</f>
        <v>DEZ</v>
      </c>
      <c r="R15" s="532"/>
      <c r="S15" s="533"/>
      <c r="T15" s="532">
        <f t="shared" si="6"/>
        <v>0</v>
      </c>
      <c r="U15" s="534">
        <f t="shared" si="7"/>
        <v>100</v>
      </c>
      <c r="W15" s="529">
        <f t="shared" si="8"/>
        <v>2026</v>
      </c>
      <c r="X15" s="531" t="str">
        <f>$C$15</f>
        <v>DEZ</v>
      </c>
      <c r="Y15" s="532"/>
      <c r="Z15" s="533"/>
      <c r="AA15" s="532">
        <f t="shared" si="9"/>
        <v>0</v>
      </c>
      <c r="AB15" s="534">
        <f t="shared" si="10"/>
        <v>100</v>
      </c>
      <c r="AD15" s="529">
        <f t="shared" si="11"/>
        <v>2027</v>
      </c>
      <c r="AE15" s="531" t="str">
        <f>$C$15</f>
        <v>DEZ</v>
      </c>
      <c r="AF15" s="532"/>
      <c r="AG15" s="533"/>
      <c r="AH15" s="532">
        <f t="shared" si="12"/>
        <v>0</v>
      </c>
      <c r="AI15" s="534">
        <f t="shared" si="13"/>
        <v>100</v>
      </c>
    </row>
    <row r="16" spans="1:35" ht="14.4" x14ac:dyDescent="0.3">
      <c r="B16" s="529">
        <v>2024</v>
      </c>
      <c r="C16" s="535" t="s">
        <v>671</v>
      </c>
      <c r="D16" s="536"/>
      <c r="E16" s="537"/>
      <c r="F16" s="532">
        <f t="shared" si="0"/>
        <v>0</v>
      </c>
      <c r="G16" s="534">
        <f t="shared" si="1"/>
        <v>100</v>
      </c>
      <c r="I16" s="529">
        <f t="shared" si="2"/>
        <v>2025</v>
      </c>
      <c r="J16" s="531" t="str">
        <f>$C$16</f>
        <v>JAN</v>
      </c>
      <c r="K16" s="536"/>
      <c r="L16" s="533"/>
      <c r="M16" s="532">
        <f t="shared" si="3"/>
        <v>0</v>
      </c>
      <c r="N16" s="534">
        <f t="shared" si="4"/>
        <v>100</v>
      </c>
      <c r="P16" s="529">
        <f t="shared" si="5"/>
        <v>2026</v>
      </c>
      <c r="Q16" s="531" t="str">
        <f>$C$16</f>
        <v>JAN</v>
      </c>
      <c r="R16" s="536"/>
      <c r="S16" s="533"/>
      <c r="T16" s="532">
        <f t="shared" si="6"/>
        <v>0</v>
      </c>
      <c r="U16" s="534">
        <f t="shared" si="7"/>
        <v>100</v>
      </c>
      <c r="W16" s="529">
        <f t="shared" si="8"/>
        <v>2027</v>
      </c>
      <c r="X16" s="531" t="str">
        <f>$C$16</f>
        <v>JAN</v>
      </c>
      <c r="Y16" s="536"/>
      <c r="Z16" s="533"/>
      <c r="AA16" s="532">
        <f t="shared" si="9"/>
        <v>0</v>
      </c>
      <c r="AB16" s="534">
        <f t="shared" si="10"/>
        <v>100</v>
      </c>
      <c r="AD16" s="529">
        <f t="shared" si="11"/>
        <v>2028</v>
      </c>
      <c r="AE16" s="531" t="str">
        <f>$C$16</f>
        <v>JAN</v>
      </c>
      <c r="AF16" s="536"/>
      <c r="AG16" s="533"/>
      <c r="AH16" s="532">
        <f t="shared" si="12"/>
        <v>0</v>
      </c>
      <c r="AI16" s="534">
        <f t="shared" si="13"/>
        <v>100</v>
      </c>
    </row>
    <row r="17" spans="2:35" ht="14.4" x14ac:dyDescent="0.3">
      <c r="B17" s="529">
        <v>2024</v>
      </c>
      <c r="C17" s="531" t="s">
        <v>672</v>
      </c>
      <c r="D17" s="532"/>
      <c r="E17" s="533"/>
      <c r="F17" s="532">
        <f t="shared" si="0"/>
        <v>0</v>
      </c>
      <c r="G17" s="534">
        <f t="shared" si="1"/>
        <v>100</v>
      </c>
      <c r="I17" s="529">
        <f t="shared" si="2"/>
        <v>2025</v>
      </c>
      <c r="J17" s="531" t="str">
        <f>$C$17</f>
        <v>FEV</v>
      </c>
      <c r="K17" s="532"/>
      <c r="L17" s="533"/>
      <c r="M17" s="532">
        <f t="shared" si="3"/>
        <v>0</v>
      </c>
      <c r="N17" s="534">
        <f t="shared" si="4"/>
        <v>100</v>
      </c>
      <c r="P17" s="529">
        <f t="shared" si="5"/>
        <v>2026</v>
      </c>
      <c r="Q17" s="531" t="str">
        <f>$C$17</f>
        <v>FEV</v>
      </c>
      <c r="R17" s="532"/>
      <c r="S17" s="533"/>
      <c r="T17" s="532">
        <f t="shared" si="6"/>
        <v>0</v>
      </c>
      <c r="U17" s="534">
        <f t="shared" si="7"/>
        <v>100</v>
      </c>
      <c r="W17" s="529">
        <f t="shared" si="8"/>
        <v>2027</v>
      </c>
      <c r="X17" s="531" t="str">
        <f>$C$17</f>
        <v>FEV</v>
      </c>
      <c r="Y17" s="532"/>
      <c r="Z17" s="533"/>
      <c r="AA17" s="532">
        <f t="shared" si="9"/>
        <v>0</v>
      </c>
      <c r="AB17" s="534">
        <f t="shared" si="10"/>
        <v>100</v>
      </c>
      <c r="AD17" s="529">
        <f t="shared" si="11"/>
        <v>2028</v>
      </c>
      <c r="AE17" s="531" t="str">
        <f>$C$17</f>
        <v>FEV</v>
      </c>
      <c r="AF17" s="532"/>
      <c r="AG17" s="533"/>
      <c r="AH17" s="532">
        <f t="shared" si="12"/>
        <v>0</v>
      </c>
      <c r="AI17" s="534">
        <f t="shared" si="13"/>
        <v>100</v>
      </c>
    </row>
    <row r="18" spans="2:35" ht="14.4" x14ac:dyDescent="0.3">
      <c r="B18" s="529">
        <v>2024</v>
      </c>
      <c r="C18" s="535" t="s">
        <v>673</v>
      </c>
      <c r="D18" s="532"/>
      <c r="E18" s="533"/>
      <c r="F18" s="532">
        <f t="shared" si="0"/>
        <v>0</v>
      </c>
      <c r="G18" s="534">
        <f t="shared" si="1"/>
        <v>100</v>
      </c>
      <c r="I18" s="529">
        <f t="shared" si="2"/>
        <v>2025</v>
      </c>
      <c r="J18" s="531" t="str">
        <f>$C$18</f>
        <v>MAR</v>
      </c>
      <c r="K18" s="532"/>
      <c r="L18" s="533"/>
      <c r="M18" s="532">
        <f t="shared" si="3"/>
        <v>0</v>
      </c>
      <c r="N18" s="534">
        <f t="shared" si="4"/>
        <v>100</v>
      </c>
      <c r="P18" s="529">
        <f t="shared" si="5"/>
        <v>2026</v>
      </c>
      <c r="Q18" s="531" t="str">
        <f>$C$18</f>
        <v>MAR</v>
      </c>
      <c r="R18" s="532"/>
      <c r="S18" s="533"/>
      <c r="T18" s="532">
        <f t="shared" si="6"/>
        <v>0</v>
      </c>
      <c r="U18" s="534">
        <f t="shared" si="7"/>
        <v>100</v>
      </c>
      <c r="W18" s="529">
        <f t="shared" si="8"/>
        <v>2027</v>
      </c>
      <c r="X18" s="531" t="str">
        <f>$C$18</f>
        <v>MAR</v>
      </c>
      <c r="Y18" s="532"/>
      <c r="Z18" s="533"/>
      <c r="AA18" s="532">
        <f t="shared" si="9"/>
        <v>0</v>
      </c>
      <c r="AB18" s="534">
        <f t="shared" si="10"/>
        <v>100</v>
      </c>
      <c r="AD18" s="529">
        <f t="shared" si="11"/>
        <v>2028</v>
      </c>
      <c r="AE18" s="531" t="str">
        <f>$C$18</f>
        <v>MAR</v>
      </c>
      <c r="AF18" s="532"/>
      <c r="AG18" s="533"/>
      <c r="AH18" s="532">
        <f t="shared" si="12"/>
        <v>0</v>
      </c>
      <c r="AI18" s="534">
        <f t="shared" si="13"/>
        <v>100</v>
      </c>
    </row>
    <row r="19" spans="2:35" ht="14.4" x14ac:dyDescent="0.3">
      <c r="B19" s="529">
        <v>2024</v>
      </c>
      <c r="C19" s="531" t="s">
        <v>674</v>
      </c>
      <c r="D19" s="532"/>
      <c r="E19" s="533"/>
      <c r="F19" s="532">
        <f t="shared" si="0"/>
        <v>0</v>
      </c>
      <c r="G19" s="534">
        <f t="shared" si="1"/>
        <v>100</v>
      </c>
      <c r="I19" s="529">
        <f t="shared" si="2"/>
        <v>2025</v>
      </c>
      <c r="J19" s="531" t="str">
        <f>$C$19</f>
        <v>ABR</v>
      </c>
      <c r="K19" s="532"/>
      <c r="L19" s="533"/>
      <c r="M19" s="532">
        <f t="shared" si="3"/>
        <v>0</v>
      </c>
      <c r="N19" s="534">
        <f t="shared" si="4"/>
        <v>100</v>
      </c>
      <c r="P19" s="529">
        <f t="shared" si="5"/>
        <v>2026</v>
      </c>
      <c r="Q19" s="531" t="str">
        <f>$C$19</f>
        <v>ABR</v>
      </c>
      <c r="R19" s="532"/>
      <c r="S19" s="533"/>
      <c r="T19" s="532">
        <f t="shared" si="6"/>
        <v>0</v>
      </c>
      <c r="U19" s="534">
        <f t="shared" si="7"/>
        <v>100</v>
      </c>
      <c r="W19" s="529">
        <f t="shared" si="8"/>
        <v>2027</v>
      </c>
      <c r="X19" s="531" t="str">
        <f>$C$19</f>
        <v>ABR</v>
      </c>
      <c r="Y19" s="532"/>
      <c r="Z19" s="533"/>
      <c r="AA19" s="532">
        <f t="shared" si="9"/>
        <v>0</v>
      </c>
      <c r="AB19" s="534">
        <f t="shared" si="10"/>
        <v>100</v>
      </c>
      <c r="AD19" s="529">
        <f t="shared" si="11"/>
        <v>2028</v>
      </c>
      <c r="AE19" s="531" t="str">
        <f>$C$19</f>
        <v>ABR</v>
      </c>
      <c r="AF19" s="532"/>
      <c r="AG19" s="533"/>
      <c r="AH19" s="532">
        <f t="shared" si="12"/>
        <v>0</v>
      </c>
      <c r="AI19" s="534">
        <f t="shared" si="13"/>
        <v>100</v>
      </c>
    </row>
    <row r="20" spans="2:35" ht="14.4" x14ac:dyDescent="0.3">
      <c r="B20" s="529">
        <v>2024</v>
      </c>
      <c r="C20" s="535" t="s">
        <v>675</v>
      </c>
      <c r="D20" s="532"/>
      <c r="E20" s="533"/>
      <c r="F20" s="532">
        <f t="shared" si="0"/>
        <v>0</v>
      </c>
      <c r="G20" s="534">
        <f t="shared" si="1"/>
        <v>100</v>
      </c>
      <c r="I20" s="529">
        <f t="shared" si="2"/>
        <v>2025</v>
      </c>
      <c r="J20" s="531" t="str">
        <f>$C$20</f>
        <v>MAI</v>
      </c>
      <c r="K20" s="532"/>
      <c r="L20" s="533"/>
      <c r="M20" s="532">
        <f t="shared" si="3"/>
        <v>0</v>
      </c>
      <c r="N20" s="534">
        <f t="shared" si="4"/>
        <v>100</v>
      </c>
      <c r="P20" s="529">
        <f t="shared" si="5"/>
        <v>2026</v>
      </c>
      <c r="Q20" s="531" t="str">
        <f>$C$20</f>
        <v>MAI</v>
      </c>
      <c r="R20" s="532"/>
      <c r="S20" s="533"/>
      <c r="T20" s="532">
        <f t="shared" si="6"/>
        <v>0</v>
      </c>
      <c r="U20" s="534">
        <f t="shared" si="7"/>
        <v>100</v>
      </c>
      <c r="W20" s="529">
        <f t="shared" si="8"/>
        <v>2027</v>
      </c>
      <c r="X20" s="531" t="str">
        <f>$C$20</f>
        <v>MAI</v>
      </c>
      <c r="Y20" s="532"/>
      <c r="Z20" s="533"/>
      <c r="AA20" s="532">
        <f t="shared" si="9"/>
        <v>0</v>
      </c>
      <c r="AB20" s="534">
        <f t="shared" si="10"/>
        <v>100</v>
      </c>
      <c r="AD20" s="529">
        <f t="shared" si="11"/>
        <v>2028</v>
      </c>
      <c r="AE20" s="531" t="str">
        <f>$C$20</f>
        <v>MAI</v>
      </c>
      <c r="AF20" s="532"/>
      <c r="AG20" s="533"/>
      <c r="AH20" s="532">
        <f t="shared" si="12"/>
        <v>0</v>
      </c>
      <c r="AI20" s="534">
        <f t="shared" si="13"/>
        <v>100</v>
      </c>
    </row>
    <row r="21" spans="2:35" ht="14.4" x14ac:dyDescent="0.3">
      <c r="B21" s="529">
        <v>2024</v>
      </c>
      <c r="C21" s="531" t="s">
        <v>676</v>
      </c>
      <c r="D21" s="532"/>
      <c r="E21" s="533"/>
      <c r="F21" s="532">
        <f t="shared" si="0"/>
        <v>0</v>
      </c>
      <c r="G21" s="534">
        <f t="shared" si="1"/>
        <v>100</v>
      </c>
      <c r="I21" s="529">
        <f t="shared" si="2"/>
        <v>2025</v>
      </c>
      <c r="J21" s="531" t="str">
        <f>$C$21</f>
        <v>JUN</v>
      </c>
      <c r="K21" s="532"/>
      <c r="L21" s="533"/>
      <c r="M21" s="532">
        <f t="shared" si="3"/>
        <v>0</v>
      </c>
      <c r="N21" s="534">
        <f t="shared" si="4"/>
        <v>100</v>
      </c>
      <c r="P21" s="529">
        <f t="shared" si="5"/>
        <v>2026</v>
      </c>
      <c r="Q21" s="531" t="str">
        <f>$C$21</f>
        <v>JUN</v>
      </c>
      <c r="R21" s="532"/>
      <c r="S21" s="533"/>
      <c r="T21" s="532">
        <f t="shared" si="6"/>
        <v>0</v>
      </c>
      <c r="U21" s="534">
        <f t="shared" si="7"/>
        <v>100</v>
      </c>
      <c r="W21" s="529">
        <f t="shared" si="8"/>
        <v>2027</v>
      </c>
      <c r="X21" s="531" t="str">
        <f>$C$21</f>
        <v>JUN</v>
      </c>
      <c r="Y21" s="532"/>
      <c r="Z21" s="533"/>
      <c r="AA21" s="532">
        <f t="shared" si="9"/>
        <v>0</v>
      </c>
      <c r="AB21" s="534">
        <f t="shared" si="10"/>
        <v>100</v>
      </c>
      <c r="AD21" s="529">
        <f t="shared" si="11"/>
        <v>2028</v>
      </c>
      <c r="AE21" s="531" t="str">
        <f>$C$21</f>
        <v>JUN</v>
      </c>
      <c r="AF21" s="532"/>
      <c r="AG21" s="533"/>
      <c r="AH21" s="532">
        <f t="shared" si="12"/>
        <v>0</v>
      </c>
      <c r="AI21" s="534">
        <f t="shared" si="13"/>
        <v>100</v>
      </c>
    </row>
    <row r="22" spans="2:35" ht="14.4" x14ac:dyDescent="0.3">
      <c r="B22" s="529">
        <v>2024</v>
      </c>
      <c r="C22" s="535" t="s">
        <v>677</v>
      </c>
      <c r="D22" s="532"/>
      <c r="E22" s="533">
        <v>0</v>
      </c>
      <c r="F22" s="532">
        <f t="shared" si="0"/>
        <v>0</v>
      </c>
      <c r="G22" s="534">
        <f t="shared" si="1"/>
        <v>100</v>
      </c>
      <c r="I22" s="529">
        <f t="shared" si="2"/>
        <v>2025</v>
      </c>
      <c r="J22" s="531" t="str">
        <f>$C$22</f>
        <v>JUL</v>
      </c>
      <c r="K22" s="532"/>
      <c r="L22" s="533">
        <f>$E$22</f>
        <v>0</v>
      </c>
      <c r="M22" s="532">
        <f t="shared" si="3"/>
        <v>0</v>
      </c>
      <c r="N22" s="534">
        <f t="shared" si="4"/>
        <v>100</v>
      </c>
      <c r="P22" s="529">
        <f t="shared" si="5"/>
        <v>2026</v>
      </c>
      <c r="Q22" s="531" t="str">
        <f>$C$22</f>
        <v>JUL</v>
      </c>
      <c r="R22" s="532"/>
      <c r="S22" s="533">
        <f>$E$22</f>
        <v>0</v>
      </c>
      <c r="T22" s="532">
        <f t="shared" si="6"/>
        <v>0</v>
      </c>
      <c r="U22" s="534">
        <f t="shared" si="7"/>
        <v>100</v>
      </c>
      <c r="W22" s="529">
        <f t="shared" si="8"/>
        <v>2027</v>
      </c>
      <c r="X22" s="531" t="str">
        <f>$C$22</f>
        <v>JUL</v>
      </c>
      <c r="Y22" s="532"/>
      <c r="Z22" s="533">
        <f>$E$22</f>
        <v>0</v>
      </c>
      <c r="AA22" s="532">
        <f t="shared" si="9"/>
        <v>0</v>
      </c>
      <c r="AB22" s="534">
        <f t="shared" si="10"/>
        <v>100</v>
      </c>
      <c r="AD22" s="529">
        <f t="shared" si="11"/>
        <v>2028</v>
      </c>
      <c r="AE22" s="531" t="str">
        <f>$C$22</f>
        <v>JUL</v>
      </c>
      <c r="AF22" s="532"/>
      <c r="AG22" s="533">
        <f>$E$22</f>
        <v>0</v>
      </c>
      <c r="AH22" s="532">
        <f t="shared" si="12"/>
        <v>0</v>
      </c>
      <c r="AI22" s="534">
        <f t="shared" si="13"/>
        <v>100</v>
      </c>
    </row>
    <row r="23" spans="2:35" ht="14.4" x14ac:dyDescent="0.3">
      <c r="B23" s="710" t="s">
        <v>678</v>
      </c>
      <c r="C23" s="710"/>
      <c r="D23" s="710"/>
      <c r="E23" s="710"/>
      <c r="F23" s="710"/>
      <c r="G23" s="538">
        <f>ROUND(((G22-G9)/G9),4)</f>
        <v>0</v>
      </c>
      <c r="I23" s="710" t="s">
        <v>678</v>
      </c>
      <c r="J23" s="710"/>
      <c r="K23" s="710"/>
      <c r="L23" s="710"/>
      <c r="M23" s="710"/>
      <c r="N23" s="538">
        <f>ROUND(((N22-N9)/N9),4)</f>
        <v>0</v>
      </c>
      <c r="P23" s="710" t="s">
        <v>678</v>
      </c>
      <c r="Q23" s="710"/>
      <c r="R23" s="710"/>
      <c r="S23" s="710"/>
      <c r="T23" s="710"/>
      <c r="U23" s="538">
        <f>ROUND(((U22-U9)/U9),4)</f>
        <v>0</v>
      </c>
      <c r="W23" s="710" t="s">
        <v>678</v>
      </c>
      <c r="X23" s="710"/>
      <c r="Y23" s="710"/>
      <c r="Z23" s="710"/>
      <c r="AA23" s="710"/>
      <c r="AB23" s="538">
        <f>ROUND(((AB22-AB9)/AB9),4)</f>
        <v>0</v>
      </c>
      <c r="AD23" s="710" t="s">
        <v>678</v>
      </c>
      <c r="AE23" s="710"/>
      <c r="AF23" s="710"/>
      <c r="AG23" s="710"/>
      <c r="AH23" s="710"/>
      <c r="AI23" s="538">
        <f>ROUND(((AI22-AI9)/AI9),4)</f>
        <v>0</v>
      </c>
    </row>
  </sheetData>
  <sheetProtection sheet="1" objects="1" scenarios="1"/>
  <mergeCells count="20">
    <mergeCell ref="B23:F23"/>
    <mergeCell ref="I23:M23"/>
    <mergeCell ref="P23:T23"/>
    <mergeCell ref="W23:AA23"/>
    <mergeCell ref="AD23:AH23"/>
    <mergeCell ref="B8:C8"/>
    <mergeCell ref="I8:J8"/>
    <mergeCell ref="P8:Q8"/>
    <mergeCell ref="W8:X8"/>
    <mergeCell ref="AD8:AE8"/>
    <mergeCell ref="C7:G7"/>
    <mergeCell ref="J7:N7"/>
    <mergeCell ref="Q7:U7"/>
    <mergeCell ref="X7:AB7"/>
    <mergeCell ref="AE7:AI7"/>
    <mergeCell ref="B6:G6"/>
    <mergeCell ref="I6:N6"/>
    <mergeCell ref="P6:U6"/>
    <mergeCell ref="W6:AB6"/>
    <mergeCell ref="AD6:AI6"/>
  </mergeCells>
  <pageMargins left="0.51180555555555596" right="0.51180555555555596" top="0.78749999999999998" bottom="0.78749999999999998" header="0.511811023622047" footer="0.511811023622047"/>
  <pageSetup paperSize="9"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1048576"/>
  <sheetViews>
    <sheetView showGridLines="0" tabSelected="1" view="pageBreakPreview" zoomScale="40" zoomScaleNormal="95" zoomScaleSheetLayoutView="40" workbookViewId="0">
      <selection activeCell="F21" sqref="F21"/>
    </sheetView>
  </sheetViews>
  <sheetFormatPr defaultColWidth="8.6640625" defaultRowHeight="15" customHeight="1" x14ac:dyDescent="0.3"/>
  <cols>
    <col min="1" max="1" width="13.109375" style="15" customWidth="1"/>
    <col min="2" max="2" width="44.44140625" style="15" customWidth="1"/>
    <col min="3" max="3" width="7.109375" style="15" customWidth="1"/>
    <col min="4" max="4" width="6.6640625" style="15" customWidth="1"/>
    <col min="5" max="5" width="17.33203125" style="15" customWidth="1"/>
    <col min="6" max="6" width="22.109375" style="15" customWidth="1"/>
    <col min="7" max="7" width="12.33203125" style="15" customWidth="1"/>
    <col min="8" max="8" width="13.44140625" style="15" customWidth="1"/>
    <col min="9" max="9" width="11.88671875" style="15" customWidth="1"/>
    <col min="10" max="10" width="13.6640625" style="15" customWidth="1"/>
    <col min="11" max="11" width="11.33203125" style="15" customWidth="1"/>
    <col min="12" max="12" width="15.5546875" style="15" customWidth="1"/>
    <col min="13" max="13" width="12.33203125" style="15" customWidth="1"/>
    <col min="14" max="14" width="7.44140625" style="15" customWidth="1"/>
    <col min="15" max="15" width="13.33203125" style="15" customWidth="1"/>
    <col min="16" max="16" width="15.109375" style="15" customWidth="1"/>
    <col min="17" max="17" width="9.5546875" style="15" customWidth="1"/>
    <col min="18" max="18" width="11.33203125" style="15" customWidth="1"/>
    <col min="19" max="19" width="18.6640625" style="15" customWidth="1"/>
    <col min="20" max="20" width="21.109375" style="15" customWidth="1"/>
    <col min="21" max="21" width="8.88671875" style="15" customWidth="1"/>
    <col min="22" max="22" width="12.33203125" style="15" customWidth="1"/>
    <col min="23" max="23" width="8.88671875" style="15" customWidth="1"/>
    <col min="24" max="24" width="11.109375" style="15" customWidth="1"/>
    <col min="25" max="25" width="8.88671875" style="15" customWidth="1"/>
    <col min="26" max="26" width="13.6640625" style="15" customWidth="1"/>
    <col min="27" max="27" width="18.33203125" style="15" customWidth="1"/>
    <col min="28" max="28" width="22.44140625" style="15" customWidth="1"/>
    <col min="29" max="29" width="8.88671875" style="15" customWidth="1"/>
    <col min="30" max="32" width="9.109375" style="15" customWidth="1"/>
    <col min="33" max="33" width="19.88671875" style="15" customWidth="1"/>
    <col min="34" max="34" width="23.33203125" style="15" customWidth="1"/>
    <col min="35" max="35" width="9.109375" style="15" customWidth="1"/>
    <col min="36" max="36" width="14.33203125" style="15" customWidth="1"/>
    <col min="37" max="263" width="9.109375" style="15" customWidth="1"/>
    <col min="264" max="264" width="13.109375" style="15" customWidth="1"/>
    <col min="265" max="265" width="38.44140625" style="15" customWidth="1"/>
    <col min="266" max="266" width="7.109375" style="15" customWidth="1"/>
    <col min="267" max="267" width="6.6640625" style="15" customWidth="1"/>
    <col min="268" max="268" width="10.109375" style="15" customWidth="1"/>
    <col min="269" max="269" width="12.5546875" style="15" customWidth="1"/>
    <col min="270" max="270" width="12.33203125" style="15" customWidth="1"/>
    <col min="271" max="271" width="13.44140625" style="15" customWidth="1"/>
    <col min="272" max="272" width="12.109375" style="15" customWidth="1"/>
    <col min="273" max="273" width="13.6640625" style="15" customWidth="1"/>
    <col min="274" max="274" width="11.33203125" style="15" customWidth="1"/>
    <col min="275" max="275" width="15.5546875" style="15" customWidth="1"/>
    <col min="276" max="276" width="12.33203125" style="15" customWidth="1"/>
    <col min="277" max="277" width="7.44140625" style="15" customWidth="1"/>
    <col min="278" max="278" width="13.33203125" style="15" customWidth="1"/>
    <col min="279" max="279" width="14" style="15" customWidth="1"/>
    <col min="280" max="280" width="12.109375" style="15" customWidth="1"/>
    <col min="281" max="282" width="10.109375" style="15" customWidth="1"/>
    <col min="283" max="283" width="16.44140625" style="15" customWidth="1"/>
    <col min="284" max="519" width="9.109375" style="15" customWidth="1"/>
    <col min="520" max="520" width="13.109375" style="15" customWidth="1"/>
    <col min="521" max="521" width="38.44140625" style="15" customWidth="1"/>
    <col min="522" max="522" width="7.109375" style="15" customWidth="1"/>
    <col min="523" max="523" width="6.6640625" style="15" customWidth="1"/>
    <col min="524" max="524" width="10.109375" style="15" customWidth="1"/>
    <col min="525" max="525" width="12.5546875" style="15" customWidth="1"/>
    <col min="526" max="526" width="12.33203125" style="15" customWidth="1"/>
    <col min="527" max="527" width="13.44140625" style="15" customWidth="1"/>
    <col min="528" max="528" width="12.109375" style="15" customWidth="1"/>
    <col min="529" max="529" width="13.6640625" style="15" customWidth="1"/>
    <col min="530" max="530" width="11.33203125" style="15" customWidth="1"/>
    <col min="531" max="531" width="15.5546875" style="15" customWidth="1"/>
    <col min="532" max="532" width="12.33203125" style="15" customWidth="1"/>
    <col min="533" max="533" width="7.44140625" style="15" customWidth="1"/>
    <col min="534" max="534" width="13.33203125" style="15" customWidth="1"/>
    <col min="535" max="535" width="14" style="15" customWidth="1"/>
    <col min="536" max="536" width="12.109375" style="15" customWidth="1"/>
    <col min="537" max="538" width="10.109375" style="15" customWidth="1"/>
    <col min="539" max="539" width="16.44140625" style="15" customWidth="1"/>
    <col min="540" max="775" width="9.109375" style="15" customWidth="1"/>
    <col min="776" max="776" width="13.109375" style="15" customWidth="1"/>
    <col min="777" max="777" width="38.44140625" style="15" customWidth="1"/>
    <col min="778" max="778" width="7.109375" style="15" customWidth="1"/>
    <col min="779" max="779" width="6.6640625" style="15" customWidth="1"/>
    <col min="780" max="780" width="10.109375" style="15" customWidth="1"/>
    <col min="781" max="781" width="12.5546875" style="15" customWidth="1"/>
    <col min="782" max="782" width="12.33203125" style="15" customWidth="1"/>
    <col min="783" max="783" width="13.44140625" style="15" customWidth="1"/>
    <col min="784" max="784" width="12.109375" style="15" customWidth="1"/>
    <col min="785" max="785" width="13.6640625" style="15" customWidth="1"/>
    <col min="786" max="786" width="11.33203125" style="15" customWidth="1"/>
    <col min="787" max="787" width="15.5546875" style="15" customWidth="1"/>
    <col min="788" max="788" width="12.33203125" style="15" customWidth="1"/>
    <col min="789" max="789" width="7.44140625" style="15" customWidth="1"/>
    <col min="790" max="790" width="13.33203125" style="15" customWidth="1"/>
    <col min="791" max="791" width="14" style="15" customWidth="1"/>
    <col min="792" max="792" width="12.109375" style="15" customWidth="1"/>
    <col min="793" max="794" width="10.109375" style="15" customWidth="1"/>
    <col min="795" max="795" width="16.44140625" style="15" customWidth="1"/>
    <col min="796" max="1025" width="9.109375" style="15" customWidth="1"/>
  </cols>
  <sheetData>
    <row r="1" spans="1:29" ht="14.4" x14ac:dyDescent="0.3">
      <c r="A1" s="18"/>
      <c r="B1" s="87" t="str">
        <f>INSTRUÇÕES!B1</f>
        <v>Tribunal Regional Federal da 6ª Região</v>
      </c>
      <c r="C1" s="88"/>
      <c r="D1" s="88"/>
      <c r="E1" s="88"/>
      <c r="F1" s="88"/>
      <c r="G1" s="88"/>
      <c r="H1" s="88"/>
      <c r="I1" s="88"/>
      <c r="J1" s="89"/>
      <c r="K1" s="89"/>
      <c r="L1" s="89"/>
      <c r="M1" s="89"/>
      <c r="N1" s="89"/>
      <c r="O1" s="89"/>
      <c r="P1" s="89"/>
      <c r="Q1" s="89"/>
      <c r="R1" s="89"/>
      <c r="S1" s="89"/>
      <c r="T1" s="90"/>
    </row>
    <row r="2" spans="1:29" ht="14.4" x14ac:dyDescent="0.3">
      <c r="A2" s="91"/>
      <c r="B2" s="87" t="str">
        <f>INSTRUÇÕES!B2</f>
        <v>Seção Judiciária de Minas Gerais</v>
      </c>
      <c r="C2" s="92"/>
      <c r="D2" s="92"/>
      <c r="E2" s="92"/>
      <c r="F2" s="92"/>
      <c r="G2" s="92"/>
      <c r="H2" s="92"/>
      <c r="I2" s="92"/>
      <c r="T2" s="93"/>
    </row>
    <row r="3" spans="1:29" ht="14.4" x14ac:dyDescent="0.3">
      <c r="A3" s="91"/>
      <c r="B3" s="87" t="str">
        <f>INSTRUÇÕES!B3</f>
        <v>SEPOV-COSIT</v>
      </c>
      <c r="C3" s="92"/>
      <c r="D3" s="92"/>
      <c r="E3" s="92"/>
      <c r="F3" s="92"/>
      <c r="G3" s="92"/>
      <c r="H3" s="92"/>
      <c r="I3" s="92"/>
      <c r="T3" s="93"/>
    </row>
    <row r="4" spans="1:29" s="94" customFormat="1" ht="17.25" customHeight="1" x14ac:dyDescent="0.3">
      <c r="A4" s="543" t="s">
        <v>66</v>
      </c>
      <c r="B4" s="543"/>
      <c r="C4" s="543"/>
      <c r="D4" s="543"/>
      <c r="E4" s="543"/>
      <c r="F4" s="543"/>
      <c r="G4" s="543"/>
      <c r="H4" s="543"/>
      <c r="I4" s="543"/>
      <c r="J4" s="543"/>
      <c r="K4" s="543"/>
      <c r="L4" s="543"/>
      <c r="M4" s="543"/>
      <c r="N4" s="543"/>
      <c r="O4" s="543"/>
      <c r="P4" s="543"/>
      <c r="Q4" s="543"/>
      <c r="R4" s="543"/>
      <c r="S4" s="543"/>
      <c r="T4" s="543"/>
    </row>
    <row r="5" spans="1:29" s="95" customFormat="1" ht="21" customHeight="1" x14ac:dyDescent="0.3">
      <c r="A5" s="544" t="s">
        <v>67</v>
      </c>
      <c r="B5" s="544"/>
      <c r="C5" s="544"/>
      <c r="D5" s="544"/>
      <c r="E5" s="544"/>
      <c r="F5" s="544"/>
      <c r="G5" s="544"/>
      <c r="H5" s="544"/>
      <c r="I5" s="544"/>
      <c r="J5" s="544"/>
      <c r="K5" s="544"/>
      <c r="L5" s="544"/>
      <c r="M5" s="544"/>
      <c r="N5" s="544"/>
      <c r="O5" s="544"/>
      <c r="P5" s="544"/>
      <c r="Q5" s="544"/>
      <c r="R5" s="544"/>
      <c r="S5" s="544"/>
      <c r="T5" s="544"/>
    </row>
    <row r="6" spans="1:29" s="17" customFormat="1" ht="23.25" customHeight="1" x14ac:dyDescent="0.3">
      <c r="A6" s="545"/>
      <c r="B6" s="545"/>
      <c r="C6" s="545"/>
      <c r="D6" s="545"/>
      <c r="E6" s="545"/>
      <c r="F6" s="545"/>
      <c r="G6" s="545"/>
      <c r="H6" s="545"/>
      <c r="I6" s="545"/>
      <c r="J6" s="545"/>
      <c r="K6" s="545"/>
      <c r="L6" s="545"/>
      <c r="M6" s="545"/>
      <c r="N6" s="545"/>
      <c r="O6" s="545"/>
      <c r="P6" s="545"/>
      <c r="Q6" s="545"/>
      <c r="R6" s="545"/>
      <c r="S6" s="545"/>
      <c r="T6" s="545"/>
      <c r="U6"/>
      <c r="V6"/>
      <c r="W6"/>
      <c r="X6"/>
      <c r="Y6"/>
      <c r="Z6"/>
      <c r="AA6"/>
      <c r="AB6"/>
    </row>
    <row r="7" spans="1:29" s="29" customFormat="1" ht="18.75" customHeight="1" x14ac:dyDescent="0.3">
      <c r="A7" s="96"/>
      <c r="B7" s="97"/>
      <c r="C7" s="97"/>
      <c r="D7" s="97"/>
      <c r="E7" s="98"/>
      <c r="F7" s="98"/>
      <c r="G7" s="98"/>
      <c r="H7" s="99" t="s">
        <v>68</v>
      </c>
      <c r="I7" s="100"/>
      <c r="J7" s="100"/>
      <c r="K7" s="98"/>
      <c r="L7" s="98"/>
      <c r="M7" s="98"/>
      <c r="N7" s="98"/>
      <c r="O7" s="98"/>
      <c r="P7" s="98"/>
      <c r="Q7" s="98"/>
      <c r="R7" s="98"/>
      <c r="S7" s="546" t="s">
        <v>69</v>
      </c>
      <c r="T7" s="546"/>
      <c r="U7" s="547" t="s">
        <v>70</v>
      </c>
      <c r="V7" s="547"/>
      <c r="W7" s="547"/>
      <c r="X7" s="547"/>
      <c r="Y7" s="547"/>
      <c r="Z7" s="547"/>
      <c r="AA7" s="548" t="s">
        <v>71</v>
      </c>
      <c r="AB7" s="549" t="s">
        <v>72</v>
      </c>
    </row>
    <row r="8" spans="1:29" s="29" customFormat="1" ht="15" customHeight="1" x14ac:dyDescent="0.3">
      <c r="A8" s="550" t="s">
        <v>73</v>
      </c>
      <c r="B8" s="551" t="s">
        <v>74</v>
      </c>
      <c r="C8" s="551"/>
      <c r="D8" s="552" t="s">
        <v>35</v>
      </c>
      <c r="E8" s="552"/>
      <c r="F8" s="552"/>
      <c r="G8" s="552"/>
      <c r="H8" s="552"/>
      <c r="I8" s="552"/>
      <c r="J8" s="552"/>
      <c r="K8" s="552"/>
      <c r="L8" s="552"/>
      <c r="M8" s="552"/>
      <c r="N8" s="552"/>
      <c r="O8" s="552"/>
      <c r="P8" s="552"/>
      <c r="Q8" s="552"/>
      <c r="R8" s="552"/>
      <c r="S8" s="552"/>
      <c r="T8" s="553" t="s">
        <v>75</v>
      </c>
      <c r="U8" s="547"/>
      <c r="V8" s="547"/>
      <c r="W8" s="547"/>
      <c r="X8" s="547"/>
      <c r="Y8" s="547"/>
      <c r="Z8" s="547"/>
      <c r="AA8" s="548"/>
      <c r="AB8" s="549"/>
    </row>
    <row r="9" spans="1:29" s="29" customFormat="1" ht="46.5" customHeight="1" x14ac:dyDescent="0.3">
      <c r="A9" s="550"/>
      <c r="B9" s="551"/>
      <c r="C9" s="551"/>
      <c r="D9" s="554" t="s">
        <v>76</v>
      </c>
      <c r="E9" s="554"/>
      <c r="F9" s="554"/>
      <c r="G9" s="555" t="s">
        <v>77</v>
      </c>
      <c r="H9" s="555"/>
      <c r="I9" s="555"/>
      <c r="J9" s="554" t="s">
        <v>78</v>
      </c>
      <c r="K9" s="554"/>
      <c r="L9" s="554"/>
      <c r="M9" s="554"/>
      <c r="N9" s="554"/>
      <c r="O9" s="554"/>
      <c r="P9" s="556" t="s">
        <v>79</v>
      </c>
      <c r="Q9" s="556"/>
      <c r="R9" s="556"/>
      <c r="S9" s="101" t="s">
        <v>80</v>
      </c>
      <c r="T9" s="553"/>
      <c r="U9" s="547"/>
      <c r="V9" s="547"/>
      <c r="W9" s="547"/>
      <c r="X9" s="547"/>
      <c r="Y9" s="547"/>
      <c r="Z9" s="547"/>
      <c r="AA9" s="548"/>
      <c r="AB9" s="549"/>
    </row>
    <row r="10" spans="1:29" s="29" customFormat="1" ht="27.75" customHeight="1" x14ac:dyDescent="0.3">
      <c r="A10" s="550"/>
      <c r="B10" s="551"/>
      <c r="C10" s="551"/>
      <c r="D10" s="557" t="s">
        <v>81</v>
      </c>
      <c r="E10" s="557"/>
      <c r="F10" s="557"/>
      <c r="G10" s="558" t="s">
        <v>82</v>
      </c>
      <c r="H10" s="558"/>
      <c r="I10" s="558"/>
      <c r="J10" s="559" t="s">
        <v>83</v>
      </c>
      <c r="K10" s="559"/>
      <c r="L10" s="559"/>
      <c r="M10" s="560" t="s">
        <v>84</v>
      </c>
      <c r="N10" s="560"/>
      <c r="O10" s="560"/>
      <c r="P10" s="557" t="s">
        <v>85</v>
      </c>
      <c r="Q10" s="557"/>
      <c r="R10" s="557"/>
      <c r="S10" s="557" t="s">
        <v>86</v>
      </c>
      <c r="T10" s="553"/>
      <c r="U10" s="4" t="s">
        <v>87</v>
      </c>
      <c r="V10" s="561" t="s">
        <v>49</v>
      </c>
      <c r="W10" s="4" t="s">
        <v>88</v>
      </c>
      <c r="X10" s="561" t="s">
        <v>51</v>
      </c>
      <c r="Y10" s="4" t="s">
        <v>89</v>
      </c>
      <c r="Z10" s="561" t="s">
        <v>53</v>
      </c>
      <c r="AA10" s="548"/>
      <c r="AB10" s="549"/>
    </row>
    <row r="11" spans="1:29" s="29" customFormat="1" ht="69" x14ac:dyDescent="0.3">
      <c r="A11" s="550"/>
      <c r="B11" s="102" t="s">
        <v>21</v>
      </c>
      <c r="C11" s="103" t="s">
        <v>22</v>
      </c>
      <c r="D11" s="104" t="s">
        <v>20</v>
      </c>
      <c r="E11" s="105" t="s">
        <v>90</v>
      </c>
      <c r="F11" s="106" t="s">
        <v>91</v>
      </c>
      <c r="G11" s="107" t="s">
        <v>92</v>
      </c>
      <c r="H11" s="108" t="s">
        <v>93</v>
      </c>
      <c r="I11" s="109" t="s">
        <v>94</v>
      </c>
      <c r="J11" s="110" t="s">
        <v>95</v>
      </c>
      <c r="K11" s="111" t="s">
        <v>29</v>
      </c>
      <c r="L11" s="112" t="s">
        <v>96</v>
      </c>
      <c r="M11" s="113" t="s">
        <v>97</v>
      </c>
      <c r="N11" s="105" t="s">
        <v>30</v>
      </c>
      <c r="O11" s="114" t="s">
        <v>98</v>
      </c>
      <c r="P11" s="113" t="s">
        <v>99</v>
      </c>
      <c r="Q11" s="105" t="s">
        <v>100</v>
      </c>
      <c r="R11" s="115" t="s">
        <v>101</v>
      </c>
      <c r="S11" s="557"/>
      <c r="T11" s="553"/>
      <c r="U11" s="4"/>
      <c r="V11" s="561"/>
      <c r="W11" s="4"/>
      <c r="X11" s="561"/>
      <c r="Y11" s="4"/>
      <c r="Z11" s="561"/>
      <c r="AA11" s="548"/>
      <c r="AB11" s="562">
        <f>SUM(T12:T13)+V14+X14+Z14</f>
        <v>116949.72</v>
      </c>
    </row>
    <row r="12" spans="1:29" s="29" customFormat="1" ht="15.75" customHeight="1" x14ac:dyDescent="0.3">
      <c r="A12" s="563"/>
      <c r="B12" s="116" t="str">
        <f>'DADOS '!C7</f>
        <v>BOMBEIRO CIVIL DIURNO</v>
      </c>
      <c r="C12" s="117">
        <f>'DADOS '!D7</f>
        <v>180</v>
      </c>
      <c r="D12" s="118">
        <f>'DADOS '!B7</f>
        <v>9</v>
      </c>
      <c r="E12" s="119">
        <f>B_C_Diurno!$H$44</f>
        <v>9153.19</v>
      </c>
      <c r="F12" s="120">
        <f>ROUND((D12*E12),2)</f>
        <v>82378.710000000006</v>
      </c>
      <c r="G12" s="121">
        <f>B_C_Diurno!J44</f>
        <v>346.47</v>
      </c>
      <c r="H12" s="122">
        <f>'Ocorrências Mensais - FAT'!F11+'Ocorrências Mensais - FAT'!H11</f>
        <v>0</v>
      </c>
      <c r="I12" s="123">
        <f>(ROUND((G12/'DADOS '!$H$26*H12)-(G12/'Ocorrências Mensais - FAT'!$E$5*'Ocorrências Mensais - FAT'!G11),2))</f>
        <v>0</v>
      </c>
      <c r="J12" s="124">
        <f>B_C_Diurno!H44</f>
        <v>9153.19</v>
      </c>
      <c r="K12" s="125">
        <f>'Ocorrências Mensais - FAT'!K11</f>
        <v>0</v>
      </c>
      <c r="L12" s="126">
        <f>J12/'Ocorrências Mensais - FAT'!$E$5*K12</f>
        <v>0</v>
      </c>
      <c r="M12" s="127">
        <f>Custo_Estimado_Substituto!$F$33</f>
        <v>7796.06</v>
      </c>
      <c r="N12" s="122">
        <f>'Ocorrências Mensais - FAT'!L11</f>
        <v>0</v>
      </c>
      <c r="O12" s="128">
        <f>M12/'Ocorrências Mensais - FAT'!$E$5*N12</f>
        <v>0</v>
      </c>
      <c r="P12" s="129">
        <f>B_C_Diurno!I44</f>
        <v>446.55</v>
      </c>
      <c r="Q12" s="130">
        <f>'Ocorrências Mensais - FAT'!M11</f>
        <v>0</v>
      </c>
      <c r="R12" s="123">
        <f>ROUND((P12/'DADOS '!$H$29*Q12),2)</f>
        <v>0</v>
      </c>
      <c r="S12" s="131">
        <f>I12+L12+O12+R12</f>
        <v>0</v>
      </c>
      <c r="T12" s="132">
        <f>ROUND((F12-S12),2)</f>
        <v>82378.710000000006</v>
      </c>
      <c r="U12" s="133">
        <f>'Ocorrências Mensais - FAT'!C25</f>
        <v>9</v>
      </c>
      <c r="V12" s="134">
        <f>'Ocorrências Mensais - FAT'!D25</f>
        <v>126.54</v>
      </c>
      <c r="W12" s="133">
        <f>'Ocorrências Mensais - FAT'!E25</f>
        <v>9</v>
      </c>
      <c r="X12" s="134">
        <f>'Ocorrências Mensais - FAT'!F25</f>
        <v>486</v>
      </c>
      <c r="Y12" s="133">
        <f>'Ocorrências Mensais - FAT'!G25</f>
        <v>9</v>
      </c>
      <c r="Z12" s="134">
        <f>'Ocorrências Mensais - FAT'!H25</f>
        <v>648.17999999999995</v>
      </c>
      <c r="AA12" s="135">
        <f>V12+X12+Z12</f>
        <v>1260.7199999999998</v>
      </c>
      <c r="AB12" s="562"/>
    </row>
    <row r="13" spans="1:29" s="29" customFormat="1" ht="15.6" x14ac:dyDescent="0.25">
      <c r="A13" s="563"/>
      <c r="B13" s="116" t="str">
        <f>'DADOS '!C8</f>
        <v>BOMBEIRO CIVIL NOTURNO</v>
      </c>
      <c r="C13" s="117">
        <f>'DADOS '!D8</f>
        <v>180</v>
      </c>
      <c r="D13" s="118">
        <f>'DADOS '!B8</f>
        <v>3</v>
      </c>
      <c r="E13" s="119">
        <f>B_C_Noturno!J43</f>
        <v>10947.5</v>
      </c>
      <c r="F13" s="120">
        <f>ROUND((D13*E13),2)</f>
        <v>32842.5</v>
      </c>
      <c r="G13" s="136">
        <f>B_C_Noturno!L44</f>
        <v>346.47</v>
      </c>
      <c r="H13" s="137">
        <f>'Ocorrências Mensais - FAT'!F12+'Ocorrências Mensais - FAT'!H12</f>
        <v>0</v>
      </c>
      <c r="I13" s="138">
        <f>(ROUND((G13/'DADOS '!$H$26*H13)-(G13/'Ocorrências Mensais - FAT'!$E$5*'Ocorrências Mensais - FAT'!G12),2))</f>
        <v>0</v>
      </c>
      <c r="J13" s="139">
        <f>B_C_Noturno!J44</f>
        <v>10947.5</v>
      </c>
      <c r="K13" s="140">
        <f>'Ocorrências Mensais - FAT'!K12</f>
        <v>0</v>
      </c>
      <c r="L13" s="141">
        <f>J13/'Ocorrências Mensais - FAT'!$E$5*K13</f>
        <v>0</v>
      </c>
      <c r="M13" s="139">
        <f>Custo_Estimado_Substituto!G33</f>
        <v>9347.18</v>
      </c>
      <c r="N13" s="140">
        <f>'Ocorrências Mensais - FAT'!L12</f>
        <v>0</v>
      </c>
      <c r="O13" s="142">
        <f>M13/'Ocorrências Mensais - FAT'!$E$5*N13</f>
        <v>0</v>
      </c>
      <c r="P13" s="143">
        <f>B_C_Noturno!K44</f>
        <v>382.92</v>
      </c>
      <c r="Q13" s="144">
        <f>'Ocorrências Mensais - FAT'!M12</f>
        <v>0</v>
      </c>
      <c r="R13" s="138">
        <f>ROUND((P13/'DADOS '!$H$29*Q13),2)</f>
        <v>0</v>
      </c>
      <c r="S13" s="145">
        <f>I13+L13+O13+R13</f>
        <v>0</v>
      </c>
      <c r="T13" s="132">
        <f>ROUND((F13-S13),2)</f>
        <v>32842.5</v>
      </c>
      <c r="U13" s="133" t="str">
        <f>'Ocorrências Mensais - FAT'!C26</f>
        <v>-</v>
      </c>
      <c r="V13" s="134">
        <v>0</v>
      </c>
      <c r="W13" s="133">
        <f>'Ocorrências Mensais - FAT'!E26</f>
        <v>3</v>
      </c>
      <c r="X13" s="134">
        <f>'Ocorrências Mensais - FAT'!F26</f>
        <v>200.49</v>
      </c>
      <c r="Y13" s="133">
        <f>'Ocorrências Mensais - FAT'!G26</f>
        <v>3</v>
      </c>
      <c r="Z13" s="134">
        <f>'Ocorrências Mensais - FAT'!H26</f>
        <v>267.29999999999995</v>
      </c>
      <c r="AA13" s="135">
        <f>V13+X13+Z13</f>
        <v>467.78999999999996</v>
      </c>
      <c r="AB13" s="562"/>
      <c r="AC13" s="146" t="s">
        <v>102</v>
      </c>
    </row>
    <row r="14" spans="1:29" s="74" customFormat="1" ht="21.75" customHeight="1" x14ac:dyDescent="0.3">
      <c r="A14" s="564" t="s">
        <v>103</v>
      </c>
      <c r="B14" s="564"/>
      <c r="C14" s="564"/>
      <c r="D14" s="147">
        <f>SUM(D12:D13)</f>
        <v>12</v>
      </c>
      <c r="E14" s="148"/>
      <c r="F14" s="149">
        <f>SUM(F12:F13)</f>
        <v>115221.21</v>
      </c>
      <c r="G14" s="150"/>
      <c r="H14" s="148">
        <f t="shared" ref="H14:O14" si="0">SUM(H12:H13)</f>
        <v>0</v>
      </c>
      <c r="I14" s="151">
        <f t="shared" si="0"/>
        <v>0</v>
      </c>
      <c r="J14" s="152">
        <f t="shared" si="0"/>
        <v>20100.690000000002</v>
      </c>
      <c r="K14" s="148">
        <f t="shared" si="0"/>
        <v>0</v>
      </c>
      <c r="L14" s="151">
        <f t="shared" si="0"/>
        <v>0</v>
      </c>
      <c r="M14" s="153">
        <f t="shared" si="0"/>
        <v>17143.240000000002</v>
      </c>
      <c r="N14" s="148">
        <f t="shared" si="0"/>
        <v>0</v>
      </c>
      <c r="O14" s="153">
        <f t="shared" si="0"/>
        <v>0</v>
      </c>
      <c r="P14" s="154"/>
      <c r="Q14" s="155">
        <f>SUM(Q12:Q13)</f>
        <v>0</v>
      </c>
      <c r="R14" s="156">
        <f>SUM(R12:R13)</f>
        <v>0</v>
      </c>
      <c r="S14" s="157">
        <f>SUM(S12:S13)</f>
        <v>0</v>
      </c>
      <c r="T14" s="158">
        <f>SUM(T12:T13)</f>
        <v>115221.21</v>
      </c>
      <c r="U14" s="159"/>
      <c r="V14" s="160">
        <f>SUM(V12:V13)</f>
        <v>126.54</v>
      </c>
      <c r="W14" s="159"/>
      <c r="X14" s="160">
        <f>SUM(X12:X13)</f>
        <v>686.49</v>
      </c>
      <c r="Y14" s="159"/>
      <c r="Z14" s="160">
        <f>SUM(Z12:Z13)</f>
        <v>915.4799999999999</v>
      </c>
      <c r="AA14" s="135">
        <f>SUM(AA12:AA13)</f>
        <v>1728.5099999999998</v>
      </c>
      <c r="AB14" s="562"/>
    </row>
    <row r="15" spans="1:29" s="73" customFormat="1" ht="24.75" customHeight="1" x14ac:dyDescent="0.3">
      <c r="A15" s="565" t="s">
        <v>104</v>
      </c>
      <c r="B15" s="565"/>
      <c r="C15" s="565"/>
      <c r="D15" s="565"/>
      <c r="E15" s="565"/>
      <c r="F15" s="565"/>
      <c r="G15" s="565"/>
      <c r="H15" s="565"/>
      <c r="I15" s="565"/>
      <c r="J15" s="565"/>
      <c r="K15" s="565"/>
      <c r="L15" s="565"/>
      <c r="M15" s="565"/>
      <c r="N15" s="565"/>
      <c r="O15" s="565"/>
      <c r="P15" s="565"/>
      <c r="Q15" s="565"/>
      <c r="R15" s="565"/>
      <c r="S15" s="565"/>
      <c r="T15" s="161">
        <f>ROUND((T14*12),2)</f>
        <v>1382654.52</v>
      </c>
      <c r="U15" s="566" t="s">
        <v>105</v>
      </c>
      <c r="V15" s="566"/>
      <c r="W15" s="566"/>
      <c r="X15" s="566"/>
      <c r="Y15" s="566"/>
      <c r="Z15" s="566"/>
      <c r="AA15" s="162">
        <f>AA14*12</f>
        <v>20742.119999999995</v>
      </c>
      <c r="AB15" s="162">
        <f>AB11*12</f>
        <v>1403396.6400000001</v>
      </c>
    </row>
    <row r="16" spans="1:29" s="163" customFormat="1" ht="18.75" customHeight="1" x14ac:dyDescent="0.3">
      <c r="A16" s="567"/>
      <c r="B16" s="567"/>
      <c r="C16" s="567"/>
      <c r="D16" s="567"/>
      <c r="E16" s="567"/>
      <c r="F16" s="567"/>
      <c r="G16" s="567"/>
      <c r="H16" s="567"/>
      <c r="I16" s="567"/>
      <c r="J16" s="567"/>
      <c r="K16" s="567"/>
      <c r="L16" s="567"/>
      <c r="M16" s="567"/>
      <c r="N16" s="567"/>
      <c r="O16" s="567"/>
      <c r="P16" s="567"/>
      <c r="Q16" s="567"/>
      <c r="R16" s="567"/>
      <c r="S16" s="567"/>
      <c r="T16" s="567"/>
    </row>
    <row r="17" spans="1:27" ht="19.5" customHeight="1" x14ac:dyDescent="0.3">
      <c r="A17" s="568" t="s">
        <v>106</v>
      </c>
      <c r="B17" s="568"/>
      <c r="C17" s="568"/>
      <c r="D17" s="568"/>
      <c r="E17" s="568"/>
      <c r="F17" s="568"/>
    </row>
    <row r="18" spans="1:27" ht="15" customHeight="1" x14ac:dyDescent="0.3">
      <c r="A18" s="569" t="s">
        <v>107</v>
      </c>
      <c r="B18" s="569"/>
      <c r="C18" s="569"/>
      <c r="D18" s="569"/>
      <c r="E18" s="72" t="s">
        <v>108</v>
      </c>
      <c r="F18" s="164" t="s">
        <v>109</v>
      </c>
      <c r="AA18"/>
    </row>
    <row r="19" spans="1:27" ht="21" customHeight="1" x14ac:dyDescent="0.3">
      <c r="A19" s="570" t="s">
        <v>110</v>
      </c>
      <c r="B19" s="570"/>
      <c r="C19" s="570"/>
      <c r="D19" s="570"/>
      <c r="E19" s="165">
        <f>T14</f>
        <v>115221.21</v>
      </c>
      <c r="F19" s="166">
        <f>E19*12</f>
        <v>1382654.52</v>
      </c>
      <c r="AA19"/>
    </row>
    <row r="20" spans="1:27" ht="21" customHeight="1" x14ac:dyDescent="0.3">
      <c r="A20" s="570" t="s">
        <v>111</v>
      </c>
      <c r="B20" s="570"/>
      <c r="C20" s="570"/>
      <c r="D20" s="570"/>
      <c r="E20" s="165">
        <f>V14</f>
        <v>126.54</v>
      </c>
      <c r="F20" s="166">
        <f>E20*12</f>
        <v>1518.48</v>
      </c>
      <c r="AA20"/>
    </row>
    <row r="21" spans="1:27" ht="21" customHeight="1" x14ac:dyDescent="0.3">
      <c r="A21" s="570" t="s">
        <v>112</v>
      </c>
      <c r="B21" s="570"/>
      <c r="C21" s="570"/>
      <c r="D21" s="570"/>
      <c r="E21" s="165">
        <f>X14</f>
        <v>686.49</v>
      </c>
      <c r="F21" s="166">
        <f>E21*12</f>
        <v>8237.880000000001</v>
      </c>
      <c r="AA21"/>
    </row>
    <row r="22" spans="1:27" ht="21" customHeight="1" x14ac:dyDescent="0.3">
      <c r="A22" s="570" t="s">
        <v>113</v>
      </c>
      <c r="B22" s="570"/>
      <c r="C22" s="570"/>
      <c r="D22" s="570"/>
      <c r="E22" s="165">
        <f>Z14</f>
        <v>915.4799999999999</v>
      </c>
      <c r="F22" s="166">
        <f>E22*12</f>
        <v>10985.759999999998</v>
      </c>
      <c r="AA22"/>
    </row>
    <row r="23" spans="1:27" ht="21.75" customHeight="1" x14ac:dyDescent="0.3">
      <c r="A23" s="571" t="s">
        <v>114</v>
      </c>
      <c r="B23" s="571"/>
      <c r="C23" s="571"/>
      <c r="D23" s="571"/>
      <c r="E23" s="167">
        <f>SUM(E19:E22)</f>
        <v>116949.72</v>
      </c>
      <c r="F23" s="168">
        <f>SUM(F19:F22)</f>
        <v>1403396.64</v>
      </c>
      <c r="G23"/>
      <c r="AA23"/>
    </row>
    <row r="24" spans="1:27" ht="15" customHeight="1" x14ac:dyDescent="0.3">
      <c r="AA24"/>
    </row>
    <row r="25" spans="1:27" ht="19.5" customHeight="1" x14ac:dyDescent="0.3">
      <c r="A25" s="568" t="s">
        <v>115</v>
      </c>
      <c r="B25" s="568"/>
      <c r="C25" s="568"/>
      <c r="D25" s="568"/>
      <c r="E25" s="568"/>
      <c r="F25" s="568"/>
    </row>
    <row r="26" spans="1:27" ht="39" customHeight="1" x14ac:dyDescent="0.3">
      <c r="A26" s="572" t="s">
        <v>116</v>
      </c>
      <c r="B26" s="572"/>
      <c r="C26" s="572"/>
      <c r="D26" s="572"/>
      <c r="E26" s="572"/>
      <c r="F26" s="572"/>
      <c r="G26" s="169"/>
      <c r="H26" s="169"/>
    </row>
    <row r="27" spans="1:27" ht="28.5" customHeight="1" x14ac:dyDescent="0.3">
      <c r="A27" s="170" t="s">
        <v>117</v>
      </c>
      <c r="B27" s="171" t="s">
        <v>118</v>
      </c>
      <c r="C27" s="573" t="s">
        <v>119</v>
      </c>
      <c r="D27" s="573"/>
      <c r="E27" s="573"/>
      <c r="F27" s="573"/>
      <c r="G27" s="172" t="s">
        <v>120</v>
      </c>
      <c r="H27" s="172" t="s">
        <v>121</v>
      </c>
    </row>
    <row r="28" spans="1:27" ht="28.5" customHeight="1" x14ac:dyDescent="0.3">
      <c r="A28" s="173">
        <v>1</v>
      </c>
      <c r="B28" s="174" t="str">
        <f>CONCATENATE("Total de ocorrências entre - ",G28," e ",H28)</f>
        <v>Total de ocorrências entre - 0 e 19</v>
      </c>
      <c r="C28" s="574" t="s">
        <v>122</v>
      </c>
      <c r="D28" s="574"/>
      <c r="E28" s="574"/>
      <c r="F28" s="574"/>
      <c r="G28" s="172">
        <v>0</v>
      </c>
      <c r="H28" s="172">
        <v>19</v>
      </c>
    </row>
    <row r="29" spans="1:27" ht="28.5" customHeight="1" x14ac:dyDescent="0.3">
      <c r="A29" s="173">
        <v>1</v>
      </c>
      <c r="B29" s="174" t="str">
        <f>CONCATENATE("Total de ocorrências entre - ",G29," e ",H29)</f>
        <v>Total de ocorrências entre - 20 e 39</v>
      </c>
      <c r="C29" s="574" t="s">
        <v>123</v>
      </c>
      <c r="D29" s="574"/>
      <c r="E29" s="574" t="s">
        <v>124</v>
      </c>
      <c r="F29" s="574"/>
      <c r="G29" s="172">
        <v>20</v>
      </c>
      <c r="H29" s="172">
        <v>39</v>
      </c>
    </row>
    <row r="30" spans="1:27" ht="28.5" customHeight="1" x14ac:dyDescent="0.3">
      <c r="A30" s="173">
        <v>0.99</v>
      </c>
      <c r="B30" s="174" t="str">
        <f>CONCATENATE("Total de ocorrências entre - ",G30," e ",H30)</f>
        <v>Total de ocorrências entre - 40 e 59</v>
      </c>
      <c r="C30" s="574" t="s">
        <v>125</v>
      </c>
      <c r="D30" s="574"/>
      <c r="E30" s="574" t="s">
        <v>125</v>
      </c>
      <c r="F30" s="574"/>
      <c r="G30" s="172">
        <v>40</v>
      </c>
      <c r="H30" s="172">
        <v>59</v>
      </c>
    </row>
    <row r="31" spans="1:27" ht="28.5" customHeight="1" x14ac:dyDescent="0.3">
      <c r="A31" s="173">
        <v>0.98</v>
      </c>
      <c r="B31" s="174" t="str">
        <f>CONCATENATE("Total de ocorrências entre - ",G31," e ",H31)</f>
        <v>Total de ocorrências entre - 60 e 79</v>
      </c>
      <c r="C31" s="574" t="s">
        <v>126</v>
      </c>
      <c r="D31" s="574"/>
      <c r="E31" s="574" t="s">
        <v>127</v>
      </c>
      <c r="F31" s="574"/>
      <c r="G31" s="172">
        <v>60</v>
      </c>
      <c r="H31" s="172">
        <v>79</v>
      </c>
    </row>
    <row r="32" spans="1:27" ht="28.5" customHeight="1" x14ac:dyDescent="0.3">
      <c r="A32" s="173">
        <v>0.97</v>
      </c>
      <c r="B32" s="174" t="str">
        <f>CONCATENATE("Total de ocorrências entre - ",G32," e ",H32)</f>
        <v>Total de ocorrências entre - 80 e 99</v>
      </c>
      <c r="C32" s="574" t="s">
        <v>127</v>
      </c>
      <c r="D32" s="574"/>
      <c r="E32" s="574" t="s">
        <v>128</v>
      </c>
      <c r="F32" s="574"/>
      <c r="G32" s="172">
        <v>80</v>
      </c>
      <c r="H32" s="172">
        <v>99</v>
      </c>
    </row>
    <row r="33" spans="1:8" ht="28.5" customHeight="1" x14ac:dyDescent="0.3">
      <c r="A33" s="175">
        <v>0.96</v>
      </c>
      <c r="B33" s="176" t="str">
        <f>CONCATENATE("Acima de ",H32,)</f>
        <v>Acima de 99</v>
      </c>
      <c r="C33" s="575" t="s">
        <v>129</v>
      </c>
      <c r="D33" s="575"/>
      <c r="E33" s="575" t="s">
        <v>130</v>
      </c>
      <c r="F33" s="575"/>
      <c r="G33" s="172">
        <v>100</v>
      </c>
      <c r="H33" s="172"/>
    </row>
    <row r="35" spans="1:8" ht="15" customHeight="1" x14ac:dyDescent="0.3">
      <c r="A35" s="576" t="s">
        <v>131</v>
      </c>
      <c r="B35" s="576"/>
      <c r="C35" s="576"/>
      <c r="D35" s="576"/>
      <c r="E35" s="576"/>
    </row>
    <row r="36" spans="1:8" ht="15" customHeight="1" x14ac:dyDescent="0.3">
      <c r="A36" s="577" t="s">
        <v>132</v>
      </c>
      <c r="B36" s="577"/>
      <c r="C36" s="577"/>
      <c r="D36" s="577"/>
      <c r="E36" s="177">
        <v>0</v>
      </c>
      <c r="F36" t="s">
        <v>133</v>
      </c>
    </row>
    <row r="37" spans="1:8" ht="15" customHeight="1" x14ac:dyDescent="0.3">
      <c r="A37" s="578" t="s">
        <v>134</v>
      </c>
      <c r="B37" s="578"/>
      <c r="C37" s="578"/>
      <c r="D37" s="578"/>
      <c r="E37" s="178">
        <f>IF(E36&gt;=G33,A33,IF(E36&gt;=G32,A32,IF(E36&gt;=G31,A31,IF(E36&gt;=G30,A30,IF(E36&lt;=H29,A29,"VERIFICAR")))))</f>
        <v>1</v>
      </c>
      <c r="F37" t="s">
        <v>135</v>
      </c>
    </row>
    <row r="38" spans="1:8" ht="15" customHeight="1" x14ac:dyDescent="0.3">
      <c r="A38" s="578" t="s">
        <v>136</v>
      </c>
      <c r="B38" s="578"/>
      <c r="C38" s="578"/>
      <c r="D38" s="578"/>
      <c r="E38" s="179">
        <f>E23</f>
        <v>116949.72</v>
      </c>
      <c r="F38"/>
    </row>
    <row r="39" spans="1:8" ht="15" customHeight="1" x14ac:dyDescent="0.3">
      <c r="A39" s="579" t="s">
        <v>137</v>
      </c>
      <c r="B39" s="579"/>
      <c r="C39" s="579"/>
      <c r="D39" s="579"/>
      <c r="E39" s="180">
        <f>E38*E37</f>
        <v>116949.72</v>
      </c>
      <c r="F39" t="s">
        <v>138</v>
      </c>
    </row>
    <row r="1048574" ht="12.75" customHeight="1" x14ac:dyDescent="0.3"/>
    <row r="1048575" ht="12.75" customHeight="1" x14ac:dyDescent="0.3"/>
    <row r="1048576" ht="12.75" customHeight="1" x14ac:dyDescent="0.3"/>
  </sheetData>
  <sheetProtection password="C4BC" sheet="1" objects="1" scenarios="1"/>
  <mergeCells count="54">
    <mergeCell ref="A38:D38"/>
    <mergeCell ref="A39:D39"/>
    <mergeCell ref="C32:F32"/>
    <mergeCell ref="C33:F33"/>
    <mergeCell ref="A35:E35"/>
    <mergeCell ref="A36:D36"/>
    <mergeCell ref="A37:D37"/>
    <mergeCell ref="C27:F27"/>
    <mergeCell ref="C28:F28"/>
    <mergeCell ref="C29:F29"/>
    <mergeCell ref="C30:F30"/>
    <mergeCell ref="C31:F31"/>
    <mergeCell ref="A21:D21"/>
    <mergeCell ref="A22:D22"/>
    <mergeCell ref="A23:D23"/>
    <mergeCell ref="A25:F25"/>
    <mergeCell ref="A26:F26"/>
    <mergeCell ref="A16:T16"/>
    <mergeCell ref="A17:F17"/>
    <mergeCell ref="A18:D18"/>
    <mergeCell ref="A19:D19"/>
    <mergeCell ref="A20:D20"/>
    <mergeCell ref="Z10:Z11"/>
    <mergeCell ref="AB11:AB14"/>
    <mergeCell ref="A12:A13"/>
    <mergeCell ref="A14:C14"/>
    <mergeCell ref="A15:S15"/>
    <mergeCell ref="U15:Z15"/>
    <mergeCell ref="U10:U11"/>
    <mergeCell ref="V10:V11"/>
    <mergeCell ref="W10:W11"/>
    <mergeCell ref="X10:X11"/>
    <mergeCell ref="Y10:Y11"/>
    <mergeCell ref="AA7:AA11"/>
    <mergeCell ref="AB7:AB10"/>
    <mergeCell ref="A8:A11"/>
    <mergeCell ref="B8:C10"/>
    <mergeCell ref="D8:S8"/>
    <mergeCell ref="T8:T11"/>
    <mergeCell ref="D9:F9"/>
    <mergeCell ref="G9:I9"/>
    <mergeCell ref="J9:O9"/>
    <mergeCell ref="P9:R9"/>
    <mergeCell ref="D10:F10"/>
    <mergeCell ref="G10:I10"/>
    <mergeCell ref="J10:L10"/>
    <mergeCell ref="M10:O10"/>
    <mergeCell ref="P10:R10"/>
    <mergeCell ref="S10:S11"/>
    <mergeCell ref="A4:T4"/>
    <mergeCell ref="A5:T5"/>
    <mergeCell ref="A6:T6"/>
    <mergeCell ref="S7:T7"/>
    <mergeCell ref="U7:Z9"/>
  </mergeCells>
  <pageMargins left="0.51180555555555596" right="0.51180555555555596" top="0.78749999999999998" bottom="0.78749999999999998" header="0.511811023622047" footer="0.511811023622047"/>
  <pageSetup paperSize="9" scale="29"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K78"/>
  <sheetViews>
    <sheetView showGridLines="0" view="pageBreakPreview" topLeftCell="A46" zoomScale="60" zoomScaleNormal="95" workbookViewId="0">
      <selection activeCell="A43" sqref="A43"/>
    </sheetView>
  </sheetViews>
  <sheetFormatPr defaultColWidth="8.6640625" defaultRowHeight="13.5" customHeight="1" x14ac:dyDescent="0.3"/>
  <cols>
    <col min="1" max="1" width="6.33203125" style="74" customWidth="1"/>
    <col min="2" max="2" width="12.44140625" style="181" customWidth="1"/>
    <col min="3" max="3" width="5" style="92" customWidth="1"/>
    <col min="4" max="23" width="9.109375" style="92" customWidth="1"/>
    <col min="24" max="24" width="10.6640625" style="92" customWidth="1"/>
    <col min="25" max="256" width="9.109375" style="92" customWidth="1"/>
    <col min="257" max="257" width="4.5546875" style="92" customWidth="1"/>
    <col min="258" max="258" width="11.109375" style="92" customWidth="1"/>
    <col min="259" max="259" width="4" style="92" customWidth="1"/>
    <col min="260" max="512" width="9.109375" style="92" customWidth="1"/>
    <col min="513" max="513" width="4.5546875" style="92" customWidth="1"/>
    <col min="514" max="514" width="11.109375" style="92" customWidth="1"/>
    <col min="515" max="515" width="4" style="92" customWidth="1"/>
    <col min="516" max="768" width="9.109375" style="92" customWidth="1"/>
    <col min="769" max="769" width="4.5546875" style="92" customWidth="1"/>
    <col min="770" max="770" width="11.109375" style="92" customWidth="1"/>
    <col min="771" max="771" width="4" style="92" customWidth="1"/>
    <col min="772" max="1025" width="9.109375" style="92" customWidth="1"/>
  </cols>
  <sheetData>
    <row r="1" spans="1:24" ht="14.4" x14ac:dyDescent="0.3">
      <c r="A1" s="182"/>
      <c r="B1" s="183" t="s">
        <v>139</v>
      </c>
    </row>
    <row r="2" spans="1:24" ht="14.4" x14ac:dyDescent="0.3">
      <c r="A2" s="182"/>
      <c r="B2" s="183" t="s">
        <v>140</v>
      </c>
    </row>
    <row r="3" spans="1:24" ht="14.4" x14ac:dyDescent="0.3">
      <c r="A3" s="182"/>
      <c r="B3" s="184" t="s">
        <v>141</v>
      </c>
      <c r="C3" s="184"/>
    </row>
    <row r="4" spans="1:24" s="29" customFormat="1" ht="15.6" x14ac:dyDescent="0.3">
      <c r="A4" s="580" t="s">
        <v>142</v>
      </c>
      <c r="B4" s="580"/>
      <c r="C4" s="580"/>
      <c r="D4" s="580"/>
      <c r="E4" s="580"/>
      <c r="F4" s="580"/>
      <c r="G4" s="580"/>
      <c r="H4" s="580"/>
      <c r="I4" s="580"/>
      <c r="J4" s="580"/>
      <c r="K4" s="580"/>
      <c r="L4" s="580"/>
      <c r="M4" s="580"/>
      <c r="N4" s="580"/>
      <c r="O4" s="580"/>
      <c r="P4" s="580"/>
      <c r="Q4" s="580"/>
      <c r="R4" s="580"/>
      <c r="S4" s="580"/>
      <c r="T4" s="580"/>
      <c r="U4" s="580"/>
      <c r="V4" s="580"/>
      <c r="W4" s="580"/>
      <c r="X4" s="580"/>
    </row>
    <row r="5" spans="1:24" ht="12" customHeight="1" x14ac:dyDescent="0.3"/>
    <row r="6" spans="1:24" ht="14.4" x14ac:dyDescent="0.3">
      <c r="A6" s="185" t="s">
        <v>143</v>
      </c>
      <c r="B6" s="186" t="s">
        <v>144</v>
      </c>
    </row>
    <row r="7" spans="1:24" ht="7.5" customHeight="1" x14ac:dyDescent="0.3"/>
    <row r="8" spans="1:24" ht="14.4" x14ac:dyDescent="0.3">
      <c r="C8" s="187" t="s">
        <v>145</v>
      </c>
      <c r="D8" s="188"/>
      <c r="E8" s="188"/>
      <c r="F8" s="188"/>
      <c r="G8" s="188"/>
    </row>
    <row r="10" spans="1:24" ht="14.4" x14ac:dyDescent="0.3">
      <c r="A10" s="185" t="s">
        <v>146</v>
      </c>
      <c r="B10" s="181" t="s">
        <v>147</v>
      </c>
    </row>
    <row r="11" spans="1:24" ht="12.75" customHeight="1" x14ac:dyDescent="0.3"/>
    <row r="12" spans="1:24" ht="14.4" x14ac:dyDescent="0.3">
      <c r="A12" s="185" t="s">
        <v>148</v>
      </c>
      <c r="B12" s="181" t="s">
        <v>149</v>
      </c>
    </row>
    <row r="13" spans="1:24" ht="14.4" x14ac:dyDescent="0.3">
      <c r="A13" s="185"/>
      <c r="B13" s="181" t="s">
        <v>150</v>
      </c>
    </row>
    <row r="14" spans="1:24" s="190" customFormat="1" ht="17.25" customHeight="1" x14ac:dyDescent="0.3">
      <c r="A14" s="185"/>
      <c r="B14" s="189" t="s">
        <v>151</v>
      </c>
    </row>
    <row r="15" spans="1:24" ht="7.5" customHeight="1" x14ac:dyDescent="0.3"/>
    <row r="16" spans="1:24" ht="14.4" x14ac:dyDescent="0.3">
      <c r="B16" s="191" t="s">
        <v>152</v>
      </c>
      <c r="C16" s="188" t="s">
        <v>153</v>
      </c>
      <c r="D16" s="188"/>
      <c r="E16" s="188"/>
      <c r="F16" s="188"/>
      <c r="G16" s="188"/>
    </row>
    <row r="18" spans="3:23" ht="14.4" x14ac:dyDescent="0.3">
      <c r="C18" s="192" t="s">
        <v>154</v>
      </c>
      <c r="D18" s="192" t="s">
        <v>155</v>
      </c>
    </row>
    <row r="19" spans="3:23" ht="14.4" x14ac:dyDescent="0.3">
      <c r="D19" s="193" t="s">
        <v>156</v>
      </c>
    </row>
    <row r="20" spans="3:23" ht="14.4" x14ac:dyDescent="0.3">
      <c r="D20" s="193" t="s">
        <v>157</v>
      </c>
    </row>
    <row r="21" spans="3:23" ht="14.4" x14ac:dyDescent="0.3">
      <c r="D21" s="193" t="s">
        <v>158</v>
      </c>
    </row>
    <row r="22" spans="3:23" ht="14.4" x14ac:dyDescent="0.3">
      <c r="D22" s="193" t="s">
        <v>159</v>
      </c>
    </row>
    <row r="23" spans="3:23" ht="14.4" x14ac:dyDescent="0.3">
      <c r="D23" s="193" t="s">
        <v>160</v>
      </c>
    </row>
    <row r="24" spans="3:23" ht="14.4" x14ac:dyDescent="0.3">
      <c r="D24" s="193" t="s">
        <v>161</v>
      </c>
    </row>
    <row r="25" spans="3:23" ht="14.4" x14ac:dyDescent="0.3">
      <c r="D25" s="193" t="s">
        <v>162</v>
      </c>
      <c r="E25" s="194"/>
      <c r="F25" s="194"/>
      <c r="G25" s="194"/>
      <c r="H25" s="194"/>
      <c r="I25" s="194"/>
      <c r="J25" s="194"/>
      <c r="K25" s="194"/>
      <c r="L25" s="194"/>
      <c r="M25" s="194"/>
      <c r="N25" s="194"/>
      <c r="O25" s="194"/>
      <c r="P25" s="194"/>
    </row>
    <row r="26" spans="3:23" ht="14.4" x14ac:dyDescent="0.3">
      <c r="D26" s="193" t="s">
        <v>163</v>
      </c>
    </row>
    <row r="27" spans="3:23" ht="14.4" x14ac:dyDescent="0.3">
      <c r="D27" s="193" t="s">
        <v>164</v>
      </c>
    </row>
    <row r="28" spans="3:23" ht="14.4" x14ac:dyDescent="0.3">
      <c r="D28" s="193" t="s">
        <v>165</v>
      </c>
    </row>
    <row r="29" spans="3:23" ht="14.4" x14ac:dyDescent="0.3">
      <c r="D29" s="193" t="s">
        <v>166</v>
      </c>
    </row>
    <row r="30" spans="3:23" ht="14.4" x14ac:dyDescent="0.3">
      <c r="D30" s="193" t="s">
        <v>167</v>
      </c>
      <c r="E30" s="194"/>
      <c r="F30" s="194"/>
      <c r="G30" s="194"/>
      <c r="H30" s="194"/>
      <c r="I30" s="194"/>
      <c r="J30" s="194"/>
      <c r="K30" s="194"/>
      <c r="L30" s="194"/>
      <c r="M30" s="194"/>
    </row>
    <row r="31" spans="3:23" ht="13.5" customHeight="1" x14ac:dyDescent="0.3">
      <c r="D31" s="581" t="s">
        <v>168</v>
      </c>
      <c r="E31" s="581"/>
      <c r="F31" s="581"/>
      <c r="G31" s="581"/>
      <c r="H31" s="581"/>
      <c r="I31" s="581"/>
      <c r="J31" s="581"/>
      <c r="K31" s="581"/>
      <c r="L31" s="581"/>
      <c r="M31" s="581"/>
      <c r="N31" s="581"/>
      <c r="O31" s="581"/>
      <c r="P31" s="581"/>
      <c r="Q31" s="581"/>
      <c r="R31" s="581"/>
      <c r="S31" s="581"/>
      <c r="T31" s="581"/>
      <c r="U31" s="581"/>
      <c r="V31" s="581"/>
      <c r="W31" s="581"/>
    </row>
    <row r="32" spans="3:23" ht="12.75" customHeight="1" x14ac:dyDescent="0.3">
      <c r="D32" s="581" t="s">
        <v>169</v>
      </c>
      <c r="E32" s="581"/>
      <c r="F32" s="581"/>
      <c r="G32" s="581"/>
      <c r="H32" s="581"/>
      <c r="I32" s="581"/>
      <c r="J32" s="581"/>
      <c r="K32" s="581"/>
      <c r="L32" s="581"/>
      <c r="M32" s="581"/>
      <c r="N32" s="581"/>
      <c r="O32" s="581"/>
      <c r="P32" s="581"/>
      <c r="Q32" s="581"/>
      <c r="R32" s="581"/>
      <c r="S32" s="581"/>
      <c r="T32" s="581"/>
      <c r="U32" s="581"/>
      <c r="V32" s="581"/>
      <c r="W32" s="581"/>
    </row>
    <row r="33" spans="1:1025" ht="12.75" customHeight="1" x14ac:dyDescent="0.3">
      <c r="D33" s="581" t="s">
        <v>170</v>
      </c>
      <c r="E33" s="581"/>
      <c r="F33" s="581"/>
      <c r="G33" s="581"/>
      <c r="H33" s="581"/>
      <c r="I33" s="581"/>
      <c r="J33" s="581"/>
      <c r="K33" s="581"/>
      <c r="L33" s="581"/>
      <c r="M33" s="581"/>
      <c r="N33" s="581"/>
      <c r="O33" s="581"/>
      <c r="P33" s="581"/>
      <c r="Q33" s="581"/>
      <c r="R33" s="581"/>
      <c r="S33" s="581"/>
      <c r="T33" s="581"/>
      <c r="U33" s="581"/>
      <c r="V33" s="581"/>
      <c r="W33" s="581"/>
    </row>
    <row r="34" spans="1:1025" ht="12.75" customHeight="1" x14ac:dyDescent="0.3">
      <c r="D34" s="581" t="s">
        <v>171</v>
      </c>
      <c r="E34" s="581"/>
      <c r="F34" s="581"/>
      <c r="G34" s="581"/>
      <c r="H34" s="581"/>
      <c r="I34" s="581"/>
      <c r="J34" s="581"/>
      <c r="K34" s="581"/>
      <c r="L34" s="581"/>
      <c r="M34" s="581"/>
      <c r="N34" s="581"/>
      <c r="O34" s="581"/>
      <c r="P34" s="581"/>
      <c r="Q34" s="581"/>
      <c r="R34" s="581"/>
      <c r="S34" s="581"/>
      <c r="T34" s="581"/>
      <c r="U34" s="581"/>
      <c r="V34" s="581"/>
      <c r="W34" s="581"/>
    </row>
    <row r="35" spans="1:1025" ht="14.4" x14ac:dyDescent="0.3">
      <c r="D35" s="193" t="s">
        <v>172</v>
      </c>
    </row>
    <row r="36" spans="1:1025" ht="14.4" x14ac:dyDescent="0.3">
      <c r="D36" s="193" t="s">
        <v>173</v>
      </c>
    </row>
    <row r="37" spans="1:1025" ht="14.4" x14ac:dyDescent="0.3">
      <c r="D37" s="193" t="s">
        <v>174</v>
      </c>
    </row>
    <row r="38" spans="1:1025" ht="14.4" x14ac:dyDescent="0.3">
      <c r="D38" s="193" t="s">
        <v>175</v>
      </c>
    </row>
    <row r="39" spans="1:1025" ht="14.4" x14ac:dyDescent="0.3">
      <c r="D39" s="193" t="s">
        <v>176</v>
      </c>
    </row>
    <row r="40" spans="1:1025" ht="14.4" x14ac:dyDescent="0.3">
      <c r="D40" s="193" t="s">
        <v>177</v>
      </c>
    </row>
    <row r="41" spans="1:1025" s="192" customFormat="1" ht="13.8" x14ac:dyDescent="0.3">
      <c r="A41" s="74"/>
      <c r="B41" s="181"/>
      <c r="C41" s="92"/>
      <c r="D41" s="193" t="s">
        <v>178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c r="DT41" s="92"/>
      <c r="DU41" s="92"/>
      <c r="DV41" s="92"/>
      <c r="DW41" s="92"/>
      <c r="DX41" s="92"/>
      <c r="DY41" s="92"/>
      <c r="DZ41" s="92"/>
      <c r="EA41" s="92"/>
      <c r="EB41" s="92"/>
      <c r="EC41" s="92"/>
      <c r="ED41" s="92"/>
      <c r="EE41" s="92"/>
      <c r="EF41" s="92"/>
      <c r="EG41" s="92"/>
      <c r="EH41" s="92"/>
      <c r="EI41" s="92"/>
      <c r="EJ41" s="92"/>
      <c r="EK41" s="92"/>
      <c r="EL41" s="92"/>
      <c r="EM41" s="92"/>
      <c r="EN41" s="92"/>
      <c r="EO41" s="92"/>
      <c r="EP41" s="92"/>
      <c r="EQ41" s="92"/>
      <c r="ER41" s="92"/>
      <c r="ES41" s="92"/>
      <c r="ET41" s="92"/>
      <c r="EU41" s="92"/>
      <c r="EV41" s="92"/>
      <c r="EW41" s="92"/>
      <c r="EX41" s="92"/>
      <c r="EY41" s="92"/>
      <c r="EZ41" s="92"/>
      <c r="FA41" s="92"/>
      <c r="FB41" s="92"/>
      <c r="FC41" s="92"/>
      <c r="FD41" s="92"/>
      <c r="FE41" s="92"/>
      <c r="FF41" s="92"/>
      <c r="FG41" s="92"/>
      <c r="FH41" s="92"/>
      <c r="FI41" s="92"/>
      <c r="FJ41" s="92"/>
      <c r="FK41" s="92"/>
      <c r="FL41" s="92"/>
      <c r="FM41" s="92"/>
      <c r="FN41" s="92"/>
      <c r="FO41" s="92"/>
      <c r="FP41" s="92"/>
      <c r="FQ41" s="92"/>
      <c r="FR41" s="92"/>
      <c r="FS41" s="92"/>
      <c r="FT41" s="92"/>
      <c r="FU41" s="92"/>
      <c r="FV41" s="92"/>
      <c r="FW41" s="92"/>
      <c r="FX41" s="92"/>
      <c r="FY41" s="92"/>
      <c r="FZ41" s="92"/>
      <c r="GA41" s="92"/>
      <c r="GB41" s="92"/>
      <c r="GC41" s="92"/>
      <c r="GD41" s="92"/>
      <c r="GE41" s="92"/>
      <c r="GF41" s="92"/>
      <c r="GG41" s="92"/>
      <c r="GH41" s="92"/>
      <c r="GI41" s="92"/>
      <c r="GJ41" s="92"/>
      <c r="GK41" s="92"/>
      <c r="GL41" s="92"/>
      <c r="GM41" s="92"/>
      <c r="GN41" s="92"/>
      <c r="GO41" s="92"/>
      <c r="GP41" s="92"/>
      <c r="GQ41" s="92"/>
      <c r="GR41" s="92"/>
      <c r="GS41" s="92"/>
      <c r="GT41" s="92"/>
      <c r="GU41" s="92"/>
      <c r="GV41" s="92"/>
      <c r="GW41" s="92"/>
      <c r="GX41" s="92"/>
      <c r="GY41" s="92"/>
      <c r="GZ41" s="92"/>
      <c r="HA41" s="92"/>
      <c r="HB41" s="92"/>
      <c r="HC41" s="92"/>
      <c r="HD41" s="92"/>
      <c r="HE41" s="92"/>
      <c r="HF41" s="92"/>
      <c r="HG41" s="92"/>
      <c r="HH41" s="92"/>
      <c r="HI41" s="92"/>
      <c r="HJ41" s="92"/>
      <c r="HK41" s="92"/>
      <c r="HL41" s="92"/>
      <c r="HM41" s="92"/>
      <c r="HN41" s="92"/>
      <c r="HO41" s="92"/>
      <c r="HP41" s="92"/>
      <c r="HQ41" s="92"/>
      <c r="HR41" s="92"/>
      <c r="HS41" s="92"/>
      <c r="HT41" s="92"/>
      <c r="HU41" s="92"/>
      <c r="HV41" s="92"/>
      <c r="HW41" s="92"/>
      <c r="HX41" s="92"/>
      <c r="HY41" s="92"/>
      <c r="HZ41" s="92"/>
      <c r="IA41" s="92"/>
      <c r="IB41" s="92"/>
      <c r="IC41" s="92"/>
      <c r="ID41" s="92"/>
      <c r="IE41" s="92"/>
      <c r="IF41" s="92"/>
      <c r="IG41" s="92"/>
      <c r="IH41" s="92"/>
      <c r="II41" s="92"/>
      <c r="IJ41" s="92"/>
      <c r="IK41" s="92"/>
      <c r="IL41" s="92"/>
      <c r="IM41" s="92"/>
      <c r="IN41" s="92"/>
      <c r="IO41" s="92"/>
      <c r="IP41" s="92"/>
      <c r="IQ41" s="92"/>
      <c r="IR41" s="92"/>
      <c r="IS41" s="92"/>
      <c r="IT41" s="92"/>
      <c r="IU41" s="92"/>
      <c r="IV41" s="92"/>
      <c r="IW41" s="92"/>
      <c r="IX41" s="92"/>
      <c r="IY41" s="92"/>
      <c r="IZ41" s="92"/>
      <c r="JA41" s="92"/>
      <c r="JB41" s="92"/>
      <c r="JC41" s="92"/>
      <c r="JD41" s="92"/>
      <c r="JE41" s="92"/>
      <c r="JF41" s="92"/>
      <c r="JG41" s="92"/>
      <c r="JH41" s="92"/>
      <c r="JI41" s="92"/>
      <c r="JJ41" s="92"/>
      <c r="JK41" s="92"/>
      <c r="JL41" s="92"/>
      <c r="JM41" s="92"/>
      <c r="JN41" s="92"/>
      <c r="JO41" s="92"/>
      <c r="JP41" s="92"/>
      <c r="JQ41" s="92"/>
      <c r="JR41" s="92"/>
      <c r="JS41" s="92"/>
      <c r="JT41" s="92"/>
      <c r="JU41" s="92"/>
      <c r="JV41" s="92"/>
      <c r="JW41" s="92"/>
      <c r="JX41" s="92"/>
      <c r="JY41" s="92"/>
      <c r="JZ41" s="92"/>
      <c r="KA41" s="92"/>
      <c r="KB41" s="92"/>
      <c r="KC41" s="92"/>
      <c r="KD41" s="92"/>
      <c r="KE41" s="92"/>
      <c r="KF41" s="92"/>
      <c r="KG41" s="92"/>
      <c r="KH41" s="92"/>
      <c r="KI41" s="92"/>
      <c r="KJ41" s="92"/>
      <c r="KK41" s="92"/>
      <c r="KL41" s="92"/>
      <c r="KM41" s="92"/>
      <c r="KN41" s="92"/>
      <c r="KO41" s="92"/>
      <c r="KP41" s="92"/>
      <c r="KQ41" s="92"/>
      <c r="KR41" s="92"/>
      <c r="KS41" s="92"/>
      <c r="KT41" s="92"/>
      <c r="KU41" s="92"/>
      <c r="KV41" s="92"/>
      <c r="KW41" s="92"/>
      <c r="KX41" s="92"/>
      <c r="KY41" s="92"/>
      <c r="KZ41" s="92"/>
      <c r="LA41" s="92"/>
      <c r="LB41" s="92"/>
      <c r="LC41" s="92"/>
      <c r="LD41" s="92"/>
      <c r="LE41" s="92"/>
      <c r="LF41" s="92"/>
      <c r="LG41" s="92"/>
      <c r="LH41" s="92"/>
      <c r="LI41" s="92"/>
      <c r="LJ41" s="92"/>
      <c r="LK41" s="92"/>
      <c r="LL41" s="92"/>
      <c r="LM41" s="92"/>
      <c r="LN41" s="92"/>
      <c r="LO41" s="92"/>
      <c r="LP41" s="92"/>
      <c r="LQ41" s="92"/>
      <c r="LR41" s="92"/>
      <c r="LS41" s="92"/>
      <c r="LT41" s="92"/>
      <c r="LU41" s="92"/>
      <c r="LV41" s="92"/>
      <c r="LW41" s="92"/>
      <c r="LX41" s="92"/>
      <c r="LY41" s="92"/>
      <c r="LZ41" s="92"/>
      <c r="MA41" s="92"/>
      <c r="MB41" s="92"/>
      <c r="MC41" s="92"/>
      <c r="MD41" s="92"/>
      <c r="ME41" s="92"/>
      <c r="MF41" s="92"/>
      <c r="MG41" s="92"/>
      <c r="MH41" s="92"/>
      <c r="MI41" s="92"/>
      <c r="MJ41" s="92"/>
      <c r="MK41" s="92"/>
      <c r="ML41" s="92"/>
      <c r="MM41" s="92"/>
      <c r="MN41" s="92"/>
      <c r="MO41" s="92"/>
      <c r="MP41" s="92"/>
      <c r="MQ41" s="92"/>
      <c r="MR41" s="92"/>
      <c r="MS41" s="92"/>
      <c r="MT41" s="92"/>
      <c r="MU41" s="92"/>
      <c r="MV41" s="92"/>
      <c r="MW41" s="92"/>
      <c r="MX41" s="92"/>
      <c r="MY41" s="92"/>
      <c r="MZ41" s="92"/>
      <c r="NA41" s="92"/>
      <c r="NB41" s="92"/>
      <c r="NC41" s="92"/>
      <c r="ND41" s="92"/>
      <c r="NE41" s="92"/>
      <c r="NF41" s="92"/>
      <c r="NG41" s="92"/>
      <c r="NH41" s="92"/>
      <c r="NI41" s="92"/>
      <c r="NJ41" s="92"/>
      <c r="NK41" s="92"/>
      <c r="NL41" s="92"/>
      <c r="NM41" s="92"/>
      <c r="NN41" s="92"/>
      <c r="NO41" s="92"/>
      <c r="NP41" s="92"/>
      <c r="NQ41" s="92"/>
      <c r="NR41" s="92"/>
      <c r="NS41" s="92"/>
      <c r="NT41" s="92"/>
      <c r="NU41" s="92"/>
      <c r="NV41" s="92"/>
      <c r="NW41" s="92"/>
      <c r="NX41" s="92"/>
      <c r="NY41" s="92"/>
      <c r="NZ41" s="92"/>
      <c r="OA41" s="92"/>
      <c r="OB41" s="92"/>
      <c r="OC41" s="92"/>
      <c r="OD41" s="92"/>
      <c r="OE41" s="92"/>
      <c r="OF41" s="92"/>
      <c r="OG41" s="92"/>
      <c r="OH41" s="92"/>
      <c r="OI41" s="92"/>
      <c r="OJ41" s="92"/>
      <c r="OK41" s="92"/>
      <c r="OL41" s="92"/>
      <c r="OM41" s="92"/>
      <c r="ON41" s="92"/>
      <c r="OO41" s="92"/>
      <c r="OP41" s="92"/>
      <c r="OQ41" s="92"/>
      <c r="OR41" s="92"/>
      <c r="OS41" s="92"/>
      <c r="OT41" s="92"/>
      <c r="OU41" s="92"/>
      <c r="OV41" s="92"/>
      <c r="OW41" s="92"/>
      <c r="OX41" s="92"/>
      <c r="OY41" s="92"/>
      <c r="OZ41" s="92"/>
      <c r="PA41" s="92"/>
      <c r="PB41" s="92"/>
      <c r="PC41" s="92"/>
      <c r="PD41" s="92"/>
      <c r="PE41" s="92"/>
      <c r="PF41" s="92"/>
      <c r="PG41" s="92"/>
      <c r="PH41" s="92"/>
      <c r="PI41" s="92"/>
      <c r="PJ41" s="92"/>
      <c r="PK41" s="92"/>
      <c r="PL41" s="92"/>
      <c r="PM41" s="92"/>
      <c r="PN41" s="92"/>
      <c r="PO41" s="92"/>
      <c r="PP41" s="92"/>
      <c r="PQ41" s="92"/>
      <c r="PR41" s="92"/>
      <c r="PS41" s="92"/>
      <c r="PT41" s="92"/>
      <c r="PU41" s="92"/>
      <c r="PV41" s="92"/>
      <c r="PW41" s="92"/>
      <c r="PX41" s="92"/>
      <c r="PY41" s="92"/>
      <c r="PZ41" s="92"/>
      <c r="QA41" s="92"/>
      <c r="QB41" s="92"/>
      <c r="QC41" s="92"/>
      <c r="QD41" s="92"/>
      <c r="QE41" s="92"/>
      <c r="QF41" s="92"/>
      <c r="QG41" s="92"/>
      <c r="QH41" s="92"/>
      <c r="QI41" s="92"/>
      <c r="QJ41" s="92"/>
      <c r="QK41" s="92"/>
      <c r="QL41" s="92"/>
      <c r="QM41" s="92"/>
      <c r="QN41" s="92"/>
      <c r="QO41" s="92"/>
      <c r="QP41" s="92"/>
      <c r="QQ41" s="92"/>
      <c r="QR41" s="92"/>
      <c r="QS41" s="92"/>
      <c r="QT41" s="92"/>
      <c r="QU41" s="92"/>
      <c r="QV41" s="92"/>
      <c r="QW41" s="92"/>
      <c r="QX41" s="92"/>
      <c r="QY41" s="92"/>
      <c r="QZ41" s="92"/>
      <c r="RA41" s="92"/>
      <c r="RB41" s="92"/>
      <c r="RC41" s="92"/>
      <c r="RD41" s="92"/>
      <c r="RE41" s="92"/>
      <c r="RF41" s="92"/>
      <c r="RG41" s="92"/>
      <c r="RH41" s="92"/>
      <c r="RI41" s="92"/>
      <c r="RJ41" s="92"/>
      <c r="RK41" s="92"/>
      <c r="RL41" s="92"/>
      <c r="RM41" s="92"/>
      <c r="RN41" s="92"/>
      <c r="RO41" s="92"/>
      <c r="RP41" s="92"/>
      <c r="RQ41" s="92"/>
      <c r="RR41" s="92"/>
      <c r="RS41" s="92"/>
      <c r="RT41" s="92"/>
      <c r="RU41" s="92"/>
      <c r="RV41" s="92"/>
      <c r="RW41" s="92"/>
      <c r="RX41" s="92"/>
      <c r="RY41" s="92"/>
      <c r="RZ41" s="92"/>
      <c r="SA41" s="92"/>
      <c r="SB41" s="92"/>
      <c r="SC41" s="92"/>
      <c r="SD41" s="92"/>
      <c r="SE41" s="92"/>
      <c r="SF41" s="92"/>
      <c r="SG41" s="92"/>
      <c r="SH41" s="92"/>
      <c r="SI41" s="92"/>
      <c r="SJ41" s="92"/>
      <c r="SK41" s="92"/>
      <c r="SL41" s="92"/>
      <c r="SM41" s="92"/>
      <c r="SN41" s="92"/>
      <c r="SO41" s="92"/>
      <c r="SP41" s="92"/>
      <c r="SQ41" s="92"/>
      <c r="SR41" s="92"/>
      <c r="SS41" s="92"/>
      <c r="ST41" s="92"/>
      <c r="SU41" s="92"/>
      <c r="SV41" s="92"/>
      <c r="SW41" s="92"/>
      <c r="SX41" s="92"/>
      <c r="SY41" s="92"/>
      <c r="SZ41" s="92"/>
      <c r="TA41" s="92"/>
      <c r="TB41" s="92"/>
      <c r="TC41" s="92"/>
      <c r="TD41" s="92"/>
      <c r="TE41" s="92"/>
      <c r="TF41" s="92"/>
      <c r="TG41" s="92"/>
      <c r="TH41" s="92"/>
      <c r="TI41" s="92"/>
      <c r="TJ41" s="92"/>
      <c r="TK41" s="92"/>
      <c r="TL41" s="92"/>
      <c r="TM41" s="92"/>
      <c r="TN41" s="92"/>
      <c r="TO41" s="92"/>
      <c r="TP41" s="92"/>
      <c r="TQ41" s="92"/>
      <c r="TR41" s="92"/>
      <c r="TS41" s="92"/>
      <c r="TT41" s="92"/>
      <c r="TU41" s="92"/>
      <c r="TV41" s="92"/>
      <c r="TW41" s="92"/>
      <c r="TX41" s="92"/>
      <c r="TY41" s="92"/>
      <c r="TZ41" s="92"/>
      <c r="UA41" s="92"/>
      <c r="UB41" s="92"/>
      <c r="UC41" s="92"/>
      <c r="UD41" s="92"/>
      <c r="UE41" s="92"/>
      <c r="UF41" s="92"/>
      <c r="UG41" s="92"/>
      <c r="UH41" s="92"/>
      <c r="UI41" s="92"/>
      <c r="UJ41" s="92"/>
      <c r="UK41" s="92"/>
      <c r="UL41" s="92"/>
      <c r="UM41" s="92"/>
      <c r="UN41" s="92"/>
      <c r="UO41" s="92"/>
      <c r="UP41" s="92"/>
      <c r="UQ41" s="92"/>
      <c r="UR41" s="92"/>
      <c r="US41" s="92"/>
      <c r="UT41" s="92"/>
      <c r="UU41" s="92"/>
      <c r="UV41" s="92"/>
      <c r="UW41" s="92"/>
      <c r="UX41" s="92"/>
      <c r="UY41" s="92"/>
      <c r="UZ41" s="92"/>
      <c r="VA41" s="92"/>
      <c r="VB41" s="92"/>
      <c r="VC41" s="92"/>
      <c r="VD41" s="92"/>
      <c r="VE41" s="92"/>
      <c r="VF41" s="92"/>
      <c r="VG41" s="92"/>
      <c r="VH41" s="92"/>
      <c r="VI41" s="92"/>
      <c r="VJ41" s="92"/>
      <c r="VK41" s="92"/>
      <c r="VL41" s="92"/>
      <c r="VM41" s="92"/>
      <c r="VN41" s="92"/>
      <c r="VO41" s="92"/>
      <c r="VP41" s="92"/>
      <c r="VQ41" s="92"/>
      <c r="VR41" s="92"/>
      <c r="VS41" s="92"/>
      <c r="VT41" s="92"/>
      <c r="VU41" s="92"/>
      <c r="VV41" s="92"/>
      <c r="VW41" s="92"/>
      <c r="VX41" s="92"/>
      <c r="VY41" s="92"/>
      <c r="VZ41" s="92"/>
      <c r="WA41" s="92"/>
      <c r="WB41" s="92"/>
      <c r="WC41" s="92"/>
      <c r="WD41" s="92"/>
      <c r="WE41" s="92"/>
      <c r="WF41" s="92"/>
      <c r="WG41" s="92"/>
      <c r="WH41" s="92"/>
      <c r="WI41" s="92"/>
      <c r="WJ41" s="92"/>
      <c r="WK41" s="92"/>
      <c r="WL41" s="92"/>
      <c r="WM41" s="92"/>
      <c r="WN41" s="92"/>
      <c r="WO41" s="92"/>
      <c r="WP41" s="92"/>
      <c r="WQ41" s="92"/>
      <c r="WR41" s="92"/>
      <c r="WS41" s="92"/>
      <c r="WT41" s="92"/>
      <c r="WU41" s="92"/>
      <c r="WV41" s="92"/>
      <c r="WW41" s="92"/>
      <c r="WX41" s="92"/>
      <c r="WY41" s="92"/>
      <c r="WZ41" s="92"/>
      <c r="XA41" s="92"/>
      <c r="XB41" s="92"/>
      <c r="XC41" s="92"/>
      <c r="XD41" s="92"/>
      <c r="XE41" s="92"/>
      <c r="XF41" s="92"/>
      <c r="XG41" s="92"/>
      <c r="XH41" s="92"/>
      <c r="XI41" s="92"/>
      <c r="XJ41" s="92"/>
      <c r="XK41" s="92"/>
      <c r="XL41" s="92"/>
      <c r="XM41" s="92"/>
      <c r="XN41" s="92"/>
      <c r="XO41" s="92"/>
      <c r="XP41" s="92"/>
      <c r="XQ41" s="92"/>
      <c r="XR41" s="92"/>
      <c r="XS41" s="92"/>
      <c r="XT41" s="92"/>
      <c r="XU41" s="92"/>
      <c r="XV41" s="92"/>
      <c r="XW41" s="92"/>
      <c r="XX41" s="92"/>
      <c r="XY41" s="92"/>
      <c r="XZ41" s="92"/>
      <c r="YA41" s="92"/>
      <c r="YB41" s="92"/>
      <c r="YC41" s="92"/>
      <c r="YD41" s="92"/>
      <c r="YE41" s="92"/>
      <c r="YF41" s="92"/>
      <c r="YG41" s="92"/>
      <c r="YH41" s="92"/>
      <c r="YI41" s="92"/>
      <c r="YJ41" s="92"/>
      <c r="YK41" s="92"/>
      <c r="YL41" s="92"/>
      <c r="YM41" s="92"/>
      <c r="YN41" s="92"/>
      <c r="YO41" s="92"/>
      <c r="YP41" s="92"/>
      <c r="YQ41" s="92"/>
      <c r="YR41" s="92"/>
      <c r="YS41" s="92"/>
      <c r="YT41" s="92"/>
      <c r="YU41" s="92"/>
      <c r="YV41" s="92"/>
      <c r="YW41" s="92"/>
      <c r="YX41" s="92"/>
      <c r="YY41" s="92"/>
      <c r="YZ41" s="92"/>
      <c r="ZA41" s="92"/>
      <c r="ZB41" s="92"/>
      <c r="ZC41" s="92"/>
      <c r="ZD41" s="92"/>
      <c r="ZE41" s="92"/>
      <c r="ZF41" s="92"/>
      <c r="ZG41" s="92"/>
      <c r="ZH41" s="92"/>
      <c r="ZI41" s="92"/>
      <c r="ZJ41" s="92"/>
      <c r="ZK41" s="92"/>
      <c r="ZL41" s="92"/>
      <c r="ZM41" s="92"/>
      <c r="ZN41" s="92"/>
      <c r="ZO41" s="92"/>
      <c r="ZP41" s="92"/>
      <c r="ZQ41" s="92"/>
      <c r="ZR41" s="92"/>
      <c r="ZS41" s="92"/>
      <c r="ZT41" s="92"/>
      <c r="ZU41" s="92"/>
      <c r="ZV41" s="92"/>
      <c r="ZW41" s="92"/>
      <c r="ZX41" s="92"/>
      <c r="ZY41" s="92"/>
      <c r="ZZ41" s="92"/>
      <c r="AAA41" s="92"/>
      <c r="AAB41" s="92"/>
      <c r="AAC41" s="92"/>
      <c r="AAD41" s="92"/>
      <c r="AAE41" s="92"/>
      <c r="AAF41" s="92"/>
      <c r="AAG41" s="92"/>
      <c r="AAH41" s="92"/>
      <c r="AAI41" s="92"/>
      <c r="AAJ41" s="92"/>
      <c r="AAK41" s="92"/>
      <c r="AAL41" s="92"/>
      <c r="AAM41" s="92"/>
      <c r="AAN41" s="92"/>
      <c r="AAO41" s="92"/>
      <c r="AAP41" s="92"/>
      <c r="AAQ41" s="92"/>
      <c r="AAR41" s="92"/>
      <c r="AAS41" s="92"/>
      <c r="AAT41" s="92"/>
      <c r="AAU41" s="92"/>
      <c r="AAV41" s="92"/>
      <c r="AAW41" s="92"/>
      <c r="AAX41" s="92"/>
      <c r="AAY41" s="92"/>
      <c r="AAZ41" s="92"/>
      <c r="ABA41" s="92"/>
      <c r="ABB41" s="92"/>
      <c r="ABC41" s="92"/>
      <c r="ABD41" s="92"/>
      <c r="ABE41" s="92"/>
      <c r="ABF41" s="92"/>
      <c r="ABG41" s="92"/>
      <c r="ABH41" s="92"/>
      <c r="ABI41" s="92"/>
      <c r="ABJ41" s="92"/>
      <c r="ABK41" s="92"/>
      <c r="ABL41" s="92"/>
      <c r="ABM41" s="92"/>
      <c r="ABN41" s="92"/>
      <c r="ABO41" s="92"/>
      <c r="ABP41" s="92"/>
      <c r="ABQ41" s="92"/>
      <c r="ABR41" s="92"/>
      <c r="ABS41" s="92"/>
      <c r="ABT41" s="92"/>
      <c r="ABU41" s="92"/>
      <c r="ABV41" s="92"/>
      <c r="ABW41" s="92"/>
      <c r="ABX41" s="92"/>
      <c r="ABY41" s="92"/>
      <c r="ABZ41" s="92"/>
      <c r="ACA41" s="92"/>
      <c r="ACB41" s="92"/>
      <c r="ACC41" s="92"/>
      <c r="ACD41" s="92"/>
      <c r="ACE41" s="92"/>
      <c r="ACF41" s="92"/>
      <c r="ACG41" s="92"/>
      <c r="ACH41" s="92"/>
      <c r="ACI41" s="92"/>
      <c r="ACJ41" s="92"/>
      <c r="ACK41" s="92"/>
      <c r="ACL41" s="92"/>
      <c r="ACM41" s="92"/>
      <c r="ACN41" s="92"/>
      <c r="ACO41" s="92"/>
      <c r="ACP41" s="92"/>
      <c r="ACQ41" s="92"/>
      <c r="ACR41" s="92"/>
      <c r="ACS41" s="92"/>
      <c r="ACT41" s="92"/>
      <c r="ACU41" s="92"/>
      <c r="ACV41" s="92"/>
      <c r="ACW41" s="92"/>
      <c r="ACX41" s="92"/>
      <c r="ACY41" s="92"/>
      <c r="ACZ41" s="92"/>
      <c r="ADA41" s="92"/>
      <c r="ADB41" s="92"/>
      <c r="ADC41" s="92"/>
      <c r="ADD41" s="92"/>
      <c r="ADE41" s="92"/>
      <c r="ADF41" s="92"/>
      <c r="ADG41" s="92"/>
      <c r="ADH41" s="92"/>
      <c r="ADI41" s="92"/>
      <c r="ADJ41" s="92"/>
      <c r="ADK41" s="92"/>
      <c r="ADL41" s="92"/>
      <c r="ADM41" s="92"/>
      <c r="ADN41" s="92"/>
      <c r="ADO41" s="92"/>
      <c r="ADP41" s="92"/>
      <c r="ADQ41" s="92"/>
      <c r="ADR41" s="92"/>
      <c r="ADS41" s="92"/>
      <c r="ADT41" s="92"/>
      <c r="ADU41" s="92"/>
      <c r="ADV41" s="92"/>
      <c r="ADW41" s="92"/>
      <c r="ADX41" s="92"/>
      <c r="ADY41" s="92"/>
      <c r="ADZ41" s="92"/>
      <c r="AEA41" s="92"/>
      <c r="AEB41" s="92"/>
      <c r="AEC41" s="92"/>
      <c r="AED41" s="92"/>
      <c r="AEE41" s="92"/>
      <c r="AEF41" s="92"/>
      <c r="AEG41" s="92"/>
      <c r="AEH41" s="92"/>
      <c r="AEI41" s="92"/>
      <c r="AEJ41" s="92"/>
      <c r="AEK41" s="92"/>
      <c r="AEL41" s="92"/>
      <c r="AEM41" s="92"/>
      <c r="AEN41" s="92"/>
      <c r="AEO41" s="92"/>
      <c r="AEP41" s="92"/>
      <c r="AEQ41" s="92"/>
      <c r="AER41" s="92"/>
      <c r="AES41" s="92"/>
      <c r="AET41" s="92"/>
      <c r="AEU41" s="92"/>
      <c r="AEV41" s="92"/>
      <c r="AEW41" s="92"/>
      <c r="AEX41" s="92"/>
      <c r="AEY41" s="92"/>
      <c r="AEZ41" s="92"/>
      <c r="AFA41" s="92"/>
      <c r="AFB41" s="92"/>
      <c r="AFC41" s="92"/>
      <c r="AFD41" s="92"/>
      <c r="AFE41" s="92"/>
      <c r="AFF41" s="92"/>
      <c r="AFG41" s="92"/>
      <c r="AFH41" s="92"/>
      <c r="AFI41" s="92"/>
      <c r="AFJ41" s="92"/>
      <c r="AFK41" s="92"/>
      <c r="AFL41" s="92"/>
      <c r="AFM41" s="92"/>
      <c r="AFN41" s="92"/>
      <c r="AFO41" s="92"/>
      <c r="AFP41" s="92"/>
      <c r="AFQ41" s="92"/>
      <c r="AFR41" s="92"/>
      <c r="AFS41" s="92"/>
      <c r="AFT41" s="92"/>
      <c r="AFU41" s="92"/>
      <c r="AFV41" s="92"/>
      <c r="AFW41" s="92"/>
      <c r="AFX41" s="92"/>
      <c r="AFY41" s="92"/>
      <c r="AFZ41" s="92"/>
      <c r="AGA41" s="92"/>
      <c r="AGB41" s="92"/>
      <c r="AGC41" s="92"/>
      <c r="AGD41" s="92"/>
      <c r="AGE41" s="92"/>
      <c r="AGF41" s="92"/>
      <c r="AGG41" s="92"/>
      <c r="AGH41" s="92"/>
      <c r="AGI41" s="92"/>
      <c r="AGJ41" s="92"/>
      <c r="AGK41" s="92"/>
      <c r="AGL41" s="92"/>
      <c r="AGM41" s="92"/>
      <c r="AGN41" s="92"/>
      <c r="AGO41" s="92"/>
      <c r="AGP41" s="92"/>
      <c r="AGQ41" s="92"/>
      <c r="AGR41" s="92"/>
      <c r="AGS41" s="92"/>
      <c r="AGT41" s="92"/>
      <c r="AGU41" s="92"/>
      <c r="AGV41" s="92"/>
      <c r="AGW41" s="92"/>
      <c r="AGX41" s="92"/>
      <c r="AGY41" s="92"/>
      <c r="AGZ41" s="92"/>
      <c r="AHA41" s="92"/>
      <c r="AHB41" s="92"/>
      <c r="AHC41" s="92"/>
      <c r="AHD41" s="92"/>
      <c r="AHE41" s="92"/>
      <c r="AHF41" s="92"/>
      <c r="AHG41" s="92"/>
      <c r="AHH41" s="92"/>
      <c r="AHI41" s="92"/>
      <c r="AHJ41" s="92"/>
      <c r="AHK41" s="92"/>
      <c r="AHL41" s="92"/>
      <c r="AHM41" s="92"/>
      <c r="AHN41" s="92"/>
      <c r="AHO41" s="92"/>
      <c r="AHP41" s="92"/>
      <c r="AHQ41" s="92"/>
      <c r="AHR41" s="92"/>
      <c r="AHS41" s="92"/>
      <c r="AHT41" s="92"/>
      <c r="AHU41" s="92"/>
      <c r="AHV41" s="92"/>
      <c r="AHW41" s="92"/>
      <c r="AHX41" s="92"/>
      <c r="AHY41" s="92"/>
      <c r="AHZ41" s="92"/>
      <c r="AIA41" s="92"/>
      <c r="AIB41" s="92"/>
      <c r="AIC41" s="92"/>
      <c r="AID41" s="92"/>
      <c r="AIE41" s="92"/>
      <c r="AIF41" s="92"/>
      <c r="AIG41" s="92"/>
      <c r="AIH41" s="92"/>
      <c r="AII41" s="92"/>
      <c r="AIJ41" s="92"/>
      <c r="AIK41" s="92"/>
      <c r="AIL41" s="92"/>
      <c r="AIM41" s="92"/>
      <c r="AIN41" s="92"/>
      <c r="AIO41" s="92"/>
      <c r="AIP41" s="92"/>
      <c r="AIQ41" s="92"/>
      <c r="AIR41" s="92"/>
      <c r="AIS41" s="92"/>
      <c r="AIT41" s="92"/>
      <c r="AIU41" s="92"/>
      <c r="AIV41" s="92"/>
      <c r="AIW41" s="92"/>
      <c r="AIX41" s="92"/>
      <c r="AIY41" s="92"/>
      <c r="AIZ41" s="92"/>
      <c r="AJA41" s="92"/>
      <c r="AJB41" s="92"/>
      <c r="AJC41" s="92"/>
      <c r="AJD41" s="92"/>
      <c r="AJE41" s="92"/>
      <c r="AJF41" s="92"/>
      <c r="AJG41" s="92"/>
      <c r="AJH41" s="92"/>
      <c r="AJI41" s="92"/>
      <c r="AJJ41" s="92"/>
      <c r="AJK41" s="92"/>
      <c r="AJL41" s="92"/>
      <c r="AJM41" s="92"/>
      <c r="AJN41" s="92"/>
      <c r="AJO41" s="92"/>
      <c r="AJP41" s="92"/>
      <c r="AJQ41" s="92"/>
      <c r="AJR41" s="92"/>
      <c r="AJS41" s="92"/>
      <c r="AJT41" s="92"/>
      <c r="AJU41" s="92"/>
      <c r="AJV41" s="92"/>
      <c r="AJW41" s="92"/>
      <c r="AJX41" s="92"/>
      <c r="AJY41" s="92"/>
      <c r="AJZ41" s="92"/>
      <c r="AKA41" s="92"/>
      <c r="AKB41" s="92"/>
      <c r="AKC41" s="92"/>
      <c r="AKD41" s="92"/>
      <c r="AKE41" s="92"/>
      <c r="AKF41" s="92"/>
      <c r="AKG41" s="92"/>
      <c r="AKH41" s="92"/>
      <c r="AKI41" s="92"/>
      <c r="AKJ41" s="92"/>
      <c r="AKK41" s="92"/>
      <c r="AKL41" s="92"/>
      <c r="AKM41" s="92"/>
      <c r="AKN41" s="92"/>
      <c r="AKO41" s="92"/>
      <c r="AKP41" s="92"/>
      <c r="AKQ41" s="92"/>
      <c r="AKR41" s="92"/>
      <c r="AKS41" s="92"/>
      <c r="AKT41" s="92"/>
      <c r="AKU41" s="92"/>
      <c r="AKV41" s="92"/>
      <c r="AKW41" s="92"/>
      <c r="AKX41" s="92"/>
      <c r="AKY41" s="92"/>
      <c r="AKZ41" s="92"/>
      <c r="ALA41" s="92"/>
      <c r="ALB41" s="92"/>
      <c r="ALC41" s="92"/>
      <c r="ALD41" s="92"/>
      <c r="ALE41" s="92"/>
      <c r="ALF41" s="92"/>
      <c r="ALG41" s="92"/>
      <c r="ALH41" s="92"/>
      <c r="ALI41" s="92"/>
      <c r="ALJ41" s="92"/>
      <c r="ALK41" s="92"/>
      <c r="ALL41" s="92"/>
      <c r="ALM41" s="92"/>
      <c r="ALN41" s="92"/>
      <c r="ALO41" s="92"/>
      <c r="ALP41" s="92"/>
      <c r="ALQ41" s="92"/>
      <c r="ALR41" s="92"/>
      <c r="ALS41" s="92"/>
      <c r="ALT41" s="92"/>
      <c r="ALU41" s="92"/>
      <c r="ALV41" s="92"/>
      <c r="ALW41" s="92"/>
      <c r="ALX41" s="92"/>
      <c r="ALY41" s="92"/>
      <c r="ALZ41" s="92"/>
      <c r="AMA41" s="92"/>
      <c r="AMB41" s="92"/>
      <c r="AMC41" s="92"/>
      <c r="AMD41" s="92"/>
      <c r="AME41" s="92"/>
      <c r="AMF41" s="92"/>
      <c r="AMG41" s="92"/>
      <c r="AMH41" s="92"/>
      <c r="AMI41" s="92"/>
      <c r="AMJ41" s="92"/>
      <c r="AMK41" s="92"/>
    </row>
    <row r="42" spans="1:1025" s="192" customFormat="1" ht="13.8" x14ac:dyDescent="0.3">
      <c r="A42" s="74"/>
      <c r="B42" s="181"/>
      <c r="C42" s="92"/>
      <c r="D42" s="193" t="s">
        <v>179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c r="CX42" s="92"/>
      <c r="CY42" s="92"/>
      <c r="CZ42" s="92"/>
      <c r="DA42" s="92"/>
      <c r="DB42" s="92"/>
      <c r="DC42" s="92"/>
      <c r="DD42" s="92"/>
      <c r="DE42" s="92"/>
      <c r="DF42" s="92"/>
      <c r="DG42" s="92"/>
      <c r="DH42" s="92"/>
      <c r="DI42" s="92"/>
      <c r="DJ42" s="92"/>
      <c r="DK42" s="92"/>
      <c r="DL42" s="92"/>
      <c r="DM42" s="92"/>
      <c r="DN42" s="92"/>
      <c r="DO42" s="92"/>
      <c r="DP42" s="92"/>
      <c r="DQ42" s="92"/>
      <c r="DR42" s="92"/>
      <c r="DS42" s="92"/>
      <c r="DT42" s="92"/>
      <c r="DU42" s="92"/>
      <c r="DV42" s="92"/>
      <c r="DW42" s="92"/>
      <c r="DX42" s="92"/>
      <c r="DY42" s="92"/>
      <c r="DZ42" s="92"/>
      <c r="EA42" s="92"/>
      <c r="EB42" s="92"/>
      <c r="EC42" s="92"/>
      <c r="ED42" s="92"/>
      <c r="EE42" s="92"/>
      <c r="EF42" s="92"/>
      <c r="EG42" s="92"/>
      <c r="EH42" s="92"/>
      <c r="EI42" s="92"/>
      <c r="EJ42" s="92"/>
      <c r="EK42" s="92"/>
      <c r="EL42" s="92"/>
      <c r="EM42" s="92"/>
      <c r="EN42" s="92"/>
      <c r="EO42" s="92"/>
      <c r="EP42" s="92"/>
      <c r="EQ42" s="92"/>
      <c r="ER42" s="92"/>
      <c r="ES42" s="92"/>
      <c r="ET42" s="92"/>
      <c r="EU42" s="92"/>
      <c r="EV42" s="92"/>
      <c r="EW42" s="92"/>
      <c r="EX42" s="92"/>
      <c r="EY42" s="92"/>
      <c r="EZ42" s="92"/>
      <c r="FA42" s="92"/>
      <c r="FB42" s="92"/>
      <c r="FC42" s="92"/>
      <c r="FD42" s="92"/>
      <c r="FE42" s="92"/>
      <c r="FF42" s="92"/>
      <c r="FG42" s="92"/>
      <c r="FH42" s="92"/>
      <c r="FI42" s="92"/>
      <c r="FJ42" s="92"/>
      <c r="FK42" s="92"/>
      <c r="FL42" s="92"/>
      <c r="FM42" s="92"/>
      <c r="FN42" s="92"/>
      <c r="FO42" s="92"/>
      <c r="FP42" s="92"/>
      <c r="FQ42" s="92"/>
      <c r="FR42" s="92"/>
      <c r="FS42" s="92"/>
      <c r="FT42" s="92"/>
      <c r="FU42" s="92"/>
      <c r="FV42" s="92"/>
      <c r="FW42" s="92"/>
      <c r="FX42" s="92"/>
      <c r="FY42" s="92"/>
      <c r="FZ42" s="92"/>
      <c r="GA42" s="92"/>
      <c r="GB42" s="92"/>
      <c r="GC42" s="92"/>
      <c r="GD42" s="92"/>
      <c r="GE42" s="92"/>
      <c r="GF42" s="92"/>
      <c r="GG42" s="92"/>
      <c r="GH42" s="92"/>
      <c r="GI42" s="92"/>
      <c r="GJ42" s="92"/>
      <c r="GK42" s="92"/>
      <c r="GL42" s="92"/>
      <c r="GM42" s="92"/>
      <c r="GN42" s="92"/>
      <c r="GO42" s="92"/>
      <c r="GP42" s="92"/>
      <c r="GQ42" s="92"/>
      <c r="GR42" s="92"/>
      <c r="GS42" s="92"/>
      <c r="GT42" s="92"/>
      <c r="GU42" s="92"/>
      <c r="GV42" s="92"/>
      <c r="GW42" s="92"/>
      <c r="GX42" s="92"/>
      <c r="GY42" s="92"/>
      <c r="GZ42" s="92"/>
      <c r="HA42" s="92"/>
      <c r="HB42" s="92"/>
      <c r="HC42" s="92"/>
      <c r="HD42" s="92"/>
      <c r="HE42" s="92"/>
      <c r="HF42" s="92"/>
      <c r="HG42" s="92"/>
      <c r="HH42" s="92"/>
      <c r="HI42" s="92"/>
      <c r="HJ42" s="92"/>
      <c r="HK42" s="92"/>
      <c r="HL42" s="92"/>
      <c r="HM42" s="92"/>
      <c r="HN42" s="92"/>
      <c r="HO42" s="92"/>
      <c r="HP42" s="92"/>
      <c r="HQ42" s="92"/>
      <c r="HR42" s="92"/>
      <c r="HS42" s="92"/>
      <c r="HT42" s="92"/>
      <c r="HU42" s="92"/>
      <c r="HV42" s="92"/>
      <c r="HW42" s="92"/>
      <c r="HX42" s="92"/>
      <c r="HY42" s="92"/>
      <c r="HZ42" s="92"/>
      <c r="IA42" s="92"/>
      <c r="IB42" s="92"/>
      <c r="IC42" s="92"/>
      <c r="ID42" s="92"/>
      <c r="IE42" s="92"/>
      <c r="IF42" s="92"/>
      <c r="IG42" s="92"/>
      <c r="IH42" s="92"/>
      <c r="II42" s="92"/>
      <c r="IJ42" s="92"/>
      <c r="IK42" s="92"/>
      <c r="IL42" s="92"/>
      <c r="IM42" s="92"/>
      <c r="IN42" s="92"/>
      <c r="IO42" s="92"/>
      <c r="IP42" s="92"/>
      <c r="IQ42" s="92"/>
      <c r="IR42" s="92"/>
      <c r="IS42" s="92"/>
      <c r="IT42" s="92"/>
      <c r="IU42" s="92"/>
      <c r="IV42" s="92"/>
      <c r="IW42" s="92"/>
      <c r="IX42" s="92"/>
      <c r="IY42" s="92"/>
      <c r="IZ42" s="92"/>
      <c r="JA42" s="92"/>
      <c r="JB42" s="92"/>
      <c r="JC42" s="92"/>
      <c r="JD42" s="92"/>
      <c r="JE42" s="92"/>
      <c r="JF42" s="92"/>
      <c r="JG42" s="92"/>
      <c r="JH42" s="92"/>
      <c r="JI42" s="92"/>
      <c r="JJ42" s="92"/>
      <c r="JK42" s="92"/>
      <c r="JL42" s="92"/>
      <c r="JM42" s="92"/>
      <c r="JN42" s="92"/>
      <c r="JO42" s="92"/>
      <c r="JP42" s="92"/>
      <c r="JQ42" s="92"/>
      <c r="JR42" s="92"/>
      <c r="JS42" s="92"/>
      <c r="JT42" s="92"/>
      <c r="JU42" s="92"/>
      <c r="JV42" s="92"/>
      <c r="JW42" s="92"/>
      <c r="JX42" s="92"/>
      <c r="JY42" s="92"/>
      <c r="JZ42" s="92"/>
      <c r="KA42" s="92"/>
      <c r="KB42" s="92"/>
      <c r="KC42" s="92"/>
      <c r="KD42" s="92"/>
      <c r="KE42" s="92"/>
      <c r="KF42" s="92"/>
      <c r="KG42" s="92"/>
      <c r="KH42" s="92"/>
      <c r="KI42" s="92"/>
      <c r="KJ42" s="92"/>
      <c r="KK42" s="92"/>
      <c r="KL42" s="92"/>
      <c r="KM42" s="92"/>
      <c r="KN42" s="92"/>
      <c r="KO42" s="92"/>
      <c r="KP42" s="92"/>
      <c r="KQ42" s="92"/>
      <c r="KR42" s="92"/>
      <c r="KS42" s="92"/>
      <c r="KT42" s="92"/>
      <c r="KU42" s="92"/>
      <c r="KV42" s="92"/>
      <c r="KW42" s="92"/>
      <c r="KX42" s="92"/>
      <c r="KY42" s="92"/>
      <c r="KZ42" s="92"/>
      <c r="LA42" s="92"/>
      <c r="LB42" s="92"/>
      <c r="LC42" s="92"/>
      <c r="LD42" s="92"/>
      <c r="LE42" s="92"/>
      <c r="LF42" s="92"/>
      <c r="LG42" s="92"/>
      <c r="LH42" s="92"/>
      <c r="LI42" s="92"/>
      <c r="LJ42" s="92"/>
      <c r="LK42" s="92"/>
      <c r="LL42" s="92"/>
      <c r="LM42" s="92"/>
      <c r="LN42" s="92"/>
      <c r="LO42" s="92"/>
      <c r="LP42" s="92"/>
      <c r="LQ42" s="92"/>
      <c r="LR42" s="92"/>
      <c r="LS42" s="92"/>
      <c r="LT42" s="92"/>
      <c r="LU42" s="92"/>
      <c r="LV42" s="92"/>
      <c r="LW42" s="92"/>
      <c r="LX42" s="92"/>
      <c r="LY42" s="92"/>
      <c r="LZ42" s="92"/>
      <c r="MA42" s="92"/>
      <c r="MB42" s="92"/>
      <c r="MC42" s="92"/>
      <c r="MD42" s="92"/>
      <c r="ME42" s="92"/>
      <c r="MF42" s="92"/>
      <c r="MG42" s="92"/>
      <c r="MH42" s="92"/>
      <c r="MI42" s="92"/>
      <c r="MJ42" s="92"/>
      <c r="MK42" s="92"/>
      <c r="ML42" s="92"/>
      <c r="MM42" s="92"/>
      <c r="MN42" s="92"/>
      <c r="MO42" s="92"/>
      <c r="MP42" s="92"/>
      <c r="MQ42" s="92"/>
      <c r="MR42" s="92"/>
      <c r="MS42" s="92"/>
      <c r="MT42" s="92"/>
      <c r="MU42" s="92"/>
      <c r="MV42" s="92"/>
      <c r="MW42" s="92"/>
      <c r="MX42" s="92"/>
      <c r="MY42" s="92"/>
      <c r="MZ42" s="92"/>
      <c r="NA42" s="92"/>
      <c r="NB42" s="92"/>
      <c r="NC42" s="92"/>
      <c r="ND42" s="92"/>
      <c r="NE42" s="92"/>
      <c r="NF42" s="92"/>
      <c r="NG42" s="92"/>
      <c r="NH42" s="92"/>
      <c r="NI42" s="92"/>
      <c r="NJ42" s="92"/>
      <c r="NK42" s="92"/>
      <c r="NL42" s="92"/>
      <c r="NM42" s="92"/>
      <c r="NN42" s="92"/>
      <c r="NO42" s="92"/>
      <c r="NP42" s="92"/>
      <c r="NQ42" s="92"/>
      <c r="NR42" s="92"/>
      <c r="NS42" s="92"/>
      <c r="NT42" s="92"/>
      <c r="NU42" s="92"/>
      <c r="NV42" s="92"/>
      <c r="NW42" s="92"/>
      <c r="NX42" s="92"/>
      <c r="NY42" s="92"/>
      <c r="NZ42" s="92"/>
      <c r="OA42" s="92"/>
      <c r="OB42" s="92"/>
      <c r="OC42" s="92"/>
      <c r="OD42" s="92"/>
      <c r="OE42" s="92"/>
      <c r="OF42" s="92"/>
      <c r="OG42" s="92"/>
      <c r="OH42" s="92"/>
      <c r="OI42" s="92"/>
      <c r="OJ42" s="92"/>
      <c r="OK42" s="92"/>
      <c r="OL42" s="92"/>
      <c r="OM42" s="92"/>
      <c r="ON42" s="92"/>
      <c r="OO42" s="92"/>
      <c r="OP42" s="92"/>
      <c r="OQ42" s="92"/>
      <c r="OR42" s="92"/>
      <c r="OS42" s="92"/>
      <c r="OT42" s="92"/>
      <c r="OU42" s="92"/>
      <c r="OV42" s="92"/>
      <c r="OW42" s="92"/>
      <c r="OX42" s="92"/>
      <c r="OY42" s="92"/>
      <c r="OZ42" s="92"/>
      <c r="PA42" s="92"/>
      <c r="PB42" s="92"/>
      <c r="PC42" s="92"/>
      <c r="PD42" s="92"/>
      <c r="PE42" s="92"/>
      <c r="PF42" s="92"/>
      <c r="PG42" s="92"/>
      <c r="PH42" s="92"/>
      <c r="PI42" s="92"/>
      <c r="PJ42" s="92"/>
      <c r="PK42" s="92"/>
      <c r="PL42" s="92"/>
      <c r="PM42" s="92"/>
      <c r="PN42" s="92"/>
      <c r="PO42" s="92"/>
      <c r="PP42" s="92"/>
      <c r="PQ42" s="92"/>
      <c r="PR42" s="92"/>
      <c r="PS42" s="92"/>
      <c r="PT42" s="92"/>
      <c r="PU42" s="92"/>
      <c r="PV42" s="92"/>
      <c r="PW42" s="92"/>
      <c r="PX42" s="92"/>
      <c r="PY42" s="92"/>
      <c r="PZ42" s="92"/>
      <c r="QA42" s="92"/>
      <c r="QB42" s="92"/>
      <c r="QC42" s="92"/>
      <c r="QD42" s="92"/>
      <c r="QE42" s="92"/>
      <c r="QF42" s="92"/>
      <c r="QG42" s="92"/>
      <c r="QH42" s="92"/>
      <c r="QI42" s="92"/>
      <c r="QJ42" s="92"/>
      <c r="QK42" s="92"/>
      <c r="QL42" s="92"/>
      <c r="QM42" s="92"/>
      <c r="QN42" s="92"/>
      <c r="QO42" s="92"/>
      <c r="QP42" s="92"/>
      <c r="QQ42" s="92"/>
      <c r="QR42" s="92"/>
      <c r="QS42" s="92"/>
      <c r="QT42" s="92"/>
      <c r="QU42" s="92"/>
      <c r="QV42" s="92"/>
      <c r="QW42" s="92"/>
      <c r="QX42" s="92"/>
      <c r="QY42" s="92"/>
      <c r="QZ42" s="92"/>
      <c r="RA42" s="92"/>
      <c r="RB42" s="92"/>
      <c r="RC42" s="92"/>
      <c r="RD42" s="92"/>
      <c r="RE42" s="92"/>
      <c r="RF42" s="92"/>
      <c r="RG42" s="92"/>
      <c r="RH42" s="92"/>
      <c r="RI42" s="92"/>
      <c r="RJ42" s="92"/>
      <c r="RK42" s="92"/>
      <c r="RL42" s="92"/>
      <c r="RM42" s="92"/>
      <c r="RN42" s="92"/>
      <c r="RO42" s="92"/>
      <c r="RP42" s="92"/>
      <c r="RQ42" s="92"/>
      <c r="RR42" s="92"/>
      <c r="RS42" s="92"/>
      <c r="RT42" s="92"/>
      <c r="RU42" s="92"/>
      <c r="RV42" s="92"/>
      <c r="RW42" s="92"/>
      <c r="RX42" s="92"/>
      <c r="RY42" s="92"/>
      <c r="RZ42" s="92"/>
      <c r="SA42" s="92"/>
      <c r="SB42" s="92"/>
      <c r="SC42" s="92"/>
      <c r="SD42" s="92"/>
      <c r="SE42" s="92"/>
      <c r="SF42" s="92"/>
      <c r="SG42" s="92"/>
      <c r="SH42" s="92"/>
      <c r="SI42" s="92"/>
      <c r="SJ42" s="92"/>
      <c r="SK42" s="92"/>
      <c r="SL42" s="92"/>
      <c r="SM42" s="92"/>
      <c r="SN42" s="92"/>
      <c r="SO42" s="92"/>
      <c r="SP42" s="92"/>
      <c r="SQ42" s="92"/>
      <c r="SR42" s="92"/>
      <c r="SS42" s="92"/>
      <c r="ST42" s="92"/>
      <c r="SU42" s="92"/>
      <c r="SV42" s="92"/>
      <c r="SW42" s="92"/>
      <c r="SX42" s="92"/>
      <c r="SY42" s="92"/>
      <c r="SZ42" s="92"/>
      <c r="TA42" s="92"/>
      <c r="TB42" s="92"/>
      <c r="TC42" s="92"/>
      <c r="TD42" s="92"/>
      <c r="TE42" s="92"/>
      <c r="TF42" s="92"/>
      <c r="TG42" s="92"/>
      <c r="TH42" s="92"/>
      <c r="TI42" s="92"/>
      <c r="TJ42" s="92"/>
      <c r="TK42" s="92"/>
      <c r="TL42" s="92"/>
      <c r="TM42" s="92"/>
      <c r="TN42" s="92"/>
      <c r="TO42" s="92"/>
      <c r="TP42" s="92"/>
      <c r="TQ42" s="92"/>
      <c r="TR42" s="92"/>
      <c r="TS42" s="92"/>
      <c r="TT42" s="92"/>
      <c r="TU42" s="92"/>
      <c r="TV42" s="92"/>
      <c r="TW42" s="92"/>
      <c r="TX42" s="92"/>
      <c r="TY42" s="92"/>
      <c r="TZ42" s="92"/>
      <c r="UA42" s="92"/>
      <c r="UB42" s="92"/>
      <c r="UC42" s="92"/>
      <c r="UD42" s="92"/>
      <c r="UE42" s="92"/>
      <c r="UF42" s="92"/>
      <c r="UG42" s="92"/>
      <c r="UH42" s="92"/>
      <c r="UI42" s="92"/>
      <c r="UJ42" s="92"/>
      <c r="UK42" s="92"/>
      <c r="UL42" s="92"/>
      <c r="UM42" s="92"/>
      <c r="UN42" s="92"/>
      <c r="UO42" s="92"/>
      <c r="UP42" s="92"/>
      <c r="UQ42" s="92"/>
      <c r="UR42" s="92"/>
      <c r="US42" s="92"/>
      <c r="UT42" s="92"/>
      <c r="UU42" s="92"/>
      <c r="UV42" s="92"/>
      <c r="UW42" s="92"/>
      <c r="UX42" s="92"/>
      <c r="UY42" s="92"/>
      <c r="UZ42" s="92"/>
      <c r="VA42" s="92"/>
      <c r="VB42" s="92"/>
      <c r="VC42" s="92"/>
      <c r="VD42" s="92"/>
      <c r="VE42" s="92"/>
      <c r="VF42" s="92"/>
      <c r="VG42" s="92"/>
      <c r="VH42" s="92"/>
      <c r="VI42" s="92"/>
      <c r="VJ42" s="92"/>
      <c r="VK42" s="92"/>
      <c r="VL42" s="92"/>
      <c r="VM42" s="92"/>
      <c r="VN42" s="92"/>
      <c r="VO42" s="92"/>
      <c r="VP42" s="92"/>
      <c r="VQ42" s="92"/>
      <c r="VR42" s="92"/>
      <c r="VS42" s="92"/>
      <c r="VT42" s="92"/>
      <c r="VU42" s="92"/>
      <c r="VV42" s="92"/>
      <c r="VW42" s="92"/>
      <c r="VX42" s="92"/>
      <c r="VY42" s="92"/>
      <c r="VZ42" s="92"/>
      <c r="WA42" s="92"/>
      <c r="WB42" s="92"/>
      <c r="WC42" s="92"/>
      <c r="WD42" s="92"/>
      <c r="WE42" s="92"/>
      <c r="WF42" s="92"/>
      <c r="WG42" s="92"/>
      <c r="WH42" s="92"/>
      <c r="WI42" s="92"/>
      <c r="WJ42" s="92"/>
      <c r="WK42" s="92"/>
      <c r="WL42" s="92"/>
      <c r="WM42" s="92"/>
      <c r="WN42" s="92"/>
      <c r="WO42" s="92"/>
      <c r="WP42" s="92"/>
      <c r="WQ42" s="92"/>
      <c r="WR42" s="92"/>
      <c r="WS42" s="92"/>
      <c r="WT42" s="92"/>
      <c r="WU42" s="92"/>
      <c r="WV42" s="92"/>
      <c r="WW42" s="92"/>
      <c r="WX42" s="92"/>
      <c r="WY42" s="92"/>
      <c r="WZ42" s="92"/>
      <c r="XA42" s="92"/>
      <c r="XB42" s="92"/>
      <c r="XC42" s="92"/>
      <c r="XD42" s="92"/>
      <c r="XE42" s="92"/>
      <c r="XF42" s="92"/>
      <c r="XG42" s="92"/>
      <c r="XH42" s="92"/>
      <c r="XI42" s="92"/>
      <c r="XJ42" s="92"/>
      <c r="XK42" s="92"/>
      <c r="XL42" s="92"/>
      <c r="XM42" s="92"/>
      <c r="XN42" s="92"/>
      <c r="XO42" s="92"/>
      <c r="XP42" s="92"/>
      <c r="XQ42" s="92"/>
      <c r="XR42" s="92"/>
      <c r="XS42" s="92"/>
      <c r="XT42" s="92"/>
      <c r="XU42" s="92"/>
      <c r="XV42" s="92"/>
      <c r="XW42" s="92"/>
      <c r="XX42" s="92"/>
      <c r="XY42" s="92"/>
      <c r="XZ42" s="92"/>
      <c r="YA42" s="92"/>
      <c r="YB42" s="92"/>
      <c r="YC42" s="92"/>
      <c r="YD42" s="92"/>
      <c r="YE42" s="92"/>
      <c r="YF42" s="92"/>
      <c r="YG42" s="92"/>
      <c r="YH42" s="92"/>
      <c r="YI42" s="92"/>
      <c r="YJ42" s="92"/>
      <c r="YK42" s="92"/>
      <c r="YL42" s="92"/>
      <c r="YM42" s="92"/>
      <c r="YN42" s="92"/>
      <c r="YO42" s="92"/>
      <c r="YP42" s="92"/>
      <c r="YQ42" s="92"/>
      <c r="YR42" s="92"/>
      <c r="YS42" s="92"/>
      <c r="YT42" s="92"/>
      <c r="YU42" s="92"/>
      <c r="YV42" s="92"/>
      <c r="YW42" s="92"/>
      <c r="YX42" s="92"/>
      <c r="YY42" s="92"/>
      <c r="YZ42" s="92"/>
      <c r="ZA42" s="92"/>
      <c r="ZB42" s="92"/>
      <c r="ZC42" s="92"/>
      <c r="ZD42" s="92"/>
      <c r="ZE42" s="92"/>
      <c r="ZF42" s="92"/>
      <c r="ZG42" s="92"/>
      <c r="ZH42" s="92"/>
      <c r="ZI42" s="92"/>
      <c r="ZJ42" s="92"/>
      <c r="ZK42" s="92"/>
      <c r="ZL42" s="92"/>
      <c r="ZM42" s="92"/>
      <c r="ZN42" s="92"/>
      <c r="ZO42" s="92"/>
      <c r="ZP42" s="92"/>
      <c r="ZQ42" s="92"/>
      <c r="ZR42" s="92"/>
      <c r="ZS42" s="92"/>
      <c r="ZT42" s="92"/>
      <c r="ZU42" s="92"/>
      <c r="ZV42" s="92"/>
      <c r="ZW42" s="92"/>
      <c r="ZX42" s="92"/>
      <c r="ZY42" s="92"/>
      <c r="ZZ42" s="92"/>
      <c r="AAA42" s="92"/>
      <c r="AAB42" s="92"/>
      <c r="AAC42" s="92"/>
      <c r="AAD42" s="92"/>
      <c r="AAE42" s="92"/>
      <c r="AAF42" s="92"/>
      <c r="AAG42" s="92"/>
      <c r="AAH42" s="92"/>
      <c r="AAI42" s="92"/>
      <c r="AAJ42" s="92"/>
      <c r="AAK42" s="92"/>
      <c r="AAL42" s="92"/>
      <c r="AAM42" s="92"/>
      <c r="AAN42" s="92"/>
      <c r="AAO42" s="92"/>
      <c r="AAP42" s="92"/>
      <c r="AAQ42" s="92"/>
      <c r="AAR42" s="92"/>
      <c r="AAS42" s="92"/>
      <c r="AAT42" s="92"/>
      <c r="AAU42" s="92"/>
      <c r="AAV42" s="92"/>
      <c r="AAW42" s="92"/>
      <c r="AAX42" s="92"/>
      <c r="AAY42" s="92"/>
      <c r="AAZ42" s="92"/>
      <c r="ABA42" s="92"/>
      <c r="ABB42" s="92"/>
      <c r="ABC42" s="92"/>
      <c r="ABD42" s="92"/>
      <c r="ABE42" s="92"/>
      <c r="ABF42" s="92"/>
      <c r="ABG42" s="92"/>
      <c r="ABH42" s="92"/>
      <c r="ABI42" s="92"/>
      <c r="ABJ42" s="92"/>
      <c r="ABK42" s="92"/>
      <c r="ABL42" s="92"/>
      <c r="ABM42" s="92"/>
      <c r="ABN42" s="92"/>
      <c r="ABO42" s="92"/>
      <c r="ABP42" s="92"/>
      <c r="ABQ42" s="92"/>
      <c r="ABR42" s="92"/>
      <c r="ABS42" s="92"/>
      <c r="ABT42" s="92"/>
      <c r="ABU42" s="92"/>
      <c r="ABV42" s="92"/>
      <c r="ABW42" s="92"/>
      <c r="ABX42" s="92"/>
      <c r="ABY42" s="92"/>
      <c r="ABZ42" s="92"/>
      <c r="ACA42" s="92"/>
      <c r="ACB42" s="92"/>
      <c r="ACC42" s="92"/>
      <c r="ACD42" s="92"/>
      <c r="ACE42" s="92"/>
      <c r="ACF42" s="92"/>
      <c r="ACG42" s="92"/>
      <c r="ACH42" s="92"/>
      <c r="ACI42" s="92"/>
      <c r="ACJ42" s="92"/>
      <c r="ACK42" s="92"/>
      <c r="ACL42" s="92"/>
      <c r="ACM42" s="92"/>
      <c r="ACN42" s="92"/>
      <c r="ACO42" s="92"/>
      <c r="ACP42" s="92"/>
      <c r="ACQ42" s="92"/>
      <c r="ACR42" s="92"/>
      <c r="ACS42" s="92"/>
      <c r="ACT42" s="92"/>
      <c r="ACU42" s="92"/>
      <c r="ACV42" s="92"/>
      <c r="ACW42" s="92"/>
      <c r="ACX42" s="92"/>
      <c r="ACY42" s="92"/>
      <c r="ACZ42" s="92"/>
      <c r="ADA42" s="92"/>
      <c r="ADB42" s="92"/>
      <c r="ADC42" s="92"/>
      <c r="ADD42" s="92"/>
      <c r="ADE42" s="92"/>
      <c r="ADF42" s="92"/>
      <c r="ADG42" s="92"/>
      <c r="ADH42" s="92"/>
      <c r="ADI42" s="92"/>
      <c r="ADJ42" s="92"/>
      <c r="ADK42" s="92"/>
      <c r="ADL42" s="92"/>
      <c r="ADM42" s="92"/>
      <c r="ADN42" s="92"/>
      <c r="ADO42" s="92"/>
      <c r="ADP42" s="92"/>
      <c r="ADQ42" s="92"/>
      <c r="ADR42" s="92"/>
      <c r="ADS42" s="92"/>
      <c r="ADT42" s="92"/>
      <c r="ADU42" s="92"/>
      <c r="ADV42" s="92"/>
      <c r="ADW42" s="92"/>
      <c r="ADX42" s="92"/>
      <c r="ADY42" s="92"/>
      <c r="ADZ42" s="92"/>
      <c r="AEA42" s="92"/>
      <c r="AEB42" s="92"/>
      <c r="AEC42" s="92"/>
      <c r="AED42" s="92"/>
      <c r="AEE42" s="92"/>
      <c r="AEF42" s="92"/>
      <c r="AEG42" s="92"/>
      <c r="AEH42" s="92"/>
      <c r="AEI42" s="92"/>
      <c r="AEJ42" s="92"/>
      <c r="AEK42" s="92"/>
      <c r="AEL42" s="92"/>
      <c r="AEM42" s="92"/>
      <c r="AEN42" s="92"/>
      <c r="AEO42" s="92"/>
      <c r="AEP42" s="92"/>
      <c r="AEQ42" s="92"/>
      <c r="AER42" s="92"/>
      <c r="AES42" s="92"/>
      <c r="AET42" s="92"/>
      <c r="AEU42" s="92"/>
      <c r="AEV42" s="92"/>
      <c r="AEW42" s="92"/>
      <c r="AEX42" s="92"/>
      <c r="AEY42" s="92"/>
      <c r="AEZ42" s="92"/>
      <c r="AFA42" s="92"/>
      <c r="AFB42" s="92"/>
      <c r="AFC42" s="92"/>
      <c r="AFD42" s="92"/>
      <c r="AFE42" s="92"/>
      <c r="AFF42" s="92"/>
      <c r="AFG42" s="92"/>
      <c r="AFH42" s="92"/>
      <c r="AFI42" s="92"/>
      <c r="AFJ42" s="92"/>
      <c r="AFK42" s="92"/>
      <c r="AFL42" s="92"/>
      <c r="AFM42" s="92"/>
      <c r="AFN42" s="92"/>
      <c r="AFO42" s="92"/>
      <c r="AFP42" s="92"/>
      <c r="AFQ42" s="92"/>
      <c r="AFR42" s="92"/>
      <c r="AFS42" s="92"/>
      <c r="AFT42" s="92"/>
      <c r="AFU42" s="92"/>
      <c r="AFV42" s="92"/>
      <c r="AFW42" s="92"/>
      <c r="AFX42" s="92"/>
      <c r="AFY42" s="92"/>
      <c r="AFZ42" s="92"/>
      <c r="AGA42" s="92"/>
      <c r="AGB42" s="92"/>
      <c r="AGC42" s="92"/>
      <c r="AGD42" s="92"/>
      <c r="AGE42" s="92"/>
      <c r="AGF42" s="92"/>
      <c r="AGG42" s="92"/>
      <c r="AGH42" s="92"/>
      <c r="AGI42" s="92"/>
      <c r="AGJ42" s="92"/>
      <c r="AGK42" s="92"/>
      <c r="AGL42" s="92"/>
      <c r="AGM42" s="92"/>
      <c r="AGN42" s="92"/>
      <c r="AGO42" s="92"/>
      <c r="AGP42" s="92"/>
      <c r="AGQ42" s="92"/>
      <c r="AGR42" s="92"/>
      <c r="AGS42" s="92"/>
      <c r="AGT42" s="92"/>
      <c r="AGU42" s="92"/>
      <c r="AGV42" s="92"/>
      <c r="AGW42" s="92"/>
      <c r="AGX42" s="92"/>
      <c r="AGY42" s="92"/>
      <c r="AGZ42" s="92"/>
      <c r="AHA42" s="92"/>
      <c r="AHB42" s="92"/>
      <c r="AHC42" s="92"/>
      <c r="AHD42" s="92"/>
      <c r="AHE42" s="92"/>
      <c r="AHF42" s="92"/>
      <c r="AHG42" s="92"/>
      <c r="AHH42" s="92"/>
      <c r="AHI42" s="92"/>
      <c r="AHJ42" s="92"/>
      <c r="AHK42" s="92"/>
      <c r="AHL42" s="92"/>
      <c r="AHM42" s="92"/>
      <c r="AHN42" s="92"/>
      <c r="AHO42" s="92"/>
      <c r="AHP42" s="92"/>
      <c r="AHQ42" s="92"/>
      <c r="AHR42" s="92"/>
      <c r="AHS42" s="92"/>
      <c r="AHT42" s="92"/>
      <c r="AHU42" s="92"/>
      <c r="AHV42" s="92"/>
      <c r="AHW42" s="92"/>
      <c r="AHX42" s="92"/>
      <c r="AHY42" s="92"/>
      <c r="AHZ42" s="92"/>
      <c r="AIA42" s="92"/>
      <c r="AIB42" s="92"/>
      <c r="AIC42" s="92"/>
      <c r="AID42" s="92"/>
      <c r="AIE42" s="92"/>
      <c r="AIF42" s="92"/>
      <c r="AIG42" s="92"/>
      <c r="AIH42" s="92"/>
      <c r="AII42" s="92"/>
      <c r="AIJ42" s="92"/>
      <c r="AIK42" s="92"/>
      <c r="AIL42" s="92"/>
      <c r="AIM42" s="92"/>
      <c r="AIN42" s="92"/>
      <c r="AIO42" s="92"/>
      <c r="AIP42" s="92"/>
      <c r="AIQ42" s="92"/>
      <c r="AIR42" s="92"/>
      <c r="AIS42" s="92"/>
      <c r="AIT42" s="92"/>
      <c r="AIU42" s="92"/>
      <c r="AIV42" s="92"/>
      <c r="AIW42" s="92"/>
      <c r="AIX42" s="92"/>
      <c r="AIY42" s="92"/>
      <c r="AIZ42" s="92"/>
      <c r="AJA42" s="92"/>
      <c r="AJB42" s="92"/>
      <c r="AJC42" s="92"/>
      <c r="AJD42" s="92"/>
      <c r="AJE42" s="92"/>
      <c r="AJF42" s="92"/>
      <c r="AJG42" s="92"/>
      <c r="AJH42" s="92"/>
      <c r="AJI42" s="92"/>
      <c r="AJJ42" s="92"/>
      <c r="AJK42" s="92"/>
      <c r="AJL42" s="92"/>
      <c r="AJM42" s="92"/>
      <c r="AJN42" s="92"/>
      <c r="AJO42" s="92"/>
      <c r="AJP42" s="92"/>
      <c r="AJQ42" s="92"/>
      <c r="AJR42" s="92"/>
      <c r="AJS42" s="92"/>
      <c r="AJT42" s="92"/>
      <c r="AJU42" s="92"/>
      <c r="AJV42" s="92"/>
      <c r="AJW42" s="92"/>
      <c r="AJX42" s="92"/>
      <c r="AJY42" s="92"/>
      <c r="AJZ42" s="92"/>
      <c r="AKA42" s="92"/>
      <c r="AKB42" s="92"/>
      <c r="AKC42" s="92"/>
      <c r="AKD42" s="92"/>
      <c r="AKE42" s="92"/>
      <c r="AKF42" s="92"/>
      <c r="AKG42" s="92"/>
      <c r="AKH42" s="92"/>
      <c r="AKI42" s="92"/>
      <c r="AKJ42" s="92"/>
      <c r="AKK42" s="92"/>
      <c r="AKL42" s="92"/>
      <c r="AKM42" s="92"/>
      <c r="AKN42" s="92"/>
      <c r="AKO42" s="92"/>
      <c r="AKP42" s="92"/>
      <c r="AKQ42" s="92"/>
      <c r="AKR42" s="92"/>
      <c r="AKS42" s="92"/>
      <c r="AKT42" s="92"/>
      <c r="AKU42" s="92"/>
      <c r="AKV42" s="92"/>
      <c r="AKW42" s="92"/>
      <c r="AKX42" s="92"/>
      <c r="AKY42" s="92"/>
      <c r="AKZ42" s="92"/>
      <c r="ALA42" s="92"/>
      <c r="ALB42" s="92"/>
      <c r="ALC42" s="92"/>
      <c r="ALD42" s="92"/>
      <c r="ALE42" s="92"/>
      <c r="ALF42" s="92"/>
      <c r="ALG42" s="92"/>
      <c r="ALH42" s="92"/>
      <c r="ALI42" s="92"/>
      <c r="ALJ42" s="92"/>
      <c r="ALK42" s="92"/>
      <c r="ALL42" s="92"/>
      <c r="ALM42" s="92"/>
      <c r="ALN42" s="92"/>
      <c r="ALO42" s="92"/>
      <c r="ALP42" s="92"/>
      <c r="ALQ42" s="92"/>
      <c r="ALR42" s="92"/>
      <c r="ALS42" s="92"/>
      <c r="ALT42" s="92"/>
      <c r="ALU42" s="92"/>
      <c r="ALV42" s="92"/>
      <c r="ALW42" s="92"/>
      <c r="ALX42" s="92"/>
      <c r="ALY42" s="92"/>
      <c r="ALZ42" s="92"/>
      <c r="AMA42" s="92"/>
      <c r="AMB42" s="92"/>
      <c r="AMC42" s="92"/>
      <c r="AMD42" s="92"/>
      <c r="AME42" s="92"/>
      <c r="AMF42" s="92"/>
      <c r="AMG42" s="92"/>
      <c r="AMH42" s="92"/>
      <c r="AMI42" s="92"/>
      <c r="AMJ42" s="92"/>
      <c r="AMK42" s="92"/>
    </row>
    <row r="43" spans="1:1025" ht="14.4" x14ac:dyDescent="0.3">
      <c r="D43" s="193" t="s">
        <v>180</v>
      </c>
      <c r="E43" s="194"/>
      <c r="F43" s="194"/>
      <c r="G43" s="194"/>
      <c r="H43" s="194"/>
      <c r="I43" s="194"/>
      <c r="J43" s="194"/>
      <c r="K43" s="194"/>
      <c r="L43" s="194"/>
      <c r="M43" s="194"/>
      <c r="N43" s="194"/>
      <c r="O43" s="194"/>
      <c r="P43" s="194"/>
      <c r="Q43" s="194"/>
      <c r="R43" s="194"/>
    </row>
    <row r="44" spans="1:1025" ht="14.4" x14ac:dyDescent="0.3">
      <c r="A44" s="185"/>
      <c r="B44" s="195"/>
      <c r="C44" s="192"/>
      <c r="D44" s="188" t="s">
        <v>181</v>
      </c>
      <c r="E44" s="188"/>
      <c r="F44" s="188"/>
      <c r="G44" s="188"/>
      <c r="H44" s="188"/>
      <c r="I44" s="188"/>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2"/>
      <c r="DJ44" s="192"/>
      <c r="DK44" s="192"/>
      <c r="DL44" s="192"/>
      <c r="DM44" s="192"/>
      <c r="DN44" s="192"/>
      <c r="DO44" s="192"/>
      <c r="DP44" s="192"/>
      <c r="DQ44" s="192"/>
      <c r="DR44" s="192"/>
      <c r="DS44" s="192"/>
      <c r="DT44" s="192"/>
      <c r="DU44" s="192"/>
      <c r="DV44" s="192"/>
      <c r="DW44" s="192"/>
      <c r="DX44" s="192"/>
      <c r="DY44" s="192"/>
      <c r="DZ44" s="192"/>
      <c r="EA44" s="192"/>
      <c r="EB44" s="192"/>
      <c r="EC44" s="192"/>
      <c r="ED44" s="192"/>
      <c r="EE44" s="192"/>
      <c r="EF44" s="192"/>
      <c r="EG44" s="192"/>
      <c r="EH44" s="192"/>
      <c r="EI44" s="192"/>
      <c r="EJ44" s="192"/>
      <c r="EK44" s="192"/>
      <c r="EL44" s="192"/>
      <c r="EM44" s="192"/>
      <c r="EN44" s="192"/>
      <c r="EO44" s="192"/>
      <c r="EP44" s="192"/>
      <c r="EQ44" s="192"/>
      <c r="ER44" s="192"/>
      <c r="ES44" s="192"/>
      <c r="ET44" s="192"/>
      <c r="EU44" s="192"/>
      <c r="EV44" s="192"/>
      <c r="EW44" s="192"/>
      <c r="EX44" s="192"/>
      <c r="EY44" s="192"/>
      <c r="EZ44" s="192"/>
      <c r="FA44" s="192"/>
      <c r="FB44" s="192"/>
      <c r="FC44" s="192"/>
      <c r="FD44" s="192"/>
      <c r="FE44" s="192"/>
      <c r="FF44" s="192"/>
      <c r="FG44" s="192"/>
      <c r="FH44" s="192"/>
      <c r="FI44" s="192"/>
      <c r="FJ44" s="192"/>
      <c r="FK44" s="192"/>
      <c r="FL44" s="192"/>
      <c r="FM44" s="192"/>
      <c r="FN44" s="192"/>
      <c r="FO44" s="192"/>
      <c r="FP44" s="192"/>
      <c r="FQ44" s="192"/>
      <c r="FR44" s="192"/>
      <c r="FS44" s="192"/>
      <c r="FT44" s="192"/>
      <c r="FU44" s="192"/>
      <c r="FV44" s="192"/>
      <c r="FW44" s="192"/>
      <c r="FX44" s="192"/>
      <c r="FY44" s="192"/>
      <c r="FZ44" s="192"/>
      <c r="GA44" s="192"/>
      <c r="GB44" s="192"/>
      <c r="GC44" s="192"/>
      <c r="GD44" s="192"/>
      <c r="GE44" s="192"/>
      <c r="GF44" s="192"/>
      <c r="GG44" s="192"/>
      <c r="GH44" s="192"/>
      <c r="GI44" s="192"/>
      <c r="GJ44" s="192"/>
      <c r="GK44" s="192"/>
      <c r="GL44" s="192"/>
      <c r="GM44" s="192"/>
      <c r="GN44" s="192"/>
      <c r="GO44" s="192"/>
      <c r="GP44" s="192"/>
      <c r="GQ44" s="192"/>
      <c r="GR44" s="192"/>
      <c r="GS44" s="192"/>
      <c r="GT44" s="192"/>
      <c r="GU44" s="192"/>
      <c r="GV44" s="192"/>
      <c r="GW44" s="192"/>
      <c r="GX44" s="192"/>
      <c r="GY44" s="192"/>
      <c r="GZ44" s="192"/>
      <c r="HA44" s="192"/>
      <c r="HB44" s="192"/>
      <c r="HC44" s="192"/>
      <c r="HD44" s="192"/>
      <c r="HE44" s="192"/>
      <c r="HF44" s="192"/>
      <c r="HG44" s="192"/>
      <c r="HH44" s="192"/>
      <c r="HI44" s="192"/>
      <c r="HJ44" s="192"/>
      <c r="HK44" s="192"/>
      <c r="HL44" s="192"/>
      <c r="HM44" s="192"/>
      <c r="HN44" s="192"/>
      <c r="HO44" s="192"/>
      <c r="HP44" s="192"/>
      <c r="HQ44" s="192"/>
      <c r="HR44" s="192"/>
      <c r="HS44" s="192"/>
      <c r="HT44" s="192"/>
      <c r="HU44" s="192"/>
      <c r="HV44" s="192"/>
      <c r="HW44" s="192"/>
      <c r="HX44" s="192"/>
      <c r="HY44" s="192"/>
      <c r="HZ44" s="192"/>
      <c r="IA44" s="192"/>
      <c r="IB44" s="192"/>
      <c r="IC44" s="192"/>
      <c r="ID44" s="192"/>
      <c r="IE44" s="192"/>
      <c r="IF44" s="192"/>
      <c r="IG44" s="192"/>
      <c r="IH44" s="192"/>
      <c r="II44" s="192"/>
      <c r="IJ44" s="192"/>
      <c r="IK44" s="192"/>
      <c r="IL44" s="192"/>
      <c r="IM44" s="192"/>
      <c r="IN44" s="192"/>
      <c r="IO44" s="192"/>
      <c r="IP44" s="192"/>
      <c r="IQ44" s="192"/>
      <c r="IR44" s="192"/>
      <c r="IS44" s="192"/>
      <c r="IT44" s="192"/>
      <c r="IU44" s="192"/>
      <c r="IV44" s="192"/>
      <c r="IW44" s="192"/>
      <c r="IX44" s="192"/>
      <c r="IY44" s="192"/>
      <c r="IZ44" s="192"/>
      <c r="JA44" s="192"/>
      <c r="JB44" s="192"/>
      <c r="JC44" s="192"/>
      <c r="JD44" s="192"/>
      <c r="JE44" s="192"/>
      <c r="JF44" s="192"/>
      <c r="JG44" s="192"/>
      <c r="JH44" s="192"/>
      <c r="JI44" s="192"/>
      <c r="JJ44" s="192"/>
      <c r="JK44" s="192"/>
      <c r="JL44" s="192"/>
      <c r="JM44" s="192"/>
      <c r="JN44" s="192"/>
      <c r="JO44" s="192"/>
      <c r="JP44" s="192"/>
      <c r="JQ44" s="192"/>
      <c r="JR44" s="192"/>
      <c r="JS44" s="192"/>
      <c r="JT44" s="192"/>
      <c r="JU44" s="192"/>
      <c r="JV44" s="192"/>
      <c r="JW44" s="192"/>
      <c r="JX44" s="192"/>
      <c r="JY44" s="192"/>
      <c r="JZ44" s="192"/>
      <c r="KA44" s="192"/>
      <c r="KB44" s="192"/>
      <c r="KC44" s="192"/>
      <c r="KD44" s="192"/>
      <c r="KE44" s="192"/>
      <c r="KF44" s="192"/>
      <c r="KG44" s="192"/>
      <c r="KH44" s="192"/>
      <c r="KI44" s="192"/>
      <c r="KJ44" s="192"/>
      <c r="KK44" s="192"/>
      <c r="KL44" s="192"/>
      <c r="KM44" s="192"/>
      <c r="KN44" s="192"/>
      <c r="KO44" s="192"/>
      <c r="KP44" s="192"/>
      <c r="KQ44" s="192"/>
      <c r="KR44" s="192"/>
      <c r="KS44" s="192"/>
      <c r="KT44" s="192"/>
      <c r="KU44" s="192"/>
      <c r="KV44" s="192"/>
      <c r="KW44" s="192"/>
      <c r="KX44" s="192"/>
      <c r="KY44" s="192"/>
      <c r="KZ44" s="192"/>
      <c r="LA44" s="192"/>
      <c r="LB44" s="192"/>
      <c r="LC44" s="192"/>
      <c r="LD44" s="192"/>
      <c r="LE44" s="192"/>
      <c r="LF44" s="192"/>
      <c r="LG44" s="192"/>
      <c r="LH44" s="192"/>
      <c r="LI44" s="192"/>
      <c r="LJ44" s="192"/>
      <c r="LK44" s="192"/>
      <c r="LL44" s="192"/>
      <c r="LM44" s="192"/>
      <c r="LN44" s="192"/>
      <c r="LO44" s="192"/>
      <c r="LP44" s="192"/>
      <c r="LQ44" s="192"/>
      <c r="LR44" s="192"/>
      <c r="LS44" s="192"/>
      <c r="LT44" s="192"/>
      <c r="LU44" s="192"/>
      <c r="LV44" s="192"/>
      <c r="LW44" s="192"/>
      <c r="LX44" s="192"/>
      <c r="LY44" s="192"/>
      <c r="LZ44" s="192"/>
      <c r="MA44" s="192"/>
      <c r="MB44" s="192"/>
      <c r="MC44" s="192"/>
      <c r="MD44" s="192"/>
      <c r="ME44" s="192"/>
      <c r="MF44" s="192"/>
      <c r="MG44" s="192"/>
      <c r="MH44" s="192"/>
      <c r="MI44" s="192"/>
      <c r="MJ44" s="192"/>
      <c r="MK44" s="192"/>
      <c r="ML44" s="192"/>
      <c r="MM44" s="192"/>
      <c r="MN44" s="192"/>
      <c r="MO44" s="192"/>
      <c r="MP44" s="192"/>
      <c r="MQ44" s="192"/>
      <c r="MR44" s="192"/>
      <c r="MS44" s="192"/>
      <c r="MT44" s="192"/>
      <c r="MU44" s="192"/>
      <c r="MV44" s="192"/>
      <c r="MW44" s="192"/>
      <c r="MX44" s="192"/>
      <c r="MY44" s="192"/>
      <c r="MZ44" s="192"/>
      <c r="NA44" s="192"/>
      <c r="NB44" s="192"/>
      <c r="NC44" s="192"/>
      <c r="ND44" s="192"/>
      <c r="NE44" s="192"/>
      <c r="NF44" s="192"/>
      <c r="NG44" s="192"/>
      <c r="NH44" s="192"/>
      <c r="NI44" s="192"/>
      <c r="NJ44" s="192"/>
      <c r="NK44" s="192"/>
      <c r="NL44" s="192"/>
      <c r="NM44" s="192"/>
      <c r="NN44" s="192"/>
      <c r="NO44" s="192"/>
      <c r="NP44" s="192"/>
      <c r="NQ44" s="192"/>
      <c r="NR44" s="192"/>
      <c r="NS44" s="192"/>
      <c r="NT44" s="192"/>
      <c r="NU44" s="192"/>
      <c r="NV44" s="192"/>
      <c r="NW44" s="192"/>
      <c r="NX44" s="192"/>
      <c r="NY44" s="192"/>
      <c r="NZ44" s="192"/>
      <c r="OA44" s="192"/>
      <c r="OB44" s="192"/>
      <c r="OC44" s="192"/>
      <c r="OD44" s="192"/>
      <c r="OE44" s="192"/>
      <c r="OF44" s="192"/>
      <c r="OG44" s="192"/>
      <c r="OH44" s="192"/>
      <c r="OI44" s="192"/>
      <c r="OJ44" s="192"/>
      <c r="OK44" s="192"/>
      <c r="OL44" s="192"/>
      <c r="OM44" s="192"/>
      <c r="ON44" s="192"/>
      <c r="OO44" s="192"/>
      <c r="OP44" s="192"/>
      <c r="OQ44" s="192"/>
      <c r="OR44" s="192"/>
      <c r="OS44" s="192"/>
      <c r="OT44" s="192"/>
      <c r="OU44" s="192"/>
      <c r="OV44" s="192"/>
      <c r="OW44" s="192"/>
      <c r="OX44" s="192"/>
      <c r="OY44" s="192"/>
      <c r="OZ44" s="192"/>
      <c r="PA44" s="192"/>
      <c r="PB44" s="192"/>
      <c r="PC44" s="192"/>
      <c r="PD44" s="192"/>
      <c r="PE44" s="192"/>
      <c r="PF44" s="192"/>
      <c r="PG44" s="192"/>
      <c r="PH44" s="192"/>
      <c r="PI44" s="192"/>
      <c r="PJ44" s="192"/>
      <c r="PK44" s="192"/>
      <c r="PL44" s="192"/>
      <c r="PM44" s="192"/>
      <c r="PN44" s="192"/>
      <c r="PO44" s="192"/>
      <c r="PP44" s="192"/>
      <c r="PQ44" s="192"/>
      <c r="PR44" s="192"/>
      <c r="PS44" s="192"/>
      <c r="PT44" s="192"/>
      <c r="PU44" s="192"/>
      <c r="PV44" s="192"/>
      <c r="PW44" s="192"/>
      <c r="PX44" s="192"/>
      <c r="PY44" s="192"/>
      <c r="PZ44" s="192"/>
      <c r="QA44" s="192"/>
      <c r="QB44" s="192"/>
      <c r="QC44" s="192"/>
      <c r="QD44" s="192"/>
      <c r="QE44" s="192"/>
      <c r="QF44" s="192"/>
      <c r="QG44" s="192"/>
      <c r="QH44" s="192"/>
      <c r="QI44" s="192"/>
      <c r="QJ44" s="192"/>
      <c r="QK44" s="192"/>
      <c r="QL44" s="192"/>
      <c r="QM44" s="192"/>
      <c r="QN44" s="192"/>
      <c r="QO44" s="192"/>
      <c r="QP44" s="192"/>
      <c r="QQ44" s="192"/>
      <c r="QR44" s="192"/>
      <c r="QS44" s="192"/>
      <c r="QT44" s="192"/>
      <c r="QU44" s="192"/>
      <c r="QV44" s="192"/>
      <c r="QW44" s="192"/>
      <c r="QX44" s="192"/>
      <c r="QY44" s="192"/>
      <c r="QZ44" s="192"/>
      <c r="RA44" s="192"/>
      <c r="RB44" s="192"/>
      <c r="RC44" s="192"/>
      <c r="RD44" s="192"/>
      <c r="RE44" s="192"/>
      <c r="RF44" s="192"/>
      <c r="RG44" s="192"/>
      <c r="RH44" s="192"/>
      <c r="RI44" s="192"/>
      <c r="RJ44" s="192"/>
      <c r="RK44" s="192"/>
      <c r="RL44" s="192"/>
      <c r="RM44" s="192"/>
      <c r="RN44" s="192"/>
      <c r="RO44" s="192"/>
      <c r="RP44" s="192"/>
      <c r="RQ44" s="192"/>
      <c r="RR44" s="192"/>
      <c r="RS44" s="192"/>
      <c r="RT44" s="192"/>
      <c r="RU44" s="192"/>
      <c r="RV44" s="192"/>
      <c r="RW44" s="192"/>
      <c r="RX44" s="192"/>
      <c r="RY44" s="192"/>
      <c r="RZ44" s="192"/>
      <c r="SA44" s="192"/>
      <c r="SB44" s="192"/>
      <c r="SC44" s="192"/>
      <c r="SD44" s="192"/>
      <c r="SE44" s="192"/>
      <c r="SF44" s="192"/>
      <c r="SG44" s="192"/>
      <c r="SH44" s="192"/>
      <c r="SI44" s="192"/>
      <c r="SJ44" s="192"/>
      <c r="SK44" s="192"/>
      <c r="SL44" s="192"/>
      <c r="SM44" s="192"/>
      <c r="SN44" s="192"/>
      <c r="SO44" s="192"/>
      <c r="SP44" s="192"/>
      <c r="SQ44" s="192"/>
      <c r="SR44" s="192"/>
      <c r="SS44" s="192"/>
      <c r="ST44" s="192"/>
      <c r="SU44" s="192"/>
      <c r="SV44" s="192"/>
      <c r="SW44" s="192"/>
      <c r="SX44" s="192"/>
      <c r="SY44" s="192"/>
      <c r="SZ44" s="192"/>
      <c r="TA44" s="192"/>
      <c r="TB44" s="192"/>
      <c r="TC44" s="192"/>
      <c r="TD44" s="192"/>
      <c r="TE44" s="192"/>
      <c r="TF44" s="192"/>
      <c r="TG44" s="192"/>
      <c r="TH44" s="192"/>
      <c r="TI44" s="192"/>
      <c r="TJ44" s="192"/>
      <c r="TK44" s="192"/>
      <c r="TL44" s="192"/>
      <c r="TM44" s="192"/>
      <c r="TN44" s="192"/>
      <c r="TO44" s="192"/>
      <c r="TP44" s="192"/>
      <c r="TQ44" s="192"/>
      <c r="TR44" s="192"/>
      <c r="TS44" s="192"/>
      <c r="TT44" s="192"/>
      <c r="TU44" s="192"/>
      <c r="TV44" s="192"/>
      <c r="TW44" s="192"/>
      <c r="TX44" s="192"/>
      <c r="TY44" s="192"/>
      <c r="TZ44" s="192"/>
      <c r="UA44" s="192"/>
      <c r="UB44" s="192"/>
      <c r="UC44" s="192"/>
      <c r="UD44" s="192"/>
      <c r="UE44" s="192"/>
      <c r="UF44" s="192"/>
      <c r="UG44" s="192"/>
      <c r="UH44" s="192"/>
      <c r="UI44" s="192"/>
      <c r="UJ44" s="192"/>
      <c r="UK44" s="192"/>
      <c r="UL44" s="192"/>
      <c r="UM44" s="192"/>
      <c r="UN44" s="192"/>
      <c r="UO44" s="192"/>
      <c r="UP44" s="192"/>
      <c r="UQ44" s="192"/>
      <c r="UR44" s="192"/>
      <c r="US44" s="192"/>
      <c r="UT44" s="192"/>
      <c r="UU44" s="192"/>
      <c r="UV44" s="192"/>
      <c r="UW44" s="192"/>
      <c r="UX44" s="192"/>
      <c r="UY44" s="192"/>
      <c r="UZ44" s="192"/>
      <c r="VA44" s="192"/>
      <c r="VB44" s="192"/>
      <c r="VC44" s="192"/>
      <c r="VD44" s="192"/>
      <c r="VE44" s="192"/>
      <c r="VF44" s="192"/>
      <c r="VG44" s="192"/>
      <c r="VH44" s="192"/>
      <c r="VI44" s="192"/>
      <c r="VJ44" s="192"/>
      <c r="VK44" s="192"/>
      <c r="VL44" s="192"/>
      <c r="VM44" s="192"/>
      <c r="VN44" s="192"/>
      <c r="VO44" s="192"/>
      <c r="VP44" s="192"/>
      <c r="VQ44" s="192"/>
      <c r="VR44" s="192"/>
      <c r="VS44" s="192"/>
      <c r="VT44" s="192"/>
      <c r="VU44" s="192"/>
      <c r="VV44" s="192"/>
      <c r="VW44" s="192"/>
      <c r="VX44" s="192"/>
      <c r="VY44" s="192"/>
      <c r="VZ44" s="192"/>
      <c r="WA44" s="192"/>
      <c r="WB44" s="192"/>
      <c r="WC44" s="192"/>
      <c r="WD44" s="192"/>
      <c r="WE44" s="192"/>
      <c r="WF44" s="192"/>
      <c r="WG44" s="192"/>
      <c r="WH44" s="192"/>
      <c r="WI44" s="192"/>
      <c r="WJ44" s="192"/>
      <c r="WK44" s="192"/>
      <c r="WL44" s="192"/>
      <c r="WM44" s="192"/>
      <c r="WN44" s="192"/>
      <c r="WO44" s="192"/>
      <c r="WP44" s="192"/>
      <c r="WQ44" s="192"/>
      <c r="WR44" s="192"/>
      <c r="WS44" s="192"/>
      <c r="WT44" s="192"/>
      <c r="WU44" s="192"/>
      <c r="WV44" s="192"/>
      <c r="WW44" s="192"/>
      <c r="WX44" s="192"/>
      <c r="WY44" s="192"/>
      <c r="WZ44" s="192"/>
      <c r="XA44" s="192"/>
      <c r="XB44" s="192"/>
      <c r="XC44" s="192"/>
      <c r="XD44" s="192"/>
      <c r="XE44" s="192"/>
      <c r="XF44" s="192"/>
      <c r="XG44" s="192"/>
      <c r="XH44" s="192"/>
      <c r="XI44" s="192"/>
      <c r="XJ44" s="192"/>
      <c r="XK44" s="192"/>
      <c r="XL44" s="192"/>
      <c r="XM44" s="192"/>
      <c r="XN44" s="192"/>
      <c r="XO44" s="192"/>
      <c r="XP44" s="192"/>
      <c r="XQ44" s="192"/>
      <c r="XR44" s="192"/>
      <c r="XS44" s="192"/>
      <c r="XT44" s="192"/>
      <c r="XU44" s="192"/>
      <c r="XV44" s="192"/>
      <c r="XW44" s="192"/>
      <c r="XX44" s="192"/>
      <c r="XY44" s="192"/>
      <c r="XZ44" s="192"/>
      <c r="YA44" s="192"/>
      <c r="YB44" s="192"/>
      <c r="YC44" s="192"/>
      <c r="YD44" s="192"/>
      <c r="YE44" s="192"/>
      <c r="YF44" s="192"/>
      <c r="YG44" s="192"/>
      <c r="YH44" s="192"/>
      <c r="YI44" s="192"/>
      <c r="YJ44" s="192"/>
      <c r="YK44" s="192"/>
      <c r="YL44" s="192"/>
      <c r="YM44" s="192"/>
      <c r="YN44" s="192"/>
      <c r="YO44" s="192"/>
      <c r="YP44" s="192"/>
      <c r="YQ44" s="192"/>
      <c r="YR44" s="192"/>
      <c r="YS44" s="192"/>
      <c r="YT44" s="192"/>
      <c r="YU44" s="192"/>
      <c r="YV44" s="192"/>
      <c r="YW44" s="192"/>
      <c r="YX44" s="192"/>
      <c r="YY44" s="192"/>
      <c r="YZ44" s="192"/>
      <c r="ZA44" s="192"/>
      <c r="ZB44" s="192"/>
      <c r="ZC44" s="192"/>
      <c r="ZD44" s="192"/>
      <c r="ZE44" s="192"/>
      <c r="ZF44" s="192"/>
      <c r="ZG44" s="192"/>
      <c r="ZH44" s="192"/>
      <c r="ZI44" s="192"/>
      <c r="ZJ44" s="192"/>
      <c r="ZK44" s="192"/>
      <c r="ZL44" s="192"/>
      <c r="ZM44" s="192"/>
      <c r="ZN44" s="192"/>
      <c r="ZO44" s="192"/>
      <c r="ZP44" s="192"/>
      <c r="ZQ44" s="192"/>
      <c r="ZR44" s="192"/>
      <c r="ZS44" s="192"/>
      <c r="ZT44" s="192"/>
      <c r="ZU44" s="192"/>
      <c r="ZV44" s="192"/>
      <c r="ZW44" s="192"/>
      <c r="ZX44" s="192"/>
      <c r="ZY44" s="192"/>
      <c r="ZZ44" s="192"/>
      <c r="AAA44" s="192"/>
      <c r="AAB44" s="192"/>
      <c r="AAC44" s="192"/>
      <c r="AAD44" s="192"/>
      <c r="AAE44" s="192"/>
      <c r="AAF44" s="192"/>
      <c r="AAG44" s="192"/>
      <c r="AAH44" s="192"/>
      <c r="AAI44" s="192"/>
      <c r="AAJ44" s="192"/>
      <c r="AAK44" s="192"/>
      <c r="AAL44" s="192"/>
      <c r="AAM44" s="192"/>
      <c r="AAN44" s="192"/>
      <c r="AAO44" s="192"/>
      <c r="AAP44" s="192"/>
      <c r="AAQ44" s="192"/>
      <c r="AAR44" s="192"/>
      <c r="AAS44" s="192"/>
      <c r="AAT44" s="192"/>
      <c r="AAU44" s="192"/>
      <c r="AAV44" s="192"/>
      <c r="AAW44" s="192"/>
      <c r="AAX44" s="192"/>
      <c r="AAY44" s="192"/>
      <c r="AAZ44" s="192"/>
      <c r="ABA44" s="192"/>
      <c r="ABB44" s="192"/>
      <c r="ABC44" s="192"/>
      <c r="ABD44" s="192"/>
      <c r="ABE44" s="192"/>
      <c r="ABF44" s="192"/>
      <c r="ABG44" s="192"/>
      <c r="ABH44" s="192"/>
      <c r="ABI44" s="192"/>
      <c r="ABJ44" s="192"/>
      <c r="ABK44" s="192"/>
      <c r="ABL44" s="192"/>
      <c r="ABM44" s="192"/>
      <c r="ABN44" s="192"/>
      <c r="ABO44" s="192"/>
      <c r="ABP44" s="192"/>
      <c r="ABQ44" s="192"/>
      <c r="ABR44" s="192"/>
      <c r="ABS44" s="192"/>
      <c r="ABT44" s="192"/>
      <c r="ABU44" s="192"/>
      <c r="ABV44" s="192"/>
      <c r="ABW44" s="192"/>
      <c r="ABX44" s="192"/>
      <c r="ABY44" s="192"/>
      <c r="ABZ44" s="192"/>
      <c r="ACA44" s="192"/>
      <c r="ACB44" s="192"/>
      <c r="ACC44" s="192"/>
      <c r="ACD44" s="192"/>
      <c r="ACE44" s="192"/>
      <c r="ACF44" s="192"/>
      <c r="ACG44" s="192"/>
      <c r="ACH44" s="192"/>
      <c r="ACI44" s="192"/>
      <c r="ACJ44" s="192"/>
      <c r="ACK44" s="192"/>
      <c r="ACL44" s="192"/>
      <c r="ACM44" s="192"/>
      <c r="ACN44" s="192"/>
      <c r="ACO44" s="192"/>
      <c r="ACP44" s="192"/>
      <c r="ACQ44" s="192"/>
      <c r="ACR44" s="192"/>
      <c r="ACS44" s="192"/>
      <c r="ACT44" s="192"/>
      <c r="ACU44" s="192"/>
      <c r="ACV44" s="192"/>
      <c r="ACW44" s="192"/>
      <c r="ACX44" s="192"/>
      <c r="ACY44" s="192"/>
      <c r="ACZ44" s="192"/>
      <c r="ADA44" s="192"/>
      <c r="ADB44" s="192"/>
      <c r="ADC44" s="192"/>
      <c r="ADD44" s="192"/>
      <c r="ADE44" s="192"/>
      <c r="ADF44" s="192"/>
      <c r="ADG44" s="192"/>
      <c r="ADH44" s="192"/>
      <c r="ADI44" s="192"/>
      <c r="ADJ44" s="192"/>
      <c r="ADK44" s="192"/>
      <c r="ADL44" s="192"/>
      <c r="ADM44" s="192"/>
      <c r="ADN44" s="192"/>
      <c r="ADO44" s="192"/>
      <c r="ADP44" s="192"/>
      <c r="ADQ44" s="192"/>
      <c r="ADR44" s="192"/>
      <c r="ADS44" s="192"/>
      <c r="ADT44" s="192"/>
      <c r="ADU44" s="192"/>
      <c r="ADV44" s="192"/>
      <c r="ADW44" s="192"/>
      <c r="ADX44" s="192"/>
      <c r="ADY44" s="192"/>
      <c r="ADZ44" s="192"/>
      <c r="AEA44" s="192"/>
      <c r="AEB44" s="192"/>
      <c r="AEC44" s="192"/>
      <c r="AED44" s="192"/>
      <c r="AEE44" s="192"/>
      <c r="AEF44" s="192"/>
      <c r="AEG44" s="192"/>
      <c r="AEH44" s="192"/>
      <c r="AEI44" s="192"/>
      <c r="AEJ44" s="192"/>
      <c r="AEK44" s="192"/>
      <c r="AEL44" s="192"/>
      <c r="AEM44" s="192"/>
      <c r="AEN44" s="192"/>
      <c r="AEO44" s="192"/>
      <c r="AEP44" s="192"/>
      <c r="AEQ44" s="192"/>
      <c r="AER44" s="192"/>
      <c r="AES44" s="192"/>
      <c r="AET44" s="192"/>
      <c r="AEU44" s="192"/>
      <c r="AEV44" s="192"/>
      <c r="AEW44" s="192"/>
      <c r="AEX44" s="192"/>
      <c r="AEY44" s="192"/>
      <c r="AEZ44" s="192"/>
      <c r="AFA44" s="192"/>
      <c r="AFB44" s="192"/>
      <c r="AFC44" s="192"/>
      <c r="AFD44" s="192"/>
      <c r="AFE44" s="192"/>
      <c r="AFF44" s="192"/>
      <c r="AFG44" s="192"/>
      <c r="AFH44" s="192"/>
      <c r="AFI44" s="192"/>
      <c r="AFJ44" s="192"/>
      <c r="AFK44" s="192"/>
      <c r="AFL44" s="192"/>
      <c r="AFM44" s="192"/>
      <c r="AFN44" s="192"/>
      <c r="AFO44" s="192"/>
      <c r="AFP44" s="192"/>
      <c r="AFQ44" s="192"/>
      <c r="AFR44" s="192"/>
      <c r="AFS44" s="192"/>
      <c r="AFT44" s="192"/>
      <c r="AFU44" s="192"/>
      <c r="AFV44" s="192"/>
      <c r="AFW44" s="192"/>
      <c r="AFX44" s="192"/>
      <c r="AFY44" s="192"/>
      <c r="AFZ44" s="192"/>
      <c r="AGA44" s="192"/>
      <c r="AGB44" s="192"/>
      <c r="AGC44" s="192"/>
      <c r="AGD44" s="192"/>
      <c r="AGE44" s="192"/>
      <c r="AGF44" s="192"/>
      <c r="AGG44" s="192"/>
      <c r="AGH44" s="192"/>
      <c r="AGI44" s="192"/>
      <c r="AGJ44" s="192"/>
      <c r="AGK44" s="192"/>
      <c r="AGL44" s="192"/>
      <c r="AGM44" s="192"/>
      <c r="AGN44" s="192"/>
      <c r="AGO44" s="192"/>
      <c r="AGP44" s="192"/>
      <c r="AGQ44" s="192"/>
      <c r="AGR44" s="192"/>
      <c r="AGS44" s="192"/>
      <c r="AGT44" s="192"/>
      <c r="AGU44" s="192"/>
      <c r="AGV44" s="192"/>
      <c r="AGW44" s="192"/>
      <c r="AGX44" s="192"/>
      <c r="AGY44" s="192"/>
      <c r="AGZ44" s="192"/>
      <c r="AHA44" s="192"/>
      <c r="AHB44" s="192"/>
      <c r="AHC44" s="192"/>
      <c r="AHD44" s="192"/>
      <c r="AHE44" s="192"/>
      <c r="AHF44" s="192"/>
      <c r="AHG44" s="192"/>
      <c r="AHH44" s="192"/>
      <c r="AHI44" s="192"/>
      <c r="AHJ44" s="192"/>
      <c r="AHK44" s="192"/>
      <c r="AHL44" s="192"/>
      <c r="AHM44" s="192"/>
      <c r="AHN44" s="192"/>
      <c r="AHO44" s="192"/>
      <c r="AHP44" s="192"/>
      <c r="AHQ44" s="192"/>
      <c r="AHR44" s="192"/>
      <c r="AHS44" s="192"/>
      <c r="AHT44" s="192"/>
      <c r="AHU44" s="192"/>
      <c r="AHV44" s="192"/>
      <c r="AHW44" s="192"/>
      <c r="AHX44" s="192"/>
      <c r="AHY44" s="192"/>
      <c r="AHZ44" s="192"/>
      <c r="AIA44" s="192"/>
      <c r="AIB44" s="192"/>
      <c r="AIC44" s="192"/>
      <c r="AID44" s="192"/>
      <c r="AIE44" s="192"/>
      <c r="AIF44" s="192"/>
      <c r="AIG44" s="192"/>
      <c r="AIH44" s="192"/>
      <c r="AII44" s="192"/>
      <c r="AIJ44" s="192"/>
      <c r="AIK44" s="192"/>
      <c r="AIL44" s="192"/>
      <c r="AIM44" s="192"/>
      <c r="AIN44" s="192"/>
      <c r="AIO44" s="192"/>
      <c r="AIP44" s="192"/>
      <c r="AIQ44" s="192"/>
      <c r="AIR44" s="192"/>
      <c r="AIS44" s="192"/>
      <c r="AIT44" s="192"/>
      <c r="AIU44" s="192"/>
      <c r="AIV44" s="192"/>
      <c r="AIW44" s="192"/>
      <c r="AIX44" s="192"/>
      <c r="AIY44" s="192"/>
      <c r="AIZ44" s="192"/>
      <c r="AJA44" s="192"/>
      <c r="AJB44" s="192"/>
      <c r="AJC44" s="192"/>
      <c r="AJD44" s="192"/>
      <c r="AJE44" s="192"/>
      <c r="AJF44" s="192"/>
      <c r="AJG44" s="192"/>
      <c r="AJH44" s="192"/>
      <c r="AJI44" s="192"/>
      <c r="AJJ44" s="192"/>
      <c r="AJK44" s="192"/>
      <c r="AJL44" s="192"/>
      <c r="AJM44" s="192"/>
      <c r="AJN44" s="192"/>
      <c r="AJO44" s="192"/>
      <c r="AJP44" s="192"/>
      <c r="AJQ44" s="192"/>
      <c r="AJR44" s="192"/>
      <c r="AJS44" s="192"/>
      <c r="AJT44" s="192"/>
      <c r="AJU44" s="192"/>
      <c r="AJV44" s="192"/>
      <c r="AJW44" s="192"/>
      <c r="AJX44" s="192"/>
      <c r="AJY44" s="192"/>
      <c r="AJZ44" s="192"/>
      <c r="AKA44" s="192"/>
      <c r="AKB44" s="192"/>
      <c r="AKC44" s="192"/>
      <c r="AKD44" s="192"/>
      <c r="AKE44" s="192"/>
      <c r="AKF44" s="192"/>
      <c r="AKG44" s="192"/>
      <c r="AKH44" s="192"/>
      <c r="AKI44" s="192"/>
      <c r="AKJ44" s="192"/>
      <c r="AKK44" s="192"/>
      <c r="AKL44" s="192"/>
      <c r="AKM44" s="192"/>
      <c r="AKN44" s="192"/>
      <c r="AKO44" s="192"/>
      <c r="AKP44" s="192"/>
      <c r="AKQ44" s="192"/>
      <c r="AKR44" s="192"/>
      <c r="AKS44" s="192"/>
      <c r="AKT44" s="192"/>
      <c r="AKU44" s="192"/>
      <c r="AKV44" s="192"/>
      <c r="AKW44" s="192"/>
      <c r="AKX44" s="192"/>
      <c r="AKY44" s="192"/>
      <c r="AKZ44" s="192"/>
      <c r="ALA44" s="192"/>
      <c r="ALB44" s="192"/>
      <c r="ALC44" s="192"/>
      <c r="ALD44" s="192"/>
      <c r="ALE44" s="192"/>
      <c r="ALF44" s="192"/>
      <c r="ALG44" s="192"/>
      <c r="ALH44" s="192"/>
      <c r="ALI44" s="192"/>
      <c r="ALJ44" s="192"/>
      <c r="ALK44" s="192"/>
      <c r="ALL44" s="192"/>
      <c r="ALM44" s="192"/>
      <c r="ALN44" s="192"/>
      <c r="ALO44" s="192"/>
      <c r="ALP44" s="192"/>
      <c r="ALQ44" s="192"/>
      <c r="ALR44" s="192"/>
      <c r="ALS44" s="192"/>
      <c r="ALT44" s="192"/>
      <c r="ALU44" s="192"/>
      <c r="ALV44" s="192"/>
      <c r="ALW44" s="192"/>
      <c r="ALX44" s="192"/>
      <c r="ALY44" s="192"/>
      <c r="ALZ44" s="192"/>
      <c r="AMA44" s="192"/>
      <c r="AMB44" s="192"/>
      <c r="AMC44" s="192"/>
      <c r="AMD44" s="192"/>
      <c r="AME44" s="192"/>
      <c r="AMF44" s="192"/>
      <c r="AMG44" s="192"/>
      <c r="AMH44" s="192"/>
      <c r="AMI44" s="192"/>
      <c r="AMJ44" s="192"/>
      <c r="AMK44" s="192"/>
    </row>
    <row r="45" spans="1:1025" ht="14.4" x14ac:dyDescent="0.3">
      <c r="A45" s="185"/>
      <c r="B45" s="195"/>
      <c r="C45" s="192"/>
      <c r="D45" s="196" t="s">
        <v>182</v>
      </c>
      <c r="E45" s="197"/>
      <c r="F45" s="197"/>
      <c r="G45" s="197"/>
      <c r="H45" s="197"/>
      <c r="I45" s="197"/>
      <c r="J45" s="197"/>
      <c r="K45" s="197"/>
      <c r="L45" s="197"/>
      <c r="M45" s="197"/>
      <c r="N45" s="26"/>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192"/>
      <c r="BC45" s="192"/>
      <c r="BD45" s="192"/>
      <c r="BE45" s="192"/>
      <c r="BF45" s="192"/>
      <c r="BG45" s="192"/>
      <c r="BH45" s="192"/>
      <c r="BI45" s="192"/>
      <c r="BJ45" s="192"/>
      <c r="BK45" s="192"/>
      <c r="BL45" s="192"/>
      <c r="BM45" s="192"/>
      <c r="BN45" s="192"/>
      <c r="BO45" s="192"/>
      <c r="BP45" s="192"/>
      <c r="BQ45" s="192"/>
      <c r="BR45" s="192"/>
      <c r="BS45" s="192"/>
      <c r="BT45" s="192"/>
      <c r="BU45" s="192"/>
      <c r="BV45" s="192"/>
      <c r="BW45" s="192"/>
      <c r="BX45" s="192"/>
      <c r="BY45" s="192"/>
      <c r="BZ45" s="192"/>
      <c r="CA45" s="192"/>
      <c r="CB45" s="192"/>
      <c r="CC45" s="192"/>
      <c r="CD45" s="192"/>
      <c r="CE45" s="192"/>
      <c r="CF45" s="192"/>
      <c r="CG45" s="192"/>
      <c r="CH45" s="192"/>
      <c r="CI45" s="192"/>
      <c r="CJ45" s="192"/>
      <c r="CK45" s="192"/>
      <c r="CL45" s="192"/>
      <c r="CM45" s="192"/>
      <c r="CN45" s="192"/>
      <c r="CO45" s="192"/>
      <c r="CP45" s="192"/>
      <c r="CQ45" s="192"/>
      <c r="CR45" s="192"/>
      <c r="CS45" s="192"/>
      <c r="CT45" s="192"/>
      <c r="CU45" s="192"/>
      <c r="CV45" s="192"/>
      <c r="CW45" s="192"/>
      <c r="CX45" s="192"/>
      <c r="CY45" s="192"/>
      <c r="CZ45" s="192"/>
      <c r="DA45" s="192"/>
      <c r="DB45" s="192"/>
      <c r="DC45" s="192"/>
      <c r="DD45" s="192"/>
      <c r="DE45" s="192"/>
      <c r="DF45" s="192"/>
      <c r="DG45" s="192"/>
      <c r="DH45" s="192"/>
      <c r="DI45" s="192"/>
      <c r="DJ45" s="192"/>
      <c r="DK45" s="192"/>
      <c r="DL45" s="192"/>
      <c r="DM45" s="192"/>
      <c r="DN45" s="192"/>
      <c r="DO45" s="192"/>
      <c r="DP45" s="192"/>
      <c r="DQ45" s="192"/>
      <c r="DR45" s="192"/>
      <c r="DS45" s="192"/>
      <c r="DT45" s="192"/>
      <c r="DU45" s="192"/>
      <c r="DV45" s="192"/>
      <c r="DW45" s="192"/>
      <c r="DX45" s="192"/>
      <c r="DY45" s="192"/>
      <c r="DZ45" s="192"/>
      <c r="EA45" s="192"/>
      <c r="EB45" s="192"/>
      <c r="EC45" s="192"/>
      <c r="ED45" s="192"/>
      <c r="EE45" s="192"/>
      <c r="EF45" s="192"/>
      <c r="EG45" s="192"/>
      <c r="EH45" s="192"/>
      <c r="EI45" s="192"/>
      <c r="EJ45" s="192"/>
      <c r="EK45" s="192"/>
      <c r="EL45" s="192"/>
      <c r="EM45" s="192"/>
      <c r="EN45" s="192"/>
      <c r="EO45" s="192"/>
      <c r="EP45" s="192"/>
      <c r="EQ45" s="192"/>
      <c r="ER45" s="192"/>
      <c r="ES45" s="192"/>
      <c r="ET45" s="192"/>
      <c r="EU45" s="192"/>
      <c r="EV45" s="192"/>
      <c r="EW45" s="192"/>
      <c r="EX45" s="192"/>
      <c r="EY45" s="192"/>
      <c r="EZ45" s="192"/>
      <c r="FA45" s="192"/>
      <c r="FB45" s="192"/>
      <c r="FC45" s="192"/>
      <c r="FD45" s="192"/>
      <c r="FE45" s="192"/>
      <c r="FF45" s="192"/>
      <c r="FG45" s="192"/>
      <c r="FH45" s="192"/>
      <c r="FI45" s="192"/>
      <c r="FJ45" s="192"/>
      <c r="FK45" s="192"/>
      <c r="FL45" s="192"/>
      <c r="FM45" s="192"/>
      <c r="FN45" s="192"/>
      <c r="FO45" s="192"/>
      <c r="FP45" s="192"/>
      <c r="FQ45" s="192"/>
      <c r="FR45" s="192"/>
      <c r="FS45" s="192"/>
      <c r="FT45" s="192"/>
      <c r="FU45" s="192"/>
      <c r="FV45" s="192"/>
      <c r="FW45" s="192"/>
      <c r="FX45" s="192"/>
      <c r="FY45" s="192"/>
      <c r="FZ45" s="192"/>
      <c r="GA45" s="192"/>
      <c r="GB45" s="192"/>
      <c r="GC45" s="192"/>
      <c r="GD45" s="192"/>
      <c r="GE45" s="192"/>
      <c r="GF45" s="192"/>
      <c r="GG45" s="192"/>
      <c r="GH45" s="192"/>
      <c r="GI45" s="192"/>
      <c r="GJ45" s="192"/>
      <c r="GK45" s="192"/>
      <c r="GL45" s="192"/>
      <c r="GM45" s="192"/>
      <c r="GN45" s="192"/>
      <c r="GO45" s="192"/>
      <c r="GP45" s="192"/>
      <c r="GQ45" s="192"/>
      <c r="GR45" s="192"/>
      <c r="GS45" s="192"/>
      <c r="GT45" s="192"/>
      <c r="GU45" s="192"/>
      <c r="GV45" s="192"/>
      <c r="GW45" s="192"/>
      <c r="GX45" s="192"/>
      <c r="GY45" s="192"/>
      <c r="GZ45" s="192"/>
      <c r="HA45" s="192"/>
      <c r="HB45" s="192"/>
      <c r="HC45" s="192"/>
      <c r="HD45" s="192"/>
      <c r="HE45" s="192"/>
      <c r="HF45" s="192"/>
      <c r="HG45" s="192"/>
      <c r="HH45" s="192"/>
      <c r="HI45" s="192"/>
      <c r="HJ45" s="192"/>
      <c r="HK45" s="192"/>
      <c r="HL45" s="192"/>
      <c r="HM45" s="192"/>
      <c r="HN45" s="192"/>
      <c r="HO45" s="192"/>
      <c r="HP45" s="192"/>
      <c r="HQ45" s="192"/>
      <c r="HR45" s="192"/>
      <c r="HS45" s="192"/>
      <c r="HT45" s="192"/>
      <c r="HU45" s="192"/>
      <c r="HV45" s="192"/>
      <c r="HW45" s="192"/>
      <c r="HX45" s="192"/>
      <c r="HY45" s="192"/>
      <c r="HZ45" s="192"/>
      <c r="IA45" s="192"/>
      <c r="IB45" s="192"/>
      <c r="IC45" s="192"/>
      <c r="ID45" s="192"/>
      <c r="IE45" s="192"/>
      <c r="IF45" s="192"/>
      <c r="IG45" s="192"/>
      <c r="IH45" s="192"/>
      <c r="II45" s="192"/>
      <c r="IJ45" s="192"/>
      <c r="IK45" s="192"/>
      <c r="IL45" s="192"/>
      <c r="IM45" s="192"/>
      <c r="IN45" s="192"/>
      <c r="IO45" s="192"/>
      <c r="IP45" s="192"/>
      <c r="IQ45" s="192"/>
      <c r="IR45" s="192"/>
      <c r="IS45" s="192"/>
      <c r="IT45" s="192"/>
      <c r="IU45" s="192"/>
      <c r="IV45" s="192"/>
      <c r="IW45" s="192"/>
      <c r="IX45" s="192"/>
      <c r="IY45" s="192"/>
      <c r="IZ45" s="192"/>
      <c r="JA45" s="192"/>
      <c r="JB45" s="192"/>
      <c r="JC45" s="192"/>
      <c r="JD45" s="192"/>
      <c r="JE45" s="192"/>
      <c r="JF45" s="192"/>
      <c r="JG45" s="192"/>
      <c r="JH45" s="192"/>
      <c r="JI45" s="192"/>
      <c r="JJ45" s="192"/>
      <c r="JK45" s="192"/>
      <c r="JL45" s="192"/>
      <c r="JM45" s="192"/>
      <c r="JN45" s="192"/>
      <c r="JO45" s="192"/>
      <c r="JP45" s="192"/>
      <c r="JQ45" s="192"/>
      <c r="JR45" s="192"/>
      <c r="JS45" s="192"/>
      <c r="JT45" s="192"/>
      <c r="JU45" s="192"/>
      <c r="JV45" s="192"/>
      <c r="JW45" s="192"/>
      <c r="JX45" s="192"/>
      <c r="JY45" s="192"/>
      <c r="JZ45" s="192"/>
      <c r="KA45" s="192"/>
      <c r="KB45" s="192"/>
      <c r="KC45" s="192"/>
      <c r="KD45" s="192"/>
      <c r="KE45" s="192"/>
      <c r="KF45" s="192"/>
      <c r="KG45" s="192"/>
      <c r="KH45" s="192"/>
      <c r="KI45" s="192"/>
      <c r="KJ45" s="192"/>
      <c r="KK45" s="192"/>
      <c r="KL45" s="192"/>
      <c r="KM45" s="192"/>
      <c r="KN45" s="192"/>
      <c r="KO45" s="192"/>
      <c r="KP45" s="192"/>
      <c r="KQ45" s="192"/>
      <c r="KR45" s="192"/>
      <c r="KS45" s="192"/>
      <c r="KT45" s="192"/>
      <c r="KU45" s="192"/>
      <c r="KV45" s="192"/>
      <c r="KW45" s="192"/>
      <c r="KX45" s="192"/>
      <c r="KY45" s="192"/>
      <c r="KZ45" s="192"/>
      <c r="LA45" s="192"/>
      <c r="LB45" s="192"/>
      <c r="LC45" s="192"/>
      <c r="LD45" s="192"/>
      <c r="LE45" s="192"/>
      <c r="LF45" s="192"/>
      <c r="LG45" s="192"/>
      <c r="LH45" s="192"/>
      <c r="LI45" s="192"/>
      <c r="LJ45" s="192"/>
      <c r="LK45" s="192"/>
      <c r="LL45" s="192"/>
      <c r="LM45" s="192"/>
      <c r="LN45" s="192"/>
      <c r="LO45" s="192"/>
      <c r="LP45" s="192"/>
      <c r="LQ45" s="192"/>
      <c r="LR45" s="192"/>
      <c r="LS45" s="192"/>
      <c r="LT45" s="192"/>
      <c r="LU45" s="192"/>
      <c r="LV45" s="192"/>
      <c r="LW45" s="192"/>
      <c r="LX45" s="192"/>
      <c r="LY45" s="192"/>
      <c r="LZ45" s="192"/>
      <c r="MA45" s="192"/>
      <c r="MB45" s="192"/>
      <c r="MC45" s="192"/>
      <c r="MD45" s="192"/>
      <c r="ME45" s="192"/>
      <c r="MF45" s="192"/>
      <c r="MG45" s="192"/>
      <c r="MH45" s="192"/>
      <c r="MI45" s="192"/>
      <c r="MJ45" s="192"/>
      <c r="MK45" s="192"/>
      <c r="ML45" s="192"/>
      <c r="MM45" s="192"/>
      <c r="MN45" s="192"/>
      <c r="MO45" s="192"/>
      <c r="MP45" s="192"/>
      <c r="MQ45" s="192"/>
      <c r="MR45" s="192"/>
      <c r="MS45" s="192"/>
      <c r="MT45" s="192"/>
      <c r="MU45" s="192"/>
      <c r="MV45" s="192"/>
      <c r="MW45" s="192"/>
      <c r="MX45" s="192"/>
      <c r="MY45" s="192"/>
      <c r="MZ45" s="192"/>
      <c r="NA45" s="192"/>
      <c r="NB45" s="192"/>
      <c r="NC45" s="192"/>
      <c r="ND45" s="192"/>
      <c r="NE45" s="192"/>
      <c r="NF45" s="192"/>
      <c r="NG45" s="192"/>
      <c r="NH45" s="192"/>
      <c r="NI45" s="192"/>
      <c r="NJ45" s="192"/>
      <c r="NK45" s="192"/>
      <c r="NL45" s="192"/>
      <c r="NM45" s="192"/>
      <c r="NN45" s="192"/>
      <c r="NO45" s="192"/>
      <c r="NP45" s="192"/>
      <c r="NQ45" s="192"/>
      <c r="NR45" s="192"/>
      <c r="NS45" s="192"/>
      <c r="NT45" s="192"/>
      <c r="NU45" s="192"/>
      <c r="NV45" s="192"/>
      <c r="NW45" s="192"/>
      <c r="NX45" s="192"/>
      <c r="NY45" s="192"/>
      <c r="NZ45" s="192"/>
      <c r="OA45" s="192"/>
      <c r="OB45" s="192"/>
      <c r="OC45" s="192"/>
      <c r="OD45" s="192"/>
      <c r="OE45" s="192"/>
      <c r="OF45" s="192"/>
      <c r="OG45" s="192"/>
      <c r="OH45" s="192"/>
      <c r="OI45" s="192"/>
      <c r="OJ45" s="192"/>
      <c r="OK45" s="192"/>
      <c r="OL45" s="192"/>
      <c r="OM45" s="192"/>
      <c r="ON45" s="192"/>
      <c r="OO45" s="192"/>
      <c r="OP45" s="192"/>
      <c r="OQ45" s="192"/>
      <c r="OR45" s="192"/>
      <c r="OS45" s="192"/>
      <c r="OT45" s="192"/>
      <c r="OU45" s="192"/>
      <c r="OV45" s="192"/>
      <c r="OW45" s="192"/>
      <c r="OX45" s="192"/>
      <c r="OY45" s="192"/>
      <c r="OZ45" s="192"/>
      <c r="PA45" s="192"/>
      <c r="PB45" s="192"/>
      <c r="PC45" s="192"/>
      <c r="PD45" s="192"/>
      <c r="PE45" s="192"/>
      <c r="PF45" s="192"/>
      <c r="PG45" s="192"/>
      <c r="PH45" s="192"/>
      <c r="PI45" s="192"/>
      <c r="PJ45" s="192"/>
      <c r="PK45" s="192"/>
      <c r="PL45" s="192"/>
      <c r="PM45" s="192"/>
      <c r="PN45" s="192"/>
      <c r="PO45" s="192"/>
      <c r="PP45" s="192"/>
      <c r="PQ45" s="192"/>
      <c r="PR45" s="192"/>
      <c r="PS45" s="192"/>
      <c r="PT45" s="192"/>
      <c r="PU45" s="192"/>
      <c r="PV45" s="192"/>
      <c r="PW45" s="192"/>
      <c r="PX45" s="192"/>
      <c r="PY45" s="192"/>
      <c r="PZ45" s="192"/>
      <c r="QA45" s="192"/>
      <c r="QB45" s="192"/>
      <c r="QC45" s="192"/>
      <c r="QD45" s="192"/>
      <c r="QE45" s="192"/>
      <c r="QF45" s="192"/>
      <c r="QG45" s="192"/>
      <c r="QH45" s="192"/>
      <c r="QI45" s="192"/>
      <c r="QJ45" s="192"/>
      <c r="QK45" s="192"/>
      <c r="QL45" s="192"/>
      <c r="QM45" s="192"/>
      <c r="QN45" s="192"/>
      <c r="QO45" s="192"/>
      <c r="QP45" s="192"/>
      <c r="QQ45" s="192"/>
      <c r="QR45" s="192"/>
      <c r="QS45" s="192"/>
      <c r="QT45" s="192"/>
      <c r="QU45" s="192"/>
      <c r="QV45" s="192"/>
      <c r="QW45" s="192"/>
      <c r="QX45" s="192"/>
      <c r="QY45" s="192"/>
      <c r="QZ45" s="192"/>
      <c r="RA45" s="192"/>
      <c r="RB45" s="192"/>
      <c r="RC45" s="192"/>
      <c r="RD45" s="192"/>
      <c r="RE45" s="192"/>
      <c r="RF45" s="192"/>
      <c r="RG45" s="192"/>
      <c r="RH45" s="192"/>
      <c r="RI45" s="192"/>
      <c r="RJ45" s="192"/>
      <c r="RK45" s="192"/>
      <c r="RL45" s="192"/>
      <c r="RM45" s="192"/>
      <c r="RN45" s="192"/>
      <c r="RO45" s="192"/>
      <c r="RP45" s="192"/>
      <c r="RQ45" s="192"/>
      <c r="RR45" s="192"/>
      <c r="RS45" s="192"/>
      <c r="RT45" s="192"/>
      <c r="RU45" s="192"/>
      <c r="RV45" s="192"/>
      <c r="RW45" s="192"/>
      <c r="RX45" s="192"/>
      <c r="RY45" s="192"/>
      <c r="RZ45" s="192"/>
      <c r="SA45" s="192"/>
      <c r="SB45" s="192"/>
      <c r="SC45" s="192"/>
      <c r="SD45" s="192"/>
      <c r="SE45" s="192"/>
      <c r="SF45" s="192"/>
      <c r="SG45" s="192"/>
      <c r="SH45" s="192"/>
      <c r="SI45" s="192"/>
      <c r="SJ45" s="192"/>
      <c r="SK45" s="192"/>
      <c r="SL45" s="192"/>
      <c r="SM45" s="192"/>
      <c r="SN45" s="192"/>
      <c r="SO45" s="192"/>
      <c r="SP45" s="192"/>
      <c r="SQ45" s="192"/>
      <c r="SR45" s="192"/>
      <c r="SS45" s="192"/>
      <c r="ST45" s="192"/>
      <c r="SU45" s="192"/>
      <c r="SV45" s="192"/>
      <c r="SW45" s="192"/>
      <c r="SX45" s="192"/>
      <c r="SY45" s="192"/>
      <c r="SZ45" s="192"/>
      <c r="TA45" s="192"/>
      <c r="TB45" s="192"/>
      <c r="TC45" s="192"/>
      <c r="TD45" s="192"/>
      <c r="TE45" s="192"/>
      <c r="TF45" s="192"/>
      <c r="TG45" s="192"/>
      <c r="TH45" s="192"/>
      <c r="TI45" s="192"/>
      <c r="TJ45" s="192"/>
      <c r="TK45" s="192"/>
      <c r="TL45" s="192"/>
      <c r="TM45" s="192"/>
      <c r="TN45" s="192"/>
      <c r="TO45" s="192"/>
      <c r="TP45" s="192"/>
      <c r="TQ45" s="192"/>
      <c r="TR45" s="192"/>
      <c r="TS45" s="192"/>
      <c r="TT45" s="192"/>
      <c r="TU45" s="192"/>
      <c r="TV45" s="192"/>
      <c r="TW45" s="192"/>
      <c r="TX45" s="192"/>
      <c r="TY45" s="192"/>
      <c r="TZ45" s="192"/>
      <c r="UA45" s="192"/>
      <c r="UB45" s="192"/>
      <c r="UC45" s="192"/>
      <c r="UD45" s="192"/>
      <c r="UE45" s="192"/>
      <c r="UF45" s="192"/>
      <c r="UG45" s="192"/>
      <c r="UH45" s="192"/>
      <c r="UI45" s="192"/>
      <c r="UJ45" s="192"/>
      <c r="UK45" s="192"/>
      <c r="UL45" s="192"/>
      <c r="UM45" s="192"/>
      <c r="UN45" s="192"/>
      <c r="UO45" s="192"/>
      <c r="UP45" s="192"/>
      <c r="UQ45" s="192"/>
      <c r="UR45" s="192"/>
      <c r="US45" s="192"/>
      <c r="UT45" s="192"/>
      <c r="UU45" s="192"/>
      <c r="UV45" s="192"/>
      <c r="UW45" s="192"/>
      <c r="UX45" s="192"/>
      <c r="UY45" s="192"/>
      <c r="UZ45" s="192"/>
      <c r="VA45" s="192"/>
      <c r="VB45" s="192"/>
      <c r="VC45" s="192"/>
      <c r="VD45" s="192"/>
      <c r="VE45" s="192"/>
      <c r="VF45" s="192"/>
      <c r="VG45" s="192"/>
      <c r="VH45" s="192"/>
      <c r="VI45" s="192"/>
      <c r="VJ45" s="192"/>
      <c r="VK45" s="192"/>
      <c r="VL45" s="192"/>
      <c r="VM45" s="192"/>
      <c r="VN45" s="192"/>
      <c r="VO45" s="192"/>
      <c r="VP45" s="192"/>
      <c r="VQ45" s="192"/>
      <c r="VR45" s="192"/>
      <c r="VS45" s="192"/>
      <c r="VT45" s="192"/>
      <c r="VU45" s="192"/>
      <c r="VV45" s="192"/>
      <c r="VW45" s="192"/>
      <c r="VX45" s="192"/>
      <c r="VY45" s="192"/>
      <c r="VZ45" s="192"/>
      <c r="WA45" s="192"/>
      <c r="WB45" s="192"/>
      <c r="WC45" s="192"/>
      <c r="WD45" s="192"/>
      <c r="WE45" s="192"/>
      <c r="WF45" s="192"/>
      <c r="WG45" s="192"/>
      <c r="WH45" s="192"/>
      <c r="WI45" s="192"/>
      <c r="WJ45" s="192"/>
      <c r="WK45" s="192"/>
      <c r="WL45" s="192"/>
      <c r="WM45" s="192"/>
      <c r="WN45" s="192"/>
      <c r="WO45" s="192"/>
      <c r="WP45" s="192"/>
      <c r="WQ45" s="192"/>
      <c r="WR45" s="192"/>
      <c r="WS45" s="192"/>
      <c r="WT45" s="192"/>
      <c r="WU45" s="192"/>
      <c r="WV45" s="192"/>
      <c r="WW45" s="192"/>
      <c r="WX45" s="192"/>
      <c r="WY45" s="192"/>
      <c r="WZ45" s="192"/>
      <c r="XA45" s="192"/>
      <c r="XB45" s="192"/>
      <c r="XC45" s="192"/>
      <c r="XD45" s="192"/>
      <c r="XE45" s="192"/>
      <c r="XF45" s="192"/>
      <c r="XG45" s="192"/>
      <c r="XH45" s="192"/>
      <c r="XI45" s="192"/>
      <c r="XJ45" s="192"/>
      <c r="XK45" s="192"/>
      <c r="XL45" s="192"/>
      <c r="XM45" s="192"/>
      <c r="XN45" s="192"/>
      <c r="XO45" s="192"/>
      <c r="XP45" s="192"/>
      <c r="XQ45" s="192"/>
      <c r="XR45" s="192"/>
      <c r="XS45" s="192"/>
      <c r="XT45" s="192"/>
      <c r="XU45" s="192"/>
      <c r="XV45" s="192"/>
      <c r="XW45" s="192"/>
      <c r="XX45" s="192"/>
      <c r="XY45" s="192"/>
      <c r="XZ45" s="192"/>
      <c r="YA45" s="192"/>
      <c r="YB45" s="192"/>
      <c r="YC45" s="192"/>
      <c r="YD45" s="192"/>
      <c r="YE45" s="192"/>
      <c r="YF45" s="192"/>
      <c r="YG45" s="192"/>
      <c r="YH45" s="192"/>
      <c r="YI45" s="192"/>
      <c r="YJ45" s="192"/>
      <c r="YK45" s="192"/>
      <c r="YL45" s="192"/>
      <c r="YM45" s="192"/>
      <c r="YN45" s="192"/>
      <c r="YO45" s="192"/>
      <c r="YP45" s="192"/>
      <c r="YQ45" s="192"/>
      <c r="YR45" s="192"/>
      <c r="YS45" s="192"/>
      <c r="YT45" s="192"/>
      <c r="YU45" s="192"/>
      <c r="YV45" s="192"/>
      <c r="YW45" s="192"/>
      <c r="YX45" s="192"/>
      <c r="YY45" s="192"/>
      <c r="YZ45" s="192"/>
      <c r="ZA45" s="192"/>
      <c r="ZB45" s="192"/>
      <c r="ZC45" s="192"/>
      <c r="ZD45" s="192"/>
      <c r="ZE45" s="192"/>
      <c r="ZF45" s="192"/>
      <c r="ZG45" s="192"/>
      <c r="ZH45" s="192"/>
      <c r="ZI45" s="192"/>
      <c r="ZJ45" s="192"/>
      <c r="ZK45" s="192"/>
      <c r="ZL45" s="192"/>
      <c r="ZM45" s="192"/>
      <c r="ZN45" s="192"/>
      <c r="ZO45" s="192"/>
      <c r="ZP45" s="192"/>
      <c r="ZQ45" s="192"/>
      <c r="ZR45" s="192"/>
      <c r="ZS45" s="192"/>
      <c r="ZT45" s="192"/>
      <c r="ZU45" s="192"/>
      <c r="ZV45" s="192"/>
      <c r="ZW45" s="192"/>
      <c r="ZX45" s="192"/>
      <c r="ZY45" s="192"/>
      <c r="ZZ45" s="192"/>
      <c r="AAA45" s="192"/>
      <c r="AAB45" s="192"/>
      <c r="AAC45" s="192"/>
      <c r="AAD45" s="192"/>
      <c r="AAE45" s="192"/>
      <c r="AAF45" s="192"/>
      <c r="AAG45" s="192"/>
      <c r="AAH45" s="192"/>
      <c r="AAI45" s="192"/>
      <c r="AAJ45" s="192"/>
      <c r="AAK45" s="192"/>
      <c r="AAL45" s="192"/>
      <c r="AAM45" s="192"/>
      <c r="AAN45" s="192"/>
      <c r="AAO45" s="192"/>
      <c r="AAP45" s="192"/>
      <c r="AAQ45" s="192"/>
      <c r="AAR45" s="192"/>
      <c r="AAS45" s="192"/>
      <c r="AAT45" s="192"/>
      <c r="AAU45" s="192"/>
      <c r="AAV45" s="192"/>
      <c r="AAW45" s="192"/>
      <c r="AAX45" s="192"/>
      <c r="AAY45" s="192"/>
      <c r="AAZ45" s="192"/>
      <c r="ABA45" s="192"/>
      <c r="ABB45" s="192"/>
      <c r="ABC45" s="192"/>
      <c r="ABD45" s="192"/>
      <c r="ABE45" s="192"/>
      <c r="ABF45" s="192"/>
      <c r="ABG45" s="192"/>
      <c r="ABH45" s="192"/>
      <c r="ABI45" s="192"/>
      <c r="ABJ45" s="192"/>
      <c r="ABK45" s="192"/>
      <c r="ABL45" s="192"/>
      <c r="ABM45" s="192"/>
      <c r="ABN45" s="192"/>
      <c r="ABO45" s="192"/>
      <c r="ABP45" s="192"/>
      <c r="ABQ45" s="192"/>
      <c r="ABR45" s="192"/>
      <c r="ABS45" s="192"/>
      <c r="ABT45" s="192"/>
      <c r="ABU45" s="192"/>
      <c r="ABV45" s="192"/>
      <c r="ABW45" s="192"/>
      <c r="ABX45" s="192"/>
      <c r="ABY45" s="192"/>
      <c r="ABZ45" s="192"/>
      <c r="ACA45" s="192"/>
      <c r="ACB45" s="192"/>
      <c r="ACC45" s="192"/>
      <c r="ACD45" s="192"/>
      <c r="ACE45" s="192"/>
      <c r="ACF45" s="192"/>
      <c r="ACG45" s="192"/>
      <c r="ACH45" s="192"/>
      <c r="ACI45" s="192"/>
      <c r="ACJ45" s="192"/>
      <c r="ACK45" s="192"/>
      <c r="ACL45" s="192"/>
      <c r="ACM45" s="192"/>
      <c r="ACN45" s="192"/>
      <c r="ACO45" s="192"/>
      <c r="ACP45" s="192"/>
      <c r="ACQ45" s="192"/>
      <c r="ACR45" s="192"/>
      <c r="ACS45" s="192"/>
      <c r="ACT45" s="192"/>
      <c r="ACU45" s="192"/>
      <c r="ACV45" s="192"/>
      <c r="ACW45" s="192"/>
      <c r="ACX45" s="192"/>
      <c r="ACY45" s="192"/>
      <c r="ACZ45" s="192"/>
      <c r="ADA45" s="192"/>
      <c r="ADB45" s="192"/>
      <c r="ADC45" s="192"/>
      <c r="ADD45" s="192"/>
      <c r="ADE45" s="192"/>
      <c r="ADF45" s="192"/>
      <c r="ADG45" s="192"/>
      <c r="ADH45" s="192"/>
      <c r="ADI45" s="192"/>
      <c r="ADJ45" s="192"/>
      <c r="ADK45" s="192"/>
      <c r="ADL45" s="192"/>
      <c r="ADM45" s="192"/>
      <c r="ADN45" s="192"/>
      <c r="ADO45" s="192"/>
      <c r="ADP45" s="192"/>
      <c r="ADQ45" s="192"/>
      <c r="ADR45" s="192"/>
      <c r="ADS45" s="192"/>
      <c r="ADT45" s="192"/>
      <c r="ADU45" s="192"/>
      <c r="ADV45" s="192"/>
      <c r="ADW45" s="192"/>
      <c r="ADX45" s="192"/>
      <c r="ADY45" s="192"/>
      <c r="ADZ45" s="192"/>
      <c r="AEA45" s="192"/>
      <c r="AEB45" s="192"/>
      <c r="AEC45" s="192"/>
      <c r="AED45" s="192"/>
      <c r="AEE45" s="192"/>
      <c r="AEF45" s="192"/>
      <c r="AEG45" s="192"/>
      <c r="AEH45" s="192"/>
      <c r="AEI45" s="192"/>
      <c r="AEJ45" s="192"/>
      <c r="AEK45" s="192"/>
      <c r="AEL45" s="192"/>
      <c r="AEM45" s="192"/>
      <c r="AEN45" s="192"/>
      <c r="AEO45" s="192"/>
      <c r="AEP45" s="192"/>
      <c r="AEQ45" s="192"/>
      <c r="AER45" s="192"/>
      <c r="AES45" s="192"/>
      <c r="AET45" s="192"/>
      <c r="AEU45" s="192"/>
      <c r="AEV45" s="192"/>
      <c r="AEW45" s="192"/>
      <c r="AEX45" s="192"/>
      <c r="AEY45" s="192"/>
      <c r="AEZ45" s="192"/>
      <c r="AFA45" s="192"/>
      <c r="AFB45" s="192"/>
      <c r="AFC45" s="192"/>
      <c r="AFD45" s="192"/>
      <c r="AFE45" s="192"/>
      <c r="AFF45" s="192"/>
      <c r="AFG45" s="192"/>
      <c r="AFH45" s="192"/>
      <c r="AFI45" s="192"/>
      <c r="AFJ45" s="192"/>
      <c r="AFK45" s="192"/>
      <c r="AFL45" s="192"/>
      <c r="AFM45" s="192"/>
      <c r="AFN45" s="192"/>
      <c r="AFO45" s="192"/>
      <c r="AFP45" s="192"/>
      <c r="AFQ45" s="192"/>
      <c r="AFR45" s="192"/>
      <c r="AFS45" s="192"/>
      <c r="AFT45" s="192"/>
      <c r="AFU45" s="192"/>
      <c r="AFV45" s="192"/>
      <c r="AFW45" s="192"/>
      <c r="AFX45" s="192"/>
      <c r="AFY45" s="192"/>
      <c r="AFZ45" s="192"/>
      <c r="AGA45" s="192"/>
      <c r="AGB45" s="192"/>
      <c r="AGC45" s="192"/>
      <c r="AGD45" s="192"/>
      <c r="AGE45" s="192"/>
      <c r="AGF45" s="192"/>
      <c r="AGG45" s="192"/>
      <c r="AGH45" s="192"/>
      <c r="AGI45" s="192"/>
      <c r="AGJ45" s="192"/>
      <c r="AGK45" s="192"/>
      <c r="AGL45" s="192"/>
      <c r="AGM45" s="192"/>
      <c r="AGN45" s="192"/>
      <c r="AGO45" s="192"/>
      <c r="AGP45" s="192"/>
      <c r="AGQ45" s="192"/>
      <c r="AGR45" s="192"/>
      <c r="AGS45" s="192"/>
      <c r="AGT45" s="192"/>
      <c r="AGU45" s="192"/>
      <c r="AGV45" s="192"/>
      <c r="AGW45" s="192"/>
      <c r="AGX45" s="192"/>
      <c r="AGY45" s="192"/>
      <c r="AGZ45" s="192"/>
      <c r="AHA45" s="192"/>
      <c r="AHB45" s="192"/>
      <c r="AHC45" s="192"/>
      <c r="AHD45" s="192"/>
      <c r="AHE45" s="192"/>
      <c r="AHF45" s="192"/>
      <c r="AHG45" s="192"/>
      <c r="AHH45" s="192"/>
      <c r="AHI45" s="192"/>
      <c r="AHJ45" s="192"/>
      <c r="AHK45" s="192"/>
      <c r="AHL45" s="192"/>
      <c r="AHM45" s="192"/>
      <c r="AHN45" s="192"/>
      <c r="AHO45" s="192"/>
      <c r="AHP45" s="192"/>
      <c r="AHQ45" s="192"/>
      <c r="AHR45" s="192"/>
      <c r="AHS45" s="192"/>
      <c r="AHT45" s="192"/>
      <c r="AHU45" s="192"/>
      <c r="AHV45" s="192"/>
      <c r="AHW45" s="192"/>
      <c r="AHX45" s="192"/>
      <c r="AHY45" s="192"/>
      <c r="AHZ45" s="192"/>
      <c r="AIA45" s="192"/>
      <c r="AIB45" s="192"/>
      <c r="AIC45" s="192"/>
      <c r="AID45" s="192"/>
      <c r="AIE45" s="192"/>
      <c r="AIF45" s="192"/>
      <c r="AIG45" s="192"/>
      <c r="AIH45" s="192"/>
      <c r="AII45" s="192"/>
      <c r="AIJ45" s="192"/>
      <c r="AIK45" s="192"/>
      <c r="AIL45" s="192"/>
      <c r="AIM45" s="192"/>
      <c r="AIN45" s="192"/>
      <c r="AIO45" s="192"/>
      <c r="AIP45" s="192"/>
      <c r="AIQ45" s="192"/>
      <c r="AIR45" s="192"/>
      <c r="AIS45" s="192"/>
      <c r="AIT45" s="192"/>
      <c r="AIU45" s="192"/>
      <c r="AIV45" s="192"/>
      <c r="AIW45" s="192"/>
      <c r="AIX45" s="192"/>
      <c r="AIY45" s="192"/>
      <c r="AIZ45" s="192"/>
      <c r="AJA45" s="192"/>
      <c r="AJB45" s="192"/>
      <c r="AJC45" s="192"/>
      <c r="AJD45" s="192"/>
      <c r="AJE45" s="192"/>
      <c r="AJF45" s="192"/>
      <c r="AJG45" s="192"/>
      <c r="AJH45" s="192"/>
      <c r="AJI45" s="192"/>
      <c r="AJJ45" s="192"/>
      <c r="AJK45" s="192"/>
      <c r="AJL45" s="192"/>
      <c r="AJM45" s="192"/>
      <c r="AJN45" s="192"/>
      <c r="AJO45" s="192"/>
      <c r="AJP45" s="192"/>
      <c r="AJQ45" s="192"/>
      <c r="AJR45" s="192"/>
      <c r="AJS45" s="192"/>
      <c r="AJT45" s="192"/>
      <c r="AJU45" s="192"/>
      <c r="AJV45" s="192"/>
      <c r="AJW45" s="192"/>
      <c r="AJX45" s="192"/>
      <c r="AJY45" s="192"/>
      <c r="AJZ45" s="192"/>
      <c r="AKA45" s="192"/>
      <c r="AKB45" s="192"/>
      <c r="AKC45" s="192"/>
      <c r="AKD45" s="192"/>
      <c r="AKE45" s="192"/>
      <c r="AKF45" s="192"/>
      <c r="AKG45" s="192"/>
      <c r="AKH45" s="192"/>
      <c r="AKI45" s="192"/>
      <c r="AKJ45" s="192"/>
      <c r="AKK45" s="192"/>
      <c r="AKL45" s="192"/>
      <c r="AKM45" s="192"/>
      <c r="AKN45" s="192"/>
      <c r="AKO45" s="192"/>
      <c r="AKP45" s="192"/>
      <c r="AKQ45" s="192"/>
      <c r="AKR45" s="192"/>
      <c r="AKS45" s="192"/>
      <c r="AKT45" s="192"/>
      <c r="AKU45" s="192"/>
      <c r="AKV45" s="192"/>
      <c r="AKW45" s="192"/>
      <c r="AKX45" s="192"/>
      <c r="AKY45" s="192"/>
      <c r="AKZ45" s="192"/>
      <c r="ALA45" s="192"/>
      <c r="ALB45" s="192"/>
      <c r="ALC45" s="192"/>
      <c r="ALD45" s="192"/>
      <c r="ALE45" s="192"/>
      <c r="ALF45" s="192"/>
      <c r="ALG45" s="192"/>
      <c r="ALH45" s="192"/>
      <c r="ALI45" s="192"/>
      <c r="ALJ45" s="192"/>
      <c r="ALK45" s="192"/>
      <c r="ALL45" s="192"/>
      <c r="ALM45" s="192"/>
      <c r="ALN45" s="192"/>
      <c r="ALO45" s="192"/>
      <c r="ALP45" s="192"/>
      <c r="ALQ45" s="192"/>
      <c r="ALR45" s="192"/>
      <c r="ALS45" s="192"/>
      <c r="ALT45" s="192"/>
      <c r="ALU45" s="192"/>
      <c r="ALV45" s="192"/>
      <c r="ALW45" s="192"/>
      <c r="ALX45" s="192"/>
      <c r="ALY45" s="192"/>
      <c r="ALZ45" s="192"/>
      <c r="AMA45" s="192"/>
      <c r="AMB45" s="192"/>
      <c r="AMC45" s="192"/>
      <c r="AMD45" s="192"/>
      <c r="AME45" s="192"/>
      <c r="AMF45" s="192"/>
      <c r="AMG45" s="192"/>
      <c r="AMH45" s="192"/>
      <c r="AMI45" s="192"/>
      <c r="AMJ45" s="192"/>
      <c r="AMK45" s="192"/>
    </row>
    <row r="47" spans="1:1025" s="192" customFormat="1" ht="13.8" x14ac:dyDescent="0.3">
      <c r="A47" s="74"/>
      <c r="B47" s="181"/>
      <c r="C47" s="198" t="s">
        <v>183</v>
      </c>
      <c r="D47" s="198" t="s">
        <v>184</v>
      </c>
      <c r="E47" s="193"/>
      <c r="F47" s="193"/>
      <c r="G47" s="193"/>
      <c r="H47" s="193"/>
      <c r="I47" s="193"/>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c r="DT47" s="92"/>
      <c r="DU47" s="92"/>
      <c r="DV47" s="92"/>
      <c r="DW47" s="92"/>
      <c r="DX47" s="92"/>
      <c r="DY47" s="92"/>
      <c r="DZ47" s="92"/>
      <c r="EA47" s="92"/>
      <c r="EB47" s="92"/>
      <c r="EC47" s="92"/>
      <c r="ED47" s="92"/>
      <c r="EE47" s="92"/>
      <c r="EF47" s="92"/>
      <c r="EG47" s="92"/>
      <c r="EH47" s="92"/>
      <c r="EI47" s="92"/>
      <c r="EJ47" s="92"/>
      <c r="EK47" s="92"/>
      <c r="EL47" s="92"/>
      <c r="EM47" s="92"/>
      <c r="EN47" s="92"/>
      <c r="EO47" s="92"/>
      <c r="EP47" s="92"/>
      <c r="EQ47" s="92"/>
      <c r="ER47" s="92"/>
      <c r="ES47" s="92"/>
      <c r="ET47" s="92"/>
      <c r="EU47" s="92"/>
      <c r="EV47" s="92"/>
      <c r="EW47" s="92"/>
      <c r="EX47" s="92"/>
      <c r="EY47" s="92"/>
      <c r="EZ47" s="92"/>
      <c r="FA47" s="92"/>
      <c r="FB47" s="92"/>
      <c r="FC47" s="92"/>
      <c r="FD47" s="92"/>
      <c r="FE47" s="92"/>
      <c r="FF47" s="92"/>
      <c r="FG47" s="92"/>
      <c r="FH47" s="92"/>
      <c r="FI47" s="92"/>
      <c r="FJ47" s="92"/>
      <c r="FK47" s="92"/>
      <c r="FL47" s="92"/>
      <c r="FM47" s="92"/>
      <c r="FN47" s="92"/>
      <c r="FO47" s="92"/>
      <c r="FP47" s="92"/>
      <c r="FQ47" s="92"/>
      <c r="FR47" s="92"/>
      <c r="FS47" s="92"/>
      <c r="FT47" s="92"/>
      <c r="FU47" s="92"/>
      <c r="FV47" s="92"/>
      <c r="FW47" s="92"/>
      <c r="FX47" s="92"/>
      <c r="FY47" s="92"/>
      <c r="FZ47" s="92"/>
      <c r="GA47" s="92"/>
      <c r="GB47" s="92"/>
      <c r="GC47" s="92"/>
      <c r="GD47" s="92"/>
      <c r="GE47" s="92"/>
      <c r="GF47" s="92"/>
      <c r="GG47" s="92"/>
      <c r="GH47" s="92"/>
      <c r="GI47" s="92"/>
      <c r="GJ47" s="92"/>
      <c r="GK47" s="92"/>
      <c r="GL47" s="92"/>
      <c r="GM47" s="92"/>
      <c r="GN47" s="92"/>
      <c r="GO47" s="92"/>
      <c r="GP47" s="92"/>
      <c r="GQ47" s="92"/>
      <c r="GR47" s="92"/>
      <c r="GS47" s="92"/>
      <c r="GT47" s="92"/>
      <c r="GU47" s="92"/>
      <c r="GV47" s="92"/>
      <c r="GW47" s="92"/>
      <c r="GX47" s="92"/>
      <c r="GY47" s="92"/>
      <c r="GZ47" s="92"/>
      <c r="HA47" s="92"/>
      <c r="HB47" s="92"/>
      <c r="HC47" s="92"/>
      <c r="HD47" s="92"/>
      <c r="HE47" s="92"/>
      <c r="HF47" s="92"/>
      <c r="HG47" s="92"/>
      <c r="HH47" s="92"/>
      <c r="HI47" s="92"/>
      <c r="HJ47" s="92"/>
      <c r="HK47" s="92"/>
      <c r="HL47" s="92"/>
      <c r="HM47" s="92"/>
      <c r="HN47" s="92"/>
      <c r="HO47" s="92"/>
      <c r="HP47" s="92"/>
      <c r="HQ47" s="92"/>
      <c r="HR47" s="92"/>
      <c r="HS47" s="92"/>
      <c r="HT47" s="92"/>
      <c r="HU47" s="92"/>
      <c r="HV47" s="92"/>
      <c r="HW47" s="92"/>
      <c r="HX47" s="92"/>
      <c r="HY47" s="92"/>
      <c r="HZ47" s="92"/>
      <c r="IA47" s="92"/>
      <c r="IB47" s="92"/>
      <c r="IC47" s="92"/>
      <c r="ID47" s="92"/>
      <c r="IE47" s="92"/>
      <c r="IF47" s="92"/>
      <c r="IG47" s="92"/>
      <c r="IH47" s="92"/>
      <c r="II47" s="92"/>
      <c r="IJ47" s="92"/>
      <c r="IK47" s="92"/>
      <c r="IL47" s="92"/>
      <c r="IM47" s="92"/>
      <c r="IN47" s="92"/>
      <c r="IO47" s="92"/>
      <c r="IP47" s="92"/>
      <c r="IQ47" s="92"/>
      <c r="IR47" s="92"/>
      <c r="IS47" s="92"/>
      <c r="IT47" s="92"/>
      <c r="IU47" s="92"/>
      <c r="IV47" s="92"/>
      <c r="IW47" s="92"/>
      <c r="IX47" s="92"/>
      <c r="IY47" s="92"/>
      <c r="IZ47" s="92"/>
      <c r="JA47" s="92"/>
      <c r="JB47" s="92"/>
      <c r="JC47" s="92"/>
      <c r="JD47" s="92"/>
      <c r="JE47" s="92"/>
      <c r="JF47" s="92"/>
      <c r="JG47" s="92"/>
      <c r="JH47" s="92"/>
      <c r="JI47" s="92"/>
      <c r="JJ47" s="92"/>
      <c r="JK47" s="92"/>
      <c r="JL47" s="92"/>
      <c r="JM47" s="92"/>
      <c r="JN47" s="92"/>
      <c r="JO47" s="92"/>
      <c r="JP47" s="92"/>
      <c r="JQ47" s="92"/>
      <c r="JR47" s="92"/>
      <c r="JS47" s="92"/>
      <c r="JT47" s="92"/>
      <c r="JU47" s="92"/>
      <c r="JV47" s="92"/>
      <c r="JW47" s="92"/>
      <c r="JX47" s="92"/>
      <c r="JY47" s="92"/>
      <c r="JZ47" s="92"/>
      <c r="KA47" s="92"/>
      <c r="KB47" s="92"/>
      <c r="KC47" s="92"/>
      <c r="KD47" s="92"/>
      <c r="KE47" s="92"/>
      <c r="KF47" s="92"/>
      <c r="KG47" s="92"/>
      <c r="KH47" s="92"/>
      <c r="KI47" s="92"/>
      <c r="KJ47" s="92"/>
      <c r="KK47" s="92"/>
      <c r="KL47" s="92"/>
      <c r="KM47" s="92"/>
      <c r="KN47" s="92"/>
      <c r="KO47" s="92"/>
      <c r="KP47" s="92"/>
      <c r="KQ47" s="92"/>
      <c r="KR47" s="92"/>
      <c r="KS47" s="92"/>
      <c r="KT47" s="92"/>
      <c r="KU47" s="92"/>
      <c r="KV47" s="92"/>
      <c r="KW47" s="92"/>
      <c r="KX47" s="92"/>
      <c r="KY47" s="92"/>
      <c r="KZ47" s="92"/>
      <c r="LA47" s="92"/>
      <c r="LB47" s="92"/>
      <c r="LC47" s="92"/>
      <c r="LD47" s="92"/>
      <c r="LE47" s="92"/>
      <c r="LF47" s="92"/>
      <c r="LG47" s="92"/>
      <c r="LH47" s="92"/>
      <c r="LI47" s="92"/>
      <c r="LJ47" s="92"/>
      <c r="LK47" s="92"/>
      <c r="LL47" s="92"/>
      <c r="LM47" s="92"/>
      <c r="LN47" s="92"/>
      <c r="LO47" s="92"/>
      <c r="LP47" s="92"/>
      <c r="LQ47" s="92"/>
      <c r="LR47" s="92"/>
      <c r="LS47" s="92"/>
      <c r="LT47" s="92"/>
      <c r="LU47" s="92"/>
      <c r="LV47" s="92"/>
      <c r="LW47" s="92"/>
      <c r="LX47" s="92"/>
      <c r="LY47" s="92"/>
      <c r="LZ47" s="92"/>
      <c r="MA47" s="92"/>
      <c r="MB47" s="92"/>
      <c r="MC47" s="92"/>
      <c r="MD47" s="92"/>
      <c r="ME47" s="92"/>
      <c r="MF47" s="92"/>
      <c r="MG47" s="92"/>
      <c r="MH47" s="92"/>
      <c r="MI47" s="92"/>
      <c r="MJ47" s="92"/>
      <c r="MK47" s="92"/>
      <c r="ML47" s="92"/>
      <c r="MM47" s="92"/>
      <c r="MN47" s="92"/>
      <c r="MO47" s="92"/>
      <c r="MP47" s="92"/>
      <c r="MQ47" s="92"/>
      <c r="MR47" s="92"/>
      <c r="MS47" s="92"/>
      <c r="MT47" s="92"/>
      <c r="MU47" s="92"/>
      <c r="MV47" s="92"/>
      <c r="MW47" s="92"/>
      <c r="MX47" s="92"/>
      <c r="MY47" s="92"/>
      <c r="MZ47" s="92"/>
      <c r="NA47" s="92"/>
      <c r="NB47" s="92"/>
      <c r="NC47" s="92"/>
      <c r="ND47" s="92"/>
      <c r="NE47" s="92"/>
      <c r="NF47" s="92"/>
      <c r="NG47" s="92"/>
      <c r="NH47" s="92"/>
      <c r="NI47" s="92"/>
      <c r="NJ47" s="92"/>
      <c r="NK47" s="92"/>
      <c r="NL47" s="92"/>
      <c r="NM47" s="92"/>
      <c r="NN47" s="92"/>
      <c r="NO47" s="92"/>
      <c r="NP47" s="92"/>
      <c r="NQ47" s="92"/>
      <c r="NR47" s="92"/>
      <c r="NS47" s="92"/>
      <c r="NT47" s="92"/>
      <c r="NU47" s="92"/>
      <c r="NV47" s="92"/>
      <c r="NW47" s="92"/>
      <c r="NX47" s="92"/>
      <c r="NY47" s="92"/>
      <c r="NZ47" s="92"/>
      <c r="OA47" s="92"/>
      <c r="OB47" s="92"/>
      <c r="OC47" s="92"/>
      <c r="OD47" s="92"/>
      <c r="OE47" s="92"/>
      <c r="OF47" s="92"/>
      <c r="OG47" s="92"/>
      <c r="OH47" s="92"/>
      <c r="OI47" s="92"/>
      <c r="OJ47" s="92"/>
      <c r="OK47" s="92"/>
      <c r="OL47" s="92"/>
      <c r="OM47" s="92"/>
      <c r="ON47" s="92"/>
      <c r="OO47" s="92"/>
      <c r="OP47" s="92"/>
      <c r="OQ47" s="92"/>
      <c r="OR47" s="92"/>
      <c r="OS47" s="92"/>
      <c r="OT47" s="92"/>
      <c r="OU47" s="92"/>
      <c r="OV47" s="92"/>
      <c r="OW47" s="92"/>
      <c r="OX47" s="92"/>
      <c r="OY47" s="92"/>
      <c r="OZ47" s="92"/>
      <c r="PA47" s="92"/>
      <c r="PB47" s="92"/>
      <c r="PC47" s="92"/>
      <c r="PD47" s="92"/>
      <c r="PE47" s="92"/>
      <c r="PF47" s="92"/>
      <c r="PG47" s="92"/>
      <c r="PH47" s="92"/>
      <c r="PI47" s="92"/>
      <c r="PJ47" s="92"/>
      <c r="PK47" s="92"/>
      <c r="PL47" s="92"/>
      <c r="PM47" s="92"/>
      <c r="PN47" s="92"/>
      <c r="PO47" s="92"/>
      <c r="PP47" s="92"/>
      <c r="PQ47" s="92"/>
      <c r="PR47" s="92"/>
      <c r="PS47" s="92"/>
      <c r="PT47" s="92"/>
      <c r="PU47" s="92"/>
      <c r="PV47" s="92"/>
      <c r="PW47" s="92"/>
      <c r="PX47" s="92"/>
      <c r="PY47" s="92"/>
      <c r="PZ47" s="92"/>
      <c r="QA47" s="92"/>
      <c r="QB47" s="92"/>
      <c r="QC47" s="92"/>
      <c r="QD47" s="92"/>
      <c r="QE47" s="92"/>
      <c r="QF47" s="92"/>
      <c r="QG47" s="92"/>
      <c r="QH47" s="92"/>
      <c r="QI47" s="92"/>
      <c r="QJ47" s="92"/>
      <c r="QK47" s="92"/>
      <c r="QL47" s="92"/>
      <c r="QM47" s="92"/>
      <c r="QN47" s="92"/>
      <c r="QO47" s="92"/>
      <c r="QP47" s="92"/>
      <c r="QQ47" s="92"/>
      <c r="QR47" s="92"/>
      <c r="QS47" s="92"/>
      <c r="QT47" s="92"/>
      <c r="QU47" s="92"/>
      <c r="QV47" s="92"/>
      <c r="QW47" s="92"/>
      <c r="QX47" s="92"/>
      <c r="QY47" s="92"/>
      <c r="QZ47" s="92"/>
      <c r="RA47" s="92"/>
      <c r="RB47" s="92"/>
      <c r="RC47" s="92"/>
      <c r="RD47" s="92"/>
      <c r="RE47" s="92"/>
      <c r="RF47" s="92"/>
      <c r="RG47" s="92"/>
      <c r="RH47" s="92"/>
      <c r="RI47" s="92"/>
      <c r="RJ47" s="92"/>
      <c r="RK47" s="92"/>
      <c r="RL47" s="92"/>
      <c r="RM47" s="92"/>
      <c r="RN47" s="92"/>
      <c r="RO47" s="92"/>
      <c r="RP47" s="92"/>
      <c r="RQ47" s="92"/>
      <c r="RR47" s="92"/>
      <c r="RS47" s="92"/>
      <c r="RT47" s="92"/>
      <c r="RU47" s="92"/>
      <c r="RV47" s="92"/>
      <c r="RW47" s="92"/>
      <c r="RX47" s="92"/>
      <c r="RY47" s="92"/>
      <c r="RZ47" s="92"/>
      <c r="SA47" s="92"/>
      <c r="SB47" s="92"/>
      <c r="SC47" s="92"/>
      <c r="SD47" s="92"/>
      <c r="SE47" s="92"/>
      <c r="SF47" s="92"/>
      <c r="SG47" s="92"/>
      <c r="SH47" s="92"/>
      <c r="SI47" s="92"/>
      <c r="SJ47" s="92"/>
      <c r="SK47" s="92"/>
      <c r="SL47" s="92"/>
      <c r="SM47" s="92"/>
      <c r="SN47" s="92"/>
      <c r="SO47" s="92"/>
      <c r="SP47" s="92"/>
      <c r="SQ47" s="92"/>
      <c r="SR47" s="92"/>
      <c r="SS47" s="92"/>
      <c r="ST47" s="92"/>
      <c r="SU47" s="92"/>
      <c r="SV47" s="92"/>
      <c r="SW47" s="92"/>
      <c r="SX47" s="92"/>
      <c r="SY47" s="92"/>
      <c r="SZ47" s="92"/>
      <c r="TA47" s="92"/>
      <c r="TB47" s="92"/>
      <c r="TC47" s="92"/>
      <c r="TD47" s="92"/>
      <c r="TE47" s="92"/>
      <c r="TF47" s="92"/>
      <c r="TG47" s="92"/>
      <c r="TH47" s="92"/>
      <c r="TI47" s="92"/>
      <c r="TJ47" s="92"/>
      <c r="TK47" s="92"/>
      <c r="TL47" s="92"/>
      <c r="TM47" s="92"/>
      <c r="TN47" s="92"/>
      <c r="TO47" s="92"/>
      <c r="TP47" s="92"/>
      <c r="TQ47" s="92"/>
      <c r="TR47" s="92"/>
      <c r="TS47" s="92"/>
      <c r="TT47" s="92"/>
      <c r="TU47" s="92"/>
      <c r="TV47" s="92"/>
      <c r="TW47" s="92"/>
      <c r="TX47" s="92"/>
      <c r="TY47" s="92"/>
      <c r="TZ47" s="92"/>
      <c r="UA47" s="92"/>
      <c r="UB47" s="92"/>
      <c r="UC47" s="92"/>
      <c r="UD47" s="92"/>
      <c r="UE47" s="92"/>
      <c r="UF47" s="92"/>
      <c r="UG47" s="92"/>
      <c r="UH47" s="92"/>
      <c r="UI47" s="92"/>
      <c r="UJ47" s="92"/>
      <c r="UK47" s="92"/>
      <c r="UL47" s="92"/>
      <c r="UM47" s="92"/>
      <c r="UN47" s="92"/>
      <c r="UO47" s="92"/>
      <c r="UP47" s="92"/>
      <c r="UQ47" s="92"/>
      <c r="UR47" s="92"/>
      <c r="US47" s="92"/>
      <c r="UT47" s="92"/>
      <c r="UU47" s="92"/>
      <c r="UV47" s="92"/>
      <c r="UW47" s="92"/>
      <c r="UX47" s="92"/>
      <c r="UY47" s="92"/>
      <c r="UZ47" s="92"/>
      <c r="VA47" s="92"/>
      <c r="VB47" s="92"/>
      <c r="VC47" s="92"/>
      <c r="VD47" s="92"/>
      <c r="VE47" s="92"/>
      <c r="VF47" s="92"/>
      <c r="VG47" s="92"/>
      <c r="VH47" s="92"/>
      <c r="VI47" s="92"/>
      <c r="VJ47" s="92"/>
      <c r="VK47" s="92"/>
      <c r="VL47" s="92"/>
      <c r="VM47" s="92"/>
      <c r="VN47" s="92"/>
      <c r="VO47" s="92"/>
      <c r="VP47" s="92"/>
      <c r="VQ47" s="92"/>
      <c r="VR47" s="92"/>
      <c r="VS47" s="92"/>
      <c r="VT47" s="92"/>
      <c r="VU47" s="92"/>
      <c r="VV47" s="92"/>
      <c r="VW47" s="92"/>
      <c r="VX47" s="92"/>
      <c r="VY47" s="92"/>
      <c r="VZ47" s="92"/>
      <c r="WA47" s="92"/>
      <c r="WB47" s="92"/>
      <c r="WC47" s="92"/>
      <c r="WD47" s="92"/>
      <c r="WE47" s="92"/>
      <c r="WF47" s="92"/>
      <c r="WG47" s="92"/>
      <c r="WH47" s="92"/>
      <c r="WI47" s="92"/>
      <c r="WJ47" s="92"/>
      <c r="WK47" s="92"/>
      <c r="WL47" s="92"/>
      <c r="WM47" s="92"/>
      <c r="WN47" s="92"/>
      <c r="WO47" s="92"/>
      <c r="WP47" s="92"/>
      <c r="WQ47" s="92"/>
      <c r="WR47" s="92"/>
      <c r="WS47" s="92"/>
      <c r="WT47" s="92"/>
      <c r="WU47" s="92"/>
      <c r="WV47" s="92"/>
      <c r="WW47" s="92"/>
      <c r="WX47" s="92"/>
      <c r="WY47" s="92"/>
      <c r="WZ47" s="92"/>
      <c r="XA47" s="92"/>
      <c r="XB47" s="92"/>
      <c r="XC47" s="92"/>
      <c r="XD47" s="92"/>
      <c r="XE47" s="92"/>
      <c r="XF47" s="92"/>
      <c r="XG47" s="92"/>
      <c r="XH47" s="92"/>
      <c r="XI47" s="92"/>
      <c r="XJ47" s="92"/>
      <c r="XK47" s="92"/>
      <c r="XL47" s="92"/>
      <c r="XM47" s="92"/>
      <c r="XN47" s="92"/>
      <c r="XO47" s="92"/>
      <c r="XP47" s="92"/>
      <c r="XQ47" s="92"/>
      <c r="XR47" s="92"/>
      <c r="XS47" s="92"/>
      <c r="XT47" s="92"/>
      <c r="XU47" s="92"/>
      <c r="XV47" s="92"/>
      <c r="XW47" s="92"/>
      <c r="XX47" s="92"/>
      <c r="XY47" s="92"/>
      <c r="XZ47" s="92"/>
      <c r="YA47" s="92"/>
      <c r="YB47" s="92"/>
      <c r="YC47" s="92"/>
      <c r="YD47" s="92"/>
      <c r="YE47" s="92"/>
      <c r="YF47" s="92"/>
      <c r="YG47" s="92"/>
      <c r="YH47" s="92"/>
      <c r="YI47" s="92"/>
      <c r="YJ47" s="92"/>
      <c r="YK47" s="92"/>
      <c r="YL47" s="92"/>
      <c r="YM47" s="92"/>
      <c r="YN47" s="92"/>
      <c r="YO47" s="92"/>
      <c r="YP47" s="92"/>
      <c r="YQ47" s="92"/>
      <c r="YR47" s="92"/>
      <c r="YS47" s="92"/>
      <c r="YT47" s="92"/>
      <c r="YU47" s="92"/>
      <c r="YV47" s="92"/>
      <c r="YW47" s="92"/>
      <c r="YX47" s="92"/>
      <c r="YY47" s="92"/>
      <c r="YZ47" s="92"/>
      <c r="ZA47" s="92"/>
      <c r="ZB47" s="92"/>
      <c r="ZC47" s="92"/>
      <c r="ZD47" s="92"/>
      <c r="ZE47" s="92"/>
      <c r="ZF47" s="92"/>
      <c r="ZG47" s="92"/>
      <c r="ZH47" s="92"/>
      <c r="ZI47" s="92"/>
      <c r="ZJ47" s="92"/>
      <c r="ZK47" s="92"/>
      <c r="ZL47" s="92"/>
      <c r="ZM47" s="92"/>
      <c r="ZN47" s="92"/>
      <c r="ZO47" s="92"/>
      <c r="ZP47" s="92"/>
      <c r="ZQ47" s="92"/>
      <c r="ZR47" s="92"/>
      <c r="ZS47" s="92"/>
      <c r="ZT47" s="92"/>
      <c r="ZU47" s="92"/>
      <c r="ZV47" s="92"/>
      <c r="ZW47" s="92"/>
      <c r="ZX47" s="92"/>
      <c r="ZY47" s="92"/>
      <c r="ZZ47" s="92"/>
      <c r="AAA47" s="92"/>
      <c r="AAB47" s="92"/>
      <c r="AAC47" s="92"/>
      <c r="AAD47" s="92"/>
      <c r="AAE47" s="92"/>
      <c r="AAF47" s="92"/>
      <c r="AAG47" s="92"/>
      <c r="AAH47" s="92"/>
      <c r="AAI47" s="92"/>
      <c r="AAJ47" s="92"/>
      <c r="AAK47" s="92"/>
      <c r="AAL47" s="92"/>
      <c r="AAM47" s="92"/>
      <c r="AAN47" s="92"/>
      <c r="AAO47" s="92"/>
      <c r="AAP47" s="92"/>
      <c r="AAQ47" s="92"/>
      <c r="AAR47" s="92"/>
      <c r="AAS47" s="92"/>
      <c r="AAT47" s="92"/>
      <c r="AAU47" s="92"/>
      <c r="AAV47" s="92"/>
      <c r="AAW47" s="92"/>
      <c r="AAX47" s="92"/>
      <c r="AAY47" s="92"/>
      <c r="AAZ47" s="92"/>
      <c r="ABA47" s="92"/>
      <c r="ABB47" s="92"/>
      <c r="ABC47" s="92"/>
      <c r="ABD47" s="92"/>
      <c r="ABE47" s="92"/>
      <c r="ABF47" s="92"/>
      <c r="ABG47" s="92"/>
      <c r="ABH47" s="92"/>
      <c r="ABI47" s="92"/>
      <c r="ABJ47" s="92"/>
      <c r="ABK47" s="92"/>
      <c r="ABL47" s="92"/>
      <c r="ABM47" s="92"/>
      <c r="ABN47" s="92"/>
      <c r="ABO47" s="92"/>
      <c r="ABP47" s="92"/>
      <c r="ABQ47" s="92"/>
      <c r="ABR47" s="92"/>
      <c r="ABS47" s="92"/>
      <c r="ABT47" s="92"/>
      <c r="ABU47" s="92"/>
      <c r="ABV47" s="92"/>
      <c r="ABW47" s="92"/>
      <c r="ABX47" s="92"/>
      <c r="ABY47" s="92"/>
      <c r="ABZ47" s="92"/>
      <c r="ACA47" s="92"/>
      <c r="ACB47" s="92"/>
      <c r="ACC47" s="92"/>
      <c r="ACD47" s="92"/>
      <c r="ACE47" s="92"/>
      <c r="ACF47" s="92"/>
      <c r="ACG47" s="92"/>
      <c r="ACH47" s="92"/>
      <c r="ACI47" s="92"/>
      <c r="ACJ47" s="92"/>
      <c r="ACK47" s="92"/>
      <c r="ACL47" s="92"/>
      <c r="ACM47" s="92"/>
      <c r="ACN47" s="92"/>
      <c r="ACO47" s="92"/>
      <c r="ACP47" s="92"/>
      <c r="ACQ47" s="92"/>
      <c r="ACR47" s="92"/>
      <c r="ACS47" s="92"/>
      <c r="ACT47" s="92"/>
      <c r="ACU47" s="92"/>
      <c r="ACV47" s="92"/>
      <c r="ACW47" s="92"/>
      <c r="ACX47" s="92"/>
      <c r="ACY47" s="92"/>
      <c r="ACZ47" s="92"/>
      <c r="ADA47" s="92"/>
      <c r="ADB47" s="92"/>
      <c r="ADC47" s="92"/>
      <c r="ADD47" s="92"/>
      <c r="ADE47" s="92"/>
      <c r="ADF47" s="92"/>
      <c r="ADG47" s="92"/>
      <c r="ADH47" s="92"/>
      <c r="ADI47" s="92"/>
      <c r="ADJ47" s="92"/>
      <c r="ADK47" s="92"/>
      <c r="ADL47" s="92"/>
      <c r="ADM47" s="92"/>
      <c r="ADN47" s="92"/>
      <c r="ADO47" s="92"/>
      <c r="ADP47" s="92"/>
      <c r="ADQ47" s="92"/>
      <c r="ADR47" s="92"/>
      <c r="ADS47" s="92"/>
      <c r="ADT47" s="92"/>
      <c r="ADU47" s="92"/>
      <c r="ADV47" s="92"/>
      <c r="ADW47" s="92"/>
      <c r="ADX47" s="92"/>
      <c r="ADY47" s="92"/>
      <c r="ADZ47" s="92"/>
      <c r="AEA47" s="92"/>
      <c r="AEB47" s="92"/>
      <c r="AEC47" s="92"/>
      <c r="AED47" s="92"/>
      <c r="AEE47" s="92"/>
      <c r="AEF47" s="92"/>
      <c r="AEG47" s="92"/>
      <c r="AEH47" s="92"/>
      <c r="AEI47" s="92"/>
      <c r="AEJ47" s="92"/>
      <c r="AEK47" s="92"/>
      <c r="AEL47" s="92"/>
      <c r="AEM47" s="92"/>
      <c r="AEN47" s="92"/>
      <c r="AEO47" s="92"/>
      <c r="AEP47" s="92"/>
      <c r="AEQ47" s="92"/>
      <c r="AER47" s="92"/>
      <c r="AES47" s="92"/>
      <c r="AET47" s="92"/>
      <c r="AEU47" s="92"/>
      <c r="AEV47" s="92"/>
      <c r="AEW47" s="92"/>
      <c r="AEX47" s="92"/>
      <c r="AEY47" s="92"/>
      <c r="AEZ47" s="92"/>
      <c r="AFA47" s="92"/>
      <c r="AFB47" s="92"/>
      <c r="AFC47" s="92"/>
      <c r="AFD47" s="92"/>
      <c r="AFE47" s="92"/>
      <c r="AFF47" s="92"/>
      <c r="AFG47" s="92"/>
      <c r="AFH47" s="92"/>
      <c r="AFI47" s="92"/>
      <c r="AFJ47" s="92"/>
      <c r="AFK47" s="92"/>
      <c r="AFL47" s="92"/>
      <c r="AFM47" s="92"/>
      <c r="AFN47" s="92"/>
      <c r="AFO47" s="92"/>
      <c r="AFP47" s="92"/>
      <c r="AFQ47" s="92"/>
      <c r="AFR47" s="92"/>
      <c r="AFS47" s="92"/>
      <c r="AFT47" s="92"/>
      <c r="AFU47" s="92"/>
      <c r="AFV47" s="92"/>
      <c r="AFW47" s="92"/>
      <c r="AFX47" s="92"/>
      <c r="AFY47" s="92"/>
      <c r="AFZ47" s="92"/>
      <c r="AGA47" s="92"/>
      <c r="AGB47" s="92"/>
      <c r="AGC47" s="92"/>
      <c r="AGD47" s="92"/>
      <c r="AGE47" s="92"/>
      <c r="AGF47" s="92"/>
      <c r="AGG47" s="92"/>
      <c r="AGH47" s="92"/>
      <c r="AGI47" s="92"/>
      <c r="AGJ47" s="92"/>
      <c r="AGK47" s="92"/>
      <c r="AGL47" s="92"/>
      <c r="AGM47" s="92"/>
      <c r="AGN47" s="92"/>
      <c r="AGO47" s="92"/>
      <c r="AGP47" s="92"/>
      <c r="AGQ47" s="92"/>
      <c r="AGR47" s="92"/>
      <c r="AGS47" s="92"/>
      <c r="AGT47" s="92"/>
      <c r="AGU47" s="92"/>
      <c r="AGV47" s="92"/>
      <c r="AGW47" s="92"/>
      <c r="AGX47" s="92"/>
      <c r="AGY47" s="92"/>
      <c r="AGZ47" s="92"/>
      <c r="AHA47" s="92"/>
      <c r="AHB47" s="92"/>
      <c r="AHC47" s="92"/>
      <c r="AHD47" s="92"/>
      <c r="AHE47" s="92"/>
      <c r="AHF47" s="92"/>
      <c r="AHG47" s="92"/>
      <c r="AHH47" s="92"/>
      <c r="AHI47" s="92"/>
      <c r="AHJ47" s="92"/>
      <c r="AHK47" s="92"/>
      <c r="AHL47" s="92"/>
      <c r="AHM47" s="92"/>
      <c r="AHN47" s="92"/>
      <c r="AHO47" s="92"/>
      <c r="AHP47" s="92"/>
      <c r="AHQ47" s="92"/>
      <c r="AHR47" s="92"/>
      <c r="AHS47" s="92"/>
      <c r="AHT47" s="92"/>
      <c r="AHU47" s="92"/>
      <c r="AHV47" s="92"/>
      <c r="AHW47" s="92"/>
      <c r="AHX47" s="92"/>
      <c r="AHY47" s="92"/>
      <c r="AHZ47" s="92"/>
      <c r="AIA47" s="92"/>
      <c r="AIB47" s="92"/>
      <c r="AIC47" s="92"/>
      <c r="AID47" s="92"/>
      <c r="AIE47" s="92"/>
      <c r="AIF47" s="92"/>
      <c r="AIG47" s="92"/>
      <c r="AIH47" s="92"/>
      <c r="AII47" s="92"/>
      <c r="AIJ47" s="92"/>
      <c r="AIK47" s="92"/>
      <c r="AIL47" s="92"/>
      <c r="AIM47" s="92"/>
      <c r="AIN47" s="92"/>
      <c r="AIO47" s="92"/>
      <c r="AIP47" s="92"/>
      <c r="AIQ47" s="92"/>
      <c r="AIR47" s="92"/>
      <c r="AIS47" s="92"/>
      <c r="AIT47" s="92"/>
      <c r="AIU47" s="92"/>
      <c r="AIV47" s="92"/>
      <c r="AIW47" s="92"/>
      <c r="AIX47" s="92"/>
      <c r="AIY47" s="92"/>
      <c r="AIZ47" s="92"/>
      <c r="AJA47" s="92"/>
      <c r="AJB47" s="92"/>
      <c r="AJC47" s="92"/>
      <c r="AJD47" s="92"/>
      <c r="AJE47" s="92"/>
      <c r="AJF47" s="92"/>
      <c r="AJG47" s="92"/>
      <c r="AJH47" s="92"/>
      <c r="AJI47" s="92"/>
      <c r="AJJ47" s="92"/>
      <c r="AJK47" s="92"/>
      <c r="AJL47" s="92"/>
      <c r="AJM47" s="92"/>
      <c r="AJN47" s="92"/>
      <c r="AJO47" s="92"/>
      <c r="AJP47" s="92"/>
      <c r="AJQ47" s="92"/>
      <c r="AJR47" s="92"/>
      <c r="AJS47" s="92"/>
      <c r="AJT47" s="92"/>
      <c r="AJU47" s="92"/>
      <c r="AJV47" s="92"/>
      <c r="AJW47" s="92"/>
      <c r="AJX47" s="92"/>
      <c r="AJY47" s="92"/>
      <c r="AJZ47" s="92"/>
      <c r="AKA47" s="92"/>
      <c r="AKB47" s="92"/>
      <c r="AKC47" s="92"/>
      <c r="AKD47" s="92"/>
      <c r="AKE47" s="92"/>
      <c r="AKF47" s="92"/>
      <c r="AKG47" s="92"/>
      <c r="AKH47" s="92"/>
      <c r="AKI47" s="92"/>
      <c r="AKJ47" s="92"/>
      <c r="AKK47" s="92"/>
      <c r="AKL47" s="92"/>
      <c r="AKM47" s="92"/>
      <c r="AKN47" s="92"/>
      <c r="AKO47" s="92"/>
      <c r="AKP47" s="92"/>
      <c r="AKQ47" s="92"/>
      <c r="AKR47" s="92"/>
      <c r="AKS47" s="92"/>
      <c r="AKT47" s="92"/>
      <c r="AKU47" s="92"/>
      <c r="AKV47" s="92"/>
      <c r="AKW47" s="92"/>
      <c r="AKX47" s="92"/>
      <c r="AKY47" s="92"/>
      <c r="AKZ47" s="92"/>
      <c r="ALA47" s="92"/>
      <c r="ALB47" s="92"/>
      <c r="ALC47" s="92"/>
      <c r="ALD47" s="92"/>
      <c r="ALE47" s="92"/>
      <c r="ALF47" s="92"/>
      <c r="ALG47" s="92"/>
      <c r="ALH47" s="92"/>
      <c r="ALI47" s="92"/>
      <c r="ALJ47" s="92"/>
      <c r="ALK47" s="92"/>
      <c r="ALL47" s="92"/>
      <c r="ALM47" s="92"/>
      <c r="ALN47" s="92"/>
      <c r="ALO47" s="92"/>
      <c r="ALP47" s="92"/>
      <c r="ALQ47" s="92"/>
      <c r="ALR47" s="92"/>
      <c r="ALS47" s="92"/>
      <c r="ALT47" s="92"/>
      <c r="ALU47" s="92"/>
      <c r="ALV47" s="92"/>
      <c r="ALW47" s="92"/>
      <c r="ALX47" s="92"/>
      <c r="ALY47" s="92"/>
      <c r="ALZ47" s="92"/>
      <c r="AMA47" s="92"/>
      <c r="AMB47" s="92"/>
      <c r="AMC47" s="92"/>
      <c r="AMD47" s="92"/>
      <c r="AME47" s="92"/>
      <c r="AMF47" s="92"/>
      <c r="AMG47" s="92"/>
      <c r="AMH47" s="92"/>
      <c r="AMI47" s="92"/>
      <c r="AMJ47" s="92"/>
      <c r="AMK47" s="92"/>
    </row>
    <row r="48" spans="1:1025" s="192" customFormat="1" ht="13.8" x14ac:dyDescent="0.3">
      <c r="A48" s="74"/>
      <c r="B48" s="181"/>
      <c r="C48" s="193"/>
      <c r="D48" s="193" t="s">
        <v>185</v>
      </c>
      <c r="E48" s="193"/>
      <c r="F48" s="193"/>
      <c r="G48" s="193"/>
      <c r="H48" s="193"/>
      <c r="I48" s="193"/>
      <c r="J48" s="194"/>
      <c r="K48" s="194"/>
      <c r="L48" s="194"/>
      <c r="M48" s="194"/>
      <c r="N48" s="194"/>
      <c r="O48" s="194"/>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c r="DT48" s="92"/>
      <c r="DU48" s="92"/>
      <c r="DV48" s="92"/>
      <c r="DW48" s="92"/>
      <c r="DX48" s="92"/>
      <c r="DY48" s="92"/>
      <c r="DZ48" s="92"/>
      <c r="EA48" s="92"/>
      <c r="EB48" s="92"/>
      <c r="EC48" s="92"/>
      <c r="ED48" s="92"/>
      <c r="EE48" s="92"/>
      <c r="EF48" s="92"/>
      <c r="EG48" s="92"/>
      <c r="EH48" s="92"/>
      <c r="EI48" s="92"/>
      <c r="EJ48" s="92"/>
      <c r="EK48" s="92"/>
      <c r="EL48" s="92"/>
      <c r="EM48" s="92"/>
      <c r="EN48" s="92"/>
      <c r="EO48" s="92"/>
      <c r="EP48" s="92"/>
      <c r="EQ48" s="92"/>
      <c r="ER48" s="92"/>
      <c r="ES48" s="92"/>
      <c r="ET48" s="92"/>
      <c r="EU48" s="92"/>
      <c r="EV48" s="92"/>
      <c r="EW48" s="92"/>
      <c r="EX48" s="92"/>
      <c r="EY48" s="92"/>
      <c r="EZ48" s="92"/>
      <c r="FA48" s="92"/>
      <c r="FB48" s="92"/>
      <c r="FC48" s="92"/>
      <c r="FD48" s="92"/>
      <c r="FE48" s="92"/>
      <c r="FF48" s="92"/>
      <c r="FG48" s="92"/>
      <c r="FH48" s="92"/>
      <c r="FI48" s="92"/>
      <c r="FJ48" s="92"/>
      <c r="FK48" s="92"/>
      <c r="FL48" s="92"/>
      <c r="FM48" s="92"/>
      <c r="FN48" s="92"/>
      <c r="FO48" s="92"/>
      <c r="FP48" s="92"/>
      <c r="FQ48" s="92"/>
      <c r="FR48" s="92"/>
      <c r="FS48" s="92"/>
      <c r="FT48" s="92"/>
      <c r="FU48" s="92"/>
      <c r="FV48" s="92"/>
      <c r="FW48" s="92"/>
      <c r="FX48" s="92"/>
      <c r="FY48" s="92"/>
      <c r="FZ48" s="92"/>
      <c r="GA48" s="92"/>
      <c r="GB48" s="92"/>
      <c r="GC48" s="92"/>
      <c r="GD48" s="92"/>
      <c r="GE48" s="92"/>
      <c r="GF48" s="92"/>
      <c r="GG48" s="92"/>
      <c r="GH48" s="92"/>
      <c r="GI48" s="92"/>
      <c r="GJ48" s="92"/>
      <c r="GK48" s="92"/>
      <c r="GL48" s="92"/>
      <c r="GM48" s="92"/>
      <c r="GN48" s="92"/>
      <c r="GO48" s="92"/>
      <c r="GP48" s="92"/>
      <c r="GQ48" s="92"/>
      <c r="GR48" s="92"/>
      <c r="GS48" s="92"/>
      <c r="GT48" s="92"/>
      <c r="GU48" s="92"/>
      <c r="GV48" s="92"/>
      <c r="GW48" s="92"/>
      <c r="GX48" s="92"/>
      <c r="GY48" s="92"/>
      <c r="GZ48" s="92"/>
      <c r="HA48" s="92"/>
      <c r="HB48" s="92"/>
      <c r="HC48" s="92"/>
      <c r="HD48" s="92"/>
      <c r="HE48" s="92"/>
      <c r="HF48" s="92"/>
      <c r="HG48" s="92"/>
      <c r="HH48" s="92"/>
      <c r="HI48" s="92"/>
      <c r="HJ48" s="92"/>
      <c r="HK48" s="92"/>
      <c r="HL48" s="92"/>
      <c r="HM48" s="92"/>
      <c r="HN48" s="92"/>
      <c r="HO48" s="92"/>
      <c r="HP48" s="92"/>
      <c r="HQ48" s="92"/>
      <c r="HR48" s="92"/>
      <c r="HS48" s="92"/>
      <c r="HT48" s="92"/>
      <c r="HU48" s="92"/>
      <c r="HV48" s="92"/>
      <c r="HW48" s="92"/>
      <c r="HX48" s="92"/>
      <c r="HY48" s="92"/>
      <c r="HZ48" s="92"/>
      <c r="IA48" s="92"/>
      <c r="IB48" s="92"/>
      <c r="IC48" s="92"/>
      <c r="ID48" s="92"/>
      <c r="IE48" s="92"/>
      <c r="IF48" s="92"/>
      <c r="IG48" s="92"/>
      <c r="IH48" s="92"/>
      <c r="II48" s="92"/>
      <c r="IJ48" s="92"/>
      <c r="IK48" s="92"/>
      <c r="IL48" s="92"/>
      <c r="IM48" s="92"/>
      <c r="IN48" s="92"/>
      <c r="IO48" s="92"/>
      <c r="IP48" s="92"/>
      <c r="IQ48" s="92"/>
      <c r="IR48" s="92"/>
      <c r="IS48" s="92"/>
      <c r="IT48" s="92"/>
      <c r="IU48" s="92"/>
      <c r="IV48" s="92"/>
      <c r="IW48" s="92"/>
      <c r="IX48" s="92"/>
      <c r="IY48" s="92"/>
      <c r="IZ48" s="92"/>
      <c r="JA48" s="92"/>
      <c r="JB48" s="92"/>
      <c r="JC48" s="92"/>
      <c r="JD48" s="92"/>
      <c r="JE48" s="92"/>
      <c r="JF48" s="92"/>
      <c r="JG48" s="92"/>
      <c r="JH48" s="92"/>
      <c r="JI48" s="92"/>
      <c r="JJ48" s="92"/>
      <c r="JK48" s="92"/>
      <c r="JL48" s="92"/>
      <c r="JM48" s="92"/>
      <c r="JN48" s="92"/>
      <c r="JO48" s="92"/>
      <c r="JP48" s="92"/>
      <c r="JQ48" s="92"/>
      <c r="JR48" s="92"/>
      <c r="JS48" s="92"/>
      <c r="JT48" s="92"/>
      <c r="JU48" s="92"/>
      <c r="JV48" s="92"/>
      <c r="JW48" s="92"/>
      <c r="JX48" s="92"/>
      <c r="JY48" s="92"/>
      <c r="JZ48" s="92"/>
      <c r="KA48" s="92"/>
      <c r="KB48" s="92"/>
      <c r="KC48" s="92"/>
      <c r="KD48" s="92"/>
      <c r="KE48" s="92"/>
      <c r="KF48" s="92"/>
      <c r="KG48" s="92"/>
      <c r="KH48" s="92"/>
      <c r="KI48" s="92"/>
      <c r="KJ48" s="92"/>
      <c r="KK48" s="92"/>
      <c r="KL48" s="92"/>
      <c r="KM48" s="92"/>
      <c r="KN48" s="92"/>
      <c r="KO48" s="92"/>
      <c r="KP48" s="92"/>
      <c r="KQ48" s="92"/>
      <c r="KR48" s="92"/>
      <c r="KS48" s="92"/>
      <c r="KT48" s="92"/>
      <c r="KU48" s="92"/>
      <c r="KV48" s="92"/>
      <c r="KW48" s="92"/>
      <c r="KX48" s="92"/>
      <c r="KY48" s="92"/>
      <c r="KZ48" s="92"/>
      <c r="LA48" s="92"/>
      <c r="LB48" s="92"/>
      <c r="LC48" s="92"/>
      <c r="LD48" s="92"/>
      <c r="LE48" s="92"/>
      <c r="LF48" s="92"/>
      <c r="LG48" s="92"/>
      <c r="LH48" s="92"/>
      <c r="LI48" s="92"/>
      <c r="LJ48" s="92"/>
      <c r="LK48" s="92"/>
      <c r="LL48" s="92"/>
      <c r="LM48" s="92"/>
      <c r="LN48" s="92"/>
      <c r="LO48" s="92"/>
      <c r="LP48" s="92"/>
      <c r="LQ48" s="92"/>
      <c r="LR48" s="92"/>
      <c r="LS48" s="92"/>
      <c r="LT48" s="92"/>
      <c r="LU48" s="92"/>
      <c r="LV48" s="92"/>
      <c r="LW48" s="92"/>
      <c r="LX48" s="92"/>
      <c r="LY48" s="92"/>
      <c r="LZ48" s="92"/>
      <c r="MA48" s="92"/>
      <c r="MB48" s="92"/>
      <c r="MC48" s="92"/>
      <c r="MD48" s="92"/>
      <c r="ME48" s="92"/>
      <c r="MF48" s="92"/>
      <c r="MG48" s="92"/>
      <c r="MH48" s="92"/>
      <c r="MI48" s="92"/>
      <c r="MJ48" s="92"/>
      <c r="MK48" s="92"/>
      <c r="ML48" s="92"/>
      <c r="MM48" s="92"/>
      <c r="MN48" s="92"/>
      <c r="MO48" s="92"/>
      <c r="MP48" s="92"/>
      <c r="MQ48" s="92"/>
      <c r="MR48" s="92"/>
      <c r="MS48" s="92"/>
      <c r="MT48" s="92"/>
      <c r="MU48" s="92"/>
      <c r="MV48" s="92"/>
      <c r="MW48" s="92"/>
      <c r="MX48" s="92"/>
      <c r="MY48" s="92"/>
      <c r="MZ48" s="92"/>
      <c r="NA48" s="92"/>
      <c r="NB48" s="92"/>
      <c r="NC48" s="92"/>
      <c r="ND48" s="92"/>
      <c r="NE48" s="92"/>
      <c r="NF48" s="92"/>
      <c r="NG48" s="92"/>
      <c r="NH48" s="92"/>
      <c r="NI48" s="92"/>
      <c r="NJ48" s="92"/>
      <c r="NK48" s="92"/>
      <c r="NL48" s="92"/>
      <c r="NM48" s="92"/>
      <c r="NN48" s="92"/>
      <c r="NO48" s="92"/>
      <c r="NP48" s="92"/>
      <c r="NQ48" s="92"/>
      <c r="NR48" s="92"/>
      <c r="NS48" s="92"/>
      <c r="NT48" s="92"/>
      <c r="NU48" s="92"/>
      <c r="NV48" s="92"/>
      <c r="NW48" s="92"/>
      <c r="NX48" s="92"/>
      <c r="NY48" s="92"/>
      <c r="NZ48" s="92"/>
      <c r="OA48" s="92"/>
      <c r="OB48" s="92"/>
      <c r="OC48" s="92"/>
      <c r="OD48" s="92"/>
      <c r="OE48" s="92"/>
      <c r="OF48" s="92"/>
      <c r="OG48" s="92"/>
      <c r="OH48" s="92"/>
      <c r="OI48" s="92"/>
      <c r="OJ48" s="92"/>
      <c r="OK48" s="92"/>
      <c r="OL48" s="92"/>
      <c r="OM48" s="92"/>
      <c r="ON48" s="92"/>
      <c r="OO48" s="92"/>
      <c r="OP48" s="92"/>
      <c r="OQ48" s="92"/>
      <c r="OR48" s="92"/>
      <c r="OS48" s="92"/>
      <c r="OT48" s="92"/>
      <c r="OU48" s="92"/>
      <c r="OV48" s="92"/>
      <c r="OW48" s="92"/>
      <c r="OX48" s="92"/>
      <c r="OY48" s="92"/>
      <c r="OZ48" s="92"/>
      <c r="PA48" s="92"/>
      <c r="PB48" s="92"/>
      <c r="PC48" s="92"/>
      <c r="PD48" s="92"/>
      <c r="PE48" s="92"/>
      <c r="PF48" s="92"/>
      <c r="PG48" s="92"/>
      <c r="PH48" s="92"/>
      <c r="PI48" s="92"/>
      <c r="PJ48" s="92"/>
      <c r="PK48" s="92"/>
      <c r="PL48" s="92"/>
      <c r="PM48" s="92"/>
      <c r="PN48" s="92"/>
      <c r="PO48" s="92"/>
      <c r="PP48" s="92"/>
      <c r="PQ48" s="92"/>
      <c r="PR48" s="92"/>
      <c r="PS48" s="92"/>
      <c r="PT48" s="92"/>
      <c r="PU48" s="92"/>
      <c r="PV48" s="92"/>
      <c r="PW48" s="92"/>
      <c r="PX48" s="92"/>
      <c r="PY48" s="92"/>
      <c r="PZ48" s="92"/>
      <c r="QA48" s="92"/>
      <c r="QB48" s="92"/>
      <c r="QC48" s="92"/>
      <c r="QD48" s="92"/>
      <c r="QE48" s="92"/>
      <c r="QF48" s="92"/>
      <c r="QG48" s="92"/>
      <c r="QH48" s="92"/>
      <c r="QI48" s="92"/>
      <c r="QJ48" s="92"/>
      <c r="QK48" s="92"/>
      <c r="QL48" s="92"/>
      <c r="QM48" s="92"/>
      <c r="QN48" s="92"/>
      <c r="QO48" s="92"/>
      <c r="QP48" s="92"/>
      <c r="QQ48" s="92"/>
      <c r="QR48" s="92"/>
      <c r="QS48" s="92"/>
      <c r="QT48" s="92"/>
      <c r="QU48" s="92"/>
      <c r="QV48" s="92"/>
      <c r="QW48" s="92"/>
      <c r="QX48" s="92"/>
      <c r="QY48" s="92"/>
      <c r="QZ48" s="92"/>
      <c r="RA48" s="92"/>
      <c r="RB48" s="92"/>
      <c r="RC48" s="92"/>
      <c r="RD48" s="92"/>
      <c r="RE48" s="92"/>
      <c r="RF48" s="92"/>
      <c r="RG48" s="92"/>
      <c r="RH48" s="92"/>
      <c r="RI48" s="92"/>
      <c r="RJ48" s="92"/>
      <c r="RK48" s="92"/>
      <c r="RL48" s="92"/>
      <c r="RM48" s="92"/>
      <c r="RN48" s="92"/>
      <c r="RO48" s="92"/>
      <c r="RP48" s="92"/>
      <c r="RQ48" s="92"/>
      <c r="RR48" s="92"/>
      <c r="RS48" s="92"/>
      <c r="RT48" s="92"/>
      <c r="RU48" s="92"/>
      <c r="RV48" s="92"/>
      <c r="RW48" s="92"/>
      <c r="RX48" s="92"/>
      <c r="RY48" s="92"/>
      <c r="RZ48" s="92"/>
      <c r="SA48" s="92"/>
      <c r="SB48" s="92"/>
      <c r="SC48" s="92"/>
      <c r="SD48" s="92"/>
      <c r="SE48" s="92"/>
      <c r="SF48" s="92"/>
      <c r="SG48" s="92"/>
      <c r="SH48" s="92"/>
      <c r="SI48" s="92"/>
      <c r="SJ48" s="92"/>
      <c r="SK48" s="92"/>
      <c r="SL48" s="92"/>
      <c r="SM48" s="92"/>
      <c r="SN48" s="92"/>
      <c r="SO48" s="92"/>
      <c r="SP48" s="92"/>
      <c r="SQ48" s="92"/>
      <c r="SR48" s="92"/>
      <c r="SS48" s="92"/>
      <c r="ST48" s="92"/>
      <c r="SU48" s="92"/>
      <c r="SV48" s="92"/>
      <c r="SW48" s="92"/>
      <c r="SX48" s="92"/>
      <c r="SY48" s="92"/>
      <c r="SZ48" s="92"/>
      <c r="TA48" s="92"/>
      <c r="TB48" s="92"/>
      <c r="TC48" s="92"/>
      <c r="TD48" s="92"/>
      <c r="TE48" s="92"/>
      <c r="TF48" s="92"/>
      <c r="TG48" s="92"/>
      <c r="TH48" s="92"/>
      <c r="TI48" s="92"/>
      <c r="TJ48" s="92"/>
      <c r="TK48" s="92"/>
      <c r="TL48" s="92"/>
      <c r="TM48" s="92"/>
      <c r="TN48" s="92"/>
      <c r="TO48" s="92"/>
      <c r="TP48" s="92"/>
      <c r="TQ48" s="92"/>
      <c r="TR48" s="92"/>
      <c r="TS48" s="92"/>
      <c r="TT48" s="92"/>
      <c r="TU48" s="92"/>
      <c r="TV48" s="92"/>
      <c r="TW48" s="92"/>
      <c r="TX48" s="92"/>
      <c r="TY48" s="92"/>
      <c r="TZ48" s="92"/>
      <c r="UA48" s="92"/>
      <c r="UB48" s="92"/>
      <c r="UC48" s="92"/>
      <c r="UD48" s="92"/>
      <c r="UE48" s="92"/>
      <c r="UF48" s="92"/>
      <c r="UG48" s="92"/>
      <c r="UH48" s="92"/>
      <c r="UI48" s="92"/>
      <c r="UJ48" s="92"/>
      <c r="UK48" s="92"/>
      <c r="UL48" s="92"/>
      <c r="UM48" s="92"/>
      <c r="UN48" s="92"/>
      <c r="UO48" s="92"/>
      <c r="UP48" s="92"/>
      <c r="UQ48" s="92"/>
      <c r="UR48" s="92"/>
      <c r="US48" s="92"/>
      <c r="UT48" s="92"/>
      <c r="UU48" s="92"/>
      <c r="UV48" s="92"/>
      <c r="UW48" s="92"/>
      <c r="UX48" s="92"/>
      <c r="UY48" s="92"/>
      <c r="UZ48" s="92"/>
      <c r="VA48" s="92"/>
      <c r="VB48" s="92"/>
      <c r="VC48" s="92"/>
      <c r="VD48" s="92"/>
      <c r="VE48" s="92"/>
      <c r="VF48" s="92"/>
      <c r="VG48" s="92"/>
      <c r="VH48" s="92"/>
      <c r="VI48" s="92"/>
      <c r="VJ48" s="92"/>
      <c r="VK48" s="92"/>
      <c r="VL48" s="92"/>
      <c r="VM48" s="92"/>
      <c r="VN48" s="92"/>
      <c r="VO48" s="92"/>
      <c r="VP48" s="92"/>
      <c r="VQ48" s="92"/>
      <c r="VR48" s="92"/>
      <c r="VS48" s="92"/>
      <c r="VT48" s="92"/>
      <c r="VU48" s="92"/>
      <c r="VV48" s="92"/>
      <c r="VW48" s="92"/>
      <c r="VX48" s="92"/>
      <c r="VY48" s="92"/>
      <c r="VZ48" s="92"/>
      <c r="WA48" s="92"/>
      <c r="WB48" s="92"/>
      <c r="WC48" s="92"/>
      <c r="WD48" s="92"/>
      <c r="WE48" s="92"/>
      <c r="WF48" s="92"/>
      <c r="WG48" s="92"/>
      <c r="WH48" s="92"/>
      <c r="WI48" s="92"/>
      <c r="WJ48" s="92"/>
      <c r="WK48" s="92"/>
      <c r="WL48" s="92"/>
      <c r="WM48" s="92"/>
      <c r="WN48" s="92"/>
      <c r="WO48" s="92"/>
      <c r="WP48" s="92"/>
      <c r="WQ48" s="92"/>
      <c r="WR48" s="92"/>
      <c r="WS48" s="92"/>
      <c r="WT48" s="92"/>
      <c r="WU48" s="92"/>
      <c r="WV48" s="92"/>
      <c r="WW48" s="92"/>
      <c r="WX48" s="92"/>
      <c r="WY48" s="92"/>
      <c r="WZ48" s="92"/>
      <c r="XA48" s="92"/>
      <c r="XB48" s="92"/>
      <c r="XC48" s="92"/>
      <c r="XD48" s="92"/>
      <c r="XE48" s="92"/>
      <c r="XF48" s="92"/>
      <c r="XG48" s="92"/>
      <c r="XH48" s="92"/>
      <c r="XI48" s="92"/>
      <c r="XJ48" s="92"/>
      <c r="XK48" s="92"/>
      <c r="XL48" s="92"/>
      <c r="XM48" s="92"/>
      <c r="XN48" s="92"/>
      <c r="XO48" s="92"/>
      <c r="XP48" s="92"/>
      <c r="XQ48" s="92"/>
      <c r="XR48" s="92"/>
      <c r="XS48" s="92"/>
      <c r="XT48" s="92"/>
      <c r="XU48" s="92"/>
      <c r="XV48" s="92"/>
      <c r="XW48" s="92"/>
      <c r="XX48" s="92"/>
      <c r="XY48" s="92"/>
      <c r="XZ48" s="92"/>
      <c r="YA48" s="92"/>
      <c r="YB48" s="92"/>
      <c r="YC48" s="92"/>
      <c r="YD48" s="92"/>
      <c r="YE48" s="92"/>
      <c r="YF48" s="92"/>
      <c r="YG48" s="92"/>
      <c r="YH48" s="92"/>
      <c r="YI48" s="92"/>
      <c r="YJ48" s="92"/>
      <c r="YK48" s="92"/>
      <c r="YL48" s="92"/>
      <c r="YM48" s="92"/>
      <c r="YN48" s="92"/>
      <c r="YO48" s="92"/>
      <c r="YP48" s="92"/>
      <c r="YQ48" s="92"/>
      <c r="YR48" s="92"/>
      <c r="YS48" s="92"/>
      <c r="YT48" s="92"/>
      <c r="YU48" s="92"/>
      <c r="YV48" s="92"/>
      <c r="YW48" s="92"/>
      <c r="YX48" s="92"/>
      <c r="YY48" s="92"/>
      <c r="YZ48" s="92"/>
      <c r="ZA48" s="92"/>
      <c r="ZB48" s="92"/>
      <c r="ZC48" s="92"/>
      <c r="ZD48" s="92"/>
      <c r="ZE48" s="92"/>
      <c r="ZF48" s="92"/>
      <c r="ZG48" s="92"/>
      <c r="ZH48" s="92"/>
      <c r="ZI48" s="92"/>
      <c r="ZJ48" s="92"/>
      <c r="ZK48" s="92"/>
      <c r="ZL48" s="92"/>
      <c r="ZM48" s="92"/>
      <c r="ZN48" s="92"/>
      <c r="ZO48" s="92"/>
      <c r="ZP48" s="92"/>
      <c r="ZQ48" s="92"/>
      <c r="ZR48" s="92"/>
      <c r="ZS48" s="92"/>
      <c r="ZT48" s="92"/>
      <c r="ZU48" s="92"/>
      <c r="ZV48" s="92"/>
      <c r="ZW48" s="92"/>
      <c r="ZX48" s="92"/>
      <c r="ZY48" s="92"/>
      <c r="ZZ48" s="92"/>
      <c r="AAA48" s="92"/>
      <c r="AAB48" s="92"/>
      <c r="AAC48" s="92"/>
      <c r="AAD48" s="92"/>
      <c r="AAE48" s="92"/>
      <c r="AAF48" s="92"/>
      <c r="AAG48" s="92"/>
      <c r="AAH48" s="92"/>
      <c r="AAI48" s="92"/>
      <c r="AAJ48" s="92"/>
      <c r="AAK48" s="92"/>
      <c r="AAL48" s="92"/>
      <c r="AAM48" s="92"/>
      <c r="AAN48" s="92"/>
      <c r="AAO48" s="92"/>
      <c r="AAP48" s="92"/>
      <c r="AAQ48" s="92"/>
      <c r="AAR48" s="92"/>
      <c r="AAS48" s="92"/>
      <c r="AAT48" s="92"/>
      <c r="AAU48" s="92"/>
      <c r="AAV48" s="92"/>
      <c r="AAW48" s="92"/>
      <c r="AAX48" s="92"/>
      <c r="AAY48" s="92"/>
      <c r="AAZ48" s="92"/>
      <c r="ABA48" s="92"/>
      <c r="ABB48" s="92"/>
      <c r="ABC48" s="92"/>
      <c r="ABD48" s="92"/>
      <c r="ABE48" s="92"/>
      <c r="ABF48" s="92"/>
      <c r="ABG48" s="92"/>
      <c r="ABH48" s="92"/>
      <c r="ABI48" s="92"/>
      <c r="ABJ48" s="92"/>
      <c r="ABK48" s="92"/>
      <c r="ABL48" s="92"/>
      <c r="ABM48" s="92"/>
      <c r="ABN48" s="92"/>
      <c r="ABO48" s="92"/>
      <c r="ABP48" s="92"/>
      <c r="ABQ48" s="92"/>
      <c r="ABR48" s="92"/>
      <c r="ABS48" s="92"/>
      <c r="ABT48" s="92"/>
      <c r="ABU48" s="92"/>
      <c r="ABV48" s="92"/>
      <c r="ABW48" s="92"/>
      <c r="ABX48" s="92"/>
      <c r="ABY48" s="92"/>
      <c r="ABZ48" s="92"/>
      <c r="ACA48" s="92"/>
      <c r="ACB48" s="92"/>
      <c r="ACC48" s="92"/>
      <c r="ACD48" s="92"/>
      <c r="ACE48" s="92"/>
      <c r="ACF48" s="92"/>
      <c r="ACG48" s="92"/>
      <c r="ACH48" s="92"/>
      <c r="ACI48" s="92"/>
      <c r="ACJ48" s="92"/>
      <c r="ACK48" s="92"/>
      <c r="ACL48" s="92"/>
      <c r="ACM48" s="92"/>
      <c r="ACN48" s="92"/>
      <c r="ACO48" s="92"/>
      <c r="ACP48" s="92"/>
      <c r="ACQ48" s="92"/>
      <c r="ACR48" s="92"/>
      <c r="ACS48" s="92"/>
      <c r="ACT48" s="92"/>
      <c r="ACU48" s="92"/>
      <c r="ACV48" s="92"/>
      <c r="ACW48" s="92"/>
      <c r="ACX48" s="92"/>
      <c r="ACY48" s="92"/>
      <c r="ACZ48" s="92"/>
      <c r="ADA48" s="92"/>
      <c r="ADB48" s="92"/>
      <c r="ADC48" s="92"/>
      <c r="ADD48" s="92"/>
      <c r="ADE48" s="92"/>
      <c r="ADF48" s="92"/>
      <c r="ADG48" s="92"/>
      <c r="ADH48" s="92"/>
      <c r="ADI48" s="92"/>
      <c r="ADJ48" s="92"/>
      <c r="ADK48" s="92"/>
      <c r="ADL48" s="92"/>
      <c r="ADM48" s="92"/>
      <c r="ADN48" s="92"/>
      <c r="ADO48" s="92"/>
      <c r="ADP48" s="92"/>
      <c r="ADQ48" s="92"/>
      <c r="ADR48" s="92"/>
      <c r="ADS48" s="92"/>
      <c r="ADT48" s="92"/>
      <c r="ADU48" s="92"/>
      <c r="ADV48" s="92"/>
      <c r="ADW48" s="92"/>
      <c r="ADX48" s="92"/>
      <c r="ADY48" s="92"/>
      <c r="ADZ48" s="92"/>
      <c r="AEA48" s="92"/>
      <c r="AEB48" s="92"/>
      <c r="AEC48" s="92"/>
      <c r="AED48" s="92"/>
      <c r="AEE48" s="92"/>
      <c r="AEF48" s="92"/>
      <c r="AEG48" s="92"/>
      <c r="AEH48" s="92"/>
      <c r="AEI48" s="92"/>
      <c r="AEJ48" s="92"/>
      <c r="AEK48" s="92"/>
      <c r="AEL48" s="92"/>
      <c r="AEM48" s="92"/>
      <c r="AEN48" s="92"/>
      <c r="AEO48" s="92"/>
      <c r="AEP48" s="92"/>
      <c r="AEQ48" s="92"/>
      <c r="AER48" s="92"/>
      <c r="AES48" s="92"/>
      <c r="AET48" s="92"/>
      <c r="AEU48" s="92"/>
      <c r="AEV48" s="92"/>
      <c r="AEW48" s="92"/>
      <c r="AEX48" s="92"/>
      <c r="AEY48" s="92"/>
      <c r="AEZ48" s="92"/>
      <c r="AFA48" s="92"/>
      <c r="AFB48" s="92"/>
      <c r="AFC48" s="92"/>
      <c r="AFD48" s="92"/>
      <c r="AFE48" s="92"/>
      <c r="AFF48" s="92"/>
      <c r="AFG48" s="92"/>
      <c r="AFH48" s="92"/>
      <c r="AFI48" s="92"/>
      <c r="AFJ48" s="92"/>
      <c r="AFK48" s="92"/>
      <c r="AFL48" s="92"/>
      <c r="AFM48" s="92"/>
      <c r="AFN48" s="92"/>
      <c r="AFO48" s="92"/>
      <c r="AFP48" s="92"/>
      <c r="AFQ48" s="92"/>
      <c r="AFR48" s="92"/>
      <c r="AFS48" s="92"/>
      <c r="AFT48" s="92"/>
      <c r="AFU48" s="92"/>
      <c r="AFV48" s="92"/>
      <c r="AFW48" s="92"/>
      <c r="AFX48" s="92"/>
      <c r="AFY48" s="92"/>
      <c r="AFZ48" s="92"/>
      <c r="AGA48" s="92"/>
      <c r="AGB48" s="92"/>
      <c r="AGC48" s="92"/>
      <c r="AGD48" s="92"/>
      <c r="AGE48" s="92"/>
      <c r="AGF48" s="92"/>
      <c r="AGG48" s="92"/>
      <c r="AGH48" s="92"/>
      <c r="AGI48" s="92"/>
      <c r="AGJ48" s="92"/>
      <c r="AGK48" s="92"/>
      <c r="AGL48" s="92"/>
      <c r="AGM48" s="92"/>
      <c r="AGN48" s="92"/>
      <c r="AGO48" s="92"/>
      <c r="AGP48" s="92"/>
      <c r="AGQ48" s="92"/>
      <c r="AGR48" s="92"/>
      <c r="AGS48" s="92"/>
      <c r="AGT48" s="92"/>
      <c r="AGU48" s="92"/>
      <c r="AGV48" s="92"/>
      <c r="AGW48" s="92"/>
      <c r="AGX48" s="92"/>
      <c r="AGY48" s="92"/>
      <c r="AGZ48" s="92"/>
      <c r="AHA48" s="92"/>
      <c r="AHB48" s="92"/>
      <c r="AHC48" s="92"/>
      <c r="AHD48" s="92"/>
      <c r="AHE48" s="92"/>
      <c r="AHF48" s="92"/>
      <c r="AHG48" s="92"/>
      <c r="AHH48" s="92"/>
      <c r="AHI48" s="92"/>
      <c r="AHJ48" s="92"/>
      <c r="AHK48" s="92"/>
      <c r="AHL48" s="92"/>
      <c r="AHM48" s="92"/>
      <c r="AHN48" s="92"/>
      <c r="AHO48" s="92"/>
      <c r="AHP48" s="92"/>
      <c r="AHQ48" s="92"/>
      <c r="AHR48" s="92"/>
      <c r="AHS48" s="92"/>
      <c r="AHT48" s="92"/>
      <c r="AHU48" s="92"/>
      <c r="AHV48" s="92"/>
      <c r="AHW48" s="92"/>
      <c r="AHX48" s="92"/>
      <c r="AHY48" s="92"/>
      <c r="AHZ48" s="92"/>
      <c r="AIA48" s="92"/>
      <c r="AIB48" s="92"/>
      <c r="AIC48" s="92"/>
      <c r="AID48" s="92"/>
      <c r="AIE48" s="92"/>
      <c r="AIF48" s="92"/>
      <c r="AIG48" s="92"/>
      <c r="AIH48" s="92"/>
      <c r="AII48" s="92"/>
      <c r="AIJ48" s="92"/>
      <c r="AIK48" s="92"/>
      <c r="AIL48" s="92"/>
      <c r="AIM48" s="92"/>
      <c r="AIN48" s="92"/>
      <c r="AIO48" s="92"/>
      <c r="AIP48" s="92"/>
      <c r="AIQ48" s="92"/>
      <c r="AIR48" s="92"/>
      <c r="AIS48" s="92"/>
      <c r="AIT48" s="92"/>
      <c r="AIU48" s="92"/>
      <c r="AIV48" s="92"/>
      <c r="AIW48" s="92"/>
      <c r="AIX48" s="92"/>
      <c r="AIY48" s="92"/>
      <c r="AIZ48" s="92"/>
      <c r="AJA48" s="92"/>
      <c r="AJB48" s="92"/>
      <c r="AJC48" s="92"/>
      <c r="AJD48" s="92"/>
      <c r="AJE48" s="92"/>
      <c r="AJF48" s="92"/>
      <c r="AJG48" s="92"/>
      <c r="AJH48" s="92"/>
      <c r="AJI48" s="92"/>
      <c r="AJJ48" s="92"/>
      <c r="AJK48" s="92"/>
      <c r="AJL48" s="92"/>
      <c r="AJM48" s="92"/>
      <c r="AJN48" s="92"/>
      <c r="AJO48" s="92"/>
      <c r="AJP48" s="92"/>
      <c r="AJQ48" s="92"/>
      <c r="AJR48" s="92"/>
      <c r="AJS48" s="92"/>
      <c r="AJT48" s="92"/>
      <c r="AJU48" s="92"/>
      <c r="AJV48" s="92"/>
      <c r="AJW48" s="92"/>
      <c r="AJX48" s="92"/>
      <c r="AJY48" s="92"/>
      <c r="AJZ48" s="92"/>
      <c r="AKA48" s="92"/>
      <c r="AKB48" s="92"/>
      <c r="AKC48" s="92"/>
      <c r="AKD48" s="92"/>
      <c r="AKE48" s="92"/>
      <c r="AKF48" s="92"/>
      <c r="AKG48" s="92"/>
      <c r="AKH48" s="92"/>
      <c r="AKI48" s="92"/>
      <c r="AKJ48" s="92"/>
      <c r="AKK48" s="92"/>
      <c r="AKL48" s="92"/>
      <c r="AKM48" s="92"/>
      <c r="AKN48" s="92"/>
      <c r="AKO48" s="92"/>
      <c r="AKP48" s="92"/>
      <c r="AKQ48" s="92"/>
      <c r="AKR48" s="92"/>
      <c r="AKS48" s="92"/>
      <c r="AKT48" s="92"/>
      <c r="AKU48" s="92"/>
      <c r="AKV48" s="92"/>
      <c r="AKW48" s="92"/>
      <c r="AKX48" s="92"/>
      <c r="AKY48" s="92"/>
      <c r="AKZ48" s="92"/>
      <c r="ALA48" s="92"/>
      <c r="ALB48" s="92"/>
      <c r="ALC48" s="92"/>
      <c r="ALD48" s="92"/>
      <c r="ALE48" s="92"/>
      <c r="ALF48" s="92"/>
      <c r="ALG48" s="92"/>
      <c r="ALH48" s="92"/>
      <c r="ALI48" s="92"/>
      <c r="ALJ48" s="92"/>
      <c r="ALK48" s="92"/>
      <c r="ALL48" s="92"/>
      <c r="ALM48" s="92"/>
      <c r="ALN48" s="92"/>
      <c r="ALO48" s="92"/>
      <c r="ALP48" s="92"/>
      <c r="ALQ48" s="92"/>
      <c r="ALR48" s="92"/>
      <c r="ALS48" s="92"/>
      <c r="ALT48" s="92"/>
      <c r="ALU48" s="92"/>
      <c r="ALV48" s="92"/>
      <c r="ALW48" s="92"/>
      <c r="ALX48" s="92"/>
      <c r="ALY48" s="92"/>
      <c r="ALZ48" s="92"/>
      <c r="AMA48" s="92"/>
      <c r="AMB48" s="92"/>
      <c r="AMC48" s="92"/>
      <c r="AMD48" s="92"/>
      <c r="AME48" s="92"/>
      <c r="AMF48" s="92"/>
      <c r="AMG48" s="92"/>
      <c r="AMH48" s="92"/>
      <c r="AMI48" s="92"/>
      <c r="AMJ48" s="92"/>
      <c r="AMK48" s="92"/>
    </row>
    <row r="49" spans="1:1025" ht="14.4" x14ac:dyDescent="0.3">
      <c r="C49" s="193"/>
      <c r="D49" s="193" t="s">
        <v>186</v>
      </c>
      <c r="E49" s="193"/>
      <c r="F49" s="193"/>
      <c r="G49" s="193"/>
      <c r="H49" s="193"/>
      <c r="I49" s="193"/>
      <c r="J49" s="194"/>
      <c r="K49" s="194"/>
      <c r="L49" s="194"/>
      <c r="M49" s="194"/>
      <c r="N49" s="194"/>
      <c r="O49" s="194"/>
      <c r="P49" s="194"/>
    </row>
    <row r="50" spans="1:1025" ht="14.4" x14ac:dyDescent="0.3">
      <c r="A50" s="185"/>
      <c r="B50" s="195"/>
      <c r="C50" s="198"/>
      <c r="D50" s="199" t="s">
        <v>181</v>
      </c>
      <c r="E50" s="200"/>
      <c r="F50" s="200"/>
      <c r="G50" s="200"/>
      <c r="H50" s="200"/>
      <c r="I50" s="198"/>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2"/>
      <c r="AM50" s="192"/>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2"/>
      <c r="BQ50" s="192"/>
      <c r="BR50" s="192"/>
      <c r="BS50" s="192"/>
      <c r="BT50" s="192"/>
      <c r="BU50" s="192"/>
      <c r="BV50" s="192"/>
      <c r="BW50" s="192"/>
      <c r="BX50" s="192"/>
      <c r="BY50" s="192"/>
      <c r="BZ50" s="192"/>
      <c r="CA50" s="192"/>
      <c r="CB50" s="192"/>
      <c r="CC50" s="192"/>
      <c r="CD50" s="192"/>
      <c r="CE50" s="192"/>
      <c r="CF50" s="192"/>
      <c r="CG50" s="192"/>
      <c r="CH50" s="192"/>
      <c r="CI50" s="192"/>
      <c r="CJ50" s="192"/>
      <c r="CK50" s="192"/>
      <c r="CL50" s="192"/>
      <c r="CM50" s="192"/>
      <c r="CN50" s="192"/>
      <c r="CO50" s="192"/>
      <c r="CP50" s="192"/>
      <c r="CQ50" s="192"/>
      <c r="CR50" s="192"/>
      <c r="CS50" s="192"/>
      <c r="CT50" s="192"/>
      <c r="CU50" s="192"/>
      <c r="CV50" s="192"/>
      <c r="CW50" s="192"/>
      <c r="CX50" s="192"/>
      <c r="CY50" s="192"/>
      <c r="CZ50" s="192"/>
      <c r="DA50" s="192"/>
      <c r="DB50" s="192"/>
      <c r="DC50" s="192"/>
      <c r="DD50" s="192"/>
      <c r="DE50" s="192"/>
      <c r="DF50" s="192"/>
      <c r="DG50" s="192"/>
      <c r="DH50" s="192"/>
      <c r="DI50" s="192"/>
      <c r="DJ50" s="192"/>
      <c r="DK50" s="192"/>
      <c r="DL50" s="192"/>
      <c r="DM50" s="192"/>
      <c r="DN50" s="192"/>
      <c r="DO50" s="192"/>
      <c r="DP50" s="192"/>
      <c r="DQ50" s="192"/>
      <c r="DR50" s="192"/>
      <c r="DS50" s="192"/>
      <c r="DT50" s="192"/>
      <c r="DU50" s="192"/>
      <c r="DV50" s="192"/>
      <c r="DW50" s="192"/>
      <c r="DX50" s="192"/>
      <c r="DY50" s="192"/>
      <c r="DZ50" s="192"/>
      <c r="EA50" s="192"/>
      <c r="EB50" s="192"/>
      <c r="EC50" s="192"/>
      <c r="ED50" s="192"/>
      <c r="EE50" s="192"/>
      <c r="EF50" s="192"/>
      <c r="EG50" s="192"/>
      <c r="EH50" s="192"/>
      <c r="EI50" s="192"/>
      <c r="EJ50" s="192"/>
      <c r="EK50" s="192"/>
      <c r="EL50" s="192"/>
      <c r="EM50" s="192"/>
      <c r="EN50" s="192"/>
      <c r="EO50" s="192"/>
      <c r="EP50" s="192"/>
      <c r="EQ50" s="192"/>
      <c r="ER50" s="192"/>
      <c r="ES50" s="192"/>
      <c r="ET50" s="192"/>
      <c r="EU50" s="192"/>
      <c r="EV50" s="192"/>
      <c r="EW50" s="192"/>
      <c r="EX50" s="192"/>
      <c r="EY50" s="192"/>
      <c r="EZ50" s="192"/>
      <c r="FA50" s="192"/>
      <c r="FB50" s="192"/>
      <c r="FC50" s="192"/>
      <c r="FD50" s="192"/>
      <c r="FE50" s="192"/>
      <c r="FF50" s="192"/>
      <c r="FG50" s="192"/>
      <c r="FH50" s="192"/>
      <c r="FI50" s="192"/>
      <c r="FJ50" s="192"/>
      <c r="FK50" s="192"/>
      <c r="FL50" s="192"/>
      <c r="FM50" s="192"/>
      <c r="FN50" s="192"/>
      <c r="FO50" s="192"/>
      <c r="FP50" s="192"/>
      <c r="FQ50" s="192"/>
      <c r="FR50" s="192"/>
      <c r="FS50" s="192"/>
      <c r="FT50" s="192"/>
      <c r="FU50" s="192"/>
      <c r="FV50" s="192"/>
      <c r="FW50" s="192"/>
      <c r="FX50" s="192"/>
      <c r="FY50" s="192"/>
      <c r="FZ50" s="192"/>
      <c r="GA50" s="192"/>
      <c r="GB50" s="192"/>
      <c r="GC50" s="192"/>
      <c r="GD50" s="192"/>
      <c r="GE50" s="192"/>
      <c r="GF50" s="192"/>
      <c r="GG50" s="192"/>
      <c r="GH50" s="192"/>
      <c r="GI50" s="192"/>
      <c r="GJ50" s="192"/>
      <c r="GK50" s="192"/>
      <c r="GL50" s="192"/>
      <c r="GM50" s="192"/>
      <c r="GN50" s="192"/>
      <c r="GO50" s="192"/>
      <c r="GP50" s="192"/>
      <c r="GQ50" s="192"/>
      <c r="GR50" s="192"/>
      <c r="GS50" s="192"/>
      <c r="GT50" s="192"/>
      <c r="GU50" s="192"/>
      <c r="GV50" s="192"/>
      <c r="GW50" s="192"/>
      <c r="GX50" s="192"/>
      <c r="GY50" s="192"/>
      <c r="GZ50" s="192"/>
      <c r="HA50" s="192"/>
      <c r="HB50" s="192"/>
      <c r="HC50" s="192"/>
      <c r="HD50" s="192"/>
      <c r="HE50" s="192"/>
      <c r="HF50" s="192"/>
      <c r="HG50" s="192"/>
      <c r="HH50" s="192"/>
      <c r="HI50" s="192"/>
      <c r="HJ50" s="192"/>
      <c r="HK50" s="192"/>
      <c r="HL50" s="192"/>
      <c r="HM50" s="192"/>
      <c r="HN50" s="192"/>
      <c r="HO50" s="192"/>
      <c r="HP50" s="192"/>
      <c r="HQ50" s="192"/>
      <c r="HR50" s="192"/>
      <c r="HS50" s="192"/>
      <c r="HT50" s="192"/>
      <c r="HU50" s="192"/>
      <c r="HV50" s="192"/>
      <c r="HW50" s="192"/>
      <c r="HX50" s="192"/>
      <c r="HY50" s="192"/>
      <c r="HZ50" s="192"/>
      <c r="IA50" s="192"/>
      <c r="IB50" s="192"/>
      <c r="IC50" s="192"/>
      <c r="ID50" s="192"/>
      <c r="IE50" s="192"/>
      <c r="IF50" s="192"/>
      <c r="IG50" s="192"/>
      <c r="IH50" s="192"/>
      <c r="II50" s="192"/>
      <c r="IJ50" s="192"/>
      <c r="IK50" s="192"/>
      <c r="IL50" s="192"/>
      <c r="IM50" s="192"/>
      <c r="IN50" s="192"/>
      <c r="IO50" s="192"/>
      <c r="IP50" s="192"/>
      <c r="IQ50" s="192"/>
      <c r="IR50" s="192"/>
      <c r="IS50" s="192"/>
      <c r="IT50" s="192"/>
      <c r="IU50" s="192"/>
      <c r="IV50" s="192"/>
      <c r="IW50" s="192"/>
      <c r="IX50" s="192"/>
      <c r="IY50" s="192"/>
      <c r="IZ50" s="192"/>
      <c r="JA50" s="192"/>
      <c r="JB50" s="192"/>
      <c r="JC50" s="192"/>
      <c r="JD50" s="192"/>
      <c r="JE50" s="192"/>
      <c r="JF50" s="192"/>
      <c r="JG50" s="192"/>
      <c r="JH50" s="192"/>
      <c r="JI50" s="192"/>
      <c r="JJ50" s="192"/>
      <c r="JK50" s="192"/>
      <c r="JL50" s="192"/>
      <c r="JM50" s="192"/>
      <c r="JN50" s="192"/>
      <c r="JO50" s="192"/>
      <c r="JP50" s="192"/>
      <c r="JQ50" s="192"/>
      <c r="JR50" s="192"/>
      <c r="JS50" s="192"/>
      <c r="JT50" s="192"/>
      <c r="JU50" s="192"/>
      <c r="JV50" s="192"/>
      <c r="JW50" s="192"/>
      <c r="JX50" s="192"/>
      <c r="JY50" s="192"/>
      <c r="JZ50" s="192"/>
      <c r="KA50" s="192"/>
      <c r="KB50" s="192"/>
      <c r="KC50" s="192"/>
      <c r="KD50" s="192"/>
      <c r="KE50" s="192"/>
      <c r="KF50" s="192"/>
      <c r="KG50" s="192"/>
      <c r="KH50" s="192"/>
      <c r="KI50" s="192"/>
      <c r="KJ50" s="192"/>
      <c r="KK50" s="192"/>
      <c r="KL50" s="192"/>
      <c r="KM50" s="192"/>
      <c r="KN50" s="192"/>
      <c r="KO50" s="192"/>
      <c r="KP50" s="192"/>
      <c r="KQ50" s="192"/>
      <c r="KR50" s="192"/>
      <c r="KS50" s="192"/>
      <c r="KT50" s="192"/>
      <c r="KU50" s="192"/>
      <c r="KV50" s="192"/>
      <c r="KW50" s="192"/>
      <c r="KX50" s="192"/>
      <c r="KY50" s="192"/>
      <c r="KZ50" s="192"/>
      <c r="LA50" s="192"/>
      <c r="LB50" s="192"/>
      <c r="LC50" s="192"/>
      <c r="LD50" s="192"/>
      <c r="LE50" s="192"/>
      <c r="LF50" s="192"/>
      <c r="LG50" s="192"/>
      <c r="LH50" s="192"/>
      <c r="LI50" s="192"/>
      <c r="LJ50" s="192"/>
      <c r="LK50" s="192"/>
      <c r="LL50" s="192"/>
      <c r="LM50" s="192"/>
      <c r="LN50" s="192"/>
      <c r="LO50" s="192"/>
      <c r="LP50" s="192"/>
      <c r="LQ50" s="192"/>
      <c r="LR50" s="192"/>
      <c r="LS50" s="192"/>
      <c r="LT50" s="192"/>
      <c r="LU50" s="192"/>
      <c r="LV50" s="192"/>
      <c r="LW50" s="192"/>
      <c r="LX50" s="192"/>
      <c r="LY50" s="192"/>
      <c r="LZ50" s="192"/>
      <c r="MA50" s="192"/>
      <c r="MB50" s="192"/>
      <c r="MC50" s="192"/>
      <c r="MD50" s="192"/>
      <c r="ME50" s="192"/>
      <c r="MF50" s="192"/>
      <c r="MG50" s="192"/>
      <c r="MH50" s="192"/>
      <c r="MI50" s="192"/>
      <c r="MJ50" s="192"/>
      <c r="MK50" s="192"/>
      <c r="ML50" s="192"/>
      <c r="MM50" s="192"/>
      <c r="MN50" s="192"/>
      <c r="MO50" s="192"/>
      <c r="MP50" s="192"/>
      <c r="MQ50" s="192"/>
      <c r="MR50" s="192"/>
      <c r="MS50" s="192"/>
      <c r="MT50" s="192"/>
      <c r="MU50" s="192"/>
      <c r="MV50" s="192"/>
      <c r="MW50" s="192"/>
      <c r="MX50" s="192"/>
      <c r="MY50" s="192"/>
      <c r="MZ50" s="192"/>
      <c r="NA50" s="192"/>
      <c r="NB50" s="192"/>
      <c r="NC50" s="192"/>
      <c r="ND50" s="192"/>
      <c r="NE50" s="192"/>
      <c r="NF50" s="192"/>
      <c r="NG50" s="192"/>
      <c r="NH50" s="192"/>
      <c r="NI50" s="192"/>
      <c r="NJ50" s="192"/>
      <c r="NK50" s="192"/>
      <c r="NL50" s="192"/>
      <c r="NM50" s="192"/>
      <c r="NN50" s="192"/>
      <c r="NO50" s="192"/>
      <c r="NP50" s="192"/>
      <c r="NQ50" s="192"/>
      <c r="NR50" s="192"/>
      <c r="NS50" s="192"/>
      <c r="NT50" s="192"/>
      <c r="NU50" s="192"/>
      <c r="NV50" s="192"/>
      <c r="NW50" s="192"/>
      <c r="NX50" s="192"/>
      <c r="NY50" s="192"/>
      <c r="NZ50" s="192"/>
      <c r="OA50" s="192"/>
      <c r="OB50" s="192"/>
      <c r="OC50" s="192"/>
      <c r="OD50" s="192"/>
      <c r="OE50" s="192"/>
      <c r="OF50" s="192"/>
      <c r="OG50" s="192"/>
      <c r="OH50" s="192"/>
      <c r="OI50" s="192"/>
      <c r="OJ50" s="192"/>
      <c r="OK50" s="192"/>
      <c r="OL50" s="192"/>
      <c r="OM50" s="192"/>
      <c r="ON50" s="192"/>
      <c r="OO50" s="192"/>
      <c r="OP50" s="192"/>
      <c r="OQ50" s="192"/>
      <c r="OR50" s="192"/>
      <c r="OS50" s="192"/>
      <c r="OT50" s="192"/>
      <c r="OU50" s="192"/>
      <c r="OV50" s="192"/>
      <c r="OW50" s="192"/>
      <c r="OX50" s="192"/>
      <c r="OY50" s="192"/>
      <c r="OZ50" s="192"/>
      <c r="PA50" s="192"/>
      <c r="PB50" s="192"/>
      <c r="PC50" s="192"/>
      <c r="PD50" s="192"/>
      <c r="PE50" s="192"/>
      <c r="PF50" s="192"/>
      <c r="PG50" s="192"/>
      <c r="PH50" s="192"/>
      <c r="PI50" s="192"/>
      <c r="PJ50" s="192"/>
      <c r="PK50" s="192"/>
      <c r="PL50" s="192"/>
      <c r="PM50" s="192"/>
      <c r="PN50" s="192"/>
      <c r="PO50" s="192"/>
      <c r="PP50" s="192"/>
      <c r="PQ50" s="192"/>
      <c r="PR50" s="192"/>
      <c r="PS50" s="192"/>
      <c r="PT50" s="192"/>
      <c r="PU50" s="192"/>
      <c r="PV50" s="192"/>
      <c r="PW50" s="192"/>
      <c r="PX50" s="192"/>
      <c r="PY50" s="192"/>
      <c r="PZ50" s="192"/>
      <c r="QA50" s="192"/>
      <c r="QB50" s="192"/>
      <c r="QC50" s="192"/>
      <c r="QD50" s="192"/>
      <c r="QE50" s="192"/>
      <c r="QF50" s="192"/>
      <c r="QG50" s="192"/>
      <c r="QH50" s="192"/>
      <c r="QI50" s="192"/>
      <c r="QJ50" s="192"/>
      <c r="QK50" s="192"/>
      <c r="QL50" s="192"/>
      <c r="QM50" s="192"/>
      <c r="QN50" s="192"/>
      <c r="QO50" s="192"/>
      <c r="QP50" s="192"/>
      <c r="QQ50" s="192"/>
      <c r="QR50" s="192"/>
      <c r="QS50" s="192"/>
      <c r="QT50" s="192"/>
      <c r="QU50" s="192"/>
      <c r="QV50" s="192"/>
      <c r="QW50" s="192"/>
      <c r="QX50" s="192"/>
      <c r="QY50" s="192"/>
      <c r="QZ50" s="192"/>
      <c r="RA50" s="192"/>
      <c r="RB50" s="192"/>
      <c r="RC50" s="192"/>
      <c r="RD50" s="192"/>
      <c r="RE50" s="192"/>
      <c r="RF50" s="192"/>
      <c r="RG50" s="192"/>
      <c r="RH50" s="192"/>
      <c r="RI50" s="192"/>
      <c r="RJ50" s="192"/>
      <c r="RK50" s="192"/>
      <c r="RL50" s="192"/>
      <c r="RM50" s="192"/>
      <c r="RN50" s="192"/>
      <c r="RO50" s="192"/>
      <c r="RP50" s="192"/>
      <c r="RQ50" s="192"/>
      <c r="RR50" s="192"/>
      <c r="RS50" s="192"/>
      <c r="RT50" s="192"/>
      <c r="RU50" s="192"/>
      <c r="RV50" s="192"/>
      <c r="RW50" s="192"/>
      <c r="RX50" s="192"/>
      <c r="RY50" s="192"/>
      <c r="RZ50" s="192"/>
      <c r="SA50" s="192"/>
      <c r="SB50" s="192"/>
      <c r="SC50" s="192"/>
      <c r="SD50" s="192"/>
      <c r="SE50" s="192"/>
      <c r="SF50" s="192"/>
      <c r="SG50" s="192"/>
      <c r="SH50" s="192"/>
      <c r="SI50" s="192"/>
      <c r="SJ50" s="192"/>
      <c r="SK50" s="192"/>
      <c r="SL50" s="192"/>
      <c r="SM50" s="192"/>
      <c r="SN50" s="192"/>
      <c r="SO50" s="192"/>
      <c r="SP50" s="192"/>
      <c r="SQ50" s="192"/>
      <c r="SR50" s="192"/>
      <c r="SS50" s="192"/>
      <c r="ST50" s="192"/>
      <c r="SU50" s="192"/>
      <c r="SV50" s="192"/>
      <c r="SW50" s="192"/>
      <c r="SX50" s="192"/>
      <c r="SY50" s="192"/>
      <c r="SZ50" s="192"/>
      <c r="TA50" s="192"/>
      <c r="TB50" s="192"/>
      <c r="TC50" s="192"/>
      <c r="TD50" s="192"/>
      <c r="TE50" s="192"/>
      <c r="TF50" s="192"/>
      <c r="TG50" s="192"/>
      <c r="TH50" s="192"/>
      <c r="TI50" s="192"/>
      <c r="TJ50" s="192"/>
      <c r="TK50" s="192"/>
      <c r="TL50" s="192"/>
      <c r="TM50" s="192"/>
      <c r="TN50" s="192"/>
      <c r="TO50" s="192"/>
      <c r="TP50" s="192"/>
      <c r="TQ50" s="192"/>
      <c r="TR50" s="192"/>
      <c r="TS50" s="192"/>
      <c r="TT50" s="192"/>
      <c r="TU50" s="192"/>
      <c r="TV50" s="192"/>
      <c r="TW50" s="192"/>
      <c r="TX50" s="192"/>
      <c r="TY50" s="192"/>
      <c r="TZ50" s="192"/>
      <c r="UA50" s="192"/>
      <c r="UB50" s="192"/>
      <c r="UC50" s="192"/>
      <c r="UD50" s="192"/>
      <c r="UE50" s="192"/>
      <c r="UF50" s="192"/>
      <c r="UG50" s="192"/>
      <c r="UH50" s="192"/>
      <c r="UI50" s="192"/>
      <c r="UJ50" s="192"/>
      <c r="UK50" s="192"/>
      <c r="UL50" s="192"/>
      <c r="UM50" s="192"/>
      <c r="UN50" s="192"/>
      <c r="UO50" s="192"/>
      <c r="UP50" s="192"/>
      <c r="UQ50" s="192"/>
      <c r="UR50" s="192"/>
      <c r="US50" s="192"/>
      <c r="UT50" s="192"/>
      <c r="UU50" s="192"/>
      <c r="UV50" s="192"/>
      <c r="UW50" s="192"/>
      <c r="UX50" s="192"/>
      <c r="UY50" s="192"/>
      <c r="UZ50" s="192"/>
      <c r="VA50" s="192"/>
      <c r="VB50" s="192"/>
      <c r="VC50" s="192"/>
      <c r="VD50" s="192"/>
      <c r="VE50" s="192"/>
      <c r="VF50" s="192"/>
      <c r="VG50" s="192"/>
      <c r="VH50" s="192"/>
      <c r="VI50" s="192"/>
      <c r="VJ50" s="192"/>
      <c r="VK50" s="192"/>
      <c r="VL50" s="192"/>
      <c r="VM50" s="192"/>
      <c r="VN50" s="192"/>
      <c r="VO50" s="192"/>
      <c r="VP50" s="192"/>
      <c r="VQ50" s="192"/>
      <c r="VR50" s="192"/>
      <c r="VS50" s="192"/>
      <c r="VT50" s="192"/>
      <c r="VU50" s="192"/>
      <c r="VV50" s="192"/>
      <c r="VW50" s="192"/>
      <c r="VX50" s="192"/>
      <c r="VY50" s="192"/>
      <c r="VZ50" s="192"/>
      <c r="WA50" s="192"/>
      <c r="WB50" s="192"/>
      <c r="WC50" s="192"/>
      <c r="WD50" s="192"/>
      <c r="WE50" s="192"/>
      <c r="WF50" s="192"/>
      <c r="WG50" s="192"/>
      <c r="WH50" s="192"/>
      <c r="WI50" s="192"/>
      <c r="WJ50" s="192"/>
      <c r="WK50" s="192"/>
      <c r="WL50" s="192"/>
      <c r="WM50" s="192"/>
      <c r="WN50" s="192"/>
      <c r="WO50" s="192"/>
      <c r="WP50" s="192"/>
      <c r="WQ50" s="192"/>
      <c r="WR50" s="192"/>
      <c r="WS50" s="192"/>
      <c r="WT50" s="192"/>
      <c r="WU50" s="192"/>
      <c r="WV50" s="192"/>
      <c r="WW50" s="192"/>
      <c r="WX50" s="192"/>
      <c r="WY50" s="192"/>
      <c r="WZ50" s="192"/>
      <c r="XA50" s="192"/>
      <c r="XB50" s="192"/>
      <c r="XC50" s="192"/>
      <c r="XD50" s="192"/>
      <c r="XE50" s="192"/>
      <c r="XF50" s="192"/>
      <c r="XG50" s="192"/>
      <c r="XH50" s="192"/>
      <c r="XI50" s="192"/>
      <c r="XJ50" s="192"/>
      <c r="XK50" s="192"/>
      <c r="XL50" s="192"/>
      <c r="XM50" s="192"/>
      <c r="XN50" s="192"/>
      <c r="XO50" s="192"/>
      <c r="XP50" s="192"/>
      <c r="XQ50" s="192"/>
      <c r="XR50" s="192"/>
      <c r="XS50" s="192"/>
      <c r="XT50" s="192"/>
      <c r="XU50" s="192"/>
      <c r="XV50" s="192"/>
      <c r="XW50" s="192"/>
      <c r="XX50" s="192"/>
      <c r="XY50" s="192"/>
      <c r="XZ50" s="192"/>
      <c r="YA50" s="192"/>
      <c r="YB50" s="192"/>
      <c r="YC50" s="192"/>
      <c r="YD50" s="192"/>
      <c r="YE50" s="192"/>
      <c r="YF50" s="192"/>
      <c r="YG50" s="192"/>
      <c r="YH50" s="192"/>
      <c r="YI50" s="192"/>
      <c r="YJ50" s="192"/>
      <c r="YK50" s="192"/>
      <c r="YL50" s="192"/>
      <c r="YM50" s="192"/>
      <c r="YN50" s="192"/>
      <c r="YO50" s="192"/>
      <c r="YP50" s="192"/>
      <c r="YQ50" s="192"/>
      <c r="YR50" s="192"/>
      <c r="YS50" s="192"/>
      <c r="YT50" s="192"/>
      <c r="YU50" s="192"/>
      <c r="YV50" s="192"/>
      <c r="YW50" s="192"/>
      <c r="YX50" s="192"/>
      <c r="YY50" s="192"/>
      <c r="YZ50" s="192"/>
      <c r="ZA50" s="192"/>
      <c r="ZB50" s="192"/>
      <c r="ZC50" s="192"/>
      <c r="ZD50" s="192"/>
      <c r="ZE50" s="192"/>
      <c r="ZF50" s="192"/>
      <c r="ZG50" s="192"/>
      <c r="ZH50" s="192"/>
      <c r="ZI50" s="192"/>
      <c r="ZJ50" s="192"/>
      <c r="ZK50" s="192"/>
      <c r="ZL50" s="192"/>
      <c r="ZM50" s="192"/>
      <c r="ZN50" s="192"/>
      <c r="ZO50" s="192"/>
      <c r="ZP50" s="192"/>
      <c r="ZQ50" s="192"/>
      <c r="ZR50" s="192"/>
      <c r="ZS50" s="192"/>
      <c r="ZT50" s="192"/>
      <c r="ZU50" s="192"/>
      <c r="ZV50" s="192"/>
      <c r="ZW50" s="192"/>
      <c r="ZX50" s="192"/>
      <c r="ZY50" s="192"/>
      <c r="ZZ50" s="192"/>
      <c r="AAA50" s="192"/>
      <c r="AAB50" s="192"/>
      <c r="AAC50" s="192"/>
      <c r="AAD50" s="192"/>
      <c r="AAE50" s="192"/>
      <c r="AAF50" s="192"/>
      <c r="AAG50" s="192"/>
      <c r="AAH50" s="192"/>
      <c r="AAI50" s="192"/>
      <c r="AAJ50" s="192"/>
      <c r="AAK50" s="192"/>
      <c r="AAL50" s="192"/>
      <c r="AAM50" s="192"/>
      <c r="AAN50" s="192"/>
      <c r="AAO50" s="192"/>
      <c r="AAP50" s="192"/>
      <c r="AAQ50" s="192"/>
      <c r="AAR50" s="192"/>
      <c r="AAS50" s="192"/>
      <c r="AAT50" s="192"/>
      <c r="AAU50" s="192"/>
      <c r="AAV50" s="192"/>
      <c r="AAW50" s="192"/>
      <c r="AAX50" s="192"/>
      <c r="AAY50" s="192"/>
      <c r="AAZ50" s="192"/>
      <c r="ABA50" s="192"/>
      <c r="ABB50" s="192"/>
      <c r="ABC50" s="192"/>
      <c r="ABD50" s="192"/>
      <c r="ABE50" s="192"/>
      <c r="ABF50" s="192"/>
      <c r="ABG50" s="192"/>
      <c r="ABH50" s="192"/>
      <c r="ABI50" s="192"/>
      <c r="ABJ50" s="192"/>
      <c r="ABK50" s="192"/>
      <c r="ABL50" s="192"/>
      <c r="ABM50" s="192"/>
      <c r="ABN50" s="192"/>
      <c r="ABO50" s="192"/>
      <c r="ABP50" s="192"/>
      <c r="ABQ50" s="192"/>
      <c r="ABR50" s="192"/>
      <c r="ABS50" s="192"/>
      <c r="ABT50" s="192"/>
      <c r="ABU50" s="192"/>
      <c r="ABV50" s="192"/>
      <c r="ABW50" s="192"/>
      <c r="ABX50" s="192"/>
      <c r="ABY50" s="192"/>
      <c r="ABZ50" s="192"/>
      <c r="ACA50" s="192"/>
      <c r="ACB50" s="192"/>
      <c r="ACC50" s="192"/>
      <c r="ACD50" s="192"/>
      <c r="ACE50" s="192"/>
      <c r="ACF50" s="192"/>
      <c r="ACG50" s="192"/>
      <c r="ACH50" s="192"/>
      <c r="ACI50" s="192"/>
      <c r="ACJ50" s="192"/>
      <c r="ACK50" s="192"/>
      <c r="ACL50" s="192"/>
      <c r="ACM50" s="192"/>
      <c r="ACN50" s="192"/>
      <c r="ACO50" s="192"/>
      <c r="ACP50" s="192"/>
      <c r="ACQ50" s="192"/>
      <c r="ACR50" s="192"/>
      <c r="ACS50" s="192"/>
      <c r="ACT50" s="192"/>
      <c r="ACU50" s="192"/>
      <c r="ACV50" s="192"/>
      <c r="ACW50" s="192"/>
      <c r="ACX50" s="192"/>
      <c r="ACY50" s="192"/>
      <c r="ACZ50" s="192"/>
      <c r="ADA50" s="192"/>
      <c r="ADB50" s="192"/>
      <c r="ADC50" s="192"/>
      <c r="ADD50" s="192"/>
      <c r="ADE50" s="192"/>
      <c r="ADF50" s="192"/>
      <c r="ADG50" s="192"/>
      <c r="ADH50" s="192"/>
      <c r="ADI50" s="192"/>
      <c r="ADJ50" s="192"/>
      <c r="ADK50" s="192"/>
      <c r="ADL50" s="192"/>
      <c r="ADM50" s="192"/>
      <c r="ADN50" s="192"/>
      <c r="ADO50" s="192"/>
      <c r="ADP50" s="192"/>
      <c r="ADQ50" s="192"/>
      <c r="ADR50" s="192"/>
      <c r="ADS50" s="192"/>
      <c r="ADT50" s="192"/>
      <c r="ADU50" s="192"/>
      <c r="ADV50" s="192"/>
      <c r="ADW50" s="192"/>
      <c r="ADX50" s="192"/>
      <c r="ADY50" s="192"/>
      <c r="ADZ50" s="192"/>
      <c r="AEA50" s="192"/>
      <c r="AEB50" s="192"/>
      <c r="AEC50" s="192"/>
      <c r="AED50" s="192"/>
      <c r="AEE50" s="192"/>
      <c r="AEF50" s="192"/>
      <c r="AEG50" s="192"/>
      <c r="AEH50" s="192"/>
      <c r="AEI50" s="192"/>
      <c r="AEJ50" s="192"/>
      <c r="AEK50" s="192"/>
      <c r="AEL50" s="192"/>
      <c r="AEM50" s="192"/>
      <c r="AEN50" s="192"/>
      <c r="AEO50" s="192"/>
      <c r="AEP50" s="192"/>
      <c r="AEQ50" s="192"/>
      <c r="AER50" s="192"/>
      <c r="AES50" s="192"/>
      <c r="AET50" s="192"/>
      <c r="AEU50" s="192"/>
      <c r="AEV50" s="192"/>
      <c r="AEW50" s="192"/>
      <c r="AEX50" s="192"/>
      <c r="AEY50" s="192"/>
      <c r="AEZ50" s="192"/>
      <c r="AFA50" s="192"/>
      <c r="AFB50" s="192"/>
      <c r="AFC50" s="192"/>
      <c r="AFD50" s="192"/>
      <c r="AFE50" s="192"/>
      <c r="AFF50" s="192"/>
      <c r="AFG50" s="192"/>
      <c r="AFH50" s="192"/>
      <c r="AFI50" s="192"/>
      <c r="AFJ50" s="192"/>
      <c r="AFK50" s="192"/>
      <c r="AFL50" s="192"/>
      <c r="AFM50" s="192"/>
      <c r="AFN50" s="192"/>
      <c r="AFO50" s="192"/>
      <c r="AFP50" s="192"/>
      <c r="AFQ50" s="192"/>
      <c r="AFR50" s="192"/>
      <c r="AFS50" s="192"/>
      <c r="AFT50" s="192"/>
      <c r="AFU50" s="192"/>
      <c r="AFV50" s="192"/>
      <c r="AFW50" s="192"/>
      <c r="AFX50" s="192"/>
      <c r="AFY50" s="192"/>
      <c r="AFZ50" s="192"/>
      <c r="AGA50" s="192"/>
      <c r="AGB50" s="192"/>
      <c r="AGC50" s="192"/>
      <c r="AGD50" s="192"/>
      <c r="AGE50" s="192"/>
      <c r="AGF50" s="192"/>
      <c r="AGG50" s="192"/>
      <c r="AGH50" s="192"/>
      <c r="AGI50" s="192"/>
      <c r="AGJ50" s="192"/>
      <c r="AGK50" s="192"/>
      <c r="AGL50" s="192"/>
      <c r="AGM50" s="192"/>
      <c r="AGN50" s="192"/>
      <c r="AGO50" s="192"/>
      <c r="AGP50" s="192"/>
      <c r="AGQ50" s="192"/>
      <c r="AGR50" s="192"/>
      <c r="AGS50" s="192"/>
      <c r="AGT50" s="192"/>
      <c r="AGU50" s="192"/>
      <c r="AGV50" s="192"/>
      <c r="AGW50" s="192"/>
      <c r="AGX50" s="192"/>
      <c r="AGY50" s="192"/>
      <c r="AGZ50" s="192"/>
      <c r="AHA50" s="192"/>
      <c r="AHB50" s="192"/>
      <c r="AHC50" s="192"/>
      <c r="AHD50" s="192"/>
      <c r="AHE50" s="192"/>
      <c r="AHF50" s="192"/>
      <c r="AHG50" s="192"/>
      <c r="AHH50" s="192"/>
      <c r="AHI50" s="192"/>
      <c r="AHJ50" s="192"/>
      <c r="AHK50" s="192"/>
      <c r="AHL50" s="192"/>
      <c r="AHM50" s="192"/>
      <c r="AHN50" s="192"/>
      <c r="AHO50" s="192"/>
      <c r="AHP50" s="192"/>
      <c r="AHQ50" s="192"/>
      <c r="AHR50" s="192"/>
      <c r="AHS50" s="192"/>
      <c r="AHT50" s="192"/>
      <c r="AHU50" s="192"/>
      <c r="AHV50" s="192"/>
      <c r="AHW50" s="192"/>
      <c r="AHX50" s="192"/>
      <c r="AHY50" s="192"/>
      <c r="AHZ50" s="192"/>
      <c r="AIA50" s="192"/>
      <c r="AIB50" s="192"/>
      <c r="AIC50" s="192"/>
      <c r="AID50" s="192"/>
      <c r="AIE50" s="192"/>
      <c r="AIF50" s="192"/>
      <c r="AIG50" s="192"/>
      <c r="AIH50" s="192"/>
      <c r="AII50" s="192"/>
      <c r="AIJ50" s="192"/>
      <c r="AIK50" s="192"/>
      <c r="AIL50" s="192"/>
      <c r="AIM50" s="192"/>
      <c r="AIN50" s="192"/>
      <c r="AIO50" s="192"/>
      <c r="AIP50" s="192"/>
      <c r="AIQ50" s="192"/>
      <c r="AIR50" s="192"/>
      <c r="AIS50" s="192"/>
      <c r="AIT50" s="192"/>
      <c r="AIU50" s="192"/>
      <c r="AIV50" s="192"/>
      <c r="AIW50" s="192"/>
      <c r="AIX50" s="192"/>
      <c r="AIY50" s="192"/>
      <c r="AIZ50" s="192"/>
      <c r="AJA50" s="192"/>
      <c r="AJB50" s="192"/>
      <c r="AJC50" s="192"/>
      <c r="AJD50" s="192"/>
      <c r="AJE50" s="192"/>
      <c r="AJF50" s="192"/>
      <c r="AJG50" s="192"/>
      <c r="AJH50" s="192"/>
      <c r="AJI50" s="192"/>
      <c r="AJJ50" s="192"/>
      <c r="AJK50" s="192"/>
      <c r="AJL50" s="192"/>
      <c r="AJM50" s="192"/>
      <c r="AJN50" s="192"/>
      <c r="AJO50" s="192"/>
      <c r="AJP50" s="192"/>
      <c r="AJQ50" s="192"/>
      <c r="AJR50" s="192"/>
      <c r="AJS50" s="192"/>
      <c r="AJT50" s="192"/>
      <c r="AJU50" s="192"/>
      <c r="AJV50" s="192"/>
      <c r="AJW50" s="192"/>
      <c r="AJX50" s="192"/>
      <c r="AJY50" s="192"/>
      <c r="AJZ50" s="192"/>
      <c r="AKA50" s="192"/>
      <c r="AKB50" s="192"/>
      <c r="AKC50" s="192"/>
      <c r="AKD50" s="192"/>
      <c r="AKE50" s="192"/>
      <c r="AKF50" s="192"/>
      <c r="AKG50" s="192"/>
      <c r="AKH50" s="192"/>
      <c r="AKI50" s="192"/>
      <c r="AKJ50" s="192"/>
      <c r="AKK50" s="192"/>
      <c r="AKL50" s="192"/>
      <c r="AKM50" s="192"/>
      <c r="AKN50" s="192"/>
      <c r="AKO50" s="192"/>
      <c r="AKP50" s="192"/>
      <c r="AKQ50" s="192"/>
      <c r="AKR50" s="192"/>
      <c r="AKS50" s="192"/>
      <c r="AKT50" s="192"/>
      <c r="AKU50" s="192"/>
      <c r="AKV50" s="192"/>
      <c r="AKW50" s="192"/>
      <c r="AKX50" s="192"/>
      <c r="AKY50" s="192"/>
      <c r="AKZ50" s="192"/>
      <c r="ALA50" s="192"/>
      <c r="ALB50" s="192"/>
      <c r="ALC50" s="192"/>
      <c r="ALD50" s="192"/>
      <c r="ALE50" s="192"/>
      <c r="ALF50" s="192"/>
      <c r="ALG50" s="192"/>
      <c r="ALH50" s="192"/>
      <c r="ALI50" s="192"/>
      <c r="ALJ50" s="192"/>
      <c r="ALK50" s="192"/>
      <c r="ALL50" s="192"/>
      <c r="ALM50" s="192"/>
      <c r="ALN50" s="192"/>
      <c r="ALO50" s="192"/>
      <c r="ALP50" s="192"/>
      <c r="ALQ50" s="192"/>
      <c r="ALR50" s="192"/>
      <c r="ALS50" s="192"/>
      <c r="ALT50" s="192"/>
      <c r="ALU50" s="192"/>
      <c r="ALV50" s="192"/>
      <c r="ALW50" s="192"/>
      <c r="ALX50" s="192"/>
      <c r="ALY50" s="192"/>
      <c r="ALZ50" s="192"/>
      <c r="AMA50" s="192"/>
      <c r="AMB50" s="192"/>
      <c r="AMC50" s="192"/>
      <c r="AMD50" s="192"/>
      <c r="AME50" s="192"/>
      <c r="AMF50" s="192"/>
      <c r="AMG50" s="192"/>
      <c r="AMH50" s="192"/>
      <c r="AMI50" s="192"/>
      <c r="AMJ50" s="192"/>
      <c r="AMK50" s="192"/>
    </row>
    <row r="51" spans="1:1025" ht="14.4" x14ac:dyDescent="0.3">
      <c r="A51" s="185"/>
      <c r="B51" s="195"/>
      <c r="C51" s="198"/>
      <c r="D51" s="193"/>
      <c r="E51" s="198"/>
      <c r="F51" s="198"/>
      <c r="G51" s="198"/>
      <c r="H51" s="198"/>
      <c r="I51" s="198"/>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92"/>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2"/>
      <c r="BQ51" s="192"/>
      <c r="BR51" s="192"/>
      <c r="BS51" s="192"/>
      <c r="BT51" s="192"/>
      <c r="BU51" s="192"/>
      <c r="BV51" s="192"/>
      <c r="BW51" s="192"/>
      <c r="BX51" s="192"/>
      <c r="BY51" s="192"/>
      <c r="BZ51" s="192"/>
      <c r="CA51" s="192"/>
      <c r="CB51" s="192"/>
      <c r="CC51" s="192"/>
      <c r="CD51" s="192"/>
      <c r="CE51" s="192"/>
      <c r="CF51" s="192"/>
      <c r="CG51" s="192"/>
      <c r="CH51" s="192"/>
      <c r="CI51" s="192"/>
      <c r="CJ51" s="192"/>
      <c r="CK51" s="192"/>
      <c r="CL51" s="192"/>
      <c r="CM51" s="192"/>
      <c r="CN51" s="192"/>
      <c r="CO51" s="192"/>
      <c r="CP51" s="192"/>
      <c r="CQ51" s="192"/>
      <c r="CR51" s="192"/>
      <c r="CS51" s="192"/>
      <c r="CT51" s="192"/>
      <c r="CU51" s="192"/>
      <c r="CV51" s="192"/>
      <c r="CW51" s="192"/>
      <c r="CX51" s="192"/>
      <c r="CY51" s="192"/>
      <c r="CZ51" s="192"/>
      <c r="DA51" s="192"/>
      <c r="DB51" s="192"/>
      <c r="DC51" s="192"/>
      <c r="DD51" s="192"/>
      <c r="DE51" s="192"/>
      <c r="DF51" s="192"/>
      <c r="DG51" s="192"/>
      <c r="DH51" s="192"/>
      <c r="DI51" s="192"/>
      <c r="DJ51" s="192"/>
      <c r="DK51" s="192"/>
      <c r="DL51" s="192"/>
      <c r="DM51" s="192"/>
      <c r="DN51" s="192"/>
      <c r="DO51" s="192"/>
      <c r="DP51" s="192"/>
      <c r="DQ51" s="192"/>
      <c r="DR51" s="192"/>
      <c r="DS51" s="192"/>
      <c r="DT51" s="192"/>
      <c r="DU51" s="192"/>
      <c r="DV51" s="192"/>
      <c r="DW51" s="192"/>
      <c r="DX51" s="192"/>
      <c r="DY51" s="192"/>
      <c r="DZ51" s="192"/>
      <c r="EA51" s="192"/>
      <c r="EB51" s="192"/>
      <c r="EC51" s="192"/>
      <c r="ED51" s="192"/>
      <c r="EE51" s="192"/>
      <c r="EF51" s="192"/>
      <c r="EG51" s="192"/>
      <c r="EH51" s="192"/>
      <c r="EI51" s="192"/>
      <c r="EJ51" s="192"/>
      <c r="EK51" s="192"/>
      <c r="EL51" s="192"/>
      <c r="EM51" s="192"/>
      <c r="EN51" s="192"/>
      <c r="EO51" s="192"/>
      <c r="EP51" s="192"/>
      <c r="EQ51" s="192"/>
      <c r="ER51" s="192"/>
      <c r="ES51" s="192"/>
      <c r="ET51" s="192"/>
      <c r="EU51" s="192"/>
      <c r="EV51" s="192"/>
      <c r="EW51" s="192"/>
      <c r="EX51" s="192"/>
      <c r="EY51" s="192"/>
      <c r="EZ51" s="192"/>
      <c r="FA51" s="192"/>
      <c r="FB51" s="192"/>
      <c r="FC51" s="192"/>
      <c r="FD51" s="192"/>
      <c r="FE51" s="192"/>
      <c r="FF51" s="192"/>
      <c r="FG51" s="192"/>
      <c r="FH51" s="192"/>
      <c r="FI51" s="192"/>
      <c r="FJ51" s="192"/>
      <c r="FK51" s="192"/>
      <c r="FL51" s="192"/>
      <c r="FM51" s="192"/>
      <c r="FN51" s="192"/>
      <c r="FO51" s="192"/>
      <c r="FP51" s="192"/>
      <c r="FQ51" s="192"/>
      <c r="FR51" s="192"/>
      <c r="FS51" s="192"/>
      <c r="FT51" s="192"/>
      <c r="FU51" s="192"/>
      <c r="FV51" s="192"/>
      <c r="FW51" s="192"/>
      <c r="FX51" s="192"/>
      <c r="FY51" s="192"/>
      <c r="FZ51" s="192"/>
      <c r="GA51" s="192"/>
      <c r="GB51" s="192"/>
      <c r="GC51" s="192"/>
      <c r="GD51" s="192"/>
      <c r="GE51" s="192"/>
      <c r="GF51" s="192"/>
      <c r="GG51" s="192"/>
      <c r="GH51" s="192"/>
      <c r="GI51" s="192"/>
      <c r="GJ51" s="192"/>
      <c r="GK51" s="192"/>
      <c r="GL51" s="192"/>
      <c r="GM51" s="192"/>
      <c r="GN51" s="192"/>
      <c r="GO51" s="192"/>
      <c r="GP51" s="192"/>
      <c r="GQ51" s="192"/>
      <c r="GR51" s="192"/>
      <c r="GS51" s="192"/>
      <c r="GT51" s="192"/>
      <c r="GU51" s="192"/>
      <c r="GV51" s="192"/>
      <c r="GW51" s="192"/>
      <c r="GX51" s="192"/>
      <c r="GY51" s="192"/>
      <c r="GZ51" s="192"/>
      <c r="HA51" s="192"/>
      <c r="HB51" s="192"/>
      <c r="HC51" s="192"/>
      <c r="HD51" s="192"/>
      <c r="HE51" s="192"/>
      <c r="HF51" s="192"/>
      <c r="HG51" s="192"/>
      <c r="HH51" s="192"/>
      <c r="HI51" s="192"/>
      <c r="HJ51" s="192"/>
      <c r="HK51" s="192"/>
      <c r="HL51" s="192"/>
      <c r="HM51" s="192"/>
      <c r="HN51" s="192"/>
      <c r="HO51" s="192"/>
      <c r="HP51" s="192"/>
      <c r="HQ51" s="192"/>
      <c r="HR51" s="192"/>
      <c r="HS51" s="192"/>
      <c r="HT51" s="192"/>
      <c r="HU51" s="192"/>
      <c r="HV51" s="192"/>
      <c r="HW51" s="192"/>
      <c r="HX51" s="192"/>
      <c r="HY51" s="192"/>
      <c r="HZ51" s="192"/>
      <c r="IA51" s="192"/>
      <c r="IB51" s="192"/>
      <c r="IC51" s="192"/>
      <c r="ID51" s="192"/>
      <c r="IE51" s="192"/>
      <c r="IF51" s="192"/>
      <c r="IG51" s="192"/>
      <c r="IH51" s="192"/>
      <c r="II51" s="192"/>
      <c r="IJ51" s="192"/>
      <c r="IK51" s="192"/>
      <c r="IL51" s="192"/>
      <c r="IM51" s="192"/>
      <c r="IN51" s="192"/>
      <c r="IO51" s="192"/>
      <c r="IP51" s="192"/>
      <c r="IQ51" s="192"/>
      <c r="IR51" s="192"/>
      <c r="IS51" s="192"/>
      <c r="IT51" s="192"/>
      <c r="IU51" s="192"/>
      <c r="IV51" s="192"/>
      <c r="IW51" s="192"/>
      <c r="IX51" s="192"/>
      <c r="IY51" s="192"/>
      <c r="IZ51" s="192"/>
      <c r="JA51" s="192"/>
      <c r="JB51" s="192"/>
      <c r="JC51" s="192"/>
      <c r="JD51" s="192"/>
      <c r="JE51" s="192"/>
      <c r="JF51" s="192"/>
      <c r="JG51" s="192"/>
      <c r="JH51" s="192"/>
      <c r="JI51" s="192"/>
      <c r="JJ51" s="192"/>
      <c r="JK51" s="192"/>
      <c r="JL51" s="192"/>
      <c r="JM51" s="192"/>
      <c r="JN51" s="192"/>
      <c r="JO51" s="192"/>
      <c r="JP51" s="192"/>
      <c r="JQ51" s="192"/>
      <c r="JR51" s="192"/>
      <c r="JS51" s="192"/>
      <c r="JT51" s="192"/>
      <c r="JU51" s="192"/>
      <c r="JV51" s="192"/>
      <c r="JW51" s="192"/>
      <c r="JX51" s="192"/>
      <c r="JY51" s="192"/>
      <c r="JZ51" s="192"/>
      <c r="KA51" s="192"/>
      <c r="KB51" s="192"/>
      <c r="KC51" s="192"/>
      <c r="KD51" s="192"/>
      <c r="KE51" s="192"/>
      <c r="KF51" s="192"/>
      <c r="KG51" s="192"/>
      <c r="KH51" s="192"/>
      <c r="KI51" s="192"/>
      <c r="KJ51" s="192"/>
      <c r="KK51" s="192"/>
      <c r="KL51" s="192"/>
      <c r="KM51" s="192"/>
      <c r="KN51" s="192"/>
      <c r="KO51" s="192"/>
      <c r="KP51" s="192"/>
      <c r="KQ51" s="192"/>
      <c r="KR51" s="192"/>
      <c r="KS51" s="192"/>
      <c r="KT51" s="192"/>
      <c r="KU51" s="192"/>
      <c r="KV51" s="192"/>
      <c r="KW51" s="192"/>
      <c r="KX51" s="192"/>
      <c r="KY51" s="192"/>
      <c r="KZ51" s="192"/>
      <c r="LA51" s="192"/>
      <c r="LB51" s="192"/>
      <c r="LC51" s="192"/>
      <c r="LD51" s="192"/>
      <c r="LE51" s="192"/>
      <c r="LF51" s="192"/>
      <c r="LG51" s="192"/>
      <c r="LH51" s="192"/>
      <c r="LI51" s="192"/>
      <c r="LJ51" s="192"/>
      <c r="LK51" s="192"/>
      <c r="LL51" s="192"/>
      <c r="LM51" s="192"/>
      <c r="LN51" s="192"/>
      <c r="LO51" s="192"/>
      <c r="LP51" s="192"/>
      <c r="LQ51" s="192"/>
      <c r="LR51" s="192"/>
      <c r="LS51" s="192"/>
      <c r="LT51" s="192"/>
      <c r="LU51" s="192"/>
      <c r="LV51" s="192"/>
      <c r="LW51" s="192"/>
      <c r="LX51" s="192"/>
      <c r="LY51" s="192"/>
      <c r="LZ51" s="192"/>
      <c r="MA51" s="192"/>
      <c r="MB51" s="192"/>
      <c r="MC51" s="192"/>
      <c r="MD51" s="192"/>
      <c r="ME51" s="192"/>
      <c r="MF51" s="192"/>
      <c r="MG51" s="192"/>
      <c r="MH51" s="192"/>
      <c r="MI51" s="192"/>
      <c r="MJ51" s="192"/>
      <c r="MK51" s="192"/>
      <c r="ML51" s="192"/>
      <c r="MM51" s="192"/>
      <c r="MN51" s="192"/>
      <c r="MO51" s="192"/>
      <c r="MP51" s="192"/>
      <c r="MQ51" s="192"/>
      <c r="MR51" s="192"/>
      <c r="MS51" s="192"/>
      <c r="MT51" s="192"/>
      <c r="MU51" s="192"/>
      <c r="MV51" s="192"/>
      <c r="MW51" s="192"/>
      <c r="MX51" s="192"/>
      <c r="MY51" s="192"/>
      <c r="MZ51" s="192"/>
      <c r="NA51" s="192"/>
      <c r="NB51" s="192"/>
      <c r="NC51" s="192"/>
      <c r="ND51" s="192"/>
      <c r="NE51" s="192"/>
      <c r="NF51" s="192"/>
      <c r="NG51" s="192"/>
      <c r="NH51" s="192"/>
      <c r="NI51" s="192"/>
      <c r="NJ51" s="192"/>
      <c r="NK51" s="192"/>
      <c r="NL51" s="192"/>
      <c r="NM51" s="192"/>
      <c r="NN51" s="192"/>
      <c r="NO51" s="192"/>
      <c r="NP51" s="192"/>
      <c r="NQ51" s="192"/>
      <c r="NR51" s="192"/>
      <c r="NS51" s="192"/>
      <c r="NT51" s="192"/>
      <c r="NU51" s="192"/>
      <c r="NV51" s="192"/>
      <c r="NW51" s="192"/>
      <c r="NX51" s="192"/>
      <c r="NY51" s="192"/>
      <c r="NZ51" s="192"/>
      <c r="OA51" s="192"/>
      <c r="OB51" s="192"/>
      <c r="OC51" s="192"/>
      <c r="OD51" s="192"/>
      <c r="OE51" s="192"/>
      <c r="OF51" s="192"/>
      <c r="OG51" s="192"/>
      <c r="OH51" s="192"/>
      <c r="OI51" s="192"/>
      <c r="OJ51" s="192"/>
      <c r="OK51" s="192"/>
      <c r="OL51" s="192"/>
      <c r="OM51" s="192"/>
      <c r="ON51" s="192"/>
      <c r="OO51" s="192"/>
      <c r="OP51" s="192"/>
      <c r="OQ51" s="192"/>
      <c r="OR51" s="192"/>
      <c r="OS51" s="192"/>
      <c r="OT51" s="192"/>
      <c r="OU51" s="192"/>
      <c r="OV51" s="192"/>
      <c r="OW51" s="192"/>
      <c r="OX51" s="192"/>
      <c r="OY51" s="192"/>
      <c r="OZ51" s="192"/>
      <c r="PA51" s="192"/>
      <c r="PB51" s="192"/>
      <c r="PC51" s="192"/>
      <c r="PD51" s="192"/>
      <c r="PE51" s="192"/>
      <c r="PF51" s="192"/>
      <c r="PG51" s="192"/>
      <c r="PH51" s="192"/>
      <c r="PI51" s="192"/>
      <c r="PJ51" s="192"/>
      <c r="PK51" s="192"/>
      <c r="PL51" s="192"/>
      <c r="PM51" s="192"/>
      <c r="PN51" s="192"/>
      <c r="PO51" s="192"/>
      <c r="PP51" s="192"/>
      <c r="PQ51" s="192"/>
      <c r="PR51" s="192"/>
      <c r="PS51" s="192"/>
      <c r="PT51" s="192"/>
      <c r="PU51" s="192"/>
      <c r="PV51" s="192"/>
      <c r="PW51" s="192"/>
      <c r="PX51" s="192"/>
      <c r="PY51" s="192"/>
      <c r="PZ51" s="192"/>
      <c r="QA51" s="192"/>
      <c r="QB51" s="192"/>
      <c r="QC51" s="192"/>
      <c r="QD51" s="192"/>
      <c r="QE51" s="192"/>
      <c r="QF51" s="192"/>
      <c r="QG51" s="192"/>
      <c r="QH51" s="192"/>
      <c r="QI51" s="192"/>
      <c r="QJ51" s="192"/>
      <c r="QK51" s="192"/>
      <c r="QL51" s="192"/>
      <c r="QM51" s="192"/>
      <c r="QN51" s="192"/>
      <c r="QO51" s="192"/>
      <c r="QP51" s="192"/>
      <c r="QQ51" s="192"/>
      <c r="QR51" s="192"/>
      <c r="QS51" s="192"/>
      <c r="QT51" s="192"/>
      <c r="QU51" s="192"/>
      <c r="QV51" s="192"/>
      <c r="QW51" s="192"/>
      <c r="QX51" s="192"/>
      <c r="QY51" s="192"/>
      <c r="QZ51" s="192"/>
      <c r="RA51" s="192"/>
      <c r="RB51" s="192"/>
      <c r="RC51" s="192"/>
      <c r="RD51" s="192"/>
      <c r="RE51" s="192"/>
      <c r="RF51" s="192"/>
      <c r="RG51" s="192"/>
      <c r="RH51" s="192"/>
      <c r="RI51" s="192"/>
      <c r="RJ51" s="192"/>
      <c r="RK51" s="192"/>
      <c r="RL51" s="192"/>
      <c r="RM51" s="192"/>
      <c r="RN51" s="192"/>
      <c r="RO51" s="192"/>
      <c r="RP51" s="192"/>
      <c r="RQ51" s="192"/>
      <c r="RR51" s="192"/>
      <c r="RS51" s="192"/>
      <c r="RT51" s="192"/>
      <c r="RU51" s="192"/>
      <c r="RV51" s="192"/>
      <c r="RW51" s="192"/>
      <c r="RX51" s="192"/>
      <c r="RY51" s="192"/>
      <c r="RZ51" s="192"/>
      <c r="SA51" s="192"/>
      <c r="SB51" s="192"/>
      <c r="SC51" s="192"/>
      <c r="SD51" s="192"/>
      <c r="SE51" s="192"/>
      <c r="SF51" s="192"/>
      <c r="SG51" s="192"/>
      <c r="SH51" s="192"/>
      <c r="SI51" s="192"/>
      <c r="SJ51" s="192"/>
      <c r="SK51" s="192"/>
      <c r="SL51" s="192"/>
      <c r="SM51" s="192"/>
      <c r="SN51" s="192"/>
      <c r="SO51" s="192"/>
      <c r="SP51" s="192"/>
      <c r="SQ51" s="192"/>
      <c r="SR51" s="192"/>
      <c r="SS51" s="192"/>
      <c r="ST51" s="192"/>
      <c r="SU51" s="192"/>
      <c r="SV51" s="192"/>
      <c r="SW51" s="192"/>
      <c r="SX51" s="192"/>
      <c r="SY51" s="192"/>
      <c r="SZ51" s="192"/>
      <c r="TA51" s="192"/>
      <c r="TB51" s="192"/>
      <c r="TC51" s="192"/>
      <c r="TD51" s="192"/>
      <c r="TE51" s="192"/>
      <c r="TF51" s="192"/>
      <c r="TG51" s="192"/>
      <c r="TH51" s="192"/>
      <c r="TI51" s="192"/>
      <c r="TJ51" s="192"/>
      <c r="TK51" s="192"/>
      <c r="TL51" s="192"/>
      <c r="TM51" s="192"/>
      <c r="TN51" s="192"/>
      <c r="TO51" s="192"/>
      <c r="TP51" s="192"/>
      <c r="TQ51" s="192"/>
      <c r="TR51" s="192"/>
      <c r="TS51" s="192"/>
      <c r="TT51" s="192"/>
      <c r="TU51" s="192"/>
      <c r="TV51" s="192"/>
      <c r="TW51" s="192"/>
      <c r="TX51" s="192"/>
      <c r="TY51" s="192"/>
      <c r="TZ51" s="192"/>
      <c r="UA51" s="192"/>
      <c r="UB51" s="192"/>
      <c r="UC51" s="192"/>
      <c r="UD51" s="192"/>
      <c r="UE51" s="192"/>
      <c r="UF51" s="192"/>
      <c r="UG51" s="192"/>
      <c r="UH51" s="192"/>
      <c r="UI51" s="192"/>
      <c r="UJ51" s="192"/>
      <c r="UK51" s="192"/>
      <c r="UL51" s="192"/>
      <c r="UM51" s="192"/>
      <c r="UN51" s="192"/>
      <c r="UO51" s="192"/>
      <c r="UP51" s="192"/>
      <c r="UQ51" s="192"/>
      <c r="UR51" s="192"/>
      <c r="US51" s="192"/>
      <c r="UT51" s="192"/>
      <c r="UU51" s="192"/>
      <c r="UV51" s="192"/>
      <c r="UW51" s="192"/>
      <c r="UX51" s="192"/>
      <c r="UY51" s="192"/>
      <c r="UZ51" s="192"/>
      <c r="VA51" s="192"/>
      <c r="VB51" s="192"/>
      <c r="VC51" s="192"/>
      <c r="VD51" s="192"/>
      <c r="VE51" s="192"/>
      <c r="VF51" s="192"/>
      <c r="VG51" s="192"/>
      <c r="VH51" s="192"/>
      <c r="VI51" s="192"/>
      <c r="VJ51" s="192"/>
      <c r="VK51" s="192"/>
      <c r="VL51" s="192"/>
      <c r="VM51" s="192"/>
      <c r="VN51" s="192"/>
      <c r="VO51" s="192"/>
      <c r="VP51" s="192"/>
      <c r="VQ51" s="192"/>
      <c r="VR51" s="192"/>
      <c r="VS51" s="192"/>
      <c r="VT51" s="192"/>
      <c r="VU51" s="192"/>
      <c r="VV51" s="192"/>
      <c r="VW51" s="192"/>
      <c r="VX51" s="192"/>
      <c r="VY51" s="192"/>
      <c r="VZ51" s="192"/>
      <c r="WA51" s="192"/>
      <c r="WB51" s="192"/>
      <c r="WC51" s="192"/>
      <c r="WD51" s="192"/>
      <c r="WE51" s="192"/>
      <c r="WF51" s="192"/>
      <c r="WG51" s="192"/>
      <c r="WH51" s="192"/>
      <c r="WI51" s="192"/>
      <c r="WJ51" s="192"/>
      <c r="WK51" s="192"/>
      <c r="WL51" s="192"/>
      <c r="WM51" s="192"/>
      <c r="WN51" s="192"/>
      <c r="WO51" s="192"/>
      <c r="WP51" s="192"/>
      <c r="WQ51" s="192"/>
      <c r="WR51" s="192"/>
      <c r="WS51" s="192"/>
      <c r="WT51" s="192"/>
      <c r="WU51" s="192"/>
      <c r="WV51" s="192"/>
      <c r="WW51" s="192"/>
      <c r="WX51" s="192"/>
      <c r="WY51" s="192"/>
      <c r="WZ51" s="192"/>
      <c r="XA51" s="192"/>
      <c r="XB51" s="192"/>
      <c r="XC51" s="192"/>
      <c r="XD51" s="192"/>
      <c r="XE51" s="192"/>
      <c r="XF51" s="192"/>
      <c r="XG51" s="192"/>
      <c r="XH51" s="192"/>
      <c r="XI51" s="192"/>
      <c r="XJ51" s="192"/>
      <c r="XK51" s="192"/>
      <c r="XL51" s="192"/>
      <c r="XM51" s="192"/>
      <c r="XN51" s="192"/>
      <c r="XO51" s="192"/>
      <c r="XP51" s="192"/>
      <c r="XQ51" s="192"/>
      <c r="XR51" s="192"/>
      <c r="XS51" s="192"/>
      <c r="XT51" s="192"/>
      <c r="XU51" s="192"/>
      <c r="XV51" s="192"/>
      <c r="XW51" s="192"/>
      <c r="XX51" s="192"/>
      <c r="XY51" s="192"/>
      <c r="XZ51" s="192"/>
      <c r="YA51" s="192"/>
      <c r="YB51" s="192"/>
      <c r="YC51" s="192"/>
      <c r="YD51" s="192"/>
      <c r="YE51" s="192"/>
      <c r="YF51" s="192"/>
      <c r="YG51" s="192"/>
      <c r="YH51" s="192"/>
      <c r="YI51" s="192"/>
      <c r="YJ51" s="192"/>
      <c r="YK51" s="192"/>
      <c r="YL51" s="192"/>
      <c r="YM51" s="192"/>
      <c r="YN51" s="192"/>
      <c r="YO51" s="192"/>
      <c r="YP51" s="192"/>
      <c r="YQ51" s="192"/>
      <c r="YR51" s="192"/>
      <c r="YS51" s="192"/>
      <c r="YT51" s="192"/>
      <c r="YU51" s="192"/>
      <c r="YV51" s="192"/>
      <c r="YW51" s="192"/>
      <c r="YX51" s="192"/>
      <c r="YY51" s="192"/>
      <c r="YZ51" s="192"/>
      <c r="ZA51" s="192"/>
      <c r="ZB51" s="192"/>
      <c r="ZC51" s="192"/>
      <c r="ZD51" s="192"/>
      <c r="ZE51" s="192"/>
      <c r="ZF51" s="192"/>
      <c r="ZG51" s="192"/>
      <c r="ZH51" s="192"/>
      <c r="ZI51" s="192"/>
      <c r="ZJ51" s="192"/>
      <c r="ZK51" s="192"/>
      <c r="ZL51" s="192"/>
      <c r="ZM51" s="192"/>
      <c r="ZN51" s="192"/>
      <c r="ZO51" s="192"/>
      <c r="ZP51" s="192"/>
      <c r="ZQ51" s="192"/>
      <c r="ZR51" s="192"/>
      <c r="ZS51" s="192"/>
      <c r="ZT51" s="192"/>
      <c r="ZU51" s="192"/>
      <c r="ZV51" s="192"/>
      <c r="ZW51" s="192"/>
      <c r="ZX51" s="192"/>
      <c r="ZY51" s="192"/>
      <c r="ZZ51" s="192"/>
      <c r="AAA51" s="192"/>
      <c r="AAB51" s="192"/>
      <c r="AAC51" s="192"/>
      <c r="AAD51" s="192"/>
      <c r="AAE51" s="192"/>
      <c r="AAF51" s="192"/>
      <c r="AAG51" s="192"/>
      <c r="AAH51" s="192"/>
      <c r="AAI51" s="192"/>
      <c r="AAJ51" s="192"/>
      <c r="AAK51" s="192"/>
      <c r="AAL51" s="192"/>
      <c r="AAM51" s="192"/>
      <c r="AAN51" s="192"/>
      <c r="AAO51" s="192"/>
      <c r="AAP51" s="192"/>
      <c r="AAQ51" s="192"/>
      <c r="AAR51" s="192"/>
      <c r="AAS51" s="192"/>
      <c r="AAT51" s="192"/>
      <c r="AAU51" s="192"/>
      <c r="AAV51" s="192"/>
      <c r="AAW51" s="192"/>
      <c r="AAX51" s="192"/>
      <c r="AAY51" s="192"/>
      <c r="AAZ51" s="192"/>
      <c r="ABA51" s="192"/>
      <c r="ABB51" s="192"/>
      <c r="ABC51" s="192"/>
      <c r="ABD51" s="192"/>
      <c r="ABE51" s="192"/>
      <c r="ABF51" s="192"/>
      <c r="ABG51" s="192"/>
      <c r="ABH51" s="192"/>
      <c r="ABI51" s="192"/>
      <c r="ABJ51" s="192"/>
      <c r="ABK51" s="192"/>
      <c r="ABL51" s="192"/>
      <c r="ABM51" s="192"/>
      <c r="ABN51" s="192"/>
      <c r="ABO51" s="192"/>
      <c r="ABP51" s="192"/>
      <c r="ABQ51" s="192"/>
      <c r="ABR51" s="192"/>
      <c r="ABS51" s="192"/>
      <c r="ABT51" s="192"/>
      <c r="ABU51" s="192"/>
      <c r="ABV51" s="192"/>
      <c r="ABW51" s="192"/>
      <c r="ABX51" s="192"/>
      <c r="ABY51" s="192"/>
      <c r="ABZ51" s="192"/>
      <c r="ACA51" s="192"/>
      <c r="ACB51" s="192"/>
      <c r="ACC51" s="192"/>
      <c r="ACD51" s="192"/>
      <c r="ACE51" s="192"/>
      <c r="ACF51" s="192"/>
      <c r="ACG51" s="192"/>
      <c r="ACH51" s="192"/>
      <c r="ACI51" s="192"/>
      <c r="ACJ51" s="192"/>
      <c r="ACK51" s="192"/>
      <c r="ACL51" s="192"/>
      <c r="ACM51" s="192"/>
      <c r="ACN51" s="192"/>
      <c r="ACO51" s="192"/>
      <c r="ACP51" s="192"/>
      <c r="ACQ51" s="192"/>
      <c r="ACR51" s="192"/>
      <c r="ACS51" s="192"/>
      <c r="ACT51" s="192"/>
      <c r="ACU51" s="192"/>
      <c r="ACV51" s="192"/>
      <c r="ACW51" s="192"/>
      <c r="ACX51" s="192"/>
      <c r="ACY51" s="192"/>
      <c r="ACZ51" s="192"/>
      <c r="ADA51" s="192"/>
      <c r="ADB51" s="192"/>
      <c r="ADC51" s="192"/>
      <c r="ADD51" s="192"/>
      <c r="ADE51" s="192"/>
      <c r="ADF51" s="192"/>
      <c r="ADG51" s="192"/>
      <c r="ADH51" s="192"/>
      <c r="ADI51" s="192"/>
      <c r="ADJ51" s="192"/>
      <c r="ADK51" s="192"/>
      <c r="ADL51" s="192"/>
      <c r="ADM51" s="192"/>
      <c r="ADN51" s="192"/>
      <c r="ADO51" s="192"/>
      <c r="ADP51" s="192"/>
      <c r="ADQ51" s="192"/>
      <c r="ADR51" s="192"/>
      <c r="ADS51" s="192"/>
      <c r="ADT51" s="192"/>
      <c r="ADU51" s="192"/>
      <c r="ADV51" s="192"/>
      <c r="ADW51" s="192"/>
      <c r="ADX51" s="192"/>
      <c r="ADY51" s="192"/>
      <c r="ADZ51" s="192"/>
      <c r="AEA51" s="192"/>
      <c r="AEB51" s="192"/>
      <c r="AEC51" s="192"/>
      <c r="AED51" s="192"/>
      <c r="AEE51" s="192"/>
      <c r="AEF51" s="192"/>
      <c r="AEG51" s="192"/>
      <c r="AEH51" s="192"/>
      <c r="AEI51" s="192"/>
      <c r="AEJ51" s="192"/>
      <c r="AEK51" s="192"/>
      <c r="AEL51" s="192"/>
      <c r="AEM51" s="192"/>
      <c r="AEN51" s="192"/>
      <c r="AEO51" s="192"/>
      <c r="AEP51" s="192"/>
      <c r="AEQ51" s="192"/>
      <c r="AER51" s="192"/>
      <c r="AES51" s="192"/>
      <c r="AET51" s="192"/>
      <c r="AEU51" s="192"/>
      <c r="AEV51" s="192"/>
      <c r="AEW51" s="192"/>
      <c r="AEX51" s="192"/>
      <c r="AEY51" s="192"/>
      <c r="AEZ51" s="192"/>
      <c r="AFA51" s="192"/>
      <c r="AFB51" s="192"/>
      <c r="AFC51" s="192"/>
      <c r="AFD51" s="192"/>
      <c r="AFE51" s="192"/>
      <c r="AFF51" s="192"/>
      <c r="AFG51" s="192"/>
      <c r="AFH51" s="192"/>
      <c r="AFI51" s="192"/>
      <c r="AFJ51" s="192"/>
      <c r="AFK51" s="192"/>
      <c r="AFL51" s="192"/>
      <c r="AFM51" s="192"/>
      <c r="AFN51" s="192"/>
      <c r="AFO51" s="192"/>
      <c r="AFP51" s="192"/>
      <c r="AFQ51" s="192"/>
      <c r="AFR51" s="192"/>
      <c r="AFS51" s="192"/>
      <c r="AFT51" s="192"/>
      <c r="AFU51" s="192"/>
      <c r="AFV51" s="192"/>
      <c r="AFW51" s="192"/>
      <c r="AFX51" s="192"/>
      <c r="AFY51" s="192"/>
      <c r="AFZ51" s="192"/>
      <c r="AGA51" s="192"/>
      <c r="AGB51" s="192"/>
      <c r="AGC51" s="192"/>
      <c r="AGD51" s="192"/>
      <c r="AGE51" s="192"/>
      <c r="AGF51" s="192"/>
      <c r="AGG51" s="192"/>
      <c r="AGH51" s="192"/>
      <c r="AGI51" s="192"/>
      <c r="AGJ51" s="192"/>
      <c r="AGK51" s="192"/>
      <c r="AGL51" s="192"/>
      <c r="AGM51" s="192"/>
      <c r="AGN51" s="192"/>
      <c r="AGO51" s="192"/>
      <c r="AGP51" s="192"/>
      <c r="AGQ51" s="192"/>
      <c r="AGR51" s="192"/>
      <c r="AGS51" s="192"/>
      <c r="AGT51" s="192"/>
      <c r="AGU51" s="192"/>
      <c r="AGV51" s="192"/>
      <c r="AGW51" s="192"/>
      <c r="AGX51" s="192"/>
      <c r="AGY51" s="192"/>
      <c r="AGZ51" s="192"/>
      <c r="AHA51" s="192"/>
      <c r="AHB51" s="192"/>
      <c r="AHC51" s="192"/>
      <c r="AHD51" s="192"/>
      <c r="AHE51" s="192"/>
      <c r="AHF51" s="192"/>
      <c r="AHG51" s="192"/>
      <c r="AHH51" s="192"/>
      <c r="AHI51" s="192"/>
      <c r="AHJ51" s="192"/>
      <c r="AHK51" s="192"/>
      <c r="AHL51" s="192"/>
      <c r="AHM51" s="192"/>
      <c r="AHN51" s="192"/>
      <c r="AHO51" s="192"/>
      <c r="AHP51" s="192"/>
      <c r="AHQ51" s="192"/>
      <c r="AHR51" s="192"/>
      <c r="AHS51" s="192"/>
      <c r="AHT51" s="192"/>
      <c r="AHU51" s="192"/>
      <c r="AHV51" s="192"/>
      <c r="AHW51" s="192"/>
      <c r="AHX51" s="192"/>
      <c r="AHY51" s="192"/>
      <c r="AHZ51" s="192"/>
      <c r="AIA51" s="192"/>
      <c r="AIB51" s="192"/>
      <c r="AIC51" s="192"/>
      <c r="AID51" s="192"/>
      <c r="AIE51" s="192"/>
      <c r="AIF51" s="192"/>
      <c r="AIG51" s="192"/>
      <c r="AIH51" s="192"/>
      <c r="AII51" s="192"/>
      <c r="AIJ51" s="192"/>
      <c r="AIK51" s="192"/>
      <c r="AIL51" s="192"/>
      <c r="AIM51" s="192"/>
      <c r="AIN51" s="192"/>
      <c r="AIO51" s="192"/>
      <c r="AIP51" s="192"/>
      <c r="AIQ51" s="192"/>
      <c r="AIR51" s="192"/>
      <c r="AIS51" s="192"/>
      <c r="AIT51" s="192"/>
      <c r="AIU51" s="192"/>
      <c r="AIV51" s="192"/>
      <c r="AIW51" s="192"/>
      <c r="AIX51" s="192"/>
      <c r="AIY51" s="192"/>
      <c r="AIZ51" s="192"/>
      <c r="AJA51" s="192"/>
      <c r="AJB51" s="192"/>
      <c r="AJC51" s="192"/>
      <c r="AJD51" s="192"/>
      <c r="AJE51" s="192"/>
      <c r="AJF51" s="192"/>
      <c r="AJG51" s="192"/>
      <c r="AJH51" s="192"/>
      <c r="AJI51" s="192"/>
      <c r="AJJ51" s="192"/>
      <c r="AJK51" s="192"/>
      <c r="AJL51" s="192"/>
      <c r="AJM51" s="192"/>
      <c r="AJN51" s="192"/>
      <c r="AJO51" s="192"/>
      <c r="AJP51" s="192"/>
      <c r="AJQ51" s="192"/>
      <c r="AJR51" s="192"/>
      <c r="AJS51" s="192"/>
      <c r="AJT51" s="192"/>
      <c r="AJU51" s="192"/>
      <c r="AJV51" s="192"/>
      <c r="AJW51" s="192"/>
      <c r="AJX51" s="192"/>
      <c r="AJY51" s="192"/>
      <c r="AJZ51" s="192"/>
      <c r="AKA51" s="192"/>
      <c r="AKB51" s="192"/>
      <c r="AKC51" s="192"/>
      <c r="AKD51" s="192"/>
      <c r="AKE51" s="192"/>
      <c r="AKF51" s="192"/>
      <c r="AKG51" s="192"/>
      <c r="AKH51" s="192"/>
      <c r="AKI51" s="192"/>
      <c r="AKJ51" s="192"/>
      <c r="AKK51" s="192"/>
      <c r="AKL51" s="192"/>
      <c r="AKM51" s="192"/>
      <c r="AKN51" s="192"/>
      <c r="AKO51" s="192"/>
      <c r="AKP51" s="192"/>
      <c r="AKQ51" s="192"/>
      <c r="AKR51" s="192"/>
      <c r="AKS51" s="192"/>
      <c r="AKT51" s="192"/>
      <c r="AKU51" s="192"/>
      <c r="AKV51" s="192"/>
      <c r="AKW51" s="192"/>
      <c r="AKX51" s="192"/>
      <c r="AKY51" s="192"/>
      <c r="AKZ51" s="192"/>
      <c r="ALA51" s="192"/>
      <c r="ALB51" s="192"/>
      <c r="ALC51" s="192"/>
      <c r="ALD51" s="192"/>
      <c r="ALE51" s="192"/>
      <c r="ALF51" s="192"/>
      <c r="ALG51" s="192"/>
      <c r="ALH51" s="192"/>
      <c r="ALI51" s="192"/>
      <c r="ALJ51" s="192"/>
      <c r="ALK51" s="192"/>
      <c r="ALL51" s="192"/>
      <c r="ALM51" s="192"/>
      <c r="ALN51" s="192"/>
      <c r="ALO51" s="192"/>
      <c r="ALP51" s="192"/>
      <c r="ALQ51" s="192"/>
      <c r="ALR51" s="192"/>
      <c r="ALS51" s="192"/>
      <c r="ALT51" s="192"/>
      <c r="ALU51" s="192"/>
      <c r="ALV51" s="192"/>
      <c r="ALW51" s="192"/>
      <c r="ALX51" s="192"/>
      <c r="ALY51" s="192"/>
      <c r="ALZ51" s="192"/>
      <c r="AMA51" s="192"/>
      <c r="AMB51" s="192"/>
      <c r="AMC51" s="192"/>
      <c r="AMD51" s="192"/>
      <c r="AME51" s="192"/>
      <c r="AMF51" s="192"/>
      <c r="AMG51" s="192"/>
      <c r="AMH51" s="192"/>
      <c r="AMI51" s="192"/>
      <c r="AMJ51" s="192"/>
      <c r="AMK51" s="192"/>
    </row>
    <row r="52" spans="1:1025" ht="14.4" x14ac:dyDescent="0.3">
      <c r="C52" s="198" t="s">
        <v>187</v>
      </c>
      <c r="D52" s="198" t="s">
        <v>188</v>
      </c>
      <c r="E52" s="193"/>
      <c r="F52" s="193"/>
      <c r="G52" s="193"/>
      <c r="H52" s="193"/>
      <c r="I52" s="193"/>
      <c r="J52" s="194"/>
      <c r="K52" s="194"/>
      <c r="L52" s="194"/>
      <c r="M52" s="194"/>
    </row>
    <row r="53" spans="1:1025" ht="14.4" x14ac:dyDescent="0.3">
      <c r="C53" s="193"/>
      <c r="D53" s="193" t="s">
        <v>189</v>
      </c>
      <c r="E53" s="193"/>
      <c r="F53" s="193"/>
      <c r="G53" s="193"/>
      <c r="H53" s="193"/>
      <c r="I53" s="193"/>
      <c r="J53" s="194"/>
      <c r="K53" s="194"/>
      <c r="L53" s="194"/>
      <c r="M53" s="194"/>
    </row>
    <row r="54" spans="1:1025" ht="14.4" x14ac:dyDescent="0.3">
      <c r="C54" s="193"/>
      <c r="D54" s="193" t="s">
        <v>190</v>
      </c>
      <c r="E54" s="193"/>
      <c r="F54" s="193"/>
      <c r="G54" s="193"/>
      <c r="H54" s="193"/>
      <c r="I54" s="193"/>
    </row>
    <row r="55" spans="1:1025" ht="14.4" x14ac:dyDescent="0.3">
      <c r="C55" s="193"/>
      <c r="D55" s="199" t="s">
        <v>181</v>
      </c>
      <c r="E55" s="199"/>
      <c r="F55" s="199"/>
      <c r="G55" s="199"/>
      <c r="H55" s="199"/>
      <c r="I55" s="193"/>
    </row>
    <row r="56" spans="1:1025" ht="19.5" customHeight="1" x14ac:dyDescent="0.3">
      <c r="C56" s="198" t="s">
        <v>191</v>
      </c>
      <c r="D56" s="198" t="s">
        <v>192</v>
      </c>
      <c r="E56" s="193"/>
      <c r="F56" s="193"/>
      <c r="G56" s="193"/>
      <c r="H56" s="193"/>
      <c r="I56" s="193"/>
    </row>
    <row r="57" spans="1:1025" ht="14.4" x14ac:dyDescent="0.3">
      <c r="C57" s="193"/>
      <c r="D57" s="193" t="s">
        <v>193</v>
      </c>
      <c r="E57" s="193"/>
      <c r="F57" s="193"/>
      <c r="G57" s="193"/>
      <c r="H57" s="193"/>
      <c r="I57" s="193"/>
      <c r="J57" s="194"/>
      <c r="K57" s="194"/>
      <c r="L57" s="194"/>
      <c r="M57" s="194"/>
      <c r="N57" s="194"/>
    </row>
    <row r="58" spans="1:1025" ht="14.4" x14ac:dyDescent="0.3">
      <c r="C58" s="193"/>
      <c r="D58" s="193" t="s">
        <v>194</v>
      </c>
      <c r="E58" s="193"/>
      <c r="F58" s="193"/>
      <c r="G58" s="193"/>
      <c r="H58" s="193"/>
      <c r="I58" s="193"/>
    </row>
    <row r="59" spans="1:1025" ht="14.4" x14ac:dyDescent="0.3">
      <c r="C59" s="193"/>
      <c r="D59" s="199" t="s">
        <v>181</v>
      </c>
      <c r="E59" s="199"/>
      <c r="F59" s="199"/>
      <c r="G59" s="199"/>
      <c r="H59" s="199"/>
      <c r="I59" s="193"/>
    </row>
    <row r="60" spans="1:1025" ht="14.4" x14ac:dyDescent="0.3">
      <c r="C60" s="193"/>
      <c r="D60" s="193"/>
      <c r="E60" s="193"/>
      <c r="F60" s="193"/>
      <c r="G60" s="193"/>
      <c r="H60" s="193"/>
      <c r="I60" s="193"/>
    </row>
    <row r="61" spans="1:1025" ht="14.4" x14ac:dyDescent="0.3">
      <c r="C61" s="198" t="s">
        <v>195</v>
      </c>
      <c r="D61" s="198" t="s">
        <v>196</v>
      </c>
      <c r="E61" s="193"/>
      <c r="F61" s="193"/>
      <c r="G61" s="193"/>
      <c r="H61" s="193"/>
      <c r="I61"/>
    </row>
    <row r="62" spans="1:1025" ht="14.4" x14ac:dyDescent="0.3">
      <c r="C62" s="193"/>
      <c r="D62" s="193" t="s">
        <v>197</v>
      </c>
      <c r="E62" s="193"/>
      <c r="F62" s="193"/>
      <c r="G62" s="193"/>
      <c r="H62" s="193"/>
      <c r="I62" s="193"/>
      <c r="J62" s="194"/>
      <c r="K62" s="194"/>
      <c r="L62" s="194"/>
      <c r="M62" s="194"/>
    </row>
    <row r="63" spans="1:1025" ht="14.4" x14ac:dyDescent="0.3">
      <c r="C63" s="193"/>
      <c r="D63" s="193" t="s">
        <v>198</v>
      </c>
      <c r="E63" s="193"/>
      <c r="F63" s="193"/>
      <c r="G63" s="193"/>
      <c r="H63" s="193"/>
      <c r="I63" s="193"/>
    </row>
    <row r="64" spans="1:1025" ht="14.4" x14ac:dyDescent="0.3">
      <c r="C64" s="193"/>
      <c r="D64" s="199" t="s">
        <v>181</v>
      </c>
      <c r="E64" s="199"/>
      <c r="F64" s="199"/>
      <c r="G64" s="199"/>
      <c r="H64" s="199"/>
      <c r="I64" s="193"/>
    </row>
    <row r="65" spans="1:1025" s="190" customFormat="1" ht="13.8" x14ac:dyDescent="0.3">
      <c r="A65" s="74"/>
      <c r="B65" s="181"/>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2"/>
      <c r="BR65" s="92"/>
      <c r="BS65" s="92"/>
      <c r="BT65" s="92"/>
      <c r="BU65" s="92"/>
      <c r="BV65" s="92"/>
      <c r="BW65" s="92"/>
      <c r="BX65" s="92"/>
      <c r="BY65" s="92"/>
      <c r="BZ65" s="92"/>
      <c r="CA65" s="92"/>
      <c r="CB65" s="92"/>
      <c r="CC65" s="92"/>
      <c r="CD65" s="92"/>
      <c r="CE65" s="92"/>
      <c r="CF65" s="92"/>
      <c r="CG65" s="92"/>
      <c r="CH65" s="92"/>
      <c r="CI65" s="92"/>
      <c r="CJ65" s="92"/>
      <c r="CK65" s="92"/>
      <c r="CL65" s="92"/>
      <c r="CM65" s="92"/>
      <c r="CN65" s="92"/>
      <c r="CO65" s="92"/>
      <c r="CP65" s="92"/>
      <c r="CQ65" s="92"/>
      <c r="CR65" s="92"/>
      <c r="CS65" s="92"/>
      <c r="CT65" s="92"/>
      <c r="CU65" s="92"/>
      <c r="CV65" s="92"/>
      <c r="CW65" s="92"/>
      <c r="CX65" s="92"/>
      <c r="CY65" s="92"/>
      <c r="CZ65" s="92"/>
      <c r="DA65" s="92"/>
      <c r="DB65" s="92"/>
      <c r="DC65" s="92"/>
      <c r="DD65" s="92"/>
      <c r="DE65" s="92"/>
      <c r="DF65" s="92"/>
      <c r="DG65" s="92"/>
      <c r="DH65" s="92"/>
      <c r="DI65" s="92"/>
      <c r="DJ65" s="92"/>
      <c r="DK65" s="92"/>
      <c r="DL65" s="92"/>
      <c r="DM65" s="92"/>
      <c r="DN65" s="92"/>
      <c r="DO65" s="92"/>
      <c r="DP65" s="92"/>
      <c r="DQ65" s="92"/>
      <c r="DR65" s="92"/>
      <c r="DS65" s="92"/>
      <c r="DT65" s="92"/>
      <c r="DU65" s="92"/>
      <c r="DV65" s="92"/>
      <c r="DW65" s="92"/>
      <c r="DX65" s="92"/>
      <c r="DY65" s="92"/>
      <c r="DZ65" s="92"/>
      <c r="EA65" s="92"/>
      <c r="EB65" s="92"/>
      <c r="EC65" s="92"/>
      <c r="ED65" s="92"/>
      <c r="EE65" s="92"/>
      <c r="EF65" s="92"/>
      <c r="EG65" s="92"/>
      <c r="EH65" s="92"/>
      <c r="EI65" s="92"/>
      <c r="EJ65" s="92"/>
      <c r="EK65" s="92"/>
      <c r="EL65" s="92"/>
      <c r="EM65" s="92"/>
      <c r="EN65" s="92"/>
      <c r="EO65" s="92"/>
      <c r="EP65" s="92"/>
      <c r="EQ65" s="92"/>
      <c r="ER65" s="92"/>
      <c r="ES65" s="92"/>
      <c r="ET65" s="92"/>
      <c r="EU65" s="92"/>
      <c r="EV65" s="92"/>
      <c r="EW65" s="92"/>
      <c r="EX65" s="92"/>
      <c r="EY65" s="92"/>
      <c r="EZ65" s="92"/>
      <c r="FA65" s="92"/>
      <c r="FB65" s="92"/>
      <c r="FC65" s="92"/>
      <c r="FD65" s="92"/>
      <c r="FE65" s="92"/>
      <c r="FF65" s="92"/>
      <c r="FG65" s="92"/>
      <c r="FH65" s="92"/>
      <c r="FI65" s="92"/>
      <c r="FJ65" s="92"/>
      <c r="FK65" s="92"/>
      <c r="FL65" s="92"/>
      <c r="FM65" s="92"/>
      <c r="FN65" s="92"/>
      <c r="FO65" s="92"/>
      <c r="FP65" s="92"/>
      <c r="FQ65" s="92"/>
      <c r="FR65" s="92"/>
      <c r="FS65" s="92"/>
      <c r="FT65" s="92"/>
      <c r="FU65" s="92"/>
      <c r="FV65" s="92"/>
      <c r="FW65" s="92"/>
      <c r="FX65" s="92"/>
      <c r="FY65" s="92"/>
      <c r="FZ65" s="92"/>
      <c r="GA65" s="92"/>
      <c r="GB65" s="92"/>
      <c r="GC65" s="92"/>
      <c r="GD65" s="92"/>
      <c r="GE65" s="92"/>
      <c r="GF65" s="92"/>
      <c r="GG65" s="92"/>
      <c r="GH65" s="92"/>
      <c r="GI65" s="92"/>
      <c r="GJ65" s="92"/>
      <c r="GK65" s="92"/>
      <c r="GL65" s="92"/>
      <c r="GM65" s="92"/>
      <c r="GN65" s="92"/>
      <c r="GO65" s="92"/>
      <c r="GP65" s="92"/>
      <c r="GQ65" s="92"/>
      <c r="GR65" s="92"/>
      <c r="GS65" s="92"/>
      <c r="GT65" s="92"/>
      <c r="GU65" s="92"/>
      <c r="GV65" s="92"/>
      <c r="GW65" s="92"/>
      <c r="GX65" s="92"/>
      <c r="GY65" s="92"/>
      <c r="GZ65" s="92"/>
      <c r="HA65" s="92"/>
      <c r="HB65" s="92"/>
      <c r="HC65" s="92"/>
      <c r="HD65" s="92"/>
      <c r="HE65" s="92"/>
      <c r="HF65" s="92"/>
      <c r="HG65" s="92"/>
      <c r="HH65" s="92"/>
      <c r="HI65" s="92"/>
      <c r="HJ65" s="92"/>
      <c r="HK65" s="92"/>
      <c r="HL65" s="92"/>
      <c r="HM65" s="92"/>
      <c r="HN65" s="92"/>
      <c r="HO65" s="92"/>
      <c r="HP65" s="92"/>
      <c r="HQ65" s="92"/>
      <c r="HR65" s="92"/>
      <c r="HS65" s="92"/>
      <c r="HT65" s="92"/>
      <c r="HU65" s="92"/>
      <c r="HV65" s="92"/>
      <c r="HW65" s="92"/>
      <c r="HX65" s="92"/>
      <c r="HY65" s="92"/>
      <c r="HZ65" s="92"/>
      <c r="IA65" s="92"/>
      <c r="IB65" s="92"/>
      <c r="IC65" s="92"/>
      <c r="ID65" s="92"/>
      <c r="IE65" s="92"/>
      <c r="IF65" s="92"/>
      <c r="IG65" s="92"/>
      <c r="IH65" s="92"/>
      <c r="II65" s="92"/>
      <c r="IJ65" s="92"/>
      <c r="IK65" s="92"/>
      <c r="IL65" s="92"/>
      <c r="IM65" s="92"/>
      <c r="IN65" s="92"/>
      <c r="IO65" s="92"/>
      <c r="IP65" s="92"/>
      <c r="IQ65" s="92"/>
      <c r="IR65" s="92"/>
      <c r="IS65" s="92"/>
      <c r="IT65" s="92"/>
      <c r="IU65" s="92"/>
      <c r="IV65" s="92"/>
      <c r="IW65" s="92"/>
      <c r="IX65" s="92"/>
      <c r="IY65" s="92"/>
      <c r="IZ65" s="92"/>
      <c r="JA65" s="92"/>
      <c r="JB65" s="92"/>
      <c r="JC65" s="92"/>
      <c r="JD65" s="92"/>
      <c r="JE65" s="92"/>
      <c r="JF65" s="92"/>
      <c r="JG65" s="92"/>
      <c r="JH65" s="92"/>
      <c r="JI65" s="92"/>
      <c r="JJ65" s="92"/>
      <c r="JK65" s="92"/>
      <c r="JL65" s="92"/>
      <c r="JM65" s="92"/>
      <c r="JN65" s="92"/>
      <c r="JO65" s="92"/>
      <c r="JP65" s="92"/>
      <c r="JQ65" s="92"/>
      <c r="JR65" s="92"/>
      <c r="JS65" s="92"/>
      <c r="JT65" s="92"/>
      <c r="JU65" s="92"/>
      <c r="JV65" s="92"/>
      <c r="JW65" s="92"/>
      <c r="JX65" s="92"/>
      <c r="JY65" s="92"/>
      <c r="JZ65" s="92"/>
      <c r="KA65" s="92"/>
      <c r="KB65" s="92"/>
      <c r="KC65" s="92"/>
      <c r="KD65" s="92"/>
      <c r="KE65" s="92"/>
      <c r="KF65" s="92"/>
      <c r="KG65" s="92"/>
      <c r="KH65" s="92"/>
      <c r="KI65" s="92"/>
      <c r="KJ65" s="92"/>
      <c r="KK65" s="92"/>
      <c r="KL65" s="92"/>
      <c r="KM65" s="92"/>
      <c r="KN65" s="92"/>
      <c r="KO65" s="92"/>
      <c r="KP65" s="92"/>
      <c r="KQ65" s="92"/>
      <c r="KR65" s="92"/>
      <c r="KS65" s="92"/>
      <c r="KT65" s="92"/>
      <c r="KU65" s="92"/>
      <c r="KV65" s="92"/>
      <c r="KW65" s="92"/>
      <c r="KX65" s="92"/>
      <c r="KY65" s="92"/>
      <c r="KZ65" s="92"/>
      <c r="LA65" s="92"/>
      <c r="LB65" s="92"/>
      <c r="LC65" s="92"/>
      <c r="LD65" s="92"/>
      <c r="LE65" s="92"/>
      <c r="LF65" s="92"/>
      <c r="LG65" s="92"/>
      <c r="LH65" s="92"/>
      <c r="LI65" s="92"/>
      <c r="LJ65" s="92"/>
      <c r="LK65" s="92"/>
      <c r="LL65" s="92"/>
      <c r="LM65" s="92"/>
      <c r="LN65" s="92"/>
      <c r="LO65" s="92"/>
      <c r="LP65" s="92"/>
      <c r="LQ65" s="92"/>
      <c r="LR65" s="92"/>
      <c r="LS65" s="92"/>
      <c r="LT65" s="92"/>
      <c r="LU65" s="92"/>
      <c r="LV65" s="92"/>
      <c r="LW65" s="92"/>
      <c r="LX65" s="92"/>
      <c r="LY65" s="92"/>
      <c r="LZ65" s="92"/>
      <c r="MA65" s="92"/>
      <c r="MB65" s="92"/>
      <c r="MC65" s="92"/>
      <c r="MD65" s="92"/>
      <c r="ME65" s="92"/>
      <c r="MF65" s="92"/>
      <c r="MG65" s="92"/>
      <c r="MH65" s="92"/>
      <c r="MI65" s="92"/>
      <c r="MJ65" s="92"/>
      <c r="MK65" s="92"/>
      <c r="ML65" s="92"/>
      <c r="MM65" s="92"/>
      <c r="MN65" s="92"/>
      <c r="MO65" s="92"/>
      <c r="MP65" s="92"/>
      <c r="MQ65" s="92"/>
      <c r="MR65" s="92"/>
      <c r="MS65" s="92"/>
      <c r="MT65" s="92"/>
      <c r="MU65" s="92"/>
      <c r="MV65" s="92"/>
      <c r="MW65" s="92"/>
      <c r="MX65" s="92"/>
      <c r="MY65" s="92"/>
      <c r="MZ65" s="92"/>
      <c r="NA65" s="92"/>
      <c r="NB65" s="92"/>
      <c r="NC65" s="92"/>
      <c r="ND65" s="92"/>
      <c r="NE65" s="92"/>
      <c r="NF65" s="92"/>
      <c r="NG65" s="92"/>
      <c r="NH65" s="92"/>
      <c r="NI65" s="92"/>
      <c r="NJ65" s="92"/>
      <c r="NK65" s="92"/>
      <c r="NL65" s="92"/>
      <c r="NM65" s="92"/>
      <c r="NN65" s="92"/>
      <c r="NO65" s="92"/>
      <c r="NP65" s="92"/>
      <c r="NQ65" s="92"/>
      <c r="NR65" s="92"/>
      <c r="NS65" s="92"/>
      <c r="NT65" s="92"/>
      <c r="NU65" s="92"/>
      <c r="NV65" s="92"/>
      <c r="NW65" s="92"/>
      <c r="NX65" s="92"/>
      <c r="NY65" s="92"/>
      <c r="NZ65" s="92"/>
      <c r="OA65" s="92"/>
      <c r="OB65" s="92"/>
      <c r="OC65" s="92"/>
      <c r="OD65" s="92"/>
      <c r="OE65" s="92"/>
      <c r="OF65" s="92"/>
      <c r="OG65" s="92"/>
      <c r="OH65" s="92"/>
      <c r="OI65" s="92"/>
      <c r="OJ65" s="92"/>
      <c r="OK65" s="92"/>
      <c r="OL65" s="92"/>
      <c r="OM65" s="92"/>
      <c r="ON65" s="92"/>
      <c r="OO65" s="92"/>
      <c r="OP65" s="92"/>
      <c r="OQ65" s="92"/>
      <c r="OR65" s="92"/>
      <c r="OS65" s="92"/>
      <c r="OT65" s="92"/>
      <c r="OU65" s="92"/>
      <c r="OV65" s="92"/>
      <c r="OW65" s="92"/>
      <c r="OX65" s="92"/>
      <c r="OY65" s="92"/>
      <c r="OZ65" s="92"/>
      <c r="PA65" s="92"/>
      <c r="PB65" s="92"/>
      <c r="PC65" s="92"/>
      <c r="PD65" s="92"/>
      <c r="PE65" s="92"/>
      <c r="PF65" s="92"/>
      <c r="PG65" s="92"/>
      <c r="PH65" s="92"/>
      <c r="PI65" s="92"/>
      <c r="PJ65" s="92"/>
      <c r="PK65" s="92"/>
      <c r="PL65" s="92"/>
      <c r="PM65" s="92"/>
      <c r="PN65" s="92"/>
      <c r="PO65" s="92"/>
      <c r="PP65" s="92"/>
      <c r="PQ65" s="92"/>
      <c r="PR65" s="92"/>
      <c r="PS65" s="92"/>
      <c r="PT65" s="92"/>
      <c r="PU65" s="92"/>
      <c r="PV65" s="92"/>
      <c r="PW65" s="92"/>
      <c r="PX65" s="92"/>
      <c r="PY65" s="92"/>
      <c r="PZ65" s="92"/>
      <c r="QA65" s="92"/>
      <c r="QB65" s="92"/>
      <c r="QC65" s="92"/>
      <c r="QD65" s="92"/>
      <c r="QE65" s="92"/>
      <c r="QF65" s="92"/>
      <c r="QG65" s="92"/>
      <c r="QH65" s="92"/>
      <c r="QI65" s="92"/>
      <c r="QJ65" s="92"/>
      <c r="QK65" s="92"/>
      <c r="QL65" s="92"/>
      <c r="QM65" s="92"/>
      <c r="QN65" s="92"/>
      <c r="QO65" s="92"/>
      <c r="QP65" s="92"/>
      <c r="QQ65" s="92"/>
      <c r="QR65" s="92"/>
      <c r="QS65" s="92"/>
      <c r="QT65" s="92"/>
      <c r="QU65" s="92"/>
      <c r="QV65" s="92"/>
      <c r="QW65" s="92"/>
      <c r="QX65" s="92"/>
      <c r="QY65" s="92"/>
      <c r="QZ65" s="92"/>
      <c r="RA65" s="92"/>
      <c r="RB65" s="92"/>
      <c r="RC65" s="92"/>
      <c r="RD65" s="92"/>
      <c r="RE65" s="92"/>
      <c r="RF65" s="92"/>
      <c r="RG65" s="92"/>
      <c r="RH65" s="92"/>
      <c r="RI65" s="92"/>
      <c r="RJ65" s="92"/>
      <c r="RK65" s="92"/>
      <c r="RL65" s="92"/>
      <c r="RM65" s="92"/>
      <c r="RN65" s="92"/>
      <c r="RO65" s="92"/>
      <c r="RP65" s="92"/>
      <c r="RQ65" s="92"/>
      <c r="RR65" s="92"/>
      <c r="RS65" s="92"/>
      <c r="RT65" s="92"/>
      <c r="RU65" s="92"/>
      <c r="RV65" s="92"/>
      <c r="RW65" s="92"/>
      <c r="RX65" s="92"/>
      <c r="RY65" s="92"/>
      <c r="RZ65" s="92"/>
      <c r="SA65" s="92"/>
      <c r="SB65" s="92"/>
      <c r="SC65" s="92"/>
      <c r="SD65" s="92"/>
      <c r="SE65" s="92"/>
      <c r="SF65" s="92"/>
      <c r="SG65" s="92"/>
      <c r="SH65" s="92"/>
      <c r="SI65" s="92"/>
      <c r="SJ65" s="92"/>
      <c r="SK65" s="92"/>
      <c r="SL65" s="92"/>
      <c r="SM65" s="92"/>
      <c r="SN65" s="92"/>
      <c r="SO65" s="92"/>
      <c r="SP65" s="92"/>
      <c r="SQ65" s="92"/>
      <c r="SR65" s="92"/>
      <c r="SS65" s="92"/>
      <c r="ST65" s="92"/>
      <c r="SU65" s="92"/>
      <c r="SV65" s="92"/>
      <c r="SW65" s="92"/>
      <c r="SX65" s="92"/>
      <c r="SY65" s="92"/>
      <c r="SZ65" s="92"/>
      <c r="TA65" s="92"/>
      <c r="TB65" s="92"/>
      <c r="TC65" s="92"/>
      <c r="TD65" s="92"/>
      <c r="TE65" s="92"/>
      <c r="TF65" s="92"/>
      <c r="TG65" s="92"/>
      <c r="TH65" s="92"/>
      <c r="TI65" s="92"/>
      <c r="TJ65" s="92"/>
      <c r="TK65" s="92"/>
      <c r="TL65" s="92"/>
      <c r="TM65" s="92"/>
      <c r="TN65" s="92"/>
      <c r="TO65" s="92"/>
      <c r="TP65" s="92"/>
      <c r="TQ65" s="92"/>
      <c r="TR65" s="92"/>
      <c r="TS65" s="92"/>
      <c r="TT65" s="92"/>
      <c r="TU65" s="92"/>
      <c r="TV65" s="92"/>
      <c r="TW65" s="92"/>
      <c r="TX65" s="92"/>
      <c r="TY65" s="92"/>
      <c r="TZ65" s="92"/>
      <c r="UA65" s="92"/>
      <c r="UB65" s="92"/>
      <c r="UC65" s="92"/>
      <c r="UD65" s="92"/>
      <c r="UE65" s="92"/>
      <c r="UF65" s="92"/>
      <c r="UG65" s="92"/>
      <c r="UH65" s="92"/>
      <c r="UI65" s="92"/>
      <c r="UJ65" s="92"/>
      <c r="UK65" s="92"/>
      <c r="UL65" s="92"/>
      <c r="UM65" s="92"/>
      <c r="UN65" s="92"/>
      <c r="UO65" s="92"/>
      <c r="UP65" s="92"/>
      <c r="UQ65" s="92"/>
      <c r="UR65" s="92"/>
      <c r="US65" s="92"/>
      <c r="UT65" s="92"/>
      <c r="UU65" s="92"/>
      <c r="UV65" s="92"/>
      <c r="UW65" s="92"/>
      <c r="UX65" s="92"/>
      <c r="UY65" s="92"/>
      <c r="UZ65" s="92"/>
      <c r="VA65" s="92"/>
      <c r="VB65" s="92"/>
      <c r="VC65" s="92"/>
      <c r="VD65" s="92"/>
      <c r="VE65" s="92"/>
      <c r="VF65" s="92"/>
      <c r="VG65" s="92"/>
      <c r="VH65" s="92"/>
      <c r="VI65" s="92"/>
      <c r="VJ65" s="92"/>
      <c r="VK65" s="92"/>
      <c r="VL65" s="92"/>
      <c r="VM65" s="92"/>
      <c r="VN65" s="92"/>
      <c r="VO65" s="92"/>
      <c r="VP65" s="92"/>
      <c r="VQ65" s="92"/>
      <c r="VR65" s="92"/>
      <c r="VS65" s="92"/>
      <c r="VT65" s="92"/>
      <c r="VU65" s="92"/>
      <c r="VV65" s="92"/>
      <c r="VW65" s="92"/>
      <c r="VX65" s="92"/>
      <c r="VY65" s="92"/>
      <c r="VZ65" s="92"/>
      <c r="WA65" s="92"/>
      <c r="WB65" s="92"/>
      <c r="WC65" s="92"/>
      <c r="WD65" s="92"/>
      <c r="WE65" s="92"/>
      <c r="WF65" s="92"/>
      <c r="WG65" s="92"/>
      <c r="WH65" s="92"/>
      <c r="WI65" s="92"/>
      <c r="WJ65" s="92"/>
      <c r="WK65" s="92"/>
      <c r="WL65" s="92"/>
      <c r="WM65" s="92"/>
      <c r="WN65" s="92"/>
      <c r="WO65" s="92"/>
      <c r="WP65" s="92"/>
      <c r="WQ65" s="92"/>
      <c r="WR65" s="92"/>
      <c r="WS65" s="92"/>
      <c r="WT65" s="92"/>
      <c r="WU65" s="92"/>
      <c r="WV65" s="92"/>
      <c r="WW65" s="92"/>
      <c r="WX65" s="92"/>
      <c r="WY65" s="92"/>
      <c r="WZ65" s="92"/>
      <c r="XA65" s="92"/>
      <c r="XB65" s="92"/>
      <c r="XC65" s="92"/>
      <c r="XD65" s="92"/>
      <c r="XE65" s="92"/>
      <c r="XF65" s="92"/>
      <c r="XG65" s="92"/>
      <c r="XH65" s="92"/>
      <c r="XI65" s="92"/>
      <c r="XJ65" s="92"/>
      <c r="XK65" s="92"/>
      <c r="XL65" s="92"/>
      <c r="XM65" s="92"/>
      <c r="XN65" s="92"/>
      <c r="XO65" s="92"/>
      <c r="XP65" s="92"/>
      <c r="XQ65" s="92"/>
      <c r="XR65" s="92"/>
      <c r="XS65" s="92"/>
      <c r="XT65" s="92"/>
      <c r="XU65" s="92"/>
      <c r="XV65" s="92"/>
      <c r="XW65" s="92"/>
      <c r="XX65" s="92"/>
      <c r="XY65" s="92"/>
      <c r="XZ65" s="92"/>
      <c r="YA65" s="92"/>
      <c r="YB65" s="92"/>
      <c r="YC65" s="92"/>
      <c r="YD65" s="92"/>
      <c r="YE65" s="92"/>
      <c r="YF65" s="92"/>
      <c r="YG65" s="92"/>
      <c r="YH65" s="92"/>
      <c r="YI65" s="92"/>
      <c r="YJ65" s="92"/>
      <c r="YK65" s="92"/>
      <c r="YL65" s="92"/>
      <c r="YM65" s="92"/>
      <c r="YN65" s="92"/>
      <c r="YO65" s="92"/>
      <c r="YP65" s="92"/>
      <c r="YQ65" s="92"/>
      <c r="YR65" s="92"/>
      <c r="YS65" s="92"/>
      <c r="YT65" s="92"/>
      <c r="YU65" s="92"/>
      <c r="YV65" s="92"/>
      <c r="YW65" s="92"/>
      <c r="YX65" s="92"/>
      <c r="YY65" s="92"/>
      <c r="YZ65" s="92"/>
      <c r="ZA65" s="92"/>
      <c r="ZB65" s="92"/>
      <c r="ZC65" s="92"/>
      <c r="ZD65" s="92"/>
      <c r="ZE65" s="92"/>
      <c r="ZF65" s="92"/>
      <c r="ZG65" s="92"/>
      <c r="ZH65" s="92"/>
      <c r="ZI65" s="92"/>
      <c r="ZJ65" s="92"/>
      <c r="ZK65" s="92"/>
      <c r="ZL65" s="92"/>
      <c r="ZM65" s="92"/>
      <c r="ZN65" s="92"/>
      <c r="ZO65" s="92"/>
      <c r="ZP65" s="92"/>
      <c r="ZQ65" s="92"/>
      <c r="ZR65" s="92"/>
      <c r="ZS65" s="92"/>
      <c r="ZT65" s="92"/>
      <c r="ZU65" s="92"/>
      <c r="ZV65" s="92"/>
      <c r="ZW65" s="92"/>
      <c r="ZX65" s="92"/>
      <c r="ZY65" s="92"/>
      <c r="ZZ65" s="92"/>
      <c r="AAA65" s="92"/>
      <c r="AAB65" s="92"/>
      <c r="AAC65" s="92"/>
      <c r="AAD65" s="92"/>
      <c r="AAE65" s="92"/>
      <c r="AAF65" s="92"/>
      <c r="AAG65" s="92"/>
      <c r="AAH65" s="92"/>
      <c r="AAI65" s="92"/>
      <c r="AAJ65" s="92"/>
      <c r="AAK65" s="92"/>
      <c r="AAL65" s="92"/>
      <c r="AAM65" s="92"/>
      <c r="AAN65" s="92"/>
      <c r="AAO65" s="92"/>
      <c r="AAP65" s="92"/>
      <c r="AAQ65" s="92"/>
      <c r="AAR65" s="92"/>
      <c r="AAS65" s="92"/>
      <c r="AAT65" s="92"/>
      <c r="AAU65" s="92"/>
      <c r="AAV65" s="92"/>
      <c r="AAW65" s="92"/>
      <c r="AAX65" s="92"/>
      <c r="AAY65" s="92"/>
      <c r="AAZ65" s="92"/>
      <c r="ABA65" s="92"/>
      <c r="ABB65" s="92"/>
      <c r="ABC65" s="92"/>
      <c r="ABD65" s="92"/>
      <c r="ABE65" s="92"/>
      <c r="ABF65" s="92"/>
      <c r="ABG65" s="92"/>
      <c r="ABH65" s="92"/>
      <c r="ABI65" s="92"/>
      <c r="ABJ65" s="92"/>
      <c r="ABK65" s="92"/>
      <c r="ABL65" s="92"/>
      <c r="ABM65" s="92"/>
      <c r="ABN65" s="92"/>
      <c r="ABO65" s="92"/>
      <c r="ABP65" s="92"/>
      <c r="ABQ65" s="92"/>
      <c r="ABR65" s="92"/>
      <c r="ABS65" s="92"/>
      <c r="ABT65" s="92"/>
      <c r="ABU65" s="92"/>
      <c r="ABV65" s="92"/>
      <c r="ABW65" s="92"/>
      <c r="ABX65" s="92"/>
      <c r="ABY65" s="92"/>
      <c r="ABZ65" s="92"/>
      <c r="ACA65" s="92"/>
      <c r="ACB65" s="92"/>
      <c r="ACC65" s="92"/>
      <c r="ACD65" s="92"/>
      <c r="ACE65" s="92"/>
      <c r="ACF65" s="92"/>
      <c r="ACG65" s="92"/>
      <c r="ACH65" s="92"/>
      <c r="ACI65" s="92"/>
      <c r="ACJ65" s="92"/>
      <c r="ACK65" s="92"/>
      <c r="ACL65" s="92"/>
      <c r="ACM65" s="92"/>
      <c r="ACN65" s="92"/>
      <c r="ACO65" s="92"/>
      <c r="ACP65" s="92"/>
      <c r="ACQ65" s="92"/>
      <c r="ACR65" s="92"/>
      <c r="ACS65" s="92"/>
      <c r="ACT65" s="92"/>
      <c r="ACU65" s="92"/>
      <c r="ACV65" s="92"/>
      <c r="ACW65" s="92"/>
      <c r="ACX65" s="92"/>
      <c r="ACY65" s="92"/>
      <c r="ACZ65" s="92"/>
      <c r="ADA65" s="92"/>
      <c r="ADB65" s="92"/>
      <c r="ADC65" s="92"/>
      <c r="ADD65" s="92"/>
      <c r="ADE65" s="92"/>
      <c r="ADF65" s="92"/>
      <c r="ADG65" s="92"/>
      <c r="ADH65" s="92"/>
      <c r="ADI65" s="92"/>
      <c r="ADJ65" s="92"/>
      <c r="ADK65" s="92"/>
      <c r="ADL65" s="92"/>
      <c r="ADM65" s="92"/>
      <c r="ADN65" s="92"/>
      <c r="ADO65" s="92"/>
      <c r="ADP65" s="92"/>
      <c r="ADQ65" s="92"/>
      <c r="ADR65" s="92"/>
      <c r="ADS65" s="92"/>
      <c r="ADT65" s="92"/>
      <c r="ADU65" s="92"/>
      <c r="ADV65" s="92"/>
      <c r="ADW65" s="92"/>
      <c r="ADX65" s="92"/>
      <c r="ADY65" s="92"/>
      <c r="ADZ65" s="92"/>
      <c r="AEA65" s="92"/>
      <c r="AEB65" s="92"/>
      <c r="AEC65" s="92"/>
      <c r="AED65" s="92"/>
      <c r="AEE65" s="92"/>
      <c r="AEF65" s="92"/>
      <c r="AEG65" s="92"/>
      <c r="AEH65" s="92"/>
      <c r="AEI65" s="92"/>
      <c r="AEJ65" s="92"/>
      <c r="AEK65" s="92"/>
      <c r="AEL65" s="92"/>
      <c r="AEM65" s="92"/>
      <c r="AEN65" s="92"/>
      <c r="AEO65" s="92"/>
      <c r="AEP65" s="92"/>
      <c r="AEQ65" s="92"/>
      <c r="AER65" s="92"/>
      <c r="AES65" s="92"/>
      <c r="AET65" s="92"/>
      <c r="AEU65" s="92"/>
      <c r="AEV65" s="92"/>
      <c r="AEW65" s="92"/>
      <c r="AEX65" s="92"/>
      <c r="AEY65" s="92"/>
      <c r="AEZ65" s="92"/>
      <c r="AFA65" s="92"/>
      <c r="AFB65" s="92"/>
      <c r="AFC65" s="92"/>
      <c r="AFD65" s="92"/>
      <c r="AFE65" s="92"/>
      <c r="AFF65" s="92"/>
      <c r="AFG65" s="92"/>
      <c r="AFH65" s="92"/>
      <c r="AFI65" s="92"/>
      <c r="AFJ65" s="92"/>
      <c r="AFK65" s="92"/>
      <c r="AFL65" s="92"/>
      <c r="AFM65" s="92"/>
      <c r="AFN65" s="92"/>
      <c r="AFO65" s="92"/>
      <c r="AFP65" s="92"/>
      <c r="AFQ65" s="92"/>
      <c r="AFR65" s="92"/>
      <c r="AFS65" s="92"/>
      <c r="AFT65" s="92"/>
      <c r="AFU65" s="92"/>
      <c r="AFV65" s="92"/>
      <c r="AFW65" s="92"/>
      <c r="AFX65" s="92"/>
      <c r="AFY65" s="92"/>
      <c r="AFZ65" s="92"/>
      <c r="AGA65" s="92"/>
      <c r="AGB65" s="92"/>
      <c r="AGC65" s="92"/>
      <c r="AGD65" s="92"/>
      <c r="AGE65" s="92"/>
      <c r="AGF65" s="92"/>
      <c r="AGG65" s="92"/>
      <c r="AGH65" s="92"/>
      <c r="AGI65" s="92"/>
      <c r="AGJ65" s="92"/>
      <c r="AGK65" s="92"/>
      <c r="AGL65" s="92"/>
      <c r="AGM65" s="92"/>
      <c r="AGN65" s="92"/>
      <c r="AGO65" s="92"/>
      <c r="AGP65" s="92"/>
      <c r="AGQ65" s="92"/>
      <c r="AGR65" s="92"/>
      <c r="AGS65" s="92"/>
      <c r="AGT65" s="92"/>
      <c r="AGU65" s="92"/>
      <c r="AGV65" s="92"/>
      <c r="AGW65" s="92"/>
      <c r="AGX65" s="92"/>
      <c r="AGY65" s="92"/>
      <c r="AGZ65" s="92"/>
      <c r="AHA65" s="92"/>
      <c r="AHB65" s="92"/>
      <c r="AHC65" s="92"/>
      <c r="AHD65" s="92"/>
      <c r="AHE65" s="92"/>
      <c r="AHF65" s="92"/>
      <c r="AHG65" s="92"/>
      <c r="AHH65" s="92"/>
      <c r="AHI65" s="92"/>
      <c r="AHJ65" s="92"/>
      <c r="AHK65" s="92"/>
      <c r="AHL65" s="92"/>
      <c r="AHM65" s="92"/>
      <c r="AHN65" s="92"/>
      <c r="AHO65" s="92"/>
      <c r="AHP65" s="92"/>
      <c r="AHQ65" s="92"/>
      <c r="AHR65" s="92"/>
      <c r="AHS65" s="92"/>
      <c r="AHT65" s="92"/>
      <c r="AHU65" s="92"/>
      <c r="AHV65" s="92"/>
      <c r="AHW65" s="92"/>
      <c r="AHX65" s="92"/>
      <c r="AHY65" s="92"/>
      <c r="AHZ65" s="92"/>
      <c r="AIA65" s="92"/>
      <c r="AIB65" s="92"/>
      <c r="AIC65" s="92"/>
      <c r="AID65" s="92"/>
      <c r="AIE65" s="92"/>
      <c r="AIF65" s="92"/>
      <c r="AIG65" s="92"/>
      <c r="AIH65" s="92"/>
      <c r="AII65" s="92"/>
      <c r="AIJ65" s="92"/>
      <c r="AIK65" s="92"/>
      <c r="AIL65" s="92"/>
      <c r="AIM65" s="92"/>
      <c r="AIN65" s="92"/>
      <c r="AIO65" s="92"/>
      <c r="AIP65" s="92"/>
      <c r="AIQ65" s="92"/>
      <c r="AIR65" s="92"/>
      <c r="AIS65" s="92"/>
      <c r="AIT65" s="92"/>
      <c r="AIU65" s="92"/>
      <c r="AIV65" s="92"/>
      <c r="AIW65" s="92"/>
      <c r="AIX65" s="92"/>
      <c r="AIY65" s="92"/>
      <c r="AIZ65" s="92"/>
      <c r="AJA65" s="92"/>
      <c r="AJB65" s="92"/>
      <c r="AJC65" s="92"/>
      <c r="AJD65" s="92"/>
      <c r="AJE65" s="92"/>
      <c r="AJF65" s="92"/>
      <c r="AJG65" s="92"/>
      <c r="AJH65" s="92"/>
      <c r="AJI65" s="92"/>
      <c r="AJJ65" s="92"/>
      <c r="AJK65" s="92"/>
      <c r="AJL65" s="92"/>
      <c r="AJM65" s="92"/>
      <c r="AJN65" s="92"/>
      <c r="AJO65" s="92"/>
      <c r="AJP65" s="92"/>
      <c r="AJQ65" s="92"/>
      <c r="AJR65" s="92"/>
      <c r="AJS65" s="92"/>
      <c r="AJT65" s="92"/>
      <c r="AJU65" s="92"/>
      <c r="AJV65" s="92"/>
      <c r="AJW65" s="92"/>
      <c r="AJX65" s="92"/>
      <c r="AJY65" s="92"/>
      <c r="AJZ65" s="92"/>
      <c r="AKA65" s="92"/>
      <c r="AKB65" s="92"/>
      <c r="AKC65" s="92"/>
      <c r="AKD65" s="92"/>
      <c r="AKE65" s="92"/>
      <c r="AKF65" s="92"/>
      <c r="AKG65" s="92"/>
      <c r="AKH65" s="92"/>
      <c r="AKI65" s="92"/>
      <c r="AKJ65" s="92"/>
      <c r="AKK65" s="92"/>
      <c r="AKL65" s="92"/>
      <c r="AKM65" s="92"/>
      <c r="AKN65" s="92"/>
      <c r="AKO65" s="92"/>
      <c r="AKP65" s="92"/>
      <c r="AKQ65" s="92"/>
      <c r="AKR65" s="92"/>
      <c r="AKS65" s="92"/>
      <c r="AKT65" s="92"/>
      <c r="AKU65" s="92"/>
      <c r="AKV65" s="92"/>
      <c r="AKW65" s="92"/>
      <c r="AKX65" s="92"/>
      <c r="AKY65" s="92"/>
      <c r="AKZ65" s="92"/>
      <c r="ALA65" s="92"/>
      <c r="ALB65" s="92"/>
      <c r="ALC65" s="92"/>
      <c r="ALD65" s="92"/>
      <c r="ALE65" s="92"/>
      <c r="ALF65" s="92"/>
      <c r="ALG65" s="92"/>
      <c r="ALH65" s="92"/>
      <c r="ALI65" s="92"/>
      <c r="ALJ65" s="92"/>
      <c r="ALK65" s="92"/>
      <c r="ALL65" s="92"/>
      <c r="ALM65" s="92"/>
      <c r="ALN65" s="92"/>
      <c r="ALO65" s="92"/>
      <c r="ALP65" s="92"/>
      <c r="ALQ65" s="92"/>
      <c r="ALR65" s="92"/>
      <c r="ALS65" s="92"/>
      <c r="ALT65" s="92"/>
      <c r="ALU65" s="92"/>
      <c r="ALV65" s="92"/>
      <c r="ALW65" s="92"/>
      <c r="ALX65" s="92"/>
      <c r="ALY65" s="92"/>
      <c r="ALZ65" s="92"/>
      <c r="AMA65" s="92"/>
      <c r="AMB65" s="92"/>
      <c r="AMC65" s="92"/>
      <c r="AMD65" s="92"/>
      <c r="AME65" s="92"/>
      <c r="AMF65" s="92"/>
      <c r="AMG65" s="92"/>
      <c r="AMH65" s="92"/>
      <c r="AMI65" s="92"/>
      <c r="AMJ65" s="92"/>
      <c r="AMK65" s="92"/>
    </row>
    <row r="66" spans="1:1025" ht="14.4" x14ac:dyDescent="0.3">
      <c r="A66" s="185" t="s">
        <v>199</v>
      </c>
      <c r="B66" s="201" t="s">
        <v>200</v>
      </c>
    </row>
    <row r="67" spans="1:1025" ht="14.4" x14ac:dyDescent="0.3">
      <c r="A67" s="185"/>
      <c r="B67" s="201" t="s">
        <v>150</v>
      </c>
    </row>
    <row r="68" spans="1:1025" s="190" customFormat="1" ht="18" customHeight="1" x14ac:dyDescent="0.3">
      <c r="A68" s="74"/>
      <c r="B68" s="185" t="s">
        <v>201</v>
      </c>
      <c r="C68" s="190" t="s">
        <v>202</v>
      </c>
    </row>
    <row r="69" spans="1:1025" s="190" customFormat="1" ht="13.8" x14ac:dyDescent="0.3">
      <c r="A69" s="74"/>
      <c r="B69" s="202" t="s">
        <v>203</v>
      </c>
      <c r="C69" s="203" t="s">
        <v>204</v>
      </c>
      <c r="D69" s="203"/>
      <c r="E69" s="203"/>
      <c r="F69" s="203"/>
      <c r="G69" s="203"/>
      <c r="H69" s="92"/>
      <c r="I69" s="92"/>
      <c r="J69" s="92"/>
      <c r="K69" s="92"/>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c r="BM69" s="92"/>
      <c r="BN69" s="92"/>
      <c r="BO69" s="92"/>
      <c r="BP69" s="92"/>
      <c r="BQ69" s="92"/>
      <c r="BR69" s="92"/>
      <c r="BS69" s="92"/>
      <c r="BT69" s="92"/>
      <c r="BU69" s="92"/>
      <c r="BV69" s="92"/>
      <c r="BW69" s="92"/>
      <c r="BX69" s="92"/>
      <c r="BY69" s="92"/>
      <c r="BZ69" s="92"/>
      <c r="CA69" s="92"/>
      <c r="CB69" s="92"/>
      <c r="CC69" s="92"/>
      <c r="CD69" s="92"/>
      <c r="CE69" s="92"/>
      <c r="CF69" s="92"/>
      <c r="CG69" s="92"/>
      <c r="CH69" s="92"/>
      <c r="CI69" s="92"/>
      <c r="CJ69" s="92"/>
      <c r="CK69" s="92"/>
      <c r="CL69" s="92"/>
      <c r="CM69" s="92"/>
      <c r="CN69" s="92"/>
      <c r="CO69" s="92"/>
      <c r="CP69" s="92"/>
      <c r="CQ69" s="92"/>
      <c r="CR69" s="92"/>
      <c r="CS69" s="92"/>
      <c r="CT69" s="92"/>
      <c r="CU69" s="92"/>
      <c r="CV69" s="92"/>
      <c r="CW69" s="92"/>
      <c r="CX69" s="92"/>
      <c r="CY69" s="92"/>
      <c r="CZ69" s="92"/>
      <c r="DA69" s="92"/>
      <c r="DB69" s="92"/>
      <c r="DC69" s="92"/>
      <c r="DD69" s="92"/>
      <c r="DE69" s="92"/>
      <c r="DF69" s="92"/>
      <c r="DG69" s="92"/>
      <c r="DH69" s="92"/>
      <c r="DI69" s="92"/>
      <c r="DJ69" s="92"/>
      <c r="DK69" s="92"/>
      <c r="DL69" s="92"/>
      <c r="DM69" s="92"/>
      <c r="DN69" s="92"/>
      <c r="DO69" s="92"/>
      <c r="DP69" s="92"/>
      <c r="DQ69" s="92"/>
      <c r="DR69" s="92"/>
      <c r="DS69" s="92"/>
      <c r="DT69" s="92"/>
      <c r="DU69" s="92"/>
      <c r="DV69" s="92"/>
      <c r="DW69" s="92"/>
      <c r="DX69" s="92"/>
      <c r="DY69" s="92"/>
      <c r="DZ69" s="92"/>
      <c r="EA69" s="92"/>
      <c r="EB69" s="92"/>
      <c r="EC69" s="92"/>
      <c r="ED69" s="92"/>
      <c r="EE69" s="92"/>
      <c r="EF69" s="92"/>
      <c r="EG69" s="92"/>
      <c r="EH69" s="92"/>
      <c r="EI69" s="92"/>
      <c r="EJ69" s="92"/>
      <c r="EK69" s="92"/>
      <c r="EL69" s="92"/>
      <c r="EM69" s="92"/>
      <c r="EN69" s="92"/>
      <c r="EO69" s="92"/>
      <c r="EP69" s="92"/>
      <c r="EQ69" s="92"/>
      <c r="ER69" s="92"/>
      <c r="ES69" s="92"/>
      <c r="ET69" s="92"/>
      <c r="EU69" s="92"/>
      <c r="EV69" s="92"/>
      <c r="EW69" s="92"/>
      <c r="EX69" s="92"/>
      <c r="EY69" s="92"/>
      <c r="EZ69" s="92"/>
      <c r="FA69" s="92"/>
      <c r="FB69" s="92"/>
      <c r="FC69" s="92"/>
      <c r="FD69" s="92"/>
      <c r="FE69" s="92"/>
      <c r="FF69" s="92"/>
      <c r="FG69" s="92"/>
      <c r="FH69" s="92"/>
      <c r="FI69" s="92"/>
      <c r="FJ69" s="92"/>
      <c r="FK69" s="92"/>
      <c r="FL69" s="92"/>
      <c r="FM69" s="92"/>
      <c r="FN69" s="92"/>
      <c r="FO69" s="92"/>
      <c r="FP69" s="92"/>
      <c r="FQ69" s="92"/>
      <c r="FR69" s="92"/>
      <c r="FS69" s="92"/>
      <c r="FT69" s="92"/>
      <c r="FU69" s="92"/>
      <c r="FV69" s="92"/>
      <c r="FW69" s="92"/>
      <c r="FX69" s="92"/>
      <c r="FY69" s="92"/>
      <c r="FZ69" s="92"/>
      <c r="GA69" s="92"/>
      <c r="GB69" s="92"/>
      <c r="GC69" s="92"/>
      <c r="GD69" s="92"/>
      <c r="GE69" s="92"/>
      <c r="GF69" s="92"/>
      <c r="GG69" s="92"/>
      <c r="GH69" s="92"/>
      <c r="GI69" s="92"/>
      <c r="GJ69" s="92"/>
      <c r="GK69" s="92"/>
      <c r="GL69" s="92"/>
      <c r="GM69" s="92"/>
      <c r="GN69" s="92"/>
      <c r="GO69" s="92"/>
      <c r="GP69" s="92"/>
      <c r="GQ69" s="92"/>
      <c r="GR69" s="92"/>
      <c r="GS69" s="92"/>
      <c r="GT69" s="92"/>
      <c r="GU69" s="92"/>
      <c r="GV69" s="92"/>
      <c r="GW69" s="92"/>
      <c r="GX69" s="92"/>
      <c r="GY69" s="92"/>
      <c r="GZ69" s="92"/>
      <c r="HA69" s="92"/>
      <c r="HB69" s="92"/>
      <c r="HC69" s="92"/>
      <c r="HD69" s="92"/>
      <c r="HE69" s="92"/>
      <c r="HF69" s="92"/>
      <c r="HG69" s="92"/>
      <c r="HH69" s="92"/>
      <c r="HI69" s="92"/>
      <c r="HJ69" s="92"/>
      <c r="HK69" s="92"/>
      <c r="HL69" s="92"/>
      <c r="HM69" s="92"/>
      <c r="HN69" s="92"/>
      <c r="HO69" s="92"/>
      <c r="HP69" s="92"/>
      <c r="HQ69" s="92"/>
      <c r="HR69" s="92"/>
      <c r="HS69" s="92"/>
      <c r="HT69" s="92"/>
      <c r="HU69" s="92"/>
      <c r="HV69" s="92"/>
      <c r="HW69" s="92"/>
      <c r="HX69" s="92"/>
      <c r="HY69" s="92"/>
      <c r="HZ69" s="92"/>
      <c r="IA69" s="92"/>
      <c r="IB69" s="92"/>
      <c r="IC69" s="92"/>
      <c r="ID69" s="92"/>
      <c r="IE69" s="92"/>
      <c r="IF69" s="92"/>
      <c r="IG69" s="92"/>
      <c r="IH69" s="92"/>
      <c r="II69" s="92"/>
      <c r="IJ69" s="92"/>
      <c r="IK69" s="92"/>
      <c r="IL69" s="92"/>
      <c r="IM69" s="92"/>
      <c r="IN69" s="92"/>
      <c r="IO69" s="92"/>
      <c r="IP69" s="92"/>
      <c r="IQ69" s="92"/>
      <c r="IR69" s="92"/>
      <c r="IS69" s="92"/>
      <c r="IT69" s="92"/>
      <c r="IU69" s="92"/>
      <c r="IV69" s="92"/>
      <c r="IW69" s="92"/>
      <c r="IX69" s="92"/>
      <c r="IY69" s="92"/>
      <c r="IZ69" s="92"/>
      <c r="JA69" s="92"/>
      <c r="JB69" s="92"/>
      <c r="JC69" s="92"/>
      <c r="JD69" s="92"/>
      <c r="JE69" s="92"/>
      <c r="JF69" s="92"/>
      <c r="JG69" s="92"/>
      <c r="JH69" s="92"/>
      <c r="JI69" s="92"/>
      <c r="JJ69" s="92"/>
      <c r="JK69" s="92"/>
      <c r="JL69" s="92"/>
      <c r="JM69" s="92"/>
      <c r="JN69" s="92"/>
      <c r="JO69" s="92"/>
      <c r="JP69" s="92"/>
      <c r="JQ69" s="92"/>
      <c r="JR69" s="92"/>
      <c r="JS69" s="92"/>
      <c r="JT69" s="92"/>
      <c r="JU69" s="92"/>
      <c r="JV69" s="92"/>
      <c r="JW69" s="92"/>
      <c r="JX69" s="92"/>
      <c r="JY69" s="92"/>
      <c r="JZ69" s="92"/>
      <c r="KA69" s="92"/>
      <c r="KB69" s="92"/>
      <c r="KC69" s="92"/>
      <c r="KD69" s="92"/>
      <c r="KE69" s="92"/>
      <c r="KF69" s="92"/>
      <c r="KG69" s="92"/>
      <c r="KH69" s="92"/>
      <c r="KI69" s="92"/>
      <c r="KJ69" s="92"/>
      <c r="KK69" s="92"/>
      <c r="KL69" s="92"/>
      <c r="KM69" s="92"/>
      <c r="KN69" s="92"/>
      <c r="KO69" s="92"/>
      <c r="KP69" s="92"/>
      <c r="KQ69" s="92"/>
      <c r="KR69" s="92"/>
      <c r="KS69" s="92"/>
      <c r="KT69" s="92"/>
      <c r="KU69" s="92"/>
      <c r="KV69" s="92"/>
      <c r="KW69" s="92"/>
      <c r="KX69" s="92"/>
      <c r="KY69" s="92"/>
      <c r="KZ69" s="92"/>
      <c r="LA69" s="92"/>
      <c r="LB69" s="92"/>
      <c r="LC69" s="92"/>
      <c r="LD69" s="92"/>
      <c r="LE69" s="92"/>
      <c r="LF69" s="92"/>
      <c r="LG69" s="92"/>
      <c r="LH69" s="92"/>
      <c r="LI69" s="92"/>
      <c r="LJ69" s="92"/>
      <c r="LK69" s="92"/>
      <c r="LL69" s="92"/>
      <c r="LM69" s="92"/>
      <c r="LN69" s="92"/>
      <c r="LO69" s="92"/>
      <c r="LP69" s="92"/>
      <c r="LQ69" s="92"/>
      <c r="LR69" s="92"/>
      <c r="LS69" s="92"/>
      <c r="LT69" s="92"/>
      <c r="LU69" s="92"/>
      <c r="LV69" s="92"/>
      <c r="LW69" s="92"/>
      <c r="LX69" s="92"/>
      <c r="LY69" s="92"/>
      <c r="LZ69" s="92"/>
      <c r="MA69" s="92"/>
      <c r="MB69" s="92"/>
      <c r="MC69" s="92"/>
      <c r="MD69" s="92"/>
      <c r="ME69" s="92"/>
      <c r="MF69" s="92"/>
      <c r="MG69" s="92"/>
      <c r="MH69" s="92"/>
      <c r="MI69" s="92"/>
      <c r="MJ69" s="92"/>
      <c r="MK69" s="92"/>
      <c r="ML69" s="92"/>
      <c r="MM69" s="92"/>
      <c r="MN69" s="92"/>
      <c r="MO69" s="92"/>
      <c r="MP69" s="92"/>
      <c r="MQ69" s="92"/>
      <c r="MR69" s="92"/>
      <c r="MS69" s="92"/>
      <c r="MT69" s="92"/>
      <c r="MU69" s="92"/>
      <c r="MV69" s="92"/>
      <c r="MW69" s="92"/>
      <c r="MX69" s="92"/>
      <c r="MY69" s="92"/>
      <c r="MZ69" s="92"/>
      <c r="NA69" s="92"/>
      <c r="NB69" s="92"/>
      <c r="NC69" s="92"/>
      <c r="ND69" s="92"/>
      <c r="NE69" s="92"/>
      <c r="NF69" s="92"/>
      <c r="NG69" s="92"/>
      <c r="NH69" s="92"/>
      <c r="NI69" s="92"/>
      <c r="NJ69" s="92"/>
      <c r="NK69" s="92"/>
      <c r="NL69" s="92"/>
      <c r="NM69" s="92"/>
      <c r="NN69" s="92"/>
      <c r="NO69" s="92"/>
      <c r="NP69" s="92"/>
      <c r="NQ69" s="92"/>
      <c r="NR69" s="92"/>
      <c r="NS69" s="92"/>
      <c r="NT69" s="92"/>
      <c r="NU69" s="92"/>
      <c r="NV69" s="92"/>
      <c r="NW69" s="92"/>
      <c r="NX69" s="92"/>
      <c r="NY69" s="92"/>
      <c r="NZ69" s="92"/>
      <c r="OA69" s="92"/>
      <c r="OB69" s="92"/>
      <c r="OC69" s="92"/>
      <c r="OD69" s="92"/>
      <c r="OE69" s="92"/>
      <c r="OF69" s="92"/>
      <c r="OG69" s="92"/>
      <c r="OH69" s="92"/>
      <c r="OI69" s="92"/>
      <c r="OJ69" s="92"/>
      <c r="OK69" s="92"/>
      <c r="OL69" s="92"/>
      <c r="OM69" s="92"/>
      <c r="ON69" s="92"/>
      <c r="OO69" s="92"/>
      <c r="OP69" s="92"/>
      <c r="OQ69" s="92"/>
      <c r="OR69" s="92"/>
      <c r="OS69" s="92"/>
      <c r="OT69" s="92"/>
      <c r="OU69" s="92"/>
      <c r="OV69" s="92"/>
      <c r="OW69" s="92"/>
      <c r="OX69" s="92"/>
      <c r="OY69" s="92"/>
      <c r="OZ69" s="92"/>
      <c r="PA69" s="92"/>
      <c r="PB69" s="92"/>
      <c r="PC69" s="92"/>
      <c r="PD69" s="92"/>
      <c r="PE69" s="92"/>
      <c r="PF69" s="92"/>
      <c r="PG69" s="92"/>
      <c r="PH69" s="92"/>
      <c r="PI69" s="92"/>
      <c r="PJ69" s="92"/>
      <c r="PK69" s="92"/>
      <c r="PL69" s="92"/>
      <c r="PM69" s="92"/>
      <c r="PN69" s="92"/>
      <c r="PO69" s="92"/>
      <c r="PP69" s="92"/>
      <c r="PQ69" s="92"/>
      <c r="PR69" s="92"/>
      <c r="PS69" s="92"/>
      <c r="PT69" s="92"/>
      <c r="PU69" s="92"/>
      <c r="PV69" s="92"/>
      <c r="PW69" s="92"/>
      <c r="PX69" s="92"/>
      <c r="PY69" s="92"/>
      <c r="PZ69" s="92"/>
      <c r="QA69" s="92"/>
      <c r="QB69" s="92"/>
      <c r="QC69" s="92"/>
      <c r="QD69" s="92"/>
      <c r="QE69" s="92"/>
      <c r="QF69" s="92"/>
      <c r="QG69" s="92"/>
      <c r="QH69" s="92"/>
      <c r="QI69" s="92"/>
      <c r="QJ69" s="92"/>
      <c r="QK69" s="92"/>
      <c r="QL69" s="92"/>
      <c r="QM69" s="92"/>
      <c r="QN69" s="92"/>
      <c r="QO69" s="92"/>
      <c r="QP69" s="92"/>
      <c r="QQ69" s="92"/>
      <c r="QR69" s="92"/>
      <c r="QS69" s="92"/>
      <c r="QT69" s="92"/>
      <c r="QU69" s="92"/>
      <c r="QV69" s="92"/>
      <c r="QW69" s="92"/>
      <c r="QX69" s="92"/>
      <c r="QY69" s="92"/>
      <c r="QZ69" s="92"/>
      <c r="RA69" s="92"/>
      <c r="RB69" s="92"/>
      <c r="RC69" s="92"/>
      <c r="RD69" s="92"/>
      <c r="RE69" s="92"/>
      <c r="RF69" s="92"/>
      <c r="RG69" s="92"/>
      <c r="RH69" s="92"/>
      <c r="RI69" s="92"/>
      <c r="RJ69" s="92"/>
      <c r="RK69" s="92"/>
      <c r="RL69" s="92"/>
      <c r="RM69" s="92"/>
      <c r="RN69" s="92"/>
      <c r="RO69" s="92"/>
      <c r="RP69" s="92"/>
      <c r="RQ69" s="92"/>
      <c r="RR69" s="92"/>
      <c r="RS69" s="92"/>
      <c r="RT69" s="92"/>
      <c r="RU69" s="92"/>
      <c r="RV69" s="92"/>
      <c r="RW69" s="92"/>
      <c r="RX69" s="92"/>
      <c r="RY69" s="92"/>
      <c r="RZ69" s="92"/>
      <c r="SA69" s="92"/>
      <c r="SB69" s="92"/>
      <c r="SC69" s="92"/>
      <c r="SD69" s="92"/>
      <c r="SE69" s="92"/>
      <c r="SF69" s="92"/>
      <c r="SG69" s="92"/>
      <c r="SH69" s="92"/>
      <c r="SI69" s="92"/>
      <c r="SJ69" s="92"/>
      <c r="SK69" s="92"/>
      <c r="SL69" s="92"/>
      <c r="SM69" s="92"/>
      <c r="SN69" s="92"/>
      <c r="SO69" s="92"/>
      <c r="SP69" s="92"/>
      <c r="SQ69" s="92"/>
      <c r="SR69" s="92"/>
      <c r="SS69" s="92"/>
      <c r="ST69" s="92"/>
      <c r="SU69" s="92"/>
      <c r="SV69" s="92"/>
      <c r="SW69" s="92"/>
      <c r="SX69" s="92"/>
      <c r="SY69" s="92"/>
      <c r="SZ69" s="92"/>
      <c r="TA69" s="92"/>
      <c r="TB69" s="92"/>
      <c r="TC69" s="92"/>
      <c r="TD69" s="92"/>
      <c r="TE69" s="92"/>
      <c r="TF69" s="92"/>
      <c r="TG69" s="92"/>
      <c r="TH69" s="92"/>
      <c r="TI69" s="92"/>
      <c r="TJ69" s="92"/>
      <c r="TK69" s="92"/>
      <c r="TL69" s="92"/>
      <c r="TM69" s="92"/>
      <c r="TN69" s="92"/>
      <c r="TO69" s="92"/>
      <c r="TP69" s="92"/>
      <c r="TQ69" s="92"/>
      <c r="TR69" s="92"/>
      <c r="TS69" s="92"/>
      <c r="TT69" s="92"/>
      <c r="TU69" s="92"/>
      <c r="TV69" s="92"/>
      <c r="TW69" s="92"/>
      <c r="TX69" s="92"/>
      <c r="TY69" s="92"/>
      <c r="TZ69" s="92"/>
      <c r="UA69" s="92"/>
      <c r="UB69" s="92"/>
      <c r="UC69" s="92"/>
      <c r="UD69" s="92"/>
      <c r="UE69" s="92"/>
      <c r="UF69" s="92"/>
      <c r="UG69" s="92"/>
      <c r="UH69" s="92"/>
      <c r="UI69" s="92"/>
      <c r="UJ69" s="92"/>
      <c r="UK69" s="92"/>
      <c r="UL69" s="92"/>
      <c r="UM69" s="92"/>
      <c r="UN69" s="92"/>
      <c r="UO69" s="92"/>
      <c r="UP69" s="92"/>
      <c r="UQ69" s="92"/>
      <c r="UR69" s="92"/>
      <c r="US69" s="92"/>
      <c r="UT69" s="92"/>
      <c r="UU69" s="92"/>
      <c r="UV69" s="92"/>
      <c r="UW69" s="92"/>
      <c r="UX69" s="92"/>
      <c r="UY69" s="92"/>
      <c r="UZ69" s="92"/>
      <c r="VA69" s="92"/>
      <c r="VB69" s="92"/>
      <c r="VC69" s="92"/>
      <c r="VD69" s="92"/>
      <c r="VE69" s="92"/>
      <c r="VF69" s="92"/>
      <c r="VG69" s="92"/>
      <c r="VH69" s="92"/>
      <c r="VI69" s="92"/>
      <c r="VJ69" s="92"/>
      <c r="VK69" s="92"/>
      <c r="VL69" s="92"/>
      <c r="VM69" s="92"/>
      <c r="VN69" s="92"/>
      <c r="VO69" s="92"/>
      <c r="VP69" s="92"/>
      <c r="VQ69" s="92"/>
      <c r="VR69" s="92"/>
      <c r="VS69" s="92"/>
      <c r="VT69" s="92"/>
      <c r="VU69" s="92"/>
      <c r="VV69" s="92"/>
      <c r="VW69" s="92"/>
      <c r="VX69" s="92"/>
      <c r="VY69" s="92"/>
      <c r="VZ69" s="92"/>
      <c r="WA69" s="92"/>
      <c r="WB69" s="92"/>
      <c r="WC69" s="92"/>
      <c r="WD69" s="92"/>
      <c r="WE69" s="92"/>
      <c r="WF69" s="92"/>
      <c r="WG69" s="92"/>
      <c r="WH69" s="92"/>
      <c r="WI69" s="92"/>
      <c r="WJ69" s="92"/>
      <c r="WK69" s="92"/>
      <c r="WL69" s="92"/>
      <c r="WM69" s="92"/>
      <c r="WN69" s="92"/>
      <c r="WO69" s="92"/>
      <c r="WP69" s="92"/>
      <c r="WQ69" s="92"/>
      <c r="WR69" s="92"/>
      <c r="WS69" s="92"/>
      <c r="WT69" s="92"/>
      <c r="WU69" s="92"/>
      <c r="WV69" s="92"/>
      <c r="WW69" s="92"/>
      <c r="WX69" s="92"/>
      <c r="WY69" s="92"/>
      <c r="WZ69" s="92"/>
      <c r="XA69" s="92"/>
      <c r="XB69" s="92"/>
      <c r="XC69" s="92"/>
      <c r="XD69" s="92"/>
      <c r="XE69" s="92"/>
      <c r="XF69" s="92"/>
      <c r="XG69" s="92"/>
      <c r="XH69" s="92"/>
      <c r="XI69" s="92"/>
      <c r="XJ69" s="92"/>
      <c r="XK69" s="92"/>
      <c r="XL69" s="92"/>
      <c r="XM69" s="92"/>
      <c r="XN69" s="92"/>
      <c r="XO69" s="92"/>
      <c r="XP69" s="92"/>
      <c r="XQ69" s="92"/>
      <c r="XR69" s="92"/>
      <c r="XS69" s="92"/>
      <c r="XT69" s="92"/>
      <c r="XU69" s="92"/>
      <c r="XV69" s="92"/>
      <c r="XW69" s="92"/>
      <c r="XX69" s="92"/>
      <c r="XY69" s="92"/>
      <c r="XZ69" s="92"/>
      <c r="YA69" s="92"/>
      <c r="YB69" s="92"/>
      <c r="YC69" s="92"/>
      <c r="YD69" s="92"/>
      <c r="YE69" s="92"/>
      <c r="YF69" s="92"/>
      <c r="YG69" s="92"/>
      <c r="YH69" s="92"/>
      <c r="YI69" s="92"/>
      <c r="YJ69" s="92"/>
      <c r="YK69" s="92"/>
      <c r="YL69" s="92"/>
      <c r="YM69" s="92"/>
      <c r="YN69" s="92"/>
      <c r="YO69" s="92"/>
      <c r="YP69" s="92"/>
      <c r="YQ69" s="92"/>
      <c r="YR69" s="92"/>
      <c r="YS69" s="92"/>
      <c r="YT69" s="92"/>
      <c r="YU69" s="92"/>
      <c r="YV69" s="92"/>
      <c r="YW69" s="92"/>
      <c r="YX69" s="92"/>
      <c r="YY69" s="92"/>
      <c r="YZ69" s="92"/>
      <c r="ZA69" s="92"/>
      <c r="ZB69" s="92"/>
      <c r="ZC69" s="92"/>
      <c r="ZD69" s="92"/>
      <c r="ZE69" s="92"/>
      <c r="ZF69" s="92"/>
      <c r="ZG69" s="92"/>
      <c r="ZH69" s="92"/>
      <c r="ZI69" s="92"/>
      <c r="ZJ69" s="92"/>
      <c r="ZK69" s="92"/>
      <c r="ZL69" s="92"/>
      <c r="ZM69" s="92"/>
      <c r="ZN69" s="92"/>
      <c r="ZO69" s="92"/>
      <c r="ZP69" s="92"/>
      <c r="ZQ69" s="92"/>
      <c r="ZR69" s="92"/>
      <c r="ZS69" s="92"/>
      <c r="ZT69" s="92"/>
      <c r="ZU69" s="92"/>
      <c r="ZV69" s="92"/>
      <c r="ZW69" s="92"/>
      <c r="ZX69" s="92"/>
      <c r="ZY69" s="92"/>
      <c r="ZZ69" s="92"/>
      <c r="AAA69" s="92"/>
      <c r="AAB69" s="92"/>
      <c r="AAC69" s="92"/>
      <c r="AAD69" s="92"/>
      <c r="AAE69" s="92"/>
      <c r="AAF69" s="92"/>
      <c r="AAG69" s="92"/>
      <c r="AAH69" s="92"/>
      <c r="AAI69" s="92"/>
      <c r="AAJ69" s="92"/>
      <c r="AAK69" s="92"/>
      <c r="AAL69" s="92"/>
      <c r="AAM69" s="92"/>
      <c r="AAN69" s="92"/>
      <c r="AAO69" s="92"/>
      <c r="AAP69" s="92"/>
      <c r="AAQ69" s="92"/>
      <c r="AAR69" s="92"/>
      <c r="AAS69" s="92"/>
      <c r="AAT69" s="92"/>
      <c r="AAU69" s="92"/>
      <c r="AAV69" s="92"/>
      <c r="AAW69" s="92"/>
      <c r="AAX69" s="92"/>
      <c r="AAY69" s="92"/>
      <c r="AAZ69" s="92"/>
      <c r="ABA69" s="92"/>
      <c r="ABB69" s="92"/>
      <c r="ABC69" s="92"/>
      <c r="ABD69" s="92"/>
      <c r="ABE69" s="92"/>
      <c r="ABF69" s="92"/>
      <c r="ABG69" s="92"/>
      <c r="ABH69" s="92"/>
      <c r="ABI69" s="92"/>
      <c r="ABJ69" s="92"/>
      <c r="ABK69" s="92"/>
      <c r="ABL69" s="92"/>
      <c r="ABM69" s="92"/>
      <c r="ABN69" s="92"/>
      <c r="ABO69" s="92"/>
      <c r="ABP69" s="92"/>
      <c r="ABQ69" s="92"/>
      <c r="ABR69" s="92"/>
      <c r="ABS69" s="92"/>
      <c r="ABT69" s="92"/>
      <c r="ABU69" s="92"/>
      <c r="ABV69" s="92"/>
      <c r="ABW69" s="92"/>
      <c r="ABX69" s="92"/>
      <c r="ABY69" s="92"/>
      <c r="ABZ69" s="92"/>
      <c r="ACA69" s="92"/>
      <c r="ACB69" s="92"/>
      <c r="ACC69" s="92"/>
      <c r="ACD69" s="92"/>
      <c r="ACE69" s="92"/>
      <c r="ACF69" s="92"/>
      <c r="ACG69" s="92"/>
      <c r="ACH69" s="92"/>
      <c r="ACI69" s="92"/>
      <c r="ACJ69" s="92"/>
      <c r="ACK69" s="92"/>
      <c r="ACL69" s="92"/>
      <c r="ACM69" s="92"/>
      <c r="ACN69" s="92"/>
      <c r="ACO69" s="92"/>
      <c r="ACP69" s="92"/>
      <c r="ACQ69" s="92"/>
      <c r="ACR69" s="92"/>
      <c r="ACS69" s="92"/>
      <c r="ACT69" s="92"/>
      <c r="ACU69" s="92"/>
      <c r="ACV69" s="92"/>
      <c r="ACW69" s="92"/>
      <c r="ACX69" s="92"/>
      <c r="ACY69" s="92"/>
      <c r="ACZ69" s="92"/>
      <c r="ADA69" s="92"/>
      <c r="ADB69" s="92"/>
      <c r="ADC69" s="92"/>
      <c r="ADD69" s="92"/>
      <c r="ADE69" s="92"/>
      <c r="ADF69" s="92"/>
      <c r="ADG69" s="92"/>
      <c r="ADH69" s="92"/>
      <c r="ADI69" s="92"/>
      <c r="ADJ69" s="92"/>
      <c r="ADK69" s="92"/>
      <c r="ADL69" s="92"/>
      <c r="ADM69" s="92"/>
      <c r="ADN69" s="92"/>
      <c r="ADO69" s="92"/>
      <c r="ADP69" s="92"/>
      <c r="ADQ69" s="92"/>
      <c r="ADR69" s="92"/>
      <c r="ADS69" s="92"/>
      <c r="ADT69" s="92"/>
      <c r="ADU69" s="92"/>
      <c r="ADV69" s="92"/>
      <c r="ADW69" s="92"/>
      <c r="ADX69" s="92"/>
      <c r="ADY69" s="92"/>
      <c r="ADZ69" s="92"/>
      <c r="AEA69" s="92"/>
      <c r="AEB69" s="92"/>
      <c r="AEC69" s="92"/>
      <c r="AED69" s="92"/>
      <c r="AEE69" s="92"/>
      <c r="AEF69" s="92"/>
      <c r="AEG69" s="92"/>
      <c r="AEH69" s="92"/>
      <c r="AEI69" s="92"/>
      <c r="AEJ69" s="92"/>
      <c r="AEK69" s="92"/>
      <c r="AEL69" s="92"/>
      <c r="AEM69" s="92"/>
      <c r="AEN69" s="92"/>
      <c r="AEO69" s="92"/>
      <c r="AEP69" s="92"/>
      <c r="AEQ69" s="92"/>
      <c r="AER69" s="92"/>
      <c r="AES69" s="92"/>
      <c r="AET69" s="92"/>
      <c r="AEU69" s="92"/>
      <c r="AEV69" s="92"/>
      <c r="AEW69" s="92"/>
      <c r="AEX69" s="92"/>
      <c r="AEY69" s="92"/>
      <c r="AEZ69" s="92"/>
      <c r="AFA69" s="92"/>
      <c r="AFB69" s="92"/>
      <c r="AFC69" s="92"/>
      <c r="AFD69" s="92"/>
      <c r="AFE69" s="92"/>
      <c r="AFF69" s="92"/>
      <c r="AFG69" s="92"/>
      <c r="AFH69" s="92"/>
      <c r="AFI69" s="92"/>
      <c r="AFJ69" s="92"/>
      <c r="AFK69" s="92"/>
      <c r="AFL69" s="92"/>
      <c r="AFM69" s="92"/>
      <c r="AFN69" s="92"/>
      <c r="AFO69" s="92"/>
      <c r="AFP69" s="92"/>
      <c r="AFQ69" s="92"/>
      <c r="AFR69" s="92"/>
      <c r="AFS69" s="92"/>
      <c r="AFT69" s="92"/>
      <c r="AFU69" s="92"/>
      <c r="AFV69" s="92"/>
      <c r="AFW69" s="92"/>
      <c r="AFX69" s="92"/>
      <c r="AFY69" s="92"/>
      <c r="AFZ69" s="92"/>
      <c r="AGA69" s="92"/>
      <c r="AGB69" s="92"/>
      <c r="AGC69" s="92"/>
      <c r="AGD69" s="92"/>
      <c r="AGE69" s="92"/>
      <c r="AGF69" s="92"/>
      <c r="AGG69" s="92"/>
      <c r="AGH69" s="92"/>
      <c r="AGI69" s="92"/>
      <c r="AGJ69" s="92"/>
      <c r="AGK69" s="92"/>
      <c r="AGL69" s="92"/>
      <c r="AGM69" s="92"/>
      <c r="AGN69" s="92"/>
      <c r="AGO69" s="92"/>
      <c r="AGP69" s="92"/>
      <c r="AGQ69" s="92"/>
      <c r="AGR69" s="92"/>
      <c r="AGS69" s="92"/>
      <c r="AGT69" s="92"/>
      <c r="AGU69" s="92"/>
      <c r="AGV69" s="92"/>
      <c r="AGW69" s="92"/>
      <c r="AGX69" s="92"/>
      <c r="AGY69" s="92"/>
      <c r="AGZ69" s="92"/>
      <c r="AHA69" s="92"/>
      <c r="AHB69" s="92"/>
      <c r="AHC69" s="92"/>
      <c r="AHD69" s="92"/>
      <c r="AHE69" s="92"/>
      <c r="AHF69" s="92"/>
      <c r="AHG69" s="92"/>
      <c r="AHH69" s="92"/>
      <c r="AHI69" s="92"/>
      <c r="AHJ69" s="92"/>
      <c r="AHK69" s="92"/>
      <c r="AHL69" s="92"/>
      <c r="AHM69" s="92"/>
      <c r="AHN69" s="92"/>
      <c r="AHO69" s="92"/>
      <c r="AHP69" s="92"/>
      <c r="AHQ69" s="92"/>
      <c r="AHR69" s="92"/>
      <c r="AHS69" s="92"/>
      <c r="AHT69" s="92"/>
      <c r="AHU69" s="92"/>
      <c r="AHV69" s="92"/>
      <c r="AHW69" s="92"/>
      <c r="AHX69" s="92"/>
      <c r="AHY69" s="92"/>
      <c r="AHZ69" s="92"/>
      <c r="AIA69" s="92"/>
      <c r="AIB69" s="92"/>
      <c r="AIC69" s="92"/>
      <c r="AID69" s="92"/>
      <c r="AIE69" s="92"/>
      <c r="AIF69" s="92"/>
      <c r="AIG69" s="92"/>
      <c r="AIH69" s="92"/>
      <c r="AII69" s="92"/>
      <c r="AIJ69" s="92"/>
      <c r="AIK69" s="92"/>
      <c r="AIL69" s="92"/>
      <c r="AIM69" s="92"/>
      <c r="AIN69" s="92"/>
      <c r="AIO69" s="92"/>
      <c r="AIP69" s="92"/>
      <c r="AIQ69" s="92"/>
      <c r="AIR69" s="92"/>
      <c r="AIS69" s="92"/>
      <c r="AIT69" s="92"/>
      <c r="AIU69" s="92"/>
      <c r="AIV69" s="92"/>
      <c r="AIW69" s="92"/>
      <c r="AIX69" s="92"/>
      <c r="AIY69" s="92"/>
      <c r="AIZ69" s="92"/>
      <c r="AJA69" s="92"/>
      <c r="AJB69" s="92"/>
      <c r="AJC69" s="92"/>
      <c r="AJD69" s="92"/>
      <c r="AJE69" s="92"/>
      <c r="AJF69" s="92"/>
      <c r="AJG69" s="92"/>
      <c r="AJH69" s="92"/>
      <c r="AJI69" s="92"/>
      <c r="AJJ69" s="92"/>
      <c r="AJK69" s="92"/>
      <c r="AJL69" s="92"/>
      <c r="AJM69" s="92"/>
      <c r="AJN69" s="92"/>
      <c r="AJO69" s="92"/>
      <c r="AJP69" s="92"/>
      <c r="AJQ69" s="92"/>
      <c r="AJR69" s="92"/>
      <c r="AJS69" s="92"/>
      <c r="AJT69" s="92"/>
      <c r="AJU69" s="92"/>
      <c r="AJV69" s="92"/>
      <c r="AJW69" s="92"/>
      <c r="AJX69" s="92"/>
      <c r="AJY69" s="92"/>
      <c r="AJZ69" s="92"/>
      <c r="AKA69" s="92"/>
      <c r="AKB69" s="92"/>
      <c r="AKC69" s="92"/>
      <c r="AKD69" s="92"/>
      <c r="AKE69" s="92"/>
      <c r="AKF69" s="92"/>
      <c r="AKG69" s="92"/>
      <c r="AKH69" s="92"/>
      <c r="AKI69" s="92"/>
      <c r="AKJ69" s="92"/>
      <c r="AKK69" s="92"/>
      <c r="AKL69" s="92"/>
      <c r="AKM69" s="92"/>
      <c r="AKN69" s="92"/>
      <c r="AKO69" s="92"/>
      <c r="AKP69" s="92"/>
      <c r="AKQ69" s="92"/>
      <c r="AKR69" s="92"/>
      <c r="AKS69" s="92"/>
      <c r="AKT69" s="92"/>
      <c r="AKU69" s="92"/>
      <c r="AKV69" s="92"/>
      <c r="AKW69" s="92"/>
      <c r="AKX69" s="92"/>
      <c r="AKY69" s="92"/>
      <c r="AKZ69" s="92"/>
      <c r="ALA69" s="92"/>
      <c r="ALB69" s="92"/>
      <c r="ALC69" s="92"/>
      <c r="ALD69" s="92"/>
      <c r="ALE69" s="92"/>
      <c r="ALF69" s="92"/>
      <c r="ALG69" s="92"/>
      <c r="ALH69" s="92"/>
      <c r="ALI69" s="92"/>
      <c r="ALJ69" s="92"/>
      <c r="ALK69" s="92"/>
      <c r="ALL69" s="92"/>
      <c r="ALM69" s="92"/>
      <c r="ALN69" s="92"/>
      <c r="ALO69" s="92"/>
      <c r="ALP69" s="92"/>
      <c r="ALQ69" s="92"/>
      <c r="ALR69" s="92"/>
      <c r="ALS69" s="92"/>
      <c r="ALT69" s="92"/>
      <c r="ALU69" s="92"/>
      <c r="ALV69" s="92"/>
      <c r="ALW69" s="92"/>
      <c r="ALX69" s="92"/>
      <c r="ALY69" s="92"/>
      <c r="ALZ69" s="92"/>
      <c r="AMA69" s="92"/>
      <c r="AMB69" s="92"/>
      <c r="AMC69" s="92"/>
      <c r="AMD69" s="92"/>
      <c r="AME69" s="92"/>
      <c r="AMF69" s="92"/>
      <c r="AMG69" s="92"/>
      <c r="AMH69" s="92"/>
      <c r="AMI69" s="92"/>
      <c r="AMJ69" s="92"/>
      <c r="AMK69" s="92"/>
    </row>
    <row r="71" spans="1:1025" ht="15" customHeight="1" x14ac:dyDescent="0.3">
      <c r="A71" s="185" t="s">
        <v>205</v>
      </c>
      <c r="B71" s="204" t="s">
        <v>206</v>
      </c>
      <c r="C71" s="190"/>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E71" s="190"/>
      <c r="AF71" s="190"/>
      <c r="AG71" s="190"/>
      <c r="AH71" s="190"/>
      <c r="AI71" s="190"/>
      <c r="AJ71" s="190"/>
      <c r="AK71" s="190"/>
      <c r="AL71" s="190"/>
      <c r="AM71" s="190"/>
      <c r="AN71" s="190"/>
      <c r="AO71" s="190"/>
      <c r="AP71" s="190"/>
      <c r="AQ71" s="190"/>
      <c r="AR71" s="190"/>
      <c r="AS71" s="190"/>
      <c r="AT71" s="190"/>
      <c r="AU71" s="190"/>
      <c r="AV71" s="190"/>
      <c r="AW71" s="190"/>
      <c r="AX71" s="190"/>
      <c r="AY71" s="190"/>
      <c r="AZ71" s="190"/>
      <c r="BA71" s="190"/>
      <c r="BB71" s="190"/>
      <c r="BC71" s="190"/>
      <c r="BD71" s="190"/>
      <c r="BE71" s="190"/>
      <c r="BF71" s="190"/>
      <c r="BG71" s="190"/>
      <c r="BH71" s="190"/>
      <c r="BI71" s="190"/>
      <c r="BJ71" s="190"/>
      <c r="BK71" s="190"/>
      <c r="BL71" s="190"/>
      <c r="BM71" s="190"/>
      <c r="BN71" s="190"/>
      <c r="BO71" s="190"/>
      <c r="BP71" s="190"/>
      <c r="BQ71" s="190"/>
      <c r="BR71" s="190"/>
      <c r="BS71" s="190"/>
      <c r="BT71" s="190"/>
      <c r="BU71" s="190"/>
      <c r="BV71" s="190"/>
      <c r="BW71" s="190"/>
      <c r="BX71" s="190"/>
      <c r="BY71" s="190"/>
      <c r="BZ71" s="190"/>
      <c r="CA71" s="190"/>
      <c r="CB71" s="190"/>
      <c r="CC71" s="190"/>
      <c r="CD71" s="190"/>
      <c r="CE71" s="190"/>
      <c r="CF71" s="190"/>
      <c r="CG71" s="190"/>
      <c r="CH71" s="190"/>
      <c r="CI71" s="190"/>
      <c r="CJ71" s="190"/>
      <c r="CK71" s="190"/>
      <c r="CL71" s="190"/>
      <c r="CM71" s="190"/>
      <c r="CN71" s="190"/>
      <c r="CO71" s="190"/>
      <c r="CP71" s="190"/>
      <c r="CQ71" s="190"/>
      <c r="CR71" s="190"/>
      <c r="CS71" s="190"/>
      <c r="CT71" s="190"/>
      <c r="CU71" s="190"/>
      <c r="CV71" s="190"/>
      <c r="CW71" s="190"/>
      <c r="CX71" s="190"/>
      <c r="CY71" s="190"/>
      <c r="CZ71" s="190"/>
      <c r="DA71" s="190"/>
      <c r="DB71" s="190"/>
      <c r="DC71" s="190"/>
      <c r="DD71" s="190"/>
      <c r="DE71" s="190"/>
      <c r="DF71" s="190"/>
      <c r="DG71" s="190"/>
      <c r="DH71" s="190"/>
      <c r="DI71" s="190"/>
      <c r="DJ71" s="190"/>
      <c r="DK71" s="190"/>
      <c r="DL71" s="190"/>
      <c r="DM71" s="190"/>
      <c r="DN71" s="190"/>
      <c r="DO71" s="190"/>
      <c r="DP71" s="190"/>
      <c r="DQ71" s="190"/>
      <c r="DR71" s="190"/>
      <c r="DS71" s="190"/>
      <c r="DT71" s="190"/>
      <c r="DU71" s="190"/>
      <c r="DV71" s="190"/>
      <c r="DW71" s="190"/>
      <c r="DX71" s="190"/>
      <c r="DY71" s="190"/>
      <c r="DZ71" s="190"/>
      <c r="EA71" s="190"/>
      <c r="EB71" s="190"/>
      <c r="EC71" s="190"/>
      <c r="ED71" s="190"/>
      <c r="EE71" s="190"/>
      <c r="EF71" s="190"/>
      <c r="EG71" s="190"/>
      <c r="EH71" s="190"/>
      <c r="EI71" s="190"/>
      <c r="EJ71" s="190"/>
      <c r="EK71" s="190"/>
      <c r="EL71" s="190"/>
      <c r="EM71" s="190"/>
      <c r="EN71" s="190"/>
      <c r="EO71" s="190"/>
      <c r="EP71" s="190"/>
      <c r="EQ71" s="190"/>
      <c r="ER71" s="190"/>
      <c r="ES71" s="190"/>
      <c r="ET71" s="190"/>
      <c r="EU71" s="190"/>
      <c r="EV71" s="190"/>
      <c r="EW71" s="190"/>
      <c r="EX71" s="190"/>
      <c r="EY71" s="190"/>
      <c r="EZ71" s="190"/>
      <c r="FA71" s="190"/>
      <c r="FB71" s="190"/>
      <c r="FC71" s="190"/>
      <c r="FD71" s="190"/>
      <c r="FE71" s="190"/>
      <c r="FF71" s="190"/>
      <c r="FG71" s="190"/>
      <c r="FH71" s="190"/>
      <c r="FI71" s="190"/>
      <c r="FJ71" s="190"/>
      <c r="FK71" s="190"/>
      <c r="FL71" s="190"/>
      <c r="FM71" s="190"/>
      <c r="FN71" s="190"/>
      <c r="FO71" s="190"/>
      <c r="FP71" s="190"/>
      <c r="FQ71" s="190"/>
      <c r="FR71" s="190"/>
      <c r="FS71" s="190"/>
      <c r="FT71" s="190"/>
      <c r="FU71" s="190"/>
      <c r="FV71" s="190"/>
      <c r="FW71" s="190"/>
      <c r="FX71" s="190"/>
      <c r="FY71" s="190"/>
      <c r="FZ71" s="190"/>
      <c r="GA71" s="190"/>
      <c r="GB71" s="190"/>
      <c r="GC71" s="190"/>
      <c r="GD71" s="190"/>
      <c r="GE71" s="190"/>
      <c r="GF71" s="190"/>
      <c r="GG71" s="190"/>
      <c r="GH71" s="190"/>
      <c r="GI71" s="190"/>
      <c r="GJ71" s="190"/>
      <c r="GK71" s="190"/>
      <c r="GL71" s="190"/>
      <c r="GM71" s="190"/>
      <c r="GN71" s="190"/>
      <c r="GO71" s="190"/>
      <c r="GP71" s="190"/>
      <c r="GQ71" s="190"/>
      <c r="GR71" s="190"/>
      <c r="GS71" s="190"/>
      <c r="GT71" s="190"/>
      <c r="GU71" s="190"/>
      <c r="GV71" s="190"/>
      <c r="GW71" s="190"/>
      <c r="GX71" s="190"/>
      <c r="GY71" s="190"/>
      <c r="GZ71" s="190"/>
      <c r="HA71" s="190"/>
      <c r="HB71" s="190"/>
      <c r="HC71" s="190"/>
      <c r="HD71" s="190"/>
      <c r="HE71" s="190"/>
      <c r="HF71" s="190"/>
      <c r="HG71" s="190"/>
      <c r="HH71" s="190"/>
      <c r="HI71" s="190"/>
      <c r="HJ71" s="190"/>
      <c r="HK71" s="190"/>
      <c r="HL71" s="190"/>
      <c r="HM71" s="190"/>
      <c r="HN71" s="190"/>
      <c r="HO71" s="190"/>
      <c r="HP71" s="190"/>
      <c r="HQ71" s="190"/>
      <c r="HR71" s="190"/>
      <c r="HS71" s="190"/>
      <c r="HT71" s="190"/>
      <c r="HU71" s="190"/>
      <c r="HV71" s="190"/>
      <c r="HW71" s="190"/>
      <c r="HX71" s="190"/>
      <c r="HY71" s="190"/>
      <c r="HZ71" s="190"/>
      <c r="IA71" s="190"/>
      <c r="IB71" s="190"/>
      <c r="IC71" s="190"/>
      <c r="ID71" s="190"/>
      <c r="IE71" s="190"/>
      <c r="IF71" s="190"/>
      <c r="IG71" s="190"/>
      <c r="IH71" s="190"/>
      <c r="II71" s="190"/>
      <c r="IJ71" s="190"/>
      <c r="IK71" s="190"/>
      <c r="IL71" s="190"/>
      <c r="IM71" s="190"/>
      <c r="IN71" s="190"/>
      <c r="IO71" s="190"/>
      <c r="IP71" s="190"/>
      <c r="IQ71" s="190"/>
      <c r="IR71" s="190"/>
      <c r="IS71" s="190"/>
      <c r="IT71" s="190"/>
      <c r="IU71" s="190"/>
      <c r="IV71" s="190"/>
      <c r="IW71" s="190"/>
      <c r="IX71" s="190"/>
      <c r="IY71" s="190"/>
      <c r="IZ71" s="190"/>
      <c r="JA71" s="190"/>
      <c r="JB71" s="190"/>
      <c r="JC71" s="190"/>
      <c r="JD71" s="190"/>
      <c r="JE71" s="190"/>
      <c r="JF71" s="190"/>
      <c r="JG71" s="190"/>
      <c r="JH71" s="190"/>
      <c r="JI71" s="190"/>
      <c r="JJ71" s="190"/>
      <c r="JK71" s="190"/>
      <c r="JL71" s="190"/>
      <c r="JM71" s="190"/>
      <c r="JN71" s="190"/>
      <c r="JO71" s="190"/>
      <c r="JP71" s="190"/>
      <c r="JQ71" s="190"/>
      <c r="JR71" s="190"/>
      <c r="JS71" s="190"/>
      <c r="JT71" s="190"/>
      <c r="JU71" s="190"/>
      <c r="JV71" s="190"/>
      <c r="JW71" s="190"/>
      <c r="JX71" s="190"/>
      <c r="JY71" s="190"/>
      <c r="JZ71" s="190"/>
      <c r="KA71" s="190"/>
      <c r="KB71" s="190"/>
      <c r="KC71" s="190"/>
      <c r="KD71" s="190"/>
      <c r="KE71" s="190"/>
      <c r="KF71" s="190"/>
      <c r="KG71" s="190"/>
      <c r="KH71" s="190"/>
      <c r="KI71" s="190"/>
      <c r="KJ71" s="190"/>
      <c r="KK71" s="190"/>
      <c r="KL71" s="190"/>
      <c r="KM71" s="190"/>
      <c r="KN71" s="190"/>
      <c r="KO71" s="190"/>
      <c r="KP71" s="190"/>
      <c r="KQ71" s="190"/>
      <c r="KR71" s="190"/>
      <c r="KS71" s="190"/>
      <c r="KT71" s="190"/>
      <c r="KU71" s="190"/>
      <c r="KV71" s="190"/>
      <c r="KW71" s="190"/>
      <c r="KX71" s="190"/>
      <c r="KY71" s="190"/>
      <c r="KZ71" s="190"/>
      <c r="LA71" s="190"/>
      <c r="LB71" s="190"/>
      <c r="LC71" s="190"/>
      <c r="LD71" s="190"/>
      <c r="LE71" s="190"/>
      <c r="LF71" s="190"/>
      <c r="LG71" s="190"/>
      <c r="LH71" s="190"/>
      <c r="LI71" s="190"/>
      <c r="LJ71" s="190"/>
      <c r="LK71" s="190"/>
      <c r="LL71" s="190"/>
      <c r="LM71" s="190"/>
      <c r="LN71" s="190"/>
      <c r="LO71" s="190"/>
      <c r="LP71" s="190"/>
      <c r="LQ71" s="190"/>
      <c r="LR71" s="190"/>
      <c r="LS71" s="190"/>
      <c r="LT71" s="190"/>
      <c r="LU71" s="190"/>
      <c r="LV71" s="190"/>
      <c r="LW71" s="190"/>
      <c r="LX71" s="190"/>
      <c r="LY71" s="190"/>
      <c r="LZ71" s="190"/>
      <c r="MA71" s="190"/>
      <c r="MB71" s="190"/>
      <c r="MC71" s="190"/>
      <c r="MD71" s="190"/>
      <c r="ME71" s="190"/>
      <c r="MF71" s="190"/>
      <c r="MG71" s="190"/>
      <c r="MH71" s="190"/>
      <c r="MI71" s="190"/>
      <c r="MJ71" s="190"/>
      <c r="MK71" s="190"/>
      <c r="ML71" s="190"/>
      <c r="MM71" s="190"/>
      <c r="MN71" s="190"/>
      <c r="MO71" s="190"/>
      <c r="MP71" s="190"/>
      <c r="MQ71" s="190"/>
      <c r="MR71" s="190"/>
      <c r="MS71" s="190"/>
      <c r="MT71" s="190"/>
      <c r="MU71" s="190"/>
      <c r="MV71" s="190"/>
      <c r="MW71" s="190"/>
      <c r="MX71" s="190"/>
      <c r="MY71" s="190"/>
      <c r="MZ71" s="190"/>
      <c r="NA71" s="190"/>
      <c r="NB71" s="190"/>
      <c r="NC71" s="190"/>
      <c r="ND71" s="190"/>
      <c r="NE71" s="190"/>
      <c r="NF71" s="190"/>
      <c r="NG71" s="190"/>
      <c r="NH71" s="190"/>
      <c r="NI71" s="190"/>
      <c r="NJ71" s="190"/>
      <c r="NK71" s="190"/>
      <c r="NL71" s="190"/>
      <c r="NM71" s="190"/>
      <c r="NN71" s="190"/>
      <c r="NO71" s="190"/>
      <c r="NP71" s="190"/>
      <c r="NQ71" s="190"/>
      <c r="NR71" s="190"/>
      <c r="NS71" s="190"/>
      <c r="NT71" s="190"/>
      <c r="NU71" s="190"/>
      <c r="NV71" s="190"/>
      <c r="NW71" s="190"/>
      <c r="NX71" s="190"/>
      <c r="NY71" s="190"/>
      <c r="NZ71" s="190"/>
      <c r="OA71" s="190"/>
      <c r="OB71" s="190"/>
      <c r="OC71" s="190"/>
      <c r="OD71" s="190"/>
      <c r="OE71" s="190"/>
      <c r="OF71" s="190"/>
      <c r="OG71" s="190"/>
      <c r="OH71" s="190"/>
      <c r="OI71" s="190"/>
      <c r="OJ71" s="190"/>
      <c r="OK71" s="190"/>
      <c r="OL71" s="190"/>
      <c r="OM71" s="190"/>
      <c r="ON71" s="190"/>
      <c r="OO71" s="190"/>
      <c r="OP71" s="190"/>
      <c r="OQ71" s="190"/>
      <c r="OR71" s="190"/>
      <c r="OS71" s="190"/>
      <c r="OT71" s="190"/>
      <c r="OU71" s="190"/>
      <c r="OV71" s="190"/>
      <c r="OW71" s="190"/>
      <c r="OX71" s="190"/>
      <c r="OY71" s="190"/>
      <c r="OZ71" s="190"/>
      <c r="PA71" s="190"/>
      <c r="PB71" s="190"/>
      <c r="PC71" s="190"/>
      <c r="PD71" s="190"/>
      <c r="PE71" s="190"/>
      <c r="PF71" s="190"/>
      <c r="PG71" s="190"/>
      <c r="PH71" s="190"/>
      <c r="PI71" s="190"/>
      <c r="PJ71" s="190"/>
      <c r="PK71" s="190"/>
      <c r="PL71" s="190"/>
      <c r="PM71" s="190"/>
      <c r="PN71" s="190"/>
      <c r="PO71" s="190"/>
      <c r="PP71" s="190"/>
      <c r="PQ71" s="190"/>
      <c r="PR71" s="190"/>
      <c r="PS71" s="190"/>
      <c r="PT71" s="190"/>
      <c r="PU71" s="190"/>
      <c r="PV71" s="190"/>
      <c r="PW71" s="190"/>
      <c r="PX71" s="190"/>
      <c r="PY71" s="190"/>
      <c r="PZ71" s="190"/>
      <c r="QA71" s="190"/>
      <c r="QB71" s="190"/>
      <c r="QC71" s="190"/>
      <c r="QD71" s="190"/>
      <c r="QE71" s="190"/>
      <c r="QF71" s="190"/>
      <c r="QG71" s="190"/>
      <c r="QH71" s="190"/>
      <c r="QI71" s="190"/>
      <c r="QJ71" s="190"/>
      <c r="QK71" s="190"/>
      <c r="QL71" s="190"/>
      <c r="QM71" s="190"/>
      <c r="QN71" s="190"/>
      <c r="QO71" s="190"/>
      <c r="QP71" s="190"/>
      <c r="QQ71" s="190"/>
      <c r="QR71" s="190"/>
      <c r="QS71" s="190"/>
      <c r="QT71" s="190"/>
      <c r="QU71" s="190"/>
      <c r="QV71" s="190"/>
      <c r="QW71" s="190"/>
      <c r="QX71" s="190"/>
      <c r="QY71" s="190"/>
      <c r="QZ71" s="190"/>
      <c r="RA71" s="190"/>
      <c r="RB71" s="190"/>
      <c r="RC71" s="190"/>
      <c r="RD71" s="190"/>
      <c r="RE71" s="190"/>
      <c r="RF71" s="190"/>
      <c r="RG71" s="190"/>
      <c r="RH71" s="190"/>
      <c r="RI71" s="190"/>
      <c r="RJ71" s="190"/>
      <c r="RK71" s="190"/>
      <c r="RL71" s="190"/>
      <c r="RM71" s="190"/>
      <c r="RN71" s="190"/>
      <c r="RO71" s="190"/>
      <c r="RP71" s="190"/>
      <c r="RQ71" s="190"/>
      <c r="RR71" s="190"/>
      <c r="RS71" s="190"/>
      <c r="RT71" s="190"/>
      <c r="RU71" s="190"/>
      <c r="RV71" s="190"/>
      <c r="RW71" s="190"/>
      <c r="RX71" s="190"/>
      <c r="RY71" s="190"/>
      <c r="RZ71" s="190"/>
      <c r="SA71" s="190"/>
      <c r="SB71" s="190"/>
      <c r="SC71" s="190"/>
      <c r="SD71" s="190"/>
      <c r="SE71" s="190"/>
      <c r="SF71" s="190"/>
      <c r="SG71" s="190"/>
      <c r="SH71" s="190"/>
      <c r="SI71" s="190"/>
      <c r="SJ71" s="190"/>
      <c r="SK71" s="190"/>
      <c r="SL71" s="190"/>
      <c r="SM71" s="190"/>
      <c r="SN71" s="190"/>
      <c r="SO71" s="190"/>
      <c r="SP71" s="190"/>
      <c r="SQ71" s="190"/>
      <c r="SR71" s="190"/>
      <c r="SS71" s="190"/>
      <c r="ST71" s="190"/>
      <c r="SU71" s="190"/>
      <c r="SV71" s="190"/>
      <c r="SW71" s="190"/>
      <c r="SX71" s="190"/>
      <c r="SY71" s="190"/>
      <c r="SZ71" s="190"/>
      <c r="TA71" s="190"/>
      <c r="TB71" s="190"/>
      <c r="TC71" s="190"/>
      <c r="TD71" s="190"/>
      <c r="TE71" s="190"/>
      <c r="TF71" s="190"/>
      <c r="TG71" s="190"/>
      <c r="TH71" s="190"/>
      <c r="TI71" s="190"/>
      <c r="TJ71" s="190"/>
      <c r="TK71" s="190"/>
      <c r="TL71" s="190"/>
      <c r="TM71" s="190"/>
      <c r="TN71" s="190"/>
      <c r="TO71" s="190"/>
      <c r="TP71" s="190"/>
      <c r="TQ71" s="190"/>
      <c r="TR71" s="190"/>
      <c r="TS71" s="190"/>
      <c r="TT71" s="190"/>
      <c r="TU71" s="190"/>
      <c r="TV71" s="190"/>
      <c r="TW71" s="190"/>
      <c r="TX71" s="190"/>
      <c r="TY71" s="190"/>
      <c r="TZ71" s="190"/>
      <c r="UA71" s="190"/>
      <c r="UB71" s="190"/>
      <c r="UC71" s="190"/>
      <c r="UD71" s="190"/>
      <c r="UE71" s="190"/>
      <c r="UF71" s="190"/>
      <c r="UG71" s="190"/>
      <c r="UH71" s="190"/>
      <c r="UI71" s="190"/>
      <c r="UJ71" s="190"/>
      <c r="UK71" s="190"/>
      <c r="UL71" s="190"/>
      <c r="UM71" s="190"/>
      <c r="UN71" s="190"/>
      <c r="UO71" s="190"/>
      <c r="UP71" s="190"/>
      <c r="UQ71" s="190"/>
      <c r="UR71" s="190"/>
      <c r="US71" s="190"/>
      <c r="UT71" s="190"/>
      <c r="UU71" s="190"/>
      <c r="UV71" s="190"/>
      <c r="UW71" s="190"/>
      <c r="UX71" s="190"/>
      <c r="UY71" s="190"/>
      <c r="UZ71" s="190"/>
      <c r="VA71" s="190"/>
      <c r="VB71" s="190"/>
      <c r="VC71" s="190"/>
      <c r="VD71" s="190"/>
      <c r="VE71" s="190"/>
      <c r="VF71" s="190"/>
      <c r="VG71" s="190"/>
      <c r="VH71" s="190"/>
      <c r="VI71" s="190"/>
      <c r="VJ71" s="190"/>
      <c r="VK71" s="190"/>
      <c r="VL71" s="190"/>
      <c r="VM71" s="190"/>
      <c r="VN71" s="190"/>
      <c r="VO71" s="190"/>
      <c r="VP71" s="190"/>
      <c r="VQ71" s="190"/>
      <c r="VR71" s="190"/>
      <c r="VS71" s="190"/>
      <c r="VT71" s="190"/>
      <c r="VU71" s="190"/>
      <c r="VV71" s="190"/>
      <c r="VW71" s="190"/>
      <c r="VX71" s="190"/>
      <c r="VY71" s="190"/>
      <c r="VZ71" s="190"/>
      <c r="WA71" s="190"/>
      <c r="WB71" s="190"/>
      <c r="WC71" s="190"/>
      <c r="WD71" s="190"/>
      <c r="WE71" s="190"/>
      <c r="WF71" s="190"/>
      <c r="WG71" s="190"/>
      <c r="WH71" s="190"/>
      <c r="WI71" s="190"/>
      <c r="WJ71" s="190"/>
      <c r="WK71" s="190"/>
      <c r="WL71" s="190"/>
      <c r="WM71" s="190"/>
      <c r="WN71" s="190"/>
      <c r="WO71" s="190"/>
      <c r="WP71" s="190"/>
      <c r="WQ71" s="190"/>
      <c r="WR71" s="190"/>
      <c r="WS71" s="190"/>
      <c r="WT71" s="190"/>
      <c r="WU71" s="190"/>
      <c r="WV71" s="190"/>
      <c r="WW71" s="190"/>
      <c r="WX71" s="190"/>
      <c r="WY71" s="190"/>
      <c r="WZ71" s="190"/>
      <c r="XA71" s="190"/>
      <c r="XB71" s="190"/>
      <c r="XC71" s="190"/>
      <c r="XD71" s="190"/>
      <c r="XE71" s="190"/>
      <c r="XF71" s="190"/>
      <c r="XG71" s="190"/>
      <c r="XH71" s="190"/>
      <c r="XI71" s="190"/>
      <c r="XJ71" s="190"/>
      <c r="XK71" s="190"/>
      <c r="XL71" s="190"/>
      <c r="XM71" s="190"/>
      <c r="XN71" s="190"/>
      <c r="XO71" s="190"/>
      <c r="XP71" s="190"/>
      <c r="XQ71" s="190"/>
      <c r="XR71" s="190"/>
      <c r="XS71" s="190"/>
      <c r="XT71" s="190"/>
      <c r="XU71" s="190"/>
      <c r="XV71" s="190"/>
      <c r="XW71" s="190"/>
      <c r="XX71" s="190"/>
      <c r="XY71" s="190"/>
      <c r="XZ71" s="190"/>
      <c r="YA71" s="190"/>
      <c r="YB71" s="190"/>
      <c r="YC71" s="190"/>
      <c r="YD71" s="190"/>
      <c r="YE71" s="190"/>
      <c r="YF71" s="190"/>
      <c r="YG71" s="190"/>
      <c r="YH71" s="190"/>
      <c r="YI71" s="190"/>
      <c r="YJ71" s="190"/>
      <c r="YK71" s="190"/>
      <c r="YL71" s="190"/>
      <c r="YM71" s="190"/>
      <c r="YN71" s="190"/>
      <c r="YO71" s="190"/>
      <c r="YP71" s="190"/>
      <c r="YQ71" s="190"/>
      <c r="YR71" s="190"/>
      <c r="YS71" s="190"/>
      <c r="YT71" s="190"/>
      <c r="YU71" s="190"/>
      <c r="YV71" s="190"/>
      <c r="YW71" s="190"/>
      <c r="YX71" s="190"/>
      <c r="YY71" s="190"/>
      <c r="YZ71" s="190"/>
      <c r="ZA71" s="190"/>
      <c r="ZB71" s="190"/>
      <c r="ZC71" s="190"/>
      <c r="ZD71" s="190"/>
      <c r="ZE71" s="190"/>
      <c r="ZF71" s="190"/>
      <c r="ZG71" s="190"/>
      <c r="ZH71" s="190"/>
      <c r="ZI71" s="190"/>
      <c r="ZJ71" s="190"/>
      <c r="ZK71" s="190"/>
      <c r="ZL71" s="190"/>
      <c r="ZM71" s="190"/>
      <c r="ZN71" s="190"/>
      <c r="ZO71" s="190"/>
      <c r="ZP71" s="190"/>
      <c r="ZQ71" s="190"/>
      <c r="ZR71" s="190"/>
      <c r="ZS71" s="190"/>
      <c r="ZT71" s="190"/>
      <c r="ZU71" s="190"/>
      <c r="ZV71" s="190"/>
      <c r="ZW71" s="190"/>
      <c r="ZX71" s="190"/>
      <c r="ZY71" s="190"/>
      <c r="ZZ71" s="190"/>
      <c r="AAA71" s="190"/>
      <c r="AAB71" s="190"/>
      <c r="AAC71" s="190"/>
      <c r="AAD71" s="190"/>
      <c r="AAE71" s="190"/>
      <c r="AAF71" s="190"/>
      <c r="AAG71" s="190"/>
      <c r="AAH71" s="190"/>
      <c r="AAI71" s="190"/>
      <c r="AAJ71" s="190"/>
      <c r="AAK71" s="190"/>
      <c r="AAL71" s="190"/>
      <c r="AAM71" s="190"/>
      <c r="AAN71" s="190"/>
      <c r="AAO71" s="190"/>
      <c r="AAP71" s="190"/>
      <c r="AAQ71" s="190"/>
      <c r="AAR71" s="190"/>
      <c r="AAS71" s="190"/>
      <c r="AAT71" s="190"/>
      <c r="AAU71" s="190"/>
      <c r="AAV71" s="190"/>
      <c r="AAW71" s="190"/>
      <c r="AAX71" s="190"/>
      <c r="AAY71" s="190"/>
      <c r="AAZ71" s="190"/>
      <c r="ABA71" s="190"/>
      <c r="ABB71" s="190"/>
      <c r="ABC71" s="190"/>
      <c r="ABD71" s="190"/>
      <c r="ABE71" s="190"/>
      <c r="ABF71" s="190"/>
      <c r="ABG71" s="190"/>
      <c r="ABH71" s="190"/>
      <c r="ABI71" s="190"/>
      <c r="ABJ71" s="190"/>
      <c r="ABK71" s="190"/>
      <c r="ABL71" s="190"/>
      <c r="ABM71" s="190"/>
      <c r="ABN71" s="190"/>
      <c r="ABO71" s="190"/>
      <c r="ABP71" s="190"/>
      <c r="ABQ71" s="190"/>
      <c r="ABR71" s="190"/>
      <c r="ABS71" s="190"/>
      <c r="ABT71" s="190"/>
      <c r="ABU71" s="190"/>
      <c r="ABV71" s="190"/>
      <c r="ABW71" s="190"/>
      <c r="ABX71" s="190"/>
      <c r="ABY71" s="190"/>
      <c r="ABZ71" s="190"/>
      <c r="ACA71" s="190"/>
      <c r="ACB71" s="190"/>
      <c r="ACC71" s="190"/>
      <c r="ACD71" s="190"/>
      <c r="ACE71" s="190"/>
      <c r="ACF71" s="190"/>
      <c r="ACG71" s="190"/>
      <c r="ACH71" s="190"/>
      <c r="ACI71" s="190"/>
      <c r="ACJ71" s="190"/>
      <c r="ACK71" s="190"/>
      <c r="ACL71" s="190"/>
      <c r="ACM71" s="190"/>
      <c r="ACN71" s="190"/>
      <c r="ACO71" s="190"/>
      <c r="ACP71" s="190"/>
      <c r="ACQ71" s="190"/>
      <c r="ACR71" s="190"/>
      <c r="ACS71" s="190"/>
      <c r="ACT71" s="190"/>
      <c r="ACU71" s="190"/>
      <c r="ACV71" s="190"/>
      <c r="ACW71" s="190"/>
      <c r="ACX71" s="190"/>
      <c r="ACY71" s="190"/>
      <c r="ACZ71" s="190"/>
      <c r="ADA71" s="190"/>
      <c r="ADB71" s="190"/>
      <c r="ADC71" s="190"/>
      <c r="ADD71" s="190"/>
      <c r="ADE71" s="190"/>
      <c r="ADF71" s="190"/>
      <c r="ADG71" s="190"/>
      <c r="ADH71" s="190"/>
      <c r="ADI71" s="190"/>
      <c r="ADJ71" s="190"/>
      <c r="ADK71" s="190"/>
      <c r="ADL71" s="190"/>
      <c r="ADM71" s="190"/>
      <c r="ADN71" s="190"/>
      <c r="ADO71" s="190"/>
      <c r="ADP71" s="190"/>
      <c r="ADQ71" s="190"/>
      <c r="ADR71" s="190"/>
      <c r="ADS71" s="190"/>
      <c r="ADT71" s="190"/>
      <c r="ADU71" s="190"/>
      <c r="ADV71" s="190"/>
      <c r="ADW71" s="190"/>
      <c r="ADX71" s="190"/>
      <c r="ADY71" s="190"/>
      <c r="ADZ71" s="190"/>
      <c r="AEA71" s="190"/>
      <c r="AEB71" s="190"/>
      <c r="AEC71" s="190"/>
      <c r="AED71" s="190"/>
      <c r="AEE71" s="190"/>
      <c r="AEF71" s="190"/>
      <c r="AEG71" s="190"/>
      <c r="AEH71" s="190"/>
      <c r="AEI71" s="190"/>
      <c r="AEJ71" s="190"/>
      <c r="AEK71" s="190"/>
      <c r="AEL71" s="190"/>
      <c r="AEM71" s="190"/>
      <c r="AEN71" s="190"/>
      <c r="AEO71" s="190"/>
      <c r="AEP71" s="190"/>
      <c r="AEQ71" s="190"/>
      <c r="AER71" s="190"/>
      <c r="AES71" s="190"/>
      <c r="AET71" s="190"/>
      <c r="AEU71" s="190"/>
      <c r="AEV71" s="190"/>
      <c r="AEW71" s="190"/>
      <c r="AEX71" s="190"/>
      <c r="AEY71" s="190"/>
      <c r="AEZ71" s="190"/>
      <c r="AFA71" s="190"/>
      <c r="AFB71" s="190"/>
      <c r="AFC71" s="190"/>
      <c r="AFD71" s="190"/>
      <c r="AFE71" s="190"/>
      <c r="AFF71" s="190"/>
      <c r="AFG71" s="190"/>
      <c r="AFH71" s="190"/>
      <c r="AFI71" s="190"/>
      <c r="AFJ71" s="190"/>
      <c r="AFK71" s="190"/>
      <c r="AFL71" s="190"/>
      <c r="AFM71" s="190"/>
      <c r="AFN71" s="190"/>
      <c r="AFO71" s="190"/>
      <c r="AFP71" s="190"/>
      <c r="AFQ71" s="190"/>
      <c r="AFR71" s="190"/>
      <c r="AFS71" s="190"/>
      <c r="AFT71" s="190"/>
      <c r="AFU71" s="190"/>
      <c r="AFV71" s="190"/>
      <c r="AFW71" s="190"/>
      <c r="AFX71" s="190"/>
      <c r="AFY71" s="190"/>
      <c r="AFZ71" s="190"/>
      <c r="AGA71" s="190"/>
      <c r="AGB71" s="190"/>
      <c r="AGC71" s="190"/>
      <c r="AGD71" s="190"/>
      <c r="AGE71" s="190"/>
      <c r="AGF71" s="190"/>
      <c r="AGG71" s="190"/>
      <c r="AGH71" s="190"/>
      <c r="AGI71" s="190"/>
      <c r="AGJ71" s="190"/>
      <c r="AGK71" s="190"/>
      <c r="AGL71" s="190"/>
      <c r="AGM71" s="190"/>
      <c r="AGN71" s="190"/>
      <c r="AGO71" s="190"/>
      <c r="AGP71" s="190"/>
      <c r="AGQ71" s="190"/>
      <c r="AGR71" s="190"/>
      <c r="AGS71" s="190"/>
      <c r="AGT71" s="190"/>
      <c r="AGU71" s="190"/>
      <c r="AGV71" s="190"/>
      <c r="AGW71" s="190"/>
      <c r="AGX71" s="190"/>
      <c r="AGY71" s="190"/>
      <c r="AGZ71" s="190"/>
      <c r="AHA71" s="190"/>
      <c r="AHB71" s="190"/>
      <c r="AHC71" s="190"/>
      <c r="AHD71" s="190"/>
      <c r="AHE71" s="190"/>
      <c r="AHF71" s="190"/>
      <c r="AHG71" s="190"/>
      <c r="AHH71" s="190"/>
      <c r="AHI71" s="190"/>
      <c r="AHJ71" s="190"/>
      <c r="AHK71" s="190"/>
      <c r="AHL71" s="190"/>
      <c r="AHM71" s="190"/>
      <c r="AHN71" s="190"/>
      <c r="AHO71" s="190"/>
      <c r="AHP71" s="190"/>
      <c r="AHQ71" s="190"/>
      <c r="AHR71" s="190"/>
      <c r="AHS71" s="190"/>
      <c r="AHT71" s="190"/>
      <c r="AHU71" s="190"/>
      <c r="AHV71" s="190"/>
      <c r="AHW71" s="190"/>
      <c r="AHX71" s="190"/>
      <c r="AHY71" s="190"/>
      <c r="AHZ71" s="190"/>
      <c r="AIA71" s="190"/>
      <c r="AIB71" s="190"/>
      <c r="AIC71" s="190"/>
      <c r="AID71" s="190"/>
      <c r="AIE71" s="190"/>
      <c r="AIF71" s="190"/>
      <c r="AIG71" s="190"/>
      <c r="AIH71" s="190"/>
      <c r="AII71" s="190"/>
      <c r="AIJ71" s="190"/>
      <c r="AIK71" s="190"/>
      <c r="AIL71" s="190"/>
      <c r="AIM71" s="190"/>
      <c r="AIN71" s="190"/>
      <c r="AIO71" s="190"/>
      <c r="AIP71" s="190"/>
      <c r="AIQ71" s="190"/>
      <c r="AIR71" s="190"/>
      <c r="AIS71" s="190"/>
      <c r="AIT71" s="190"/>
      <c r="AIU71" s="190"/>
      <c r="AIV71" s="190"/>
      <c r="AIW71" s="190"/>
      <c r="AIX71" s="190"/>
      <c r="AIY71" s="190"/>
      <c r="AIZ71" s="190"/>
      <c r="AJA71" s="190"/>
      <c r="AJB71" s="190"/>
      <c r="AJC71" s="190"/>
      <c r="AJD71" s="190"/>
      <c r="AJE71" s="190"/>
      <c r="AJF71" s="190"/>
      <c r="AJG71" s="190"/>
      <c r="AJH71" s="190"/>
      <c r="AJI71" s="190"/>
      <c r="AJJ71" s="190"/>
      <c r="AJK71" s="190"/>
      <c r="AJL71" s="190"/>
      <c r="AJM71" s="190"/>
      <c r="AJN71" s="190"/>
      <c r="AJO71" s="190"/>
      <c r="AJP71" s="190"/>
      <c r="AJQ71" s="190"/>
      <c r="AJR71" s="190"/>
      <c r="AJS71" s="190"/>
      <c r="AJT71" s="190"/>
      <c r="AJU71" s="190"/>
      <c r="AJV71" s="190"/>
      <c r="AJW71" s="190"/>
      <c r="AJX71" s="190"/>
      <c r="AJY71" s="190"/>
      <c r="AJZ71" s="190"/>
      <c r="AKA71" s="190"/>
      <c r="AKB71" s="190"/>
      <c r="AKC71" s="190"/>
      <c r="AKD71" s="190"/>
      <c r="AKE71" s="190"/>
      <c r="AKF71" s="190"/>
      <c r="AKG71" s="190"/>
      <c r="AKH71" s="190"/>
      <c r="AKI71" s="190"/>
      <c r="AKJ71" s="190"/>
      <c r="AKK71" s="190"/>
      <c r="AKL71" s="190"/>
      <c r="AKM71" s="190"/>
      <c r="AKN71" s="190"/>
      <c r="AKO71" s="190"/>
      <c r="AKP71" s="190"/>
      <c r="AKQ71" s="190"/>
      <c r="AKR71" s="190"/>
      <c r="AKS71" s="190"/>
      <c r="AKT71" s="190"/>
      <c r="AKU71" s="190"/>
      <c r="AKV71" s="190"/>
      <c r="AKW71" s="190"/>
      <c r="AKX71" s="190"/>
      <c r="AKY71" s="190"/>
      <c r="AKZ71" s="190"/>
      <c r="ALA71" s="190"/>
      <c r="ALB71" s="190"/>
      <c r="ALC71" s="190"/>
      <c r="ALD71" s="190"/>
      <c r="ALE71" s="190"/>
      <c r="ALF71" s="190"/>
      <c r="ALG71" s="190"/>
      <c r="ALH71" s="190"/>
      <c r="ALI71" s="190"/>
      <c r="ALJ71" s="190"/>
      <c r="ALK71" s="190"/>
      <c r="ALL71" s="190"/>
      <c r="ALM71" s="190"/>
      <c r="ALN71" s="190"/>
      <c r="ALO71" s="190"/>
      <c r="ALP71" s="190"/>
      <c r="ALQ71" s="190"/>
      <c r="ALR71" s="190"/>
      <c r="ALS71" s="190"/>
      <c r="ALT71" s="190"/>
      <c r="ALU71" s="190"/>
      <c r="ALV71" s="190"/>
      <c r="ALW71" s="190"/>
      <c r="ALX71" s="190"/>
      <c r="ALY71" s="190"/>
      <c r="ALZ71" s="190"/>
      <c r="AMA71" s="190"/>
      <c r="AMB71" s="190"/>
      <c r="AMC71" s="190"/>
      <c r="AMD71" s="190"/>
      <c r="AME71" s="190"/>
      <c r="AMF71" s="190"/>
      <c r="AMG71" s="190"/>
      <c r="AMH71" s="190"/>
      <c r="AMI71" s="190"/>
      <c r="AMJ71" s="190"/>
      <c r="AMK71" s="190"/>
    </row>
    <row r="72" spans="1:1025" ht="15.75" customHeight="1" x14ac:dyDescent="0.3">
      <c r="B72" s="205" t="s">
        <v>207</v>
      </c>
      <c r="C72" s="206" t="s">
        <v>208</v>
      </c>
      <c r="D72" s="207"/>
      <c r="E72" s="207"/>
      <c r="F72" s="207"/>
      <c r="G72" s="207"/>
      <c r="H72" s="207"/>
      <c r="I72" s="207"/>
      <c r="J72" s="207"/>
      <c r="K72" s="207"/>
      <c r="L72" s="207"/>
      <c r="M72" s="207"/>
      <c r="N72" s="207"/>
      <c r="O72" s="207"/>
      <c r="P72" s="190"/>
      <c r="Q72" s="190"/>
      <c r="R72" s="190"/>
      <c r="S72" s="190"/>
      <c r="T72" s="190"/>
      <c r="U72" s="190"/>
      <c r="V72" s="190"/>
      <c r="W72" s="190"/>
      <c r="X72" s="190"/>
      <c r="Y72" s="190"/>
      <c r="Z72" s="190"/>
      <c r="AA72" s="190"/>
      <c r="AB72" s="190"/>
      <c r="AC72" s="190"/>
      <c r="AD72" s="190"/>
      <c r="AE72" s="190"/>
      <c r="AF72" s="190"/>
      <c r="AG72" s="190"/>
      <c r="AH72" s="190"/>
      <c r="AI72" s="190"/>
      <c r="AJ72" s="190"/>
      <c r="AK72" s="190"/>
      <c r="AL72" s="190"/>
      <c r="AM72" s="190"/>
      <c r="AN72" s="190"/>
      <c r="AO72" s="190"/>
      <c r="AP72" s="190"/>
      <c r="AQ72" s="190"/>
      <c r="AR72" s="190"/>
      <c r="AS72" s="190"/>
      <c r="AT72" s="190"/>
      <c r="AU72" s="190"/>
      <c r="AV72" s="190"/>
      <c r="AW72" s="190"/>
      <c r="AX72" s="190"/>
      <c r="AY72" s="190"/>
      <c r="AZ72" s="190"/>
      <c r="BA72" s="190"/>
      <c r="BB72" s="190"/>
      <c r="BC72" s="190"/>
      <c r="BD72" s="190"/>
      <c r="BE72" s="190"/>
      <c r="BF72" s="190"/>
      <c r="BG72" s="190"/>
      <c r="BH72" s="190"/>
      <c r="BI72" s="190"/>
      <c r="BJ72" s="190"/>
      <c r="BK72" s="190"/>
      <c r="BL72" s="190"/>
      <c r="BM72" s="190"/>
      <c r="BN72" s="190"/>
      <c r="BO72" s="190"/>
      <c r="BP72" s="190"/>
      <c r="BQ72" s="190"/>
      <c r="BR72" s="190"/>
      <c r="BS72" s="190"/>
      <c r="BT72" s="190"/>
      <c r="BU72" s="190"/>
      <c r="BV72" s="190"/>
      <c r="BW72" s="190"/>
      <c r="BX72" s="190"/>
      <c r="BY72" s="190"/>
      <c r="BZ72" s="190"/>
      <c r="CA72" s="190"/>
      <c r="CB72" s="190"/>
      <c r="CC72" s="190"/>
      <c r="CD72" s="190"/>
      <c r="CE72" s="190"/>
      <c r="CF72" s="190"/>
      <c r="CG72" s="190"/>
      <c r="CH72" s="190"/>
      <c r="CI72" s="190"/>
      <c r="CJ72" s="190"/>
      <c r="CK72" s="190"/>
      <c r="CL72" s="190"/>
      <c r="CM72" s="190"/>
      <c r="CN72" s="190"/>
      <c r="CO72" s="190"/>
      <c r="CP72" s="190"/>
      <c r="CQ72" s="190"/>
      <c r="CR72" s="190"/>
      <c r="CS72" s="190"/>
      <c r="CT72" s="190"/>
      <c r="CU72" s="190"/>
      <c r="CV72" s="190"/>
      <c r="CW72" s="190"/>
      <c r="CX72" s="190"/>
      <c r="CY72" s="190"/>
      <c r="CZ72" s="190"/>
      <c r="DA72" s="190"/>
      <c r="DB72" s="190"/>
      <c r="DC72" s="190"/>
      <c r="DD72" s="190"/>
      <c r="DE72" s="190"/>
      <c r="DF72" s="190"/>
      <c r="DG72" s="190"/>
      <c r="DH72" s="190"/>
      <c r="DI72" s="190"/>
      <c r="DJ72" s="190"/>
      <c r="DK72" s="190"/>
      <c r="DL72" s="190"/>
      <c r="DM72" s="190"/>
      <c r="DN72" s="190"/>
      <c r="DO72" s="190"/>
      <c r="DP72" s="190"/>
      <c r="DQ72" s="190"/>
      <c r="DR72" s="190"/>
      <c r="DS72" s="190"/>
      <c r="DT72" s="190"/>
      <c r="DU72" s="190"/>
      <c r="DV72" s="190"/>
      <c r="DW72" s="190"/>
      <c r="DX72" s="190"/>
      <c r="DY72" s="190"/>
      <c r="DZ72" s="190"/>
      <c r="EA72" s="190"/>
      <c r="EB72" s="190"/>
      <c r="EC72" s="190"/>
      <c r="ED72" s="190"/>
      <c r="EE72" s="190"/>
      <c r="EF72" s="190"/>
      <c r="EG72" s="190"/>
      <c r="EH72" s="190"/>
      <c r="EI72" s="190"/>
      <c r="EJ72" s="190"/>
      <c r="EK72" s="190"/>
      <c r="EL72" s="190"/>
      <c r="EM72" s="190"/>
      <c r="EN72" s="190"/>
      <c r="EO72" s="190"/>
      <c r="EP72" s="190"/>
      <c r="EQ72" s="190"/>
      <c r="ER72" s="190"/>
      <c r="ES72" s="190"/>
      <c r="ET72" s="190"/>
      <c r="EU72" s="190"/>
      <c r="EV72" s="190"/>
      <c r="EW72" s="190"/>
      <c r="EX72" s="190"/>
      <c r="EY72" s="190"/>
      <c r="EZ72" s="190"/>
      <c r="FA72" s="190"/>
      <c r="FB72" s="190"/>
      <c r="FC72" s="190"/>
      <c r="FD72" s="190"/>
      <c r="FE72" s="190"/>
      <c r="FF72" s="190"/>
      <c r="FG72" s="190"/>
      <c r="FH72" s="190"/>
      <c r="FI72" s="190"/>
      <c r="FJ72" s="190"/>
      <c r="FK72" s="190"/>
      <c r="FL72" s="190"/>
      <c r="FM72" s="190"/>
      <c r="FN72" s="190"/>
      <c r="FO72" s="190"/>
      <c r="FP72" s="190"/>
      <c r="FQ72" s="190"/>
      <c r="FR72" s="190"/>
      <c r="FS72" s="190"/>
      <c r="FT72" s="190"/>
      <c r="FU72" s="190"/>
      <c r="FV72" s="190"/>
      <c r="FW72" s="190"/>
      <c r="FX72" s="190"/>
      <c r="FY72" s="190"/>
      <c r="FZ72" s="190"/>
      <c r="GA72" s="190"/>
      <c r="GB72" s="190"/>
      <c r="GC72" s="190"/>
      <c r="GD72" s="190"/>
      <c r="GE72" s="190"/>
      <c r="GF72" s="190"/>
      <c r="GG72" s="190"/>
      <c r="GH72" s="190"/>
      <c r="GI72" s="190"/>
      <c r="GJ72" s="190"/>
      <c r="GK72" s="190"/>
      <c r="GL72" s="190"/>
      <c r="GM72" s="190"/>
      <c r="GN72" s="190"/>
      <c r="GO72" s="190"/>
      <c r="GP72" s="190"/>
      <c r="GQ72" s="190"/>
      <c r="GR72" s="190"/>
      <c r="GS72" s="190"/>
      <c r="GT72" s="190"/>
      <c r="GU72" s="190"/>
      <c r="GV72" s="190"/>
      <c r="GW72" s="190"/>
      <c r="GX72" s="190"/>
      <c r="GY72" s="190"/>
      <c r="GZ72" s="190"/>
      <c r="HA72" s="190"/>
      <c r="HB72" s="190"/>
      <c r="HC72" s="190"/>
      <c r="HD72" s="190"/>
      <c r="HE72" s="190"/>
      <c r="HF72" s="190"/>
      <c r="HG72" s="190"/>
      <c r="HH72" s="190"/>
      <c r="HI72" s="190"/>
      <c r="HJ72" s="190"/>
      <c r="HK72" s="190"/>
      <c r="HL72" s="190"/>
      <c r="HM72" s="190"/>
      <c r="HN72" s="190"/>
      <c r="HO72" s="190"/>
      <c r="HP72" s="190"/>
      <c r="HQ72" s="190"/>
      <c r="HR72" s="190"/>
      <c r="HS72" s="190"/>
      <c r="HT72" s="190"/>
      <c r="HU72" s="190"/>
      <c r="HV72" s="190"/>
      <c r="HW72" s="190"/>
      <c r="HX72" s="190"/>
      <c r="HY72" s="190"/>
      <c r="HZ72" s="190"/>
      <c r="IA72" s="190"/>
      <c r="IB72" s="190"/>
      <c r="IC72" s="190"/>
      <c r="ID72" s="190"/>
      <c r="IE72" s="190"/>
      <c r="IF72" s="190"/>
      <c r="IG72" s="190"/>
      <c r="IH72" s="190"/>
      <c r="II72" s="190"/>
      <c r="IJ72" s="190"/>
      <c r="IK72" s="190"/>
      <c r="IL72" s="190"/>
      <c r="IM72" s="190"/>
      <c r="IN72" s="190"/>
      <c r="IO72" s="190"/>
      <c r="IP72" s="190"/>
      <c r="IQ72" s="190"/>
      <c r="IR72" s="190"/>
      <c r="IS72" s="190"/>
      <c r="IT72" s="190"/>
      <c r="IU72" s="190"/>
      <c r="IV72" s="190"/>
      <c r="IW72" s="190"/>
      <c r="IX72" s="190"/>
      <c r="IY72" s="190"/>
      <c r="IZ72" s="190"/>
      <c r="JA72" s="190"/>
      <c r="JB72" s="190"/>
      <c r="JC72" s="190"/>
      <c r="JD72" s="190"/>
      <c r="JE72" s="190"/>
      <c r="JF72" s="190"/>
      <c r="JG72" s="190"/>
      <c r="JH72" s="190"/>
      <c r="JI72" s="190"/>
      <c r="JJ72" s="190"/>
      <c r="JK72" s="190"/>
      <c r="JL72" s="190"/>
      <c r="JM72" s="190"/>
      <c r="JN72" s="190"/>
      <c r="JO72" s="190"/>
      <c r="JP72" s="190"/>
      <c r="JQ72" s="190"/>
      <c r="JR72" s="190"/>
      <c r="JS72" s="190"/>
      <c r="JT72" s="190"/>
      <c r="JU72" s="190"/>
      <c r="JV72" s="190"/>
      <c r="JW72" s="190"/>
      <c r="JX72" s="190"/>
      <c r="JY72" s="190"/>
      <c r="JZ72" s="190"/>
      <c r="KA72" s="190"/>
      <c r="KB72" s="190"/>
      <c r="KC72" s="190"/>
      <c r="KD72" s="190"/>
      <c r="KE72" s="190"/>
      <c r="KF72" s="190"/>
      <c r="KG72" s="190"/>
      <c r="KH72" s="190"/>
      <c r="KI72" s="190"/>
      <c r="KJ72" s="190"/>
      <c r="KK72" s="190"/>
      <c r="KL72" s="190"/>
      <c r="KM72" s="190"/>
      <c r="KN72" s="190"/>
      <c r="KO72" s="190"/>
      <c r="KP72" s="190"/>
      <c r="KQ72" s="190"/>
      <c r="KR72" s="190"/>
      <c r="KS72" s="190"/>
      <c r="KT72" s="190"/>
      <c r="KU72" s="190"/>
      <c r="KV72" s="190"/>
      <c r="KW72" s="190"/>
      <c r="KX72" s="190"/>
      <c r="KY72" s="190"/>
      <c r="KZ72" s="190"/>
      <c r="LA72" s="190"/>
      <c r="LB72" s="190"/>
      <c r="LC72" s="190"/>
      <c r="LD72" s="190"/>
      <c r="LE72" s="190"/>
      <c r="LF72" s="190"/>
      <c r="LG72" s="190"/>
      <c r="LH72" s="190"/>
      <c r="LI72" s="190"/>
      <c r="LJ72" s="190"/>
      <c r="LK72" s="190"/>
      <c r="LL72" s="190"/>
      <c r="LM72" s="190"/>
      <c r="LN72" s="190"/>
      <c r="LO72" s="190"/>
      <c r="LP72" s="190"/>
      <c r="LQ72" s="190"/>
      <c r="LR72" s="190"/>
      <c r="LS72" s="190"/>
      <c r="LT72" s="190"/>
      <c r="LU72" s="190"/>
      <c r="LV72" s="190"/>
      <c r="LW72" s="190"/>
      <c r="LX72" s="190"/>
      <c r="LY72" s="190"/>
      <c r="LZ72" s="190"/>
      <c r="MA72" s="190"/>
      <c r="MB72" s="190"/>
      <c r="MC72" s="190"/>
      <c r="MD72" s="190"/>
      <c r="ME72" s="190"/>
      <c r="MF72" s="190"/>
      <c r="MG72" s="190"/>
      <c r="MH72" s="190"/>
      <c r="MI72" s="190"/>
      <c r="MJ72" s="190"/>
      <c r="MK72" s="190"/>
      <c r="ML72" s="190"/>
      <c r="MM72" s="190"/>
      <c r="MN72" s="190"/>
      <c r="MO72" s="190"/>
      <c r="MP72" s="190"/>
      <c r="MQ72" s="190"/>
      <c r="MR72" s="190"/>
      <c r="MS72" s="190"/>
      <c r="MT72" s="190"/>
      <c r="MU72" s="190"/>
      <c r="MV72" s="190"/>
      <c r="MW72" s="190"/>
      <c r="MX72" s="190"/>
      <c r="MY72" s="190"/>
      <c r="MZ72" s="190"/>
      <c r="NA72" s="190"/>
      <c r="NB72" s="190"/>
      <c r="NC72" s="190"/>
      <c r="ND72" s="190"/>
      <c r="NE72" s="190"/>
      <c r="NF72" s="190"/>
      <c r="NG72" s="190"/>
      <c r="NH72" s="190"/>
      <c r="NI72" s="190"/>
      <c r="NJ72" s="190"/>
      <c r="NK72" s="190"/>
      <c r="NL72" s="190"/>
      <c r="NM72" s="190"/>
      <c r="NN72" s="190"/>
      <c r="NO72" s="190"/>
      <c r="NP72" s="190"/>
      <c r="NQ72" s="190"/>
      <c r="NR72" s="190"/>
      <c r="NS72" s="190"/>
      <c r="NT72" s="190"/>
      <c r="NU72" s="190"/>
      <c r="NV72" s="190"/>
      <c r="NW72" s="190"/>
      <c r="NX72" s="190"/>
      <c r="NY72" s="190"/>
      <c r="NZ72" s="190"/>
      <c r="OA72" s="190"/>
      <c r="OB72" s="190"/>
      <c r="OC72" s="190"/>
      <c r="OD72" s="190"/>
      <c r="OE72" s="190"/>
      <c r="OF72" s="190"/>
      <c r="OG72" s="190"/>
      <c r="OH72" s="190"/>
      <c r="OI72" s="190"/>
      <c r="OJ72" s="190"/>
      <c r="OK72" s="190"/>
      <c r="OL72" s="190"/>
      <c r="OM72" s="190"/>
      <c r="ON72" s="190"/>
      <c r="OO72" s="190"/>
      <c r="OP72" s="190"/>
      <c r="OQ72" s="190"/>
      <c r="OR72" s="190"/>
      <c r="OS72" s="190"/>
      <c r="OT72" s="190"/>
      <c r="OU72" s="190"/>
      <c r="OV72" s="190"/>
      <c r="OW72" s="190"/>
      <c r="OX72" s="190"/>
      <c r="OY72" s="190"/>
      <c r="OZ72" s="190"/>
      <c r="PA72" s="190"/>
      <c r="PB72" s="190"/>
      <c r="PC72" s="190"/>
      <c r="PD72" s="190"/>
      <c r="PE72" s="190"/>
      <c r="PF72" s="190"/>
      <c r="PG72" s="190"/>
      <c r="PH72" s="190"/>
      <c r="PI72" s="190"/>
      <c r="PJ72" s="190"/>
      <c r="PK72" s="190"/>
      <c r="PL72" s="190"/>
      <c r="PM72" s="190"/>
      <c r="PN72" s="190"/>
      <c r="PO72" s="190"/>
      <c r="PP72" s="190"/>
      <c r="PQ72" s="190"/>
      <c r="PR72" s="190"/>
      <c r="PS72" s="190"/>
      <c r="PT72" s="190"/>
      <c r="PU72" s="190"/>
      <c r="PV72" s="190"/>
      <c r="PW72" s="190"/>
      <c r="PX72" s="190"/>
      <c r="PY72" s="190"/>
      <c r="PZ72" s="190"/>
      <c r="QA72" s="190"/>
      <c r="QB72" s="190"/>
      <c r="QC72" s="190"/>
      <c r="QD72" s="190"/>
      <c r="QE72" s="190"/>
      <c r="QF72" s="190"/>
      <c r="QG72" s="190"/>
      <c r="QH72" s="190"/>
      <c r="QI72" s="190"/>
      <c r="QJ72" s="190"/>
      <c r="QK72" s="190"/>
      <c r="QL72" s="190"/>
      <c r="QM72" s="190"/>
      <c r="QN72" s="190"/>
      <c r="QO72" s="190"/>
      <c r="QP72" s="190"/>
      <c r="QQ72" s="190"/>
      <c r="QR72" s="190"/>
      <c r="QS72" s="190"/>
      <c r="QT72" s="190"/>
      <c r="QU72" s="190"/>
      <c r="QV72" s="190"/>
      <c r="QW72" s="190"/>
      <c r="QX72" s="190"/>
      <c r="QY72" s="190"/>
      <c r="QZ72" s="190"/>
      <c r="RA72" s="190"/>
      <c r="RB72" s="190"/>
      <c r="RC72" s="190"/>
      <c r="RD72" s="190"/>
      <c r="RE72" s="190"/>
      <c r="RF72" s="190"/>
      <c r="RG72" s="190"/>
      <c r="RH72" s="190"/>
      <c r="RI72" s="190"/>
      <c r="RJ72" s="190"/>
      <c r="RK72" s="190"/>
      <c r="RL72" s="190"/>
      <c r="RM72" s="190"/>
      <c r="RN72" s="190"/>
      <c r="RO72" s="190"/>
      <c r="RP72" s="190"/>
      <c r="RQ72" s="190"/>
      <c r="RR72" s="190"/>
      <c r="RS72" s="190"/>
      <c r="RT72" s="190"/>
      <c r="RU72" s="190"/>
      <c r="RV72" s="190"/>
      <c r="RW72" s="190"/>
      <c r="RX72" s="190"/>
      <c r="RY72" s="190"/>
      <c r="RZ72" s="190"/>
      <c r="SA72" s="190"/>
      <c r="SB72" s="190"/>
      <c r="SC72" s="190"/>
      <c r="SD72" s="190"/>
      <c r="SE72" s="190"/>
      <c r="SF72" s="190"/>
      <c r="SG72" s="190"/>
      <c r="SH72" s="190"/>
      <c r="SI72" s="190"/>
      <c r="SJ72" s="190"/>
      <c r="SK72" s="190"/>
      <c r="SL72" s="190"/>
      <c r="SM72" s="190"/>
      <c r="SN72" s="190"/>
      <c r="SO72" s="190"/>
      <c r="SP72" s="190"/>
      <c r="SQ72" s="190"/>
      <c r="SR72" s="190"/>
      <c r="SS72" s="190"/>
      <c r="ST72" s="190"/>
      <c r="SU72" s="190"/>
      <c r="SV72" s="190"/>
      <c r="SW72" s="190"/>
      <c r="SX72" s="190"/>
      <c r="SY72" s="190"/>
      <c r="SZ72" s="190"/>
      <c r="TA72" s="190"/>
      <c r="TB72" s="190"/>
      <c r="TC72" s="190"/>
      <c r="TD72" s="190"/>
      <c r="TE72" s="190"/>
      <c r="TF72" s="190"/>
      <c r="TG72" s="190"/>
      <c r="TH72" s="190"/>
      <c r="TI72" s="190"/>
      <c r="TJ72" s="190"/>
      <c r="TK72" s="190"/>
      <c r="TL72" s="190"/>
      <c r="TM72" s="190"/>
      <c r="TN72" s="190"/>
      <c r="TO72" s="190"/>
      <c r="TP72" s="190"/>
      <c r="TQ72" s="190"/>
      <c r="TR72" s="190"/>
      <c r="TS72" s="190"/>
      <c r="TT72" s="190"/>
      <c r="TU72" s="190"/>
      <c r="TV72" s="190"/>
      <c r="TW72" s="190"/>
      <c r="TX72" s="190"/>
      <c r="TY72" s="190"/>
      <c r="TZ72" s="190"/>
      <c r="UA72" s="190"/>
      <c r="UB72" s="190"/>
      <c r="UC72" s="190"/>
      <c r="UD72" s="190"/>
      <c r="UE72" s="190"/>
      <c r="UF72" s="190"/>
      <c r="UG72" s="190"/>
      <c r="UH72" s="190"/>
      <c r="UI72" s="190"/>
      <c r="UJ72" s="190"/>
      <c r="UK72" s="190"/>
      <c r="UL72" s="190"/>
      <c r="UM72" s="190"/>
      <c r="UN72" s="190"/>
      <c r="UO72" s="190"/>
      <c r="UP72" s="190"/>
      <c r="UQ72" s="190"/>
      <c r="UR72" s="190"/>
      <c r="US72" s="190"/>
      <c r="UT72" s="190"/>
      <c r="UU72" s="190"/>
      <c r="UV72" s="190"/>
      <c r="UW72" s="190"/>
      <c r="UX72" s="190"/>
      <c r="UY72" s="190"/>
      <c r="UZ72" s="190"/>
      <c r="VA72" s="190"/>
      <c r="VB72" s="190"/>
      <c r="VC72" s="190"/>
      <c r="VD72" s="190"/>
      <c r="VE72" s="190"/>
      <c r="VF72" s="190"/>
      <c r="VG72" s="190"/>
      <c r="VH72" s="190"/>
      <c r="VI72" s="190"/>
      <c r="VJ72" s="190"/>
      <c r="VK72" s="190"/>
      <c r="VL72" s="190"/>
      <c r="VM72" s="190"/>
      <c r="VN72" s="190"/>
      <c r="VO72" s="190"/>
      <c r="VP72" s="190"/>
      <c r="VQ72" s="190"/>
      <c r="VR72" s="190"/>
      <c r="VS72" s="190"/>
      <c r="VT72" s="190"/>
      <c r="VU72" s="190"/>
      <c r="VV72" s="190"/>
      <c r="VW72" s="190"/>
      <c r="VX72" s="190"/>
      <c r="VY72" s="190"/>
      <c r="VZ72" s="190"/>
      <c r="WA72" s="190"/>
      <c r="WB72" s="190"/>
      <c r="WC72" s="190"/>
      <c r="WD72" s="190"/>
      <c r="WE72" s="190"/>
      <c r="WF72" s="190"/>
      <c r="WG72" s="190"/>
      <c r="WH72" s="190"/>
      <c r="WI72" s="190"/>
      <c r="WJ72" s="190"/>
      <c r="WK72" s="190"/>
      <c r="WL72" s="190"/>
      <c r="WM72" s="190"/>
      <c r="WN72" s="190"/>
      <c r="WO72" s="190"/>
      <c r="WP72" s="190"/>
      <c r="WQ72" s="190"/>
      <c r="WR72" s="190"/>
      <c r="WS72" s="190"/>
      <c r="WT72" s="190"/>
      <c r="WU72" s="190"/>
      <c r="WV72" s="190"/>
      <c r="WW72" s="190"/>
      <c r="WX72" s="190"/>
      <c r="WY72" s="190"/>
      <c r="WZ72" s="190"/>
      <c r="XA72" s="190"/>
      <c r="XB72" s="190"/>
      <c r="XC72" s="190"/>
      <c r="XD72" s="190"/>
      <c r="XE72" s="190"/>
      <c r="XF72" s="190"/>
      <c r="XG72" s="190"/>
      <c r="XH72" s="190"/>
      <c r="XI72" s="190"/>
      <c r="XJ72" s="190"/>
      <c r="XK72" s="190"/>
      <c r="XL72" s="190"/>
      <c r="XM72" s="190"/>
      <c r="XN72" s="190"/>
      <c r="XO72" s="190"/>
      <c r="XP72" s="190"/>
      <c r="XQ72" s="190"/>
      <c r="XR72" s="190"/>
      <c r="XS72" s="190"/>
      <c r="XT72" s="190"/>
      <c r="XU72" s="190"/>
      <c r="XV72" s="190"/>
      <c r="XW72" s="190"/>
      <c r="XX72" s="190"/>
      <c r="XY72" s="190"/>
      <c r="XZ72" s="190"/>
      <c r="YA72" s="190"/>
      <c r="YB72" s="190"/>
      <c r="YC72" s="190"/>
      <c r="YD72" s="190"/>
      <c r="YE72" s="190"/>
      <c r="YF72" s="190"/>
      <c r="YG72" s="190"/>
      <c r="YH72" s="190"/>
      <c r="YI72" s="190"/>
      <c r="YJ72" s="190"/>
      <c r="YK72" s="190"/>
      <c r="YL72" s="190"/>
      <c r="YM72" s="190"/>
      <c r="YN72" s="190"/>
      <c r="YO72" s="190"/>
      <c r="YP72" s="190"/>
      <c r="YQ72" s="190"/>
      <c r="YR72" s="190"/>
      <c r="YS72" s="190"/>
      <c r="YT72" s="190"/>
      <c r="YU72" s="190"/>
      <c r="YV72" s="190"/>
      <c r="YW72" s="190"/>
      <c r="YX72" s="190"/>
      <c r="YY72" s="190"/>
      <c r="YZ72" s="190"/>
      <c r="ZA72" s="190"/>
      <c r="ZB72" s="190"/>
      <c r="ZC72" s="190"/>
      <c r="ZD72" s="190"/>
      <c r="ZE72" s="190"/>
      <c r="ZF72" s="190"/>
      <c r="ZG72" s="190"/>
      <c r="ZH72" s="190"/>
      <c r="ZI72" s="190"/>
      <c r="ZJ72" s="190"/>
      <c r="ZK72" s="190"/>
      <c r="ZL72" s="190"/>
      <c r="ZM72" s="190"/>
      <c r="ZN72" s="190"/>
      <c r="ZO72" s="190"/>
      <c r="ZP72" s="190"/>
      <c r="ZQ72" s="190"/>
      <c r="ZR72" s="190"/>
      <c r="ZS72" s="190"/>
      <c r="ZT72" s="190"/>
      <c r="ZU72" s="190"/>
      <c r="ZV72" s="190"/>
      <c r="ZW72" s="190"/>
      <c r="ZX72" s="190"/>
      <c r="ZY72" s="190"/>
      <c r="ZZ72" s="190"/>
      <c r="AAA72" s="190"/>
      <c r="AAB72" s="190"/>
      <c r="AAC72" s="190"/>
      <c r="AAD72" s="190"/>
      <c r="AAE72" s="190"/>
      <c r="AAF72" s="190"/>
      <c r="AAG72" s="190"/>
      <c r="AAH72" s="190"/>
      <c r="AAI72" s="190"/>
      <c r="AAJ72" s="190"/>
      <c r="AAK72" s="190"/>
      <c r="AAL72" s="190"/>
      <c r="AAM72" s="190"/>
      <c r="AAN72" s="190"/>
      <c r="AAO72" s="190"/>
      <c r="AAP72" s="190"/>
      <c r="AAQ72" s="190"/>
      <c r="AAR72" s="190"/>
      <c r="AAS72" s="190"/>
      <c r="AAT72" s="190"/>
      <c r="AAU72" s="190"/>
      <c r="AAV72" s="190"/>
      <c r="AAW72" s="190"/>
      <c r="AAX72" s="190"/>
      <c r="AAY72" s="190"/>
      <c r="AAZ72" s="190"/>
      <c r="ABA72" s="190"/>
      <c r="ABB72" s="190"/>
      <c r="ABC72" s="190"/>
      <c r="ABD72" s="190"/>
      <c r="ABE72" s="190"/>
      <c r="ABF72" s="190"/>
      <c r="ABG72" s="190"/>
      <c r="ABH72" s="190"/>
      <c r="ABI72" s="190"/>
      <c r="ABJ72" s="190"/>
      <c r="ABK72" s="190"/>
      <c r="ABL72" s="190"/>
      <c r="ABM72" s="190"/>
      <c r="ABN72" s="190"/>
      <c r="ABO72" s="190"/>
      <c r="ABP72" s="190"/>
      <c r="ABQ72" s="190"/>
      <c r="ABR72" s="190"/>
      <c r="ABS72" s="190"/>
      <c r="ABT72" s="190"/>
      <c r="ABU72" s="190"/>
      <c r="ABV72" s="190"/>
      <c r="ABW72" s="190"/>
      <c r="ABX72" s="190"/>
      <c r="ABY72" s="190"/>
      <c r="ABZ72" s="190"/>
      <c r="ACA72" s="190"/>
      <c r="ACB72" s="190"/>
      <c r="ACC72" s="190"/>
      <c r="ACD72" s="190"/>
      <c r="ACE72" s="190"/>
      <c r="ACF72" s="190"/>
      <c r="ACG72" s="190"/>
      <c r="ACH72" s="190"/>
      <c r="ACI72" s="190"/>
      <c r="ACJ72" s="190"/>
      <c r="ACK72" s="190"/>
      <c r="ACL72" s="190"/>
      <c r="ACM72" s="190"/>
      <c r="ACN72" s="190"/>
      <c r="ACO72" s="190"/>
      <c r="ACP72" s="190"/>
      <c r="ACQ72" s="190"/>
      <c r="ACR72" s="190"/>
      <c r="ACS72" s="190"/>
      <c r="ACT72" s="190"/>
      <c r="ACU72" s="190"/>
      <c r="ACV72" s="190"/>
      <c r="ACW72" s="190"/>
      <c r="ACX72" s="190"/>
      <c r="ACY72" s="190"/>
      <c r="ACZ72" s="190"/>
      <c r="ADA72" s="190"/>
      <c r="ADB72" s="190"/>
      <c r="ADC72" s="190"/>
      <c r="ADD72" s="190"/>
      <c r="ADE72" s="190"/>
      <c r="ADF72" s="190"/>
      <c r="ADG72" s="190"/>
      <c r="ADH72" s="190"/>
      <c r="ADI72" s="190"/>
      <c r="ADJ72" s="190"/>
      <c r="ADK72" s="190"/>
      <c r="ADL72" s="190"/>
      <c r="ADM72" s="190"/>
      <c r="ADN72" s="190"/>
      <c r="ADO72" s="190"/>
      <c r="ADP72" s="190"/>
      <c r="ADQ72" s="190"/>
      <c r="ADR72" s="190"/>
      <c r="ADS72" s="190"/>
      <c r="ADT72" s="190"/>
      <c r="ADU72" s="190"/>
      <c r="ADV72" s="190"/>
      <c r="ADW72" s="190"/>
      <c r="ADX72" s="190"/>
      <c r="ADY72" s="190"/>
      <c r="ADZ72" s="190"/>
      <c r="AEA72" s="190"/>
      <c r="AEB72" s="190"/>
      <c r="AEC72" s="190"/>
      <c r="AED72" s="190"/>
      <c r="AEE72" s="190"/>
      <c r="AEF72" s="190"/>
      <c r="AEG72" s="190"/>
      <c r="AEH72" s="190"/>
      <c r="AEI72" s="190"/>
      <c r="AEJ72" s="190"/>
      <c r="AEK72" s="190"/>
      <c r="AEL72" s="190"/>
      <c r="AEM72" s="190"/>
      <c r="AEN72" s="190"/>
      <c r="AEO72" s="190"/>
      <c r="AEP72" s="190"/>
      <c r="AEQ72" s="190"/>
      <c r="AER72" s="190"/>
      <c r="AES72" s="190"/>
      <c r="AET72" s="190"/>
      <c r="AEU72" s="190"/>
      <c r="AEV72" s="190"/>
      <c r="AEW72" s="190"/>
      <c r="AEX72" s="190"/>
      <c r="AEY72" s="190"/>
      <c r="AEZ72" s="190"/>
      <c r="AFA72" s="190"/>
      <c r="AFB72" s="190"/>
      <c r="AFC72" s="190"/>
      <c r="AFD72" s="190"/>
      <c r="AFE72" s="190"/>
      <c r="AFF72" s="190"/>
      <c r="AFG72" s="190"/>
      <c r="AFH72" s="190"/>
      <c r="AFI72" s="190"/>
      <c r="AFJ72" s="190"/>
      <c r="AFK72" s="190"/>
      <c r="AFL72" s="190"/>
      <c r="AFM72" s="190"/>
      <c r="AFN72" s="190"/>
      <c r="AFO72" s="190"/>
      <c r="AFP72" s="190"/>
      <c r="AFQ72" s="190"/>
      <c r="AFR72" s="190"/>
      <c r="AFS72" s="190"/>
      <c r="AFT72" s="190"/>
      <c r="AFU72" s="190"/>
      <c r="AFV72" s="190"/>
      <c r="AFW72" s="190"/>
      <c r="AFX72" s="190"/>
      <c r="AFY72" s="190"/>
      <c r="AFZ72" s="190"/>
      <c r="AGA72" s="190"/>
      <c r="AGB72" s="190"/>
      <c r="AGC72" s="190"/>
      <c r="AGD72" s="190"/>
      <c r="AGE72" s="190"/>
      <c r="AGF72" s="190"/>
      <c r="AGG72" s="190"/>
      <c r="AGH72" s="190"/>
      <c r="AGI72" s="190"/>
      <c r="AGJ72" s="190"/>
      <c r="AGK72" s="190"/>
      <c r="AGL72" s="190"/>
      <c r="AGM72" s="190"/>
      <c r="AGN72" s="190"/>
      <c r="AGO72" s="190"/>
      <c r="AGP72" s="190"/>
      <c r="AGQ72" s="190"/>
      <c r="AGR72" s="190"/>
      <c r="AGS72" s="190"/>
      <c r="AGT72" s="190"/>
      <c r="AGU72" s="190"/>
      <c r="AGV72" s="190"/>
      <c r="AGW72" s="190"/>
      <c r="AGX72" s="190"/>
      <c r="AGY72" s="190"/>
      <c r="AGZ72" s="190"/>
      <c r="AHA72" s="190"/>
      <c r="AHB72" s="190"/>
      <c r="AHC72" s="190"/>
      <c r="AHD72" s="190"/>
      <c r="AHE72" s="190"/>
      <c r="AHF72" s="190"/>
      <c r="AHG72" s="190"/>
      <c r="AHH72" s="190"/>
      <c r="AHI72" s="190"/>
      <c r="AHJ72" s="190"/>
      <c r="AHK72" s="190"/>
      <c r="AHL72" s="190"/>
      <c r="AHM72" s="190"/>
      <c r="AHN72" s="190"/>
      <c r="AHO72" s="190"/>
      <c r="AHP72" s="190"/>
      <c r="AHQ72" s="190"/>
      <c r="AHR72" s="190"/>
      <c r="AHS72" s="190"/>
      <c r="AHT72" s="190"/>
      <c r="AHU72" s="190"/>
      <c r="AHV72" s="190"/>
      <c r="AHW72" s="190"/>
      <c r="AHX72" s="190"/>
      <c r="AHY72" s="190"/>
      <c r="AHZ72" s="190"/>
      <c r="AIA72" s="190"/>
      <c r="AIB72" s="190"/>
      <c r="AIC72" s="190"/>
      <c r="AID72" s="190"/>
      <c r="AIE72" s="190"/>
      <c r="AIF72" s="190"/>
      <c r="AIG72" s="190"/>
      <c r="AIH72" s="190"/>
      <c r="AII72" s="190"/>
      <c r="AIJ72" s="190"/>
      <c r="AIK72" s="190"/>
      <c r="AIL72" s="190"/>
      <c r="AIM72" s="190"/>
      <c r="AIN72" s="190"/>
      <c r="AIO72" s="190"/>
      <c r="AIP72" s="190"/>
      <c r="AIQ72" s="190"/>
      <c r="AIR72" s="190"/>
      <c r="AIS72" s="190"/>
      <c r="AIT72" s="190"/>
      <c r="AIU72" s="190"/>
      <c r="AIV72" s="190"/>
      <c r="AIW72" s="190"/>
      <c r="AIX72" s="190"/>
      <c r="AIY72" s="190"/>
      <c r="AIZ72" s="190"/>
      <c r="AJA72" s="190"/>
      <c r="AJB72" s="190"/>
      <c r="AJC72" s="190"/>
      <c r="AJD72" s="190"/>
      <c r="AJE72" s="190"/>
      <c r="AJF72" s="190"/>
      <c r="AJG72" s="190"/>
      <c r="AJH72" s="190"/>
      <c r="AJI72" s="190"/>
      <c r="AJJ72" s="190"/>
      <c r="AJK72" s="190"/>
      <c r="AJL72" s="190"/>
      <c r="AJM72" s="190"/>
      <c r="AJN72" s="190"/>
      <c r="AJO72" s="190"/>
      <c r="AJP72" s="190"/>
      <c r="AJQ72" s="190"/>
      <c r="AJR72" s="190"/>
      <c r="AJS72" s="190"/>
      <c r="AJT72" s="190"/>
      <c r="AJU72" s="190"/>
      <c r="AJV72" s="190"/>
      <c r="AJW72" s="190"/>
      <c r="AJX72" s="190"/>
      <c r="AJY72" s="190"/>
      <c r="AJZ72" s="190"/>
      <c r="AKA72" s="190"/>
      <c r="AKB72" s="190"/>
      <c r="AKC72" s="190"/>
      <c r="AKD72" s="190"/>
      <c r="AKE72" s="190"/>
      <c r="AKF72" s="190"/>
      <c r="AKG72" s="190"/>
      <c r="AKH72" s="190"/>
      <c r="AKI72" s="190"/>
      <c r="AKJ72" s="190"/>
      <c r="AKK72" s="190"/>
      <c r="AKL72" s="190"/>
      <c r="AKM72" s="190"/>
      <c r="AKN72" s="190"/>
      <c r="AKO72" s="190"/>
      <c r="AKP72" s="190"/>
      <c r="AKQ72" s="190"/>
      <c r="AKR72" s="190"/>
      <c r="AKS72" s="190"/>
      <c r="AKT72" s="190"/>
      <c r="AKU72" s="190"/>
      <c r="AKV72" s="190"/>
      <c r="AKW72" s="190"/>
      <c r="AKX72" s="190"/>
      <c r="AKY72" s="190"/>
      <c r="AKZ72" s="190"/>
      <c r="ALA72" s="190"/>
      <c r="ALB72" s="190"/>
      <c r="ALC72" s="190"/>
      <c r="ALD72" s="190"/>
      <c r="ALE72" s="190"/>
      <c r="ALF72" s="190"/>
      <c r="ALG72" s="190"/>
      <c r="ALH72" s="190"/>
      <c r="ALI72" s="190"/>
      <c r="ALJ72" s="190"/>
      <c r="ALK72" s="190"/>
      <c r="ALL72" s="190"/>
      <c r="ALM72" s="190"/>
      <c r="ALN72" s="190"/>
      <c r="ALO72" s="190"/>
      <c r="ALP72" s="190"/>
      <c r="ALQ72" s="190"/>
      <c r="ALR72" s="190"/>
      <c r="ALS72" s="190"/>
      <c r="ALT72" s="190"/>
      <c r="ALU72" s="190"/>
      <c r="ALV72" s="190"/>
      <c r="ALW72" s="190"/>
      <c r="ALX72" s="190"/>
      <c r="ALY72" s="190"/>
      <c r="ALZ72" s="190"/>
      <c r="AMA72" s="190"/>
      <c r="AMB72" s="190"/>
      <c r="AMC72" s="190"/>
      <c r="AMD72" s="190"/>
      <c r="AME72" s="190"/>
      <c r="AMF72" s="190"/>
      <c r="AMG72" s="190"/>
      <c r="AMH72" s="190"/>
      <c r="AMI72" s="190"/>
      <c r="AMJ72" s="190"/>
      <c r="AMK72" s="190"/>
    </row>
    <row r="73" spans="1:1025" s="190" customFormat="1" ht="13.8" x14ac:dyDescent="0.3">
      <c r="A73" s="74"/>
      <c r="B73" s="208" t="s">
        <v>209</v>
      </c>
      <c r="C73" s="209" t="s">
        <v>210</v>
      </c>
      <c r="D73" s="209"/>
      <c r="E73" s="209"/>
      <c r="F73" s="209"/>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c r="BM73" s="92"/>
      <c r="BN73" s="92"/>
      <c r="BO73" s="92"/>
      <c r="BP73" s="92"/>
      <c r="BQ73" s="92"/>
      <c r="BR73" s="92"/>
      <c r="BS73" s="92"/>
      <c r="BT73" s="92"/>
      <c r="BU73" s="92"/>
      <c r="BV73" s="92"/>
      <c r="BW73" s="92"/>
      <c r="BX73" s="92"/>
      <c r="BY73" s="92"/>
      <c r="BZ73" s="92"/>
      <c r="CA73" s="92"/>
      <c r="CB73" s="92"/>
      <c r="CC73" s="92"/>
      <c r="CD73" s="92"/>
      <c r="CE73" s="92"/>
      <c r="CF73" s="92"/>
      <c r="CG73" s="92"/>
      <c r="CH73" s="92"/>
      <c r="CI73" s="92"/>
      <c r="CJ73" s="92"/>
      <c r="CK73" s="92"/>
      <c r="CL73" s="92"/>
      <c r="CM73" s="92"/>
      <c r="CN73" s="92"/>
      <c r="CO73" s="92"/>
      <c r="CP73" s="92"/>
      <c r="CQ73" s="92"/>
      <c r="CR73" s="92"/>
      <c r="CS73" s="92"/>
      <c r="CT73" s="92"/>
      <c r="CU73" s="92"/>
      <c r="CV73" s="92"/>
      <c r="CW73" s="92"/>
      <c r="CX73" s="92"/>
      <c r="CY73" s="92"/>
      <c r="CZ73" s="92"/>
      <c r="DA73" s="92"/>
      <c r="DB73" s="92"/>
      <c r="DC73" s="92"/>
      <c r="DD73" s="92"/>
      <c r="DE73" s="92"/>
      <c r="DF73" s="92"/>
      <c r="DG73" s="92"/>
      <c r="DH73" s="92"/>
      <c r="DI73" s="92"/>
      <c r="DJ73" s="92"/>
      <c r="DK73" s="92"/>
      <c r="DL73" s="92"/>
      <c r="DM73" s="92"/>
      <c r="DN73" s="92"/>
      <c r="DO73" s="92"/>
      <c r="DP73" s="92"/>
      <c r="DQ73" s="92"/>
      <c r="DR73" s="92"/>
      <c r="DS73" s="92"/>
      <c r="DT73" s="92"/>
      <c r="DU73" s="92"/>
      <c r="DV73" s="92"/>
      <c r="DW73" s="92"/>
      <c r="DX73" s="92"/>
      <c r="DY73" s="92"/>
      <c r="DZ73" s="92"/>
      <c r="EA73" s="92"/>
      <c r="EB73" s="92"/>
      <c r="EC73" s="92"/>
      <c r="ED73" s="92"/>
      <c r="EE73" s="92"/>
      <c r="EF73" s="92"/>
      <c r="EG73" s="92"/>
      <c r="EH73" s="92"/>
      <c r="EI73" s="92"/>
      <c r="EJ73" s="92"/>
      <c r="EK73" s="92"/>
      <c r="EL73" s="92"/>
      <c r="EM73" s="92"/>
      <c r="EN73" s="92"/>
      <c r="EO73" s="92"/>
      <c r="EP73" s="92"/>
      <c r="EQ73" s="92"/>
      <c r="ER73" s="92"/>
      <c r="ES73" s="92"/>
      <c r="ET73" s="92"/>
      <c r="EU73" s="92"/>
      <c r="EV73" s="92"/>
      <c r="EW73" s="92"/>
      <c r="EX73" s="92"/>
      <c r="EY73" s="92"/>
      <c r="EZ73" s="92"/>
      <c r="FA73" s="92"/>
      <c r="FB73" s="92"/>
      <c r="FC73" s="92"/>
      <c r="FD73" s="92"/>
      <c r="FE73" s="92"/>
      <c r="FF73" s="92"/>
      <c r="FG73" s="92"/>
      <c r="FH73" s="92"/>
      <c r="FI73" s="92"/>
      <c r="FJ73" s="92"/>
      <c r="FK73" s="92"/>
      <c r="FL73" s="92"/>
      <c r="FM73" s="92"/>
      <c r="FN73" s="92"/>
      <c r="FO73" s="92"/>
      <c r="FP73" s="92"/>
      <c r="FQ73" s="92"/>
      <c r="FR73" s="92"/>
      <c r="FS73" s="92"/>
      <c r="FT73" s="92"/>
      <c r="FU73" s="92"/>
      <c r="FV73" s="92"/>
      <c r="FW73" s="92"/>
      <c r="FX73" s="92"/>
      <c r="FY73" s="92"/>
      <c r="FZ73" s="92"/>
      <c r="GA73" s="92"/>
      <c r="GB73" s="92"/>
      <c r="GC73" s="92"/>
      <c r="GD73" s="92"/>
      <c r="GE73" s="92"/>
      <c r="GF73" s="92"/>
      <c r="GG73" s="92"/>
      <c r="GH73" s="92"/>
      <c r="GI73" s="92"/>
      <c r="GJ73" s="92"/>
      <c r="GK73" s="92"/>
      <c r="GL73" s="92"/>
      <c r="GM73" s="92"/>
      <c r="GN73" s="92"/>
      <c r="GO73" s="92"/>
      <c r="GP73" s="92"/>
      <c r="GQ73" s="92"/>
      <c r="GR73" s="92"/>
      <c r="GS73" s="92"/>
      <c r="GT73" s="92"/>
      <c r="GU73" s="92"/>
      <c r="GV73" s="92"/>
      <c r="GW73" s="92"/>
      <c r="GX73" s="92"/>
      <c r="GY73" s="92"/>
      <c r="GZ73" s="92"/>
      <c r="HA73" s="92"/>
      <c r="HB73" s="92"/>
      <c r="HC73" s="92"/>
      <c r="HD73" s="92"/>
      <c r="HE73" s="92"/>
      <c r="HF73" s="92"/>
      <c r="HG73" s="92"/>
      <c r="HH73" s="92"/>
      <c r="HI73" s="92"/>
      <c r="HJ73" s="92"/>
      <c r="HK73" s="92"/>
      <c r="HL73" s="92"/>
      <c r="HM73" s="92"/>
      <c r="HN73" s="92"/>
      <c r="HO73" s="92"/>
      <c r="HP73" s="92"/>
      <c r="HQ73" s="92"/>
      <c r="HR73" s="92"/>
      <c r="HS73" s="92"/>
      <c r="HT73" s="92"/>
      <c r="HU73" s="92"/>
      <c r="HV73" s="92"/>
      <c r="HW73" s="92"/>
      <c r="HX73" s="92"/>
      <c r="HY73" s="92"/>
      <c r="HZ73" s="92"/>
      <c r="IA73" s="92"/>
      <c r="IB73" s="92"/>
      <c r="IC73" s="92"/>
      <c r="ID73" s="92"/>
      <c r="IE73" s="92"/>
      <c r="IF73" s="92"/>
      <c r="IG73" s="92"/>
      <c r="IH73" s="92"/>
      <c r="II73" s="92"/>
      <c r="IJ73" s="92"/>
      <c r="IK73" s="92"/>
      <c r="IL73" s="92"/>
      <c r="IM73" s="92"/>
      <c r="IN73" s="92"/>
      <c r="IO73" s="92"/>
      <c r="IP73" s="92"/>
      <c r="IQ73" s="92"/>
      <c r="IR73" s="92"/>
      <c r="IS73" s="92"/>
      <c r="IT73" s="92"/>
      <c r="IU73" s="92"/>
      <c r="IV73" s="92"/>
      <c r="IW73" s="92"/>
      <c r="IX73" s="92"/>
      <c r="IY73" s="92"/>
      <c r="IZ73" s="92"/>
      <c r="JA73" s="92"/>
      <c r="JB73" s="92"/>
      <c r="JC73" s="92"/>
      <c r="JD73" s="92"/>
      <c r="JE73" s="92"/>
      <c r="JF73" s="92"/>
      <c r="JG73" s="92"/>
      <c r="JH73" s="92"/>
      <c r="JI73" s="92"/>
      <c r="JJ73" s="92"/>
      <c r="JK73" s="92"/>
      <c r="JL73" s="92"/>
      <c r="JM73" s="92"/>
      <c r="JN73" s="92"/>
      <c r="JO73" s="92"/>
      <c r="JP73" s="92"/>
      <c r="JQ73" s="92"/>
      <c r="JR73" s="92"/>
      <c r="JS73" s="92"/>
      <c r="JT73" s="92"/>
      <c r="JU73" s="92"/>
      <c r="JV73" s="92"/>
      <c r="JW73" s="92"/>
      <c r="JX73" s="92"/>
      <c r="JY73" s="92"/>
      <c r="JZ73" s="92"/>
      <c r="KA73" s="92"/>
      <c r="KB73" s="92"/>
      <c r="KC73" s="92"/>
      <c r="KD73" s="92"/>
      <c r="KE73" s="92"/>
      <c r="KF73" s="92"/>
      <c r="KG73" s="92"/>
      <c r="KH73" s="92"/>
      <c r="KI73" s="92"/>
      <c r="KJ73" s="92"/>
      <c r="KK73" s="92"/>
      <c r="KL73" s="92"/>
      <c r="KM73" s="92"/>
      <c r="KN73" s="92"/>
      <c r="KO73" s="92"/>
      <c r="KP73" s="92"/>
      <c r="KQ73" s="92"/>
      <c r="KR73" s="92"/>
      <c r="KS73" s="92"/>
      <c r="KT73" s="92"/>
      <c r="KU73" s="92"/>
      <c r="KV73" s="92"/>
      <c r="KW73" s="92"/>
      <c r="KX73" s="92"/>
      <c r="KY73" s="92"/>
      <c r="KZ73" s="92"/>
      <c r="LA73" s="92"/>
      <c r="LB73" s="92"/>
      <c r="LC73" s="92"/>
      <c r="LD73" s="92"/>
      <c r="LE73" s="92"/>
      <c r="LF73" s="92"/>
      <c r="LG73" s="92"/>
      <c r="LH73" s="92"/>
      <c r="LI73" s="92"/>
      <c r="LJ73" s="92"/>
      <c r="LK73" s="92"/>
      <c r="LL73" s="92"/>
      <c r="LM73" s="92"/>
      <c r="LN73" s="92"/>
      <c r="LO73" s="92"/>
      <c r="LP73" s="92"/>
      <c r="LQ73" s="92"/>
      <c r="LR73" s="92"/>
      <c r="LS73" s="92"/>
      <c r="LT73" s="92"/>
      <c r="LU73" s="92"/>
      <c r="LV73" s="92"/>
      <c r="LW73" s="92"/>
      <c r="LX73" s="92"/>
      <c r="LY73" s="92"/>
      <c r="LZ73" s="92"/>
      <c r="MA73" s="92"/>
      <c r="MB73" s="92"/>
      <c r="MC73" s="92"/>
      <c r="MD73" s="92"/>
      <c r="ME73" s="92"/>
      <c r="MF73" s="92"/>
      <c r="MG73" s="92"/>
      <c r="MH73" s="92"/>
      <c r="MI73" s="92"/>
      <c r="MJ73" s="92"/>
      <c r="MK73" s="92"/>
      <c r="ML73" s="92"/>
      <c r="MM73" s="92"/>
      <c r="MN73" s="92"/>
      <c r="MO73" s="92"/>
      <c r="MP73" s="92"/>
      <c r="MQ73" s="92"/>
      <c r="MR73" s="92"/>
      <c r="MS73" s="92"/>
      <c r="MT73" s="92"/>
      <c r="MU73" s="92"/>
      <c r="MV73" s="92"/>
      <c r="MW73" s="92"/>
      <c r="MX73" s="92"/>
      <c r="MY73" s="92"/>
      <c r="MZ73" s="92"/>
      <c r="NA73" s="92"/>
      <c r="NB73" s="92"/>
      <c r="NC73" s="92"/>
      <c r="ND73" s="92"/>
      <c r="NE73" s="92"/>
      <c r="NF73" s="92"/>
      <c r="NG73" s="92"/>
      <c r="NH73" s="92"/>
      <c r="NI73" s="92"/>
      <c r="NJ73" s="92"/>
      <c r="NK73" s="92"/>
      <c r="NL73" s="92"/>
      <c r="NM73" s="92"/>
      <c r="NN73" s="92"/>
      <c r="NO73" s="92"/>
      <c r="NP73" s="92"/>
      <c r="NQ73" s="92"/>
      <c r="NR73" s="92"/>
      <c r="NS73" s="92"/>
      <c r="NT73" s="92"/>
      <c r="NU73" s="92"/>
      <c r="NV73" s="92"/>
      <c r="NW73" s="92"/>
      <c r="NX73" s="92"/>
      <c r="NY73" s="92"/>
      <c r="NZ73" s="92"/>
      <c r="OA73" s="92"/>
      <c r="OB73" s="92"/>
      <c r="OC73" s="92"/>
      <c r="OD73" s="92"/>
      <c r="OE73" s="92"/>
      <c r="OF73" s="92"/>
      <c r="OG73" s="92"/>
      <c r="OH73" s="92"/>
      <c r="OI73" s="92"/>
      <c r="OJ73" s="92"/>
      <c r="OK73" s="92"/>
      <c r="OL73" s="92"/>
      <c r="OM73" s="92"/>
      <c r="ON73" s="92"/>
      <c r="OO73" s="92"/>
      <c r="OP73" s="92"/>
      <c r="OQ73" s="92"/>
      <c r="OR73" s="92"/>
      <c r="OS73" s="92"/>
      <c r="OT73" s="92"/>
      <c r="OU73" s="92"/>
      <c r="OV73" s="92"/>
      <c r="OW73" s="92"/>
      <c r="OX73" s="92"/>
      <c r="OY73" s="92"/>
      <c r="OZ73" s="92"/>
      <c r="PA73" s="92"/>
      <c r="PB73" s="92"/>
      <c r="PC73" s="92"/>
      <c r="PD73" s="92"/>
      <c r="PE73" s="92"/>
      <c r="PF73" s="92"/>
      <c r="PG73" s="92"/>
      <c r="PH73" s="92"/>
      <c r="PI73" s="92"/>
      <c r="PJ73" s="92"/>
      <c r="PK73" s="92"/>
      <c r="PL73" s="92"/>
      <c r="PM73" s="92"/>
      <c r="PN73" s="92"/>
      <c r="PO73" s="92"/>
      <c r="PP73" s="92"/>
      <c r="PQ73" s="92"/>
      <c r="PR73" s="92"/>
      <c r="PS73" s="92"/>
      <c r="PT73" s="92"/>
      <c r="PU73" s="92"/>
      <c r="PV73" s="92"/>
      <c r="PW73" s="92"/>
      <c r="PX73" s="92"/>
      <c r="PY73" s="92"/>
      <c r="PZ73" s="92"/>
      <c r="QA73" s="92"/>
      <c r="QB73" s="92"/>
      <c r="QC73" s="92"/>
      <c r="QD73" s="92"/>
      <c r="QE73" s="92"/>
      <c r="QF73" s="92"/>
      <c r="QG73" s="92"/>
      <c r="QH73" s="92"/>
      <c r="QI73" s="92"/>
      <c r="QJ73" s="92"/>
      <c r="QK73" s="92"/>
      <c r="QL73" s="92"/>
      <c r="QM73" s="92"/>
      <c r="QN73" s="92"/>
      <c r="QO73" s="92"/>
      <c r="QP73" s="92"/>
      <c r="QQ73" s="92"/>
      <c r="QR73" s="92"/>
      <c r="QS73" s="92"/>
      <c r="QT73" s="92"/>
      <c r="QU73" s="92"/>
      <c r="QV73" s="92"/>
      <c r="QW73" s="92"/>
      <c r="QX73" s="92"/>
      <c r="QY73" s="92"/>
      <c r="QZ73" s="92"/>
      <c r="RA73" s="92"/>
      <c r="RB73" s="92"/>
      <c r="RC73" s="92"/>
      <c r="RD73" s="92"/>
      <c r="RE73" s="92"/>
      <c r="RF73" s="92"/>
      <c r="RG73" s="92"/>
      <c r="RH73" s="92"/>
      <c r="RI73" s="92"/>
      <c r="RJ73" s="92"/>
      <c r="RK73" s="92"/>
      <c r="RL73" s="92"/>
      <c r="RM73" s="92"/>
      <c r="RN73" s="92"/>
      <c r="RO73" s="92"/>
      <c r="RP73" s="92"/>
      <c r="RQ73" s="92"/>
      <c r="RR73" s="92"/>
      <c r="RS73" s="92"/>
      <c r="RT73" s="92"/>
      <c r="RU73" s="92"/>
      <c r="RV73" s="92"/>
      <c r="RW73" s="92"/>
      <c r="RX73" s="92"/>
      <c r="RY73" s="92"/>
      <c r="RZ73" s="92"/>
      <c r="SA73" s="92"/>
      <c r="SB73" s="92"/>
      <c r="SC73" s="92"/>
      <c r="SD73" s="92"/>
      <c r="SE73" s="92"/>
      <c r="SF73" s="92"/>
      <c r="SG73" s="92"/>
      <c r="SH73" s="92"/>
      <c r="SI73" s="92"/>
      <c r="SJ73" s="92"/>
      <c r="SK73" s="92"/>
      <c r="SL73" s="92"/>
      <c r="SM73" s="92"/>
      <c r="SN73" s="92"/>
      <c r="SO73" s="92"/>
      <c r="SP73" s="92"/>
      <c r="SQ73" s="92"/>
      <c r="SR73" s="92"/>
      <c r="SS73" s="92"/>
      <c r="ST73" s="92"/>
      <c r="SU73" s="92"/>
      <c r="SV73" s="92"/>
      <c r="SW73" s="92"/>
      <c r="SX73" s="92"/>
      <c r="SY73" s="92"/>
      <c r="SZ73" s="92"/>
      <c r="TA73" s="92"/>
      <c r="TB73" s="92"/>
      <c r="TC73" s="92"/>
      <c r="TD73" s="92"/>
      <c r="TE73" s="92"/>
      <c r="TF73" s="92"/>
      <c r="TG73" s="92"/>
      <c r="TH73" s="92"/>
      <c r="TI73" s="92"/>
      <c r="TJ73" s="92"/>
      <c r="TK73" s="92"/>
      <c r="TL73" s="92"/>
      <c r="TM73" s="92"/>
      <c r="TN73" s="92"/>
      <c r="TO73" s="92"/>
      <c r="TP73" s="92"/>
      <c r="TQ73" s="92"/>
      <c r="TR73" s="92"/>
      <c r="TS73" s="92"/>
      <c r="TT73" s="92"/>
      <c r="TU73" s="92"/>
      <c r="TV73" s="92"/>
      <c r="TW73" s="92"/>
      <c r="TX73" s="92"/>
      <c r="TY73" s="92"/>
      <c r="TZ73" s="92"/>
      <c r="UA73" s="92"/>
      <c r="UB73" s="92"/>
      <c r="UC73" s="92"/>
      <c r="UD73" s="92"/>
      <c r="UE73" s="92"/>
      <c r="UF73" s="92"/>
      <c r="UG73" s="92"/>
      <c r="UH73" s="92"/>
      <c r="UI73" s="92"/>
      <c r="UJ73" s="92"/>
      <c r="UK73" s="92"/>
      <c r="UL73" s="92"/>
      <c r="UM73" s="92"/>
      <c r="UN73" s="92"/>
      <c r="UO73" s="92"/>
      <c r="UP73" s="92"/>
      <c r="UQ73" s="92"/>
      <c r="UR73" s="92"/>
      <c r="US73" s="92"/>
      <c r="UT73" s="92"/>
      <c r="UU73" s="92"/>
      <c r="UV73" s="92"/>
      <c r="UW73" s="92"/>
      <c r="UX73" s="92"/>
      <c r="UY73" s="92"/>
      <c r="UZ73" s="92"/>
      <c r="VA73" s="92"/>
      <c r="VB73" s="92"/>
      <c r="VC73" s="92"/>
      <c r="VD73" s="92"/>
      <c r="VE73" s="92"/>
      <c r="VF73" s="92"/>
      <c r="VG73" s="92"/>
      <c r="VH73" s="92"/>
      <c r="VI73" s="92"/>
      <c r="VJ73" s="92"/>
      <c r="VK73" s="92"/>
      <c r="VL73" s="92"/>
      <c r="VM73" s="92"/>
      <c r="VN73" s="92"/>
      <c r="VO73" s="92"/>
      <c r="VP73" s="92"/>
      <c r="VQ73" s="92"/>
      <c r="VR73" s="92"/>
      <c r="VS73" s="92"/>
      <c r="VT73" s="92"/>
      <c r="VU73" s="92"/>
      <c r="VV73" s="92"/>
      <c r="VW73" s="92"/>
      <c r="VX73" s="92"/>
      <c r="VY73" s="92"/>
      <c r="VZ73" s="92"/>
      <c r="WA73" s="92"/>
      <c r="WB73" s="92"/>
      <c r="WC73" s="92"/>
      <c r="WD73" s="92"/>
      <c r="WE73" s="92"/>
      <c r="WF73" s="92"/>
      <c r="WG73" s="92"/>
      <c r="WH73" s="92"/>
      <c r="WI73" s="92"/>
      <c r="WJ73" s="92"/>
      <c r="WK73" s="92"/>
      <c r="WL73" s="92"/>
      <c r="WM73" s="92"/>
      <c r="WN73" s="92"/>
      <c r="WO73" s="92"/>
      <c r="WP73" s="92"/>
      <c r="WQ73" s="92"/>
      <c r="WR73" s="92"/>
      <c r="WS73" s="92"/>
      <c r="WT73" s="92"/>
      <c r="WU73" s="92"/>
      <c r="WV73" s="92"/>
      <c r="WW73" s="92"/>
      <c r="WX73" s="92"/>
      <c r="WY73" s="92"/>
      <c r="WZ73" s="92"/>
      <c r="XA73" s="92"/>
      <c r="XB73" s="92"/>
      <c r="XC73" s="92"/>
      <c r="XD73" s="92"/>
      <c r="XE73" s="92"/>
      <c r="XF73" s="92"/>
      <c r="XG73" s="92"/>
      <c r="XH73" s="92"/>
      <c r="XI73" s="92"/>
      <c r="XJ73" s="92"/>
      <c r="XK73" s="92"/>
      <c r="XL73" s="92"/>
      <c r="XM73" s="92"/>
      <c r="XN73" s="92"/>
      <c r="XO73" s="92"/>
      <c r="XP73" s="92"/>
      <c r="XQ73" s="92"/>
      <c r="XR73" s="92"/>
      <c r="XS73" s="92"/>
      <c r="XT73" s="92"/>
      <c r="XU73" s="92"/>
      <c r="XV73" s="92"/>
      <c r="XW73" s="92"/>
      <c r="XX73" s="92"/>
      <c r="XY73" s="92"/>
      <c r="XZ73" s="92"/>
      <c r="YA73" s="92"/>
      <c r="YB73" s="92"/>
      <c r="YC73" s="92"/>
      <c r="YD73" s="92"/>
      <c r="YE73" s="92"/>
      <c r="YF73" s="92"/>
      <c r="YG73" s="92"/>
      <c r="YH73" s="92"/>
      <c r="YI73" s="92"/>
      <c r="YJ73" s="92"/>
      <c r="YK73" s="92"/>
      <c r="YL73" s="92"/>
      <c r="YM73" s="92"/>
      <c r="YN73" s="92"/>
      <c r="YO73" s="92"/>
      <c r="YP73" s="92"/>
      <c r="YQ73" s="92"/>
      <c r="YR73" s="92"/>
      <c r="YS73" s="92"/>
      <c r="YT73" s="92"/>
      <c r="YU73" s="92"/>
      <c r="YV73" s="92"/>
      <c r="YW73" s="92"/>
      <c r="YX73" s="92"/>
      <c r="YY73" s="92"/>
      <c r="YZ73" s="92"/>
      <c r="ZA73" s="92"/>
      <c r="ZB73" s="92"/>
      <c r="ZC73" s="92"/>
      <c r="ZD73" s="92"/>
      <c r="ZE73" s="92"/>
      <c r="ZF73" s="92"/>
      <c r="ZG73" s="92"/>
      <c r="ZH73" s="92"/>
      <c r="ZI73" s="92"/>
      <c r="ZJ73" s="92"/>
      <c r="ZK73" s="92"/>
      <c r="ZL73" s="92"/>
      <c r="ZM73" s="92"/>
      <c r="ZN73" s="92"/>
      <c r="ZO73" s="92"/>
      <c r="ZP73" s="92"/>
      <c r="ZQ73" s="92"/>
      <c r="ZR73" s="92"/>
      <c r="ZS73" s="92"/>
      <c r="ZT73" s="92"/>
      <c r="ZU73" s="92"/>
      <c r="ZV73" s="92"/>
      <c r="ZW73" s="92"/>
      <c r="ZX73" s="92"/>
      <c r="ZY73" s="92"/>
      <c r="ZZ73" s="92"/>
      <c r="AAA73" s="92"/>
      <c r="AAB73" s="92"/>
      <c r="AAC73" s="92"/>
      <c r="AAD73" s="92"/>
      <c r="AAE73" s="92"/>
      <c r="AAF73" s="92"/>
      <c r="AAG73" s="92"/>
      <c r="AAH73" s="92"/>
      <c r="AAI73" s="92"/>
      <c r="AAJ73" s="92"/>
      <c r="AAK73" s="92"/>
      <c r="AAL73" s="92"/>
      <c r="AAM73" s="92"/>
      <c r="AAN73" s="92"/>
      <c r="AAO73" s="92"/>
      <c r="AAP73" s="92"/>
      <c r="AAQ73" s="92"/>
      <c r="AAR73" s="92"/>
      <c r="AAS73" s="92"/>
      <c r="AAT73" s="92"/>
      <c r="AAU73" s="92"/>
      <c r="AAV73" s="92"/>
      <c r="AAW73" s="92"/>
      <c r="AAX73" s="92"/>
      <c r="AAY73" s="92"/>
      <c r="AAZ73" s="92"/>
      <c r="ABA73" s="92"/>
      <c r="ABB73" s="92"/>
      <c r="ABC73" s="92"/>
      <c r="ABD73" s="92"/>
      <c r="ABE73" s="92"/>
      <c r="ABF73" s="92"/>
      <c r="ABG73" s="92"/>
      <c r="ABH73" s="92"/>
      <c r="ABI73" s="92"/>
      <c r="ABJ73" s="92"/>
      <c r="ABK73" s="92"/>
      <c r="ABL73" s="92"/>
      <c r="ABM73" s="92"/>
      <c r="ABN73" s="92"/>
      <c r="ABO73" s="92"/>
      <c r="ABP73" s="92"/>
      <c r="ABQ73" s="92"/>
      <c r="ABR73" s="92"/>
      <c r="ABS73" s="92"/>
      <c r="ABT73" s="92"/>
      <c r="ABU73" s="92"/>
      <c r="ABV73" s="92"/>
      <c r="ABW73" s="92"/>
      <c r="ABX73" s="92"/>
      <c r="ABY73" s="92"/>
      <c r="ABZ73" s="92"/>
      <c r="ACA73" s="92"/>
      <c r="ACB73" s="92"/>
      <c r="ACC73" s="92"/>
      <c r="ACD73" s="92"/>
      <c r="ACE73" s="92"/>
      <c r="ACF73" s="92"/>
      <c r="ACG73" s="92"/>
      <c r="ACH73" s="92"/>
      <c r="ACI73" s="92"/>
      <c r="ACJ73" s="92"/>
      <c r="ACK73" s="92"/>
      <c r="ACL73" s="92"/>
      <c r="ACM73" s="92"/>
      <c r="ACN73" s="92"/>
      <c r="ACO73" s="92"/>
      <c r="ACP73" s="92"/>
      <c r="ACQ73" s="92"/>
      <c r="ACR73" s="92"/>
      <c r="ACS73" s="92"/>
      <c r="ACT73" s="92"/>
      <c r="ACU73" s="92"/>
      <c r="ACV73" s="92"/>
      <c r="ACW73" s="92"/>
      <c r="ACX73" s="92"/>
      <c r="ACY73" s="92"/>
      <c r="ACZ73" s="92"/>
      <c r="ADA73" s="92"/>
      <c r="ADB73" s="92"/>
      <c r="ADC73" s="92"/>
      <c r="ADD73" s="92"/>
      <c r="ADE73" s="92"/>
      <c r="ADF73" s="92"/>
      <c r="ADG73" s="92"/>
      <c r="ADH73" s="92"/>
      <c r="ADI73" s="92"/>
      <c r="ADJ73" s="92"/>
      <c r="ADK73" s="92"/>
      <c r="ADL73" s="92"/>
      <c r="ADM73" s="92"/>
      <c r="ADN73" s="92"/>
      <c r="ADO73" s="92"/>
      <c r="ADP73" s="92"/>
      <c r="ADQ73" s="92"/>
      <c r="ADR73" s="92"/>
      <c r="ADS73" s="92"/>
      <c r="ADT73" s="92"/>
      <c r="ADU73" s="92"/>
      <c r="ADV73" s="92"/>
      <c r="ADW73" s="92"/>
      <c r="ADX73" s="92"/>
      <c r="ADY73" s="92"/>
      <c r="ADZ73" s="92"/>
      <c r="AEA73" s="92"/>
      <c r="AEB73" s="92"/>
      <c r="AEC73" s="92"/>
      <c r="AED73" s="92"/>
      <c r="AEE73" s="92"/>
      <c r="AEF73" s="92"/>
      <c r="AEG73" s="92"/>
      <c r="AEH73" s="92"/>
      <c r="AEI73" s="92"/>
      <c r="AEJ73" s="92"/>
      <c r="AEK73" s="92"/>
      <c r="AEL73" s="92"/>
      <c r="AEM73" s="92"/>
      <c r="AEN73" s="92"/>
      <c r="AEO73" s="92"/>
      <c r="AEP73" s="92"/>
      <c r="AEQ73" s="92"/>
      <c r="AER73" s="92"/>
      <c r="AES73" s="92"/>
      <c r="AET73" s="92"/>
      <c r="AEU73" s="92"/>
      <c r="AEV73" s="92"/>
      <c r="AEW73" s="92"/>
      <c r="AEX73" s="92"/>
      <c r="AEY73" s="92"/>
      <c r="AEZ73" s="92"/>
      <c r="AFA73" s="92"/>
      <c r="AFB73" s="92"/>
      <c r="AFC73" s="92"/>
      <c r="AFD73" s="92"/>
      <c r="AFE73" s="92"/>
      <c r="AFF73" s="92"/>
      <c r="AFG73" s="92"/>
      <c r="AFH73" s="92"/>
      <c r="AFI73" s="92"/>
      <c r="AFJ73" s="92"/>
      <c r="AFK73" s="92"/>
      <c r="AFL73" s="92"/>
      <c r="AFM73" s="92"/>
      <c r="AFN73" s="92"/>
      <c r="AFO73" s="92"/>
      <c r="AFP73" s="92"/>
      <c r="AFQ73" s="92"/>
      <c r="AFR73" s="92"/>
      <c r="AFS73" s="92"/>
      <c r="AFT73" s="92"/>
      <c r="AFU73" s="92"/>
      <c r="AFV73" s="92"/>
      <c r="AFW73" s="92"/>
      <c r="AFX73" s="92"/>
      <c r="AFY73" s="92"/>
      <c r="AFZ73" s="92"/>
      <c r="AGA73" s="92"/>
      <c r="AGB73" s="92"/>
      <c r="AGC73" s="92"/>
      <c r="AGD73" s="92"/>
      <c r="AGE73" s="92"/>
      <c r="AGF73" s="92"/>
      <c r="AGG73" s="92"/>
      <c r="AGH73" s="92"/>
      <c r="AGI73" s="92"/>
      <c r="AGJ73" s="92"/>
      <c r="AGK73" s="92"/>
      <c r="AGL73" s="92"/>
      <c r="AGM73" s="92"/>
      <c r="AGN73" s="92"/>
      <c r="AGO73" s="92"/>
      <c r="AGP73" s="92"/>
      <c r="AGQ73" s="92"/>
      <c r="AGR73" s="92"/>
      <c r="AGS73" s="92"/>
      <c r="AGT73" s="92"/>
      <c r="AGU73" s="92"/>
      <c r="AGV73" s="92"/>
      <c r="AGW73" s="92"/>
      <c r="AGX73" s="92"/>
      <c r="AGY73" s="92"/>
      <c r="AGZ73" s="92"/>
      <c r="AHA73" s="92"/>
      <c r="AHB73" s="92"/>
      <c r="AHC73" s="92"/>
      <c r="AHD73" s="92"/>
      <c r="AHE73" s="92"/>
      <c r="AHF73" s="92"/>
      <c r="AHG73" s="92"/>
      <c r="AHH73" s="92"/>
      <c r="AHI73" s="92"/>
      <c r="AHJ73" s="92"/>
      <c r="AHK73" s="92"/>
      <c r="AHL73" s="92"/>
      <c r="AHM73" s="92"/>
      <c r="AHN73" s="92"/>
      <c r="AHO73" s="92"/>
      <c r="AHP73" s="92"/>
      <c r="AHQ73" s="92"/>
      <c r="AHR73" s="92"/>
      <c r="AHS73" s="92"/>
      <c r="AHT73" s="92"/>
      <c r="AHU73" s="92"/>
      <c r="AHV73" s="92"/>
      <c r="AHW73" s="92"/>
      <c r="AHX73" s="92"/>
      <c r="AHY73" s="92"/>
      <c r="AHZ73" s="92"/>
      <c r="AIA73" s="92"/>
      <c r="AIB73" s="92"/>
      <c r="AIC73" s="92"/>
      <c r="AID73" s="92"/>
      <c r="AIE73" s="92"/>
      <c r="AIF73" s="92"/>
      <c r="AIG73" s="92"/>
      <c r="AIH73" s="92"/>
      <c r="AII73" s="92"/>
      <c r="AIJ73" s="92"/>
      <c r="AIK73" s="92"/>
      <c r="AIL73" s="92"/>
      <c r="AIM73" s="92"/>
      <c r="AIN73" s="92"/>
      <c r="AIO73" s="92"/>
      <c r="AIP73" s="92"/>
      <c r="AIQ73" s="92"/>
      <c r="AIR73" s="92"/>
      <c r="AIS73" s="92"/>
      <c r="AIT73" s="92"/>
      <c r="AIU73" s="92"/>
      <c r="AIV73" s="92"/>
      <c r="AIW73" s="92"/>
      <c r="AIX73" s="92"/>
      <c r="AIY73" s="92"/>
      <c r="AIZ73" s="92"/>
      <c r="AJA73" s="92"/>
      <c r="AJB73" s="92"/>
      <c r="AJC73" s="92"/>
      <c r="AJD73" s="92"/>
      <c r="AJE73" s="92"/>
      <c r="AJF73" s="92"/>
      <c r="AJG73" s="92"/>
      <c r="AJH73" s="92"/>
      <c r="AJI73" s="92"/>
      <c r="AJJ73" s="92"/>
      <c r="AJK73" s="92"/>
      <c r="AJL73" s="92"/>
      <c r="AJM73" s="92"/>
      <c r="AJN73" s="92"/>
      <c r="AJO73" s="92"/>
      <c r="AJP73" s="92"/>
      <c r="AJQ73" s="92"/>
      <c r="AJR73" s="92"/>
      <c r="AJS73" s="92"/>
      <c r="AJT73" s="92"/>
      <c r="AJU73" s="92"/>
      <c r="AJV73" s="92"/>
      <c r="AJW73" s="92"/>
      <c r="AJX73" s="92"/>
      <c r="AJY73" s="92"/>
      <c r="AJZ73" s="92"/>
      <c r="AKA73" s="92"/>
      <c r="AKB73" s="92"/>
      <c r="AKC73" s="92"/>
      <c r="AKD73" s="92"/>
      <c r="AKE73" s="92"/>
      <c r="AKF73" s="92"/>
      <c r="AKG73" s="92"/>
      <c r="AKH73" s="92"/>
      <c r="AKI73" s="92"/>
      <c r="AKJ73" s="92"/>
      <c r="AKK73" s="92"/>
      <c r="AKL73" s="92"/>
      <c r="AKM73" s="92"/>
      <c r="AKN73" s="92"/>
      <c r="AKO73" s="92"/>
      <c r="AKP73" s="92"/>
      <c r="AKQ73" s="92"/>
      <c r="AKR73" s="92"/>
      <c r="AKS73" s="92"/>
      <c r="AKT73" s="92"/>
      <c r="AKU73" s="92"/>
      <c r="AKV73" s="92"/>
      <c r="AKW73" s="92"/>
      <c r="AKX73" s="92"/>
      <c r="AKY73" s="92"/>
      <c r="AKZ73" s="92"/>
      <c r="ALA73" s="92"/>
      <c r="ALB73" s="92"/>
      <c r="ALC73" s="92"/>
      <c r="ALD73" s="92"/>
      <c r="ALE73" s="92"/>
      <c r="ALF73" s="92"/>
      <c r="ALG73" s="92"/>
      <c r="ALH73" s="92"/>
      <c r="ALI73" s="92"/>
      <c r="ALJ73" s="92"/>
      <c r="ALK73" s="92"/>
      <c r="ALL73" s="92"/>
      <c r="ALM73" s="92"/>
      <c r="ALN73" s="92"/>
      <c r="ALO73" s="92"/>
      <c r="ALP73" s="92"/>
      <c r="ALQ73" s="92"/>
      <c r="ALR73" s="92"/>
      <c r="ALS73" s="92"/>
      <c r="ALT73" s="92"/>
      <c r="ALU73" s="92"/>
      <c r="ALV73" s="92"/>
      <c r="ALW73" s="92"/>
      <c r="ALX73" s="92"/>
      <c r="ALY73" s="92"/>
      <c r="ALZ73" s="92"/>
      <c r="AMA73" s="92"/>
      <c r="AMB73" s="92"/>
      <c r="AMC73" s="92"/>
      <c r="AMD73" s="92"/>
      <c r="AME73" s="92"/>
      <c r="AMF73" s="92"/>
      <c r="AMG73" s="92"/>
      <c r="AMH73" s="92"/>
      <c r="AMI73" s="92"/>
      <c r="AMJ73" s="92"/>
      <c r="AMK73" s="92"/>
    </row>
    <row r="74" spans="1:1025" s="190" customFormat="1" ht="13.8" x14ac:dyDescent="0.3">
      <c r="A74" s="74"/>
      <c r="B74" s="181"/>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2"/>
      <c r="AW74" s="92"/>
      <c r="AX74" s="92"/>
      <c r="AY74" s="92"/>
      <c r="AZ74" s="92"/>
      <c r="BA74" s="92"/>
      <c r="BB74" s="92"/>
      <c r="BC74" s="92"/>
      <c r="BD74" s="92"/>
      <c r="BE74" s="92"/>
      <c r="BF74" s="92"/>
      <c r="BG74" s="92"/>
      <c r="BH74" s="92"/>
      <c r="BI74" s="92"/>
      <c r="BJ74" s="92"/>
      <c r="BK74" s="92"/>
      <c r="BL74" s="92"/>
      <c r="BM74" s="92"/>
      <c r="BN74" s="92"/>
      <c r="BO74" s="92"/>
      <c r="BP74" s="92"/>
      <c r="BQ74" s="92"/>
      <c r="BR74" s="92"/>
      <c r="BS74" s="92"/>
      <c r="BT74" s="92"/>
      <c r="BU74" s="92"/>
      <c r="BV74" s="92"/>
      <c r="BW74" s="92"/>
      <c r="BX74" s="92"/>
      <c r="BY74" s="92"/>
      <c r="BZ74" s="92"/>
      <c r="CA74" s="92"/>
      <c r="CB74" s="92"/>
      <c r="CC74" s="92"/>
      <c r="CD74" s="92"/>
      <c r="CE74" s="92"/>
      <c r="CF74" s="92"/>
      <c r="CG74" s="92"/>
      <c r="CH74" s="92"/>
      <c r="CI74" s="92"/>
      <c r="CJ74" s="92"/>
      <c r="CK74" s="92"/>
      <c r="CL74" s="92"/>
      <c r="CM74" s="92"/>
      <c r="CN74" s="92"/>
      <c r="CO74" s="92"/>
      <c r="CP74" s="92"/>
      <c r="CQ74" s="92"/>
      <c r="CR74" s="92"/>
      <c r="CS74" s="92"/>
      <c r="CT74" s="92"/>
      <c r="CU74" s="92"/>
      <c r="CV74" s="92"/>
      <c r="CW74" s="92"/>
      <c r="CX74" s="92"/>
      <c r="CY74" s="92"/>
      <c r="CZ74" s="92"/>
      <c r="DA74" s="92"/>
      <c r="DB74" s="92"/>
      <c r="DC74" s="92"/>
      <c r="DD74" s="92"/>
      <c r="DE74" s="92"/>
      <c r="DF74" s="92"/>
      <c r="DG74" s="92"/>
      <c r="DH74" s="92"/>
      <c r="DI74" s="92"/>
      <c r="DJ74" s="92"/>
      <c r="DK74" s="92"/>
      <c r="DL74" s="92"/>
      <c r="DM74" s="92"/>
      <c r="DN74" s="92"/>
      <c r="DO74" s="92"/>
      <c r="DP74" s="92"/>
      <c r="DQ74" s="92"/>
      <c r="DR74" s="92"/>
      <c r="DS74" s="92"/>
      <c r="DT74" s="92"/>
      <c r="DU74" s="92"/>
      <c r="DV74" s="92"/>
      <c r="DW74" s="92"/>
      <c r="DX74" s="92"/>
      <c r="DY74" s="92"/>
      <c r="DZ74" s="92"/>
      <c r="EA74" s="92"/>
      <c r="EB74" s="92"/>
      <c r="EC74" s="92"/>
      <c r="ED74" s="92"/>
      <c r="EE74" s="92"/>
      <c r="EF74" s="92"/>
      <c r="EG74" s="92"/>
      <c r="EH74" s="92"/>
      <c r="EI74" s="92"/>
      <c r="EJ74" s="92"/>
      <c r="EK74" s="92"/>
      <c r="EL74" s="92"/>
      <c r="EM74" s="92"/>
      <c r="EN74" s="92"/>
      <c r="EO74" s="92"/>
      <c r="EP74" s="92"/>
      <c r="EQ74" s="92"/>
      <c r="ER74" s="92"/>
      <c r="ES74" s="92"/>
      <c r="ET74" s="92"/>
      <c r="EU74" s="92"/>
      <c r="EV74" s="92"/>
      <c r="EW74" s="92"/>
      <c r="EX74" s="92"/>
      <c r="EY74" s="92"/>
      <c r="EZ74" s="92"/>
      <c r="FA74" s="92"/>
      <c r="FB74" s="92"/>
      <c r="FC74" s="92"/>
      <c r="FD74" s="92"/>
      <c r="FE74" s="92"/>
      <c r="FF74" s="92"/>
      <c r="FG74" s="92"/>
      <c r="FH74" s="92"/>
      <c r="FI74" s="92"/>
      <c r="FJ74" s="92"/>
      <c r="FK74" s="92"/>
      <c r="FL74" s="92"/>
      <c r="FM74" s="92"/>
      <c r="FN74" s="92"/>
      <c r="FO74" s="92"/>
      <c r="FP74" s="92"/>
      <c r="FQ74" s="92"/>
      <c r="FR74" s="92"/>
      <c r="FS74" s="92"/>
      <c r="FT74" s="92"/>
      <c r="FU74" s="92"/>
      <c r="FV74" s="92"/>
      <c r="FW74" s="92"/>
      <c r="FX74" s="92"/>
      <c r="FY74" s="92"/>
      <c r="FZ74" s="92"/>
      <c r="GA74" s="92"/>
      <c r="GB74" s="92"/>
      <c r="GC74" s="92"/>
      <c r="GD74" s="92"/>
      <c r="GE74" s="92"/>
      <c r="GF74" s="92"/>
      <c r="GG74" s="92"/>
      <c r="GH74" s="92"/>
      <c r="GI74" s="92"/>
      <c r="GJ74" s="92"/>
      <c r="GK74" s="92"/>
      <c r="GL74" s="92"/>
      <c r="GM74" s="92"/>
      <c r="GN74" s="92"/>
      <c r="GO74" s="92"/>
      <c r="GP74" s="92"/>
      <c r="GQ74" s="92"/>
      <c r="GR74" s="92"/>
      <c r="GS74" s="92"/>
      <c r="GT74" s="92"/>
      <c r="GU74" s="92"/>
      <c r="GV74" s="92"/>
      <c r="GW74" s="92"/>
      <c r="GX74" s="92"/>
      <c r="GY74" s="92"/>
      <c r="GZ74" s="92"/>
      <c r="HA74" s="92"/>
      <c r="HB74" s="92"/>
      <c r="HC74" s="92"/>
      <c r="HD74" s="92"/>
      <c r="HE74" s="92"/>
      <c r="HF74" s="92"/>
      <c r="HG74" s="92"/>
      <c r="HH74" s="92"/>
      <c r="HI74" s="92"/>
      <c r="HJ74" s="92"/>
      <c r="HK74" s="92"/>
      <c r="HL74" s="92"/>
      <c r="HM74" s="92"/>
      <c r="HN74" s="92"/>
      <c r="HO74" s="92"/>
      <c r="HP74" s="92"/>
      <c r="HQ74" s="92"/>
      <c r="HR74" s="92"/>
      <c r="HS74" s="92"/>
      <c r="HT74" s="92"/>
      <c r="HU74" s="92"/>
      <c r="HV74" s="92"/>
      <c r="HW74" s="92"/>
      <c r="HX74" s="92"/>
      <c r="HY74" s="92"/>
      <c r="HZ74" s="92"/>
      <c r="IA74" s="92"/>
      <c r="IB74" s="92"/>
      <c r="IC74" s="92"/>
      <c r="ID74" s="92"/>
      <c r="IE74" s="92"/>
      <c r="IF74" s="92"/>
      <c r="IG74" s="92"/>
      <c r="IH74" s="92"/>
      <c r="II74" s="92"/>
      <c r="IJ74" s="92"/>
      <c r="IK74" s="92"/>
      <c r="IL74" s="92"/>
      <c r="IM74" s="92"/>
      <c r="IN74" s="92"/>
      <c r="IO74" s="92"/>
      <c r="IP74" s="92"/>
      <c r="IQ74" s="92"/>
      <c r="IR74" s="92"/>
      <c r="IS74" s="92"/>
      <c r="IT74" s="92"/>
      <c r="IU74" s="92"/>
      <c r="IV74" s="92"/>
      <c r="IW74" s="92"/>
      <c r="IX74" s="92"/>
      <c r="IY74" s="92"/>
      <c r="IZ74" s="92"/>
      <c r="JA74" s="92"/>
      <c r="JB74" s="92"/>
      <c r="JC74" s="92"/>
      <c r="JD74" s="92"/>
      <c r="JE74" s="92"/>
      <c r="JF74" s="92"/>
      <c r="JG74" s="92"/>
      <c r="JH74" s="92"/>
      <c r="JI74" s="92"/>
      <c r="JJ74" s="92"/>
      <c r="JK74" s="92"/>
      <c r="JL74" s="92"/>
      <c r="JM74" s="92"/>
      <c r="JN74" s="92"/>
      <c r="JO74" s="92"/>
      <c r="JP74" s="92"/>
      <c r="JQ74" s="92"/>
      <c r="JR74" s="92"/>
      <c r="JS74" s="92"/>
      <c r="JT74" s="92"/>
      <c r="JU74" s="92"/>
      <c r="JV74" s="92"/>
      <c r="JW74" s="92"/>
      <c r="JX74" s="92"/>
      <c r="JY74" s="92"/>
      <c r="JZ74" s="92"/>
      <c r="KA74" s="92"/>
      <c r="KB74" s="92"/>
      <c r="KC74" s="92"/>
      <c r="KD74" s="92"/>
      <c r="KE74" s="92"/>
      <c r="KF74" s="92"/>
      <c r="KG74" s="92"/>
      <c r="KH74" s="92"/>
      <c r="KI74" s="92"/>
      <c r="KJ74" s="92"/>
      <c r="KK74" s="92"/>
      <c r="KL74" s="92"/>
      <c r="KM74" s="92"/>
      <c r="KN74" s="92"/>
      <c r="KO74" s="92"/>
      <c r="KP74" s="92"/>
      <c r="KQ74" s="92"/>
      <c r="KR74" s="92"/>
      <c r="KS74" s="92"/>
      <c r="KT74" s="92"/>
      <c r="KU74" s="92"/>
      <c r="KV74" s="92"/>
      <c r="KW74" s="92"/>
      <c r="KX74" s="92"/>
      <c r="KY74" s="92"/>
      <c r="KZ74" s="92"/>
      <c r="LA74" s="92"/>
      <c r="LB74" s="92"/>
      <c r="LC74" s="92"/>
      <c r="LD74" s="92"/>
      <c r="LE74" s="92"/>
      <c r="LF74" s="92"/>
      <c r="LG74" s="92"/>
      <c r="LH74" s="92"/>
      <c r="LI74" s="92"/>
      <c r="LJ74" s="92"/>
      <c r="LK74" s="92"/>
      <c r="LL74" s="92"/>
      <c r="LM74" s="92"/>
      <c r="LN74" s="92"/>
      <c r="LO74" s="92"/>
      <c r="LP74" s="92"/>
      <c r="LQ74" s="92"/>
      <c r="LR74" s="92"/>
      <c r="LS74" s="92"/>
      <c r="LT74" s="92"/>
      <c r="LU74" s="92"/>
      <c r="LV74" s="92"/>
      <c r="LW74" s="92"/>
      <c r="LX74" s="92"/>
      <c r="LY74" s="92"/>
      <c r="LZ74" s="92"/>
      <c r="MA74" s="92"/>
      <c r="MB74" s="92"/>
      <c r="MC74" s="92"/>
      <c r="MD74" s="92"/>
      <c r="ME74" s="92"/>
      <c r="MF74" s="92"/>
      <c r="MG74" s="92"/>
      <c r="MH74" s="92"/>
      <c r="MI74" s="92"/>
      <c r="MJ74" s="92"/>
      <c r="MK74" s="92"/>
      <c r="ML74" s="92"/>
      <c r="MM74" s="92"/>
      <c r="MN74" s="92"/>
      <c r="MO74" s="92"/>
      <c r="MP74" s="92"/>
      <c r="MQ74" s="92"/>
      <c r="MR74" s="92"/>
      <c r="MS74" s="92"/>
      <c r="MT74" s="92"/>
      <c r="MU74" s="92"/>
      <c r="MV74" s="92"/>
      <c r="MW74" s="92"/>
      <c r="MX74" s="92"/>
      <c r="MY74" s="92"/>
      <c r="MZ74" s="92"/>
      <c r="NA74" s="92"/>
      <c r="NB74" s="92"/>
      <c r="NC74" s="92"/>
      <c r="ND74" s="92"/>
      <c r="NE74" s="92"/>
      <c r="NF74" s="92"/>
      <c r="NG74" s="92"/>
      <c r="NH74" s="92"/>
      <c r="NI74" s="92"/>
      <c r="NJ74" s="92"/>
      <c r="NK74" s="92"/>
      <c r="NL74" s="92"/>
      <c r="NM74" s="92"/>
      <c r="NN74" s="92"/>
      <c r="NO74" s="92"/>
      <c r="NP74" s="92"/>
      <c r="NQ74" s="92"/>
      <c r="NR74" s="92"/>
      <c r="NS74" s="92"/>
      <c r="NT74" s="92"/>
      <c r="NU74" s="92"/>
      <c r="NV74" s="92"/>
      <c r="NW74" s="92"/>
      <c r="NX74" s="92"/>
      <c r="NY74" s="92"/>
      <c r="NZ74" s="92"/>
      <c r="OA74" s="92"/>
      <c r="OB74" s="92"/>
      <c r="OC74" s="92"/>
      <c r="OD74" s="92"/>
      <c r="OE74" s="92"/>
      <c r="OF74" s="92"/>
      <c r="OG74" s="92"/>
      <c r="OH74" s="92"/>
      <c r="OI74" s="92"/>
      <c r="OJ74" s="92"/>
      <c r="OK74" s="92"/>
      <c r="OL74" s="92"/>
      <c r="OM74" s="92"/>
      <c r="ON74" s="92"/>
      <c r="OO74" s="92"/>
      <c r="OP74" s="92"/>
      <c r="OQ74" s="92"/>
      <c r="OR74" s="92"/>
      <c r="OS74" s="92"/>
      <c r="OT74" s="92"/>
      <c r="OU74" s="92"/>
      <c r="OV74" s="92"/>
      <c r="OW74" s="92"/>
      <c r="OX74" s="92"/>
      <c r="OY74" s="92"/>
      <c r="OZ74" s="92"/>
      <c r="PA74" s="92"/>
      <c r="PB74" s="92"/>
      <c r="PC74" s="92"/>
      <c r="PD74" s="92"/>
      <c r="PE74" s="92"/>
      <c r="PF74" s="92"/>
      <c r="PG74" s="92"/>
      <c r="PH74" s="92"/>
      <c r="PI74" s="92"/>
      <c r="PJ74" s="92"/>
      <c r="PK74" s="92"/>
      <c r="PL74" s="92"/>
      <c r="PM74" s="92"/>
      <c r="PN74" s="92"/>
      <c r="PO74" s="92"/>
      <c r="PP74" s="92"/>
      <c r="PQ74" s="92"/>
      <c r="PR74" s="92"/>
      <c r="PS74" s="92"/>
      <c r="PT74" s="92"/>
      <c r="PU74" s="92"/>
      <c r="PV74" s="92"/>
      <c r="PW74" s="92"/>
      <c r="PX74" s="92"/>
      <c r="PY74" s="92"/>
      <c r="PZ74" s="92"/>
      <c r="QA74" s="92"/>
      <c r="QB74" s="92"/>
      <c r="QC74" s="92"/>
      <c r="QD74" s="92"/>
      <c r="QE74" s="92"/>
      <c r="QF74" s="92"/>
      <c r="QG74" s="92"/>
      <c r="QH74" s="92"/>
      <c r="QI74" s="92"/>
      <c r="QJ74" s="92"/>
      <c r="QK74" s="92"/>
      <c r="QL74" s="92"/>
      <c r="QM74" s="92"/>
      <c r="QN74" s="92"/>
      <c r="QO74" s="92"/>
      <c r="QP74" s="92"/>
      <c r="QQ74" s="92"/>
      <c r="QR74" s="92"/>
      <c r="QS74" s="92"/>
      <c r="QT74" s="92"/>
      <c r="QU74" s="92"/>
      <c r="QV74" s="92"/>
      <c r="QW74" s="92"/>
      <c r="QX74" s="92"/>
      <c r="QY74" s="92"/>
      <c r="QZ74" s="92"/>
      <c r="RA74" s="92"/>
      <c r="RB74" s="92"/>
      <c r="RC74" s="92"/>
      <c r="RD74" s="92"/>
      <c r="RE74" s="92"/>
      <c r="RF74" s="92"/>
      <c r="RG74" s="92"/>
      <c r="RH74" s="92"/>
      <c r="RI74" s="92"/>
      <c r="RJ74" s="92"/>
      <c r="RK74" s="92"/>
      <c r="RL74" s="92"/>
      <c r="RM74" s="92"/>
      <c r="RN74" s="92"/>
      <c r="RO74" s="92"/>
      <c r="RP74" s="92"/>
      <c r="RQ74" s="92"/>
      <c r="RR74" s="92"/>
      <c r="RS74" s="92"/>
      <c r="RT74" s="92"/>
      <c r="RU74" s="92"/>
      <c r="RV74" s="92"/>
      <c r="RW74" s="92"/>
      <c r="RX74" s="92"/>
      <c r="RY74" s="92"/>
      <c r="RZ74" s="92"/>
      <c r="SA74" s="92"/>
      <c r="SB74" s="92"/>
      <c r="SC74" s="92"/>
      <c r="SD74" s="92"/>
      <c r="SE74" s="92"/>
      <c r="SF74" s="92"/>
      <c r="SG74" s="92"/>
      <c r="SH74" s="92"/>
      <c r="SI74" s="92"/>
      <c r="SJ74" s="92"/>
      <c r="SK74" s="92"/>
      <c r="SL74" s="92"/>
      <c r="SM74" s="92"/>
      <c r="SN74" s="92"/>
      <c r="SO74" s="92"/>
      <c r="SP74" s="92"/>
      <c r="SQ74" s="92"/>
      <c r="SR74" s="92"/>
      <c r="SS74" s="92"/>
      <c r="ST74" s="92"/>
      <c r="SU74" s="92"/>
      <c r="SV74" s="92"/>
      <c r="SW74" s="92"/>
      <c r="SX74" s="92"/>
      <c r="SY74" s="92"/>
      <c r="SZ74" s="92"/>
      <c r="TA74" s="92"/>
      <c r="TB74" s="92"/>
      <c r="TC74" s="92"/>
      <c r="TD74" s="92"/>
      <c r="TE74" s="92"/>
      <c r="TF74" s="92"/>
      <c r="TG74" s="92"/>
      <c r="TH74" s="92"/>
      <c r="TI74" s="92"/>
      <c r="TJ74" s="92"/>
      <c r="TK74" s="92"/>
      <c r="TL74" s="92"/>
      <c r="TM74" s="92"/>
      <c r="TN74" s="92"/>
      <c r="TO74" s="92"/>
      <c r="TP74" s="92"/>
      <c r="TQ74" s="92"/>
      <c r="TR74" s="92"/>
      <c r="TS74" s="92"/>
      <c r="TT74" s="92"/>
      <c r="TU74" s="92"/>
      <c r="TV74" s="92"/>
      <c r="TW74" s="92"/>
      <c r="TX74" s="92"/>
      <c r="TY74" s="92"/>
      <c r="TZ74" s="92"/>
      <c r="UA74" s="92"/>
      <c r="UB74" s="92"/>
      <c r="UC74" s="92"/>
      <c r="UD74" s="92"/>
      <c r="UE74" s="92"/>
      <c r="UF74" s="92"/>
      <c r="UG74" s="92"/>
      <c r="UH74" s="92"/>
      <c r="UI74" s="92"/>
      <c r="UJ74" s="92"/>
      <c r="UK74" s="92"/>
      <c r="UL74" s="92"/>
      <c r="UM74" s="92"/>
      <c r="UN74" s="92"/>
      <c r="UO74" s="92"/>
      <c r="UP74" s="92"/>
      <c r="UQ74" s="92"/>
      <c r="UR74" s="92"/>
      <c r="US74" s="92"/>
      <c r="UT74" s="92"/>
      <c r="UU74" s="92"/>
      <c r="UV74" s="92"/>
      <c r="UW74" s="92"/>
      <c r="UX74" s="92"/>
      <c r="UY74" s="92"/>
      <c r="UZ74" s="92"/>
      <c r="VA74" s="92"/>
      <c r="VB74" s="92"/>
      <c r="VC74" s="92"/>
      <c r="VD74" s="92"/>
      <c r="VE74" s="92"/>
      <c r="VF74" s="92"/>
      <c r="VG74" s="92"/>
      <c r="VH74" s="92"/>
      <c r="VI74" s="92"/>
      <c r="VJ74" s="92"/>
      <c r="VK74" s="92"/>
      <c r="VL74" s="92"/>
      <c r="VM74" s="92"/>
      <c r="VN74" s="92"/>
      <c r="VO74" s="92"/>
      <c r="VP74" s="92"/>
      <c r="VQ74" s="92"/>
      <c r="VR74" s="92"/>
      <c r="VS74" s="92"/>
      <c r="VT74" s="92"/>
      <c r="VU74" s="92"/>
      <c r="VV74" s="92"/>
      <c r="VW74" s="92"/>
      <c r="VX74" s="92"/>
      <c r="VY74" s="92"/>
      <c r="VZ74" s="92"/>
      <c r="WA74" s="92"/>
      <c r="WB74" s="92"/>
      <c r="WC74" s="92"/>
      <c r="WD74" s="92"/>
      <c r="WE74" s="92"/>
      <c r="WF74" s="92"/>
      <c r="WG74" s="92"/>
      <c r="WH74" s="92"/>
      <c r="WI74" s="92"/>
      <c r="WJ74" s="92"/>
      <c r="WK74" s="92"/>
      <c r="WL74" s="92"/>
      <c r="WM74" s="92"/>
      <c r="WN74" s="92"/>
      <c r="WO74" s="92"/>
      <c r="WP74" s="92"/>
      <c r="WQ74" s="92"/>
      <c r="WR74" s="92"/>
      <c r="WS74" s="92"/>
      <c r="WT74" s="92"/>
      <c r="WU74" s="92"/>
      <c r="WV74" s="92"/>
      <c r="WW74" s="92"/>
      <c r="WX74" s="92"/>
      <c r="WY74" s="92"/>
      <c r="WZ74" s="92"/>
      <c r="XA74" s="92"/>
      <c r="XB74" s="92"/>
      <c r="XC74" s="92"/>
      <c r="XD74" s="92"/>
      <c r="XE74" s="92"/>
      <c r="XF74" s="92"/>
      <c r="XG74" s="92"/>
      <c r="XH74" s="92"/>
      <c r="XI74" s="92"/>
      <c r="XJ74" s="92"/>
      <c r="XK74" s="92"/>
      <c r="XL74" s="92"/>
      <c r="XM74" s="92"/>
      <c r="XN74" s="92"/>
      <c r="XO74" s="92"/>
      <c r="XP74" s="92"/>
      <c r="XQ74" s="92"/>
      <c r="XR74" s="92"/>
      <c r="XS74" s="92"/>
      <c r="XT74" s="92"/>
      <c r="XU74" s="92"/>
      <c r="XV74" s="92"/>
      <c r="XW74" s="92"/>
      <c r="XX74" s="92"/>
      <c r="XY74" s="92"/>
      <c r="XZ74" s="92"/>
      <c r="YA74" s="92"/>
      <c r="YB74" s="92"/>
      <c r="YC74" s="92"/>
      <c r="YD74" s="92"/>
      <c r="YE74" s="92"/>
      <c r="YF74" s="92"/>
      <c r="YG74" s="92"/>
      <c r="YH74" s="92"/>
      <c r="YI74" s="92"/>
      <c r="YJ74" s="92"/>
      <c r="YK74" s="92"/>
      <c r="YL74" s="92"/>
      <c r="YM74" s="92"/>
      <c r="YN74" s="92"/>
      <c r="YO74" s="92"/>
      <c r="YP74" s="92"/>
      <c r="YQ74" s="92"/>
      <c r="YR74" s="92"/>
      <c r="YS74" s="92"/>
      <c r="YT74" s="92"/>
      <c r="YU74" s="92"/>
      <c r="YV74" s="92"/>
      <c r="YW74" s="92"/>
      <c r="YX74" s="92"/>
      <c r="YY74" s="92"/>
      <c r="YZ74" s="92"/>
      <c r="ZA74" s="92"/>
      <c r="ZB74" s="92"/>
      <c r="ZC74" s="92"/>
      <c r="ZD74" s="92"/>
      <c r="ZE74" s="92"/>
      <c r="ZF74" s="92"/>
      <c r="ZG74" s="92"/>
      <c r="ZH74" s="92"/>
      <c r="ZI74" s="92"/>
      <c r="ZJ74" s="92"/>
      <c r="ZK74" s="92"/>
      <c r="ZL74" s="92"/>
      <c r="ZM74" s="92"/>
      <c r="ZN74" s="92"/>
      <c r="ZO74" s="92"/>
      <c r="ZP74" s="92"/>
      <c r="ZQ74" s="92"/>
      <c r="ZR74" s="92"/>
      <c r="ZS74" s="92"/>
      <c r="ZT74" s="92"/>
      <c r="ZU74" s="92"/>
      <c r="ZV74" s="92"/>
      <c r="ZW74" s="92"/>
      <c r="ZX74" s="92"/>
      <c r="ZY74" s="92"/>
      <c r="ZZ74" s="92"/>
      <c r="AAA74" s="92"/>
      <c r="AAB74" s="92"/>
      <c r="AAC74" s="92"/>
      <c r="AAD74" s="92"/>
      <c r="AAE74" s="92"/>
      <c r="AAF74" s="92"/>
      <c r="AAG74" s="92"/>
      <c r="AAH74" s="92"/>
      <c r="AAI74" s="92"/>
      <c r="AAJ74" s="92"/>
      <c r="AAK74" s="92"/>
      <c r="AAL74" s="92"/>
      <c r="AAM74" s="92"/>
      <c r="AAN74" s="92"/>
      <c r="AAO74" s="92"/>
      <c r="AAP74" s="92"/>
      <c r="AAQ74" s="92"/>
      <c r="AAR74" s="92"/>
      <c r="AAS74" s="92"/>
      <c r="AAT74" s="92"/>
      <c r="AAU74" s="92"/>
      <c r="AAV74" s="92"/>
      <c r="AAW74" s="92"/>
      <c r="AAX74" s="92"/>
      <c r="AAY74" s="92"/>
      <c r="AAZ74" s="92"/>
      <c r="ABA74" s="92"/>
      <c r="ABB74" s="92"/>
      <c r="ABC74" s="92"/>
      <c r="ABD74" s="92"/>
      <c r="ABE74" s="92"/>
      <c r="ABF74" s="92"/>
      <c r="ABG74" s="92"/>
      <c r="ABH74" s="92"/>
      <c r="ABI74" s="92"/>
      <c r="ABJ74" s="92"/>
      <c r="ABK74" s="92"/>
      <c r="ABL74" s="92"/>
      <c r="ABM74" s="92"/>
      <c r="ABN74" s="92"/>
      <c r="ABO74" s="92"/>
      <c r="ABP74" s="92"/>
      <c r="ABQ74" s="92"/>
      <c r="ABR74" s="92"/>
      <c r="ABS74" s="92"/>
      <c r="ABT74" s="92"/>
      <c r="ABU74" s="92"/>
      <c r="ABV74" s="92"/>
      <c r="ABW74" s="92"/>
      <c r="ABX74" s="92"/>
      <c r="ABY74" s="92"/>
      <c r="ABZ74" s="92"/>
      <c r="ACA74" s="92"/>
      <c r="ACB74" s="92"/>
      <c r="ACC74" s="92"/>
      <c r="ACD74" s="92"/>
      <c r="ACE74" s="92"/>
      <c r="ACF74" s="92"/>
      <c r="ACG74" s="92"/>
      <c r="ACH74" s="92"/>
      <c r="ACI74" s="92"/>
      <c r="ACJ74" s="92"/>
      <c r="ACK74" s="92"/>
      <c r="ACL74" s="92"/>
      <c r="ACM74" s="92"/>
      <c r="ACN74" s="92"/>
      <c r="ACO74" s="92"/>
      <c r="ACP74" s="92"/>
      <c r="ACQ74" s="92"/>
      <c r="ACR74" s="92"/>
      <c r="ACS74" s="92"/>
      <c r="ACT74" s="92"/>
      <c r="ACU74" s="92"/>
      <c r="ACV74" s="92"/>
      <c r="ACW74" s="92"/>
      <c r="ACX74" s="92"/>
      <c r="ACY74" s="92"/>
      <c r="ACZ74" s="92"/>
      <c r="ADA74" s="92"/>
      <c r="ADB74" s="92"/>
      <c r="ADC74" s="92"/>
      <c r="ADD74" s="92"/>
      <c r="ADE74" s="92"/>
      <c r="ADF74" s="92"/>
      <c r="ADG74" s="92"/>
      <c r="ADH74" s="92"/>
      <c r="ADI74" s="92"/>
      <c r="ADJ74" s="92"/>
      <c r="ADK74" s="92"/>
      <c r="ADL74" s="92"/>
      <c r="ADM74" s="92"/>
      <c r="ADN74" s="92"/>
      <c r="ADO74" s="92"/>
      <c r="ADP74" s="92"/>
      <c r="ADQ74" s="92"/>
      <c r="ADR74" s="92"/>
      <c r="ADS74" s="92"/>
      <c r="ADT74" s="92"/>
      <c r="ADU74" s="92"/>
      <c r="ADV74" s="92"/>
      <c r="ADW74" s="92"/>
      <c r="ADX74" s="92"/>
      <c r="ADY74" s="92"/>
      <c r="ADZ74" s="92"/>
      <c r="AEA74" s="92"/>
      <c r="AEB74" s="92"/>
      <c r="AEC74" s="92"/>
      <c r="AED74" s="92"/>
      <c r="AEE74" s="92"/>
      <c r="AEF74" s="92"/>
      <c r="AEG74" s="92"/>
      <c r="AEH74" s="92"/>
      <c r="AEI74" s="92"/>
      <c r="AEJ74" s="92"/>
      <c r="AEK74" s="92"/>
      <c r="AEL74" s="92"/>
      <c r="AEM74" s="92"/>
      <c r="AEN74" s="92"/>
      <c r="AEO74" s="92"/>
      <c r="AEP74" s="92"/>
      <c r="AEQ74" s="92"/>
      <c r="AER74" s="92"/>
      <c r="AES74" s="92"/>
      <c r="AET74" s="92"/>
      <c r="AEU74" s="92"/>
      <c r="AEV74" s="92"/>
      <c r="AEW74" s="92"/>
      <c r="AEX74" s="92"/>
      <c r="AEY74" s="92"/>
      <c r="AEZ74" s="92"/>
      <c r="AFA74" s="92"/>
      <c r="AFB74" s="92"/>
      <c r="AFC74" s="92"/>
      <c r="AFD74" s="92"/>
      <c r="AFE74" s="92"/>
      <c r="AFF74" s="92"/>
      <c r="AFG74" s="92"/>
      <c r="AFH74" s="92"/>
      <c r="AFI74" s="92"/>
      <c r="AFJ74" s="92"/>
      <c r="AFK74" s="92"/>
      <c r="AFL74" s="92"/>
      <c r="AFM74" s="92"/>
      <c r="AFN74" s="92"/>
      <c r="AFO74" s="92"/>
      <c r="AFP74" s="92"/>
      <c r="AFQ74" s="92"/>
      <c r="AFR74" s="92"/>
      <c r="AFS74" s="92"/>
      <c r="AFT74" s="92"/>
      <c r="AFU74" s="92"/>
      <c r="AFV74" s="92"/>
      <c r="AFW74" s="92"/>
      <c r="AFX74" s="92"/>
      <c r="AFY74" s="92"/>
      <c r="AFZ74" s="92"/>
      <c r="AGA74" s="92"/>
      <c r="AGB74" s="92"/>
      <c r="AGC74" s="92"/>
      <c r="AGD74" s="92"/>
      <c r="AGE74" s="92"/>
      <c r="AGF74" s="92"/>
      <c r="AGG74" s="92"/>
      <c r="AGH74" s="92"/>
      <c r="AGI74" s="92"/>
      <c r="AGJ74" s="92"/>
      <c r="AGK74" s="92"/>
      <c r="AGL74" s="92"/>
      <c r="AGM74" s="92"/>
      <c r="AGN74" s="92"/>
      <c r="AGO74" s="92"/>
      <c r="AGP74" s="92"/>
      <c r="AGQ74" s="92"/>
      <c r="AGR74" s="92"/>
      <c r="AGS74" s="92"/>
      <c r="AGT74" s="92"/>
      <c r="AGU74" s="92"/>
      <c r="AGV74" s="92"/>
      <c r="AGW74" s="92"/>
      <c r="AGX74" s="92"/>
      <c r="AGY74" s="92"/>
      <c r="AGZ74" s="92"/>
      <c r="AHA74" s="92"/>
      <c r="AHB74" s="92"/>
      <c r="AHC74" s="92"/>
      <c r="AHD74" s="92"/>
      <c r="AHE74" s="92"/>
      <c r="AHF74" s="92"/>
      <c r="AHG74" s="92"/>
      <c r="AHH74" s="92"/>
      <c r="AHI74" s="92"/>
      <c r="AHJ74" s="92"/>
      <c r="AHK74" s="92"/>
      <c r="AHL74" s="92"/>
      <c r="AHM74" s="92"/>
      <c r="AHN74" s="92"/>
      <c r="AHO74" s="92"/>
      <c r="AHP74" s="92"/>
      <c r="AHQ74" s="92"/>
      <c r="AHR74" s="92"/>
      <c r="AHS74" s="92"/>
      <c r="AHT74" s="92"/>
      <c r="AHU74" s="92"/>
      <c r="AHV74" s="92"/>
      <c r="AHW74" s="92"/>
      <c r="AHX74" s="92"/>
      <c r="AHY74" s="92"/>
      <c r="AHZ74" s="92"/>
      <c r="AIA74" s="92"/>
      <c r="AIB74" s="92"/>
      <c r="AIC74" s="92"/>
      <c r="AID74" s="92"/>
      <c r="AIE74" s="92"/>
      <c r="AIF74" s="92"/>
      <c r="AIG74" s="92"/>
      <c r="AIH74" s="92"/>
      <c r="AII74" s="92"/>
      <c r="AIJ74" s="92"/>
      <c r="AIK74" s="92"/>
      <c r="AIL74" s="92"/>
      <c r="AIM74" s="92"/>
      <c r="AIN74" s="92"/>
      <c r="AIO74" s="92"/>
      <c r="AIP74" s="92"/>
      <c r="AIQ74" s="92"/>
      <c r="AIR74" s="92"/>
      <c r="AIS74" s="92"/>
      <c r="AIT74" s="92"/>
      <c r="AIU74" s="92"/>
      <c r="AIV74" s="92"/>
      <c r="AIW74" s="92"/>
      <c r="AIX74" s="92"/>
      <c r="AIY74" s="92"/>
      <c r="AIZ74" s="92"/>
      <c r="AJA74" s="92"/>
      <c r="AJB74" s="92"/>
      <c r="AJC74" s="92"/>
      <c r="AJD74" s="92"/>
      <c r="AJE74" s="92"/>
      <c r="AJF74" s="92"/>
      <c r="AJG74" s="92"/>
      <c r="AJH74" s="92"/>
      <c r="AJI74" s="92"/>
      <c r="AJJ74" s="92"/>
      <c r="AJK74" s="92"/>
      <c r="AJL74" s="92"/>
      <c r="AJM74" s="92"/>
      <c r="AJN74" s="92"/>
      <c r="AJO74" s="92"/>
      <c r="AJP74" s="92"/>
      <c r="AJQ74" s="92"/>
      <c r="AJR74" s="92"/>
      <c r="AJS74" s="92"/>
      <c r="AJT74" s="92"/>
      <c r="AJU74" s="92"/>
      <c r="AJV74" s="92"/>
      <c r="AJW74" s="92"/>
      <c r="AJX74" s="92"/>
      <c r="AJY74" s="92"/>
      <c r="AJZ74" s="92"/>
      <c r="AKA74" s="92"/>
      <c r="AKB74" s="92"/>
      <c r="AKC74" s="92"/>
      <c r="AKD74" s="92"/>
      <c r="AKE74" s="92"/>
      <c r="AKF74" s="92"/>
      <c r="AKG74" s="92"/>
      <c r="AKH74" s="92"/>
      <c r="AKI74" s="92"/>
      <c r="AKJ74" s="92"/>
      <c r="AKK74" s="92"/>
      <c r="AKL74" s="92"/>
      <c r="AKM74" s="92"/>
      <c r="AKN74" s="92"/>
      <c r="AKO74" s="92"/>
      <c r="AKP74" s="92"/>
      <c r="AKQ74" s="92"/>
      <c r="AKR74" s="92"/>
      <c r="AKS74" s="92"/>
      <c r="AKT74" s="92"/>
      <c r="AKU74" s="92"/>
      <c r="AKV74" s="92"/>
      <c r="AKW74" s="92"/>
      <c r="AKX74" s="92"/>
      <c r="AKY74" s="92"/>
      <c r="AKZ74" s="92"/>
      <c r="ALA74" s="92"/>
      <c r="ALB74" s="92"/>
      <c r="ALC74" s="92"/>
      <c r="ALD74" s="92"/>
      <c r="ALE74" s="92"/>
      <c r="ALF74" s="92"/>
      <c r="ALG74" s="92"/>
      <c r="ALH74" s="92"/>
      <c r="ALI74" s="92"/>
      <c r="ALJ74" s="92"/>
      <c r="ALK74" s="92"/>
      <c r="ALL74" s="92"/>
      <c r="ALM74" s="92"/>
      <c r="ALN74" s="92"/>
      <c r="ALO74" s="92"/>
      <c r="ALP74" s="92"/>
      <c r="ALQ74" s="92"/>
      <c r="ALR74" s="92"/>
      <c r="ALS74" s="92"/>
      <c r="ALT74" s="92"/>
      <c r="ALU74" s="92"/>
      <c r="ALV74" s="92"/>
      <c r="ALW74" s="92"/>
      <c r="ALX74" s="92"/>
      <c r="ALY74" s="92"/>
      <c r="ALZ74" s="92"/>
      <c r="AMA74" s="92"/>
      <c r="AMB74" s="92"/>
      <c r="AMC74" s="92"/>
      <c r="AMD74" s="92"/>
      <c r="AME74" s="92"/>
      <c r="AMF74" s="92"/>
      <c r="AMG74" s="92"/>
      <c r="AMH74" s="92"/>
      <c r="AMI74" s="92"/>
      <c r="AMJ74" s="92"/>
      <c r="AMK74" s="92"/>
    </row>
    <row r="75" spans="1:1025" s="190" customFormat="1" ht="13.8" x14ac:dyDescent="0.3">
      <c r="A75" s="185" t="s">
        <v>211</v>
      </c>
      <c r="B75" s="201" t="s">
        <v>212</v>
      </c>
      <c r="C75" s="194"/>
      <c r="D75" s="194"/>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c r="BM75" s="92"/>
      <c r="BN75" s="92"/>
      <c r="BO75" s="92"/>
      <c r="BP75" s="92"/>
      <c r="BQ75" s="92"/>
      <c r="BR75" s="92"/>
      <c r="BS75" s="92"/>
      <c r="BT75" s="92"/>
      <c r="BU75" s="92"/>
      <c r="BV75" s="92"/>
      <c r="BW75" s="92"/>
      <c r="BX75" s="92"/>
      <c r="BY75" s="92"/>
      <c r="BZ75" s="92"/>
      <c r="CA75" s="92"/>
      <c r="CB75" s="92"/>
      <c r="CC75" s="92"/>
      <c r="CD75" s="92"/>
      <c r="CE75" s="92"/>
      <c r="CF75" s="92"/>
      <c r="CG75" s="92"/>
      <c r="CH75" s="92"/>
      <c r="CI75" s="92"/>
      <c r="CJ75" s="92"/>
      <c r="CK75" s="92"/>
      <c r="CL75" s="92"/>
      <c r="CM75" s="92"/>
      <c r="CN75" s="92"/>
      <c r="CO75" s="92"/>
      <c r="CP75" s="92"/>
      <c r="CQ75" s="92"/>
      <c r="CR75" s="92"/>
      <c r="CS75" s="92"/>
      <c r="CT75" s="92"/>
      <c r="CU75" s="92"/>
      <c r="CV75" s="92"/>
      <c r="CW75" s="92"/>
      <c r="CX75" s="92"/>
      <c r="CY75" s="92"/>
      <c r="CZ75" s="92"/>
      <c r="DA75" s="92"/>
      <c r="DB75" s="92"/>
      <c r="DC75" s="92"/>
      <c r="DD75" s="92"/>
      <c r="DE75" s="92"/>
      <c r="DF75" s="92"/>
      <c r="DG75" s="92"/>
      <c r="DH75" s="92"/>
      <c r="DI75" s="92"/>
      <c r="DJ75" s="92"/>
      <c r="DK75" s="92"/>
      <c r="DL75" s="92"/>
      <c r="DM75" s="92"/>
      <c r="DN75" s="92"/>
      <c r="DO75" s="92"/>
      <c r="DP75" s="92"/>
      <c r="DQ75" s="92"/>
      <c r="DR75" s="92"/>
      <c r="DS75" s="92"/>
      <c r="DT75" s="92"/>
      <c r="DU75" s="92"/>
      <c r="DV75" s="92"/>
      <c r="DW75" s="92"/>
      <c r="DX75" s="92"/>
      <c r="DY75" s="92"/>
      <c r="DZ75" s="92"/>
      <c r="EA75" s="92"/>
      <c r="EB75" s="92"/>
      <c r="EC75" s="92"/>
      <c r="ED75" s="92"/>
      <c r="EE75" s="92"/>
      <c r="EF75" s="92"/>
      <c r="EG75" s="92"/>
      <c r="EH75" s="92"/>
      <c r="EI75" s="92"/>
      <c r="EJ75" s="92"/>
      <c r="EK75" s="92"/>
      <c r="EL75" s="92"/>
      <c r="EM75" s="92"/>
      <c r="EN75" s="92"/>
      <c r="EO75" s="92"/>
      <c r="EP75" s="92"/>
      <c r="EQ75" s="92"/>
      <c r="ER75" s="92"/>
      <c r="ES75" s="92"/>
      <c r="ET75" s="92"/>
      <c r="EU75" s="92"/>
      <c r="EV75" s="92"/>
      <c r="EW75" s="92"/>
      <c r="EX75" s="92"/>
      <c r="EY75" s="92"/>
      <c r="EZ75" s="92"/>
      <c r="FA75" s="92"/>
      <c r="FB75" s="92"/>
      <c r="FC75" s="92"/>
      <c r="FD75" s="92"/>
      <c r="FE75" s="92"/>
      <c r="FF75" s="92"/>
      <c r="FG75" s="92"/>
      <c r="FH75" s="92"/>
      <c r="FI75" s="92"/>
      <c r="FJ75" s="92"/>
      <c r="FK75" s="92"/>
      <c r="FL75" s="92"/>
      <c r="FM75" s="92"/>
      <c r="FN75" s="92"/>
      <c r="FO75" s="92"/>
      <c r="FP75" s="92"/>
      <c r="FQ75" s="92"/>
      <c r="FR75" s="92"/>
      <c r="FS75" s="92"/>
      <c r="FT75" s="92"/>
      <c r="FU75" s="92"/>
      <c r="FV75" s="92"/>
      <c r="FW75" s="92"/>
      <c r="FX75" s="92"/>
      <c r="FY75" s="92"/>
      <c r="FZ75" s="92"/>
      <c r="GA75" s="92"/>
      <c r="GB75" s="92"/>
      <c r="GC75" s="92"/>
      <c r="GD75" s="92"/>
      <c r="GE75" s="92"/>
      <c r="GF75" s="92"/>
      <c r="GG75" s="92"/>
      <c r="GH75" s="92"/>
      <c r="GI75" s="92"/>
      <c r="GJ75" s="92"/>
      <c r="GK75" s="92"/>
      <c r="GL75" s="92"/>
      <c r="GM75" s="92"/>
      <c r="GN75" s="92"/>
      <c r="GO75" s="92"/>
      <c r="GP75" s="92"/>
      <c r="GQ75" s="92"/>
      <c r="GR75" s="92"/>
      <c r="GS75" s="92"/>
      <c r="GT75" s="92"/>
      <c r="GU75" s="92"/>
      <c r="GV75" s="92"/>
      <c r="GW75" s="92"/>
      <c r="GX75" s="92"/>
      <c r="GY75" s="92"/>
      <c r="GZ75" s="92"/>
      <c r="HA75" s="92"/>
      <c r="HB75" s="92"/>
      <c r="HC75" s="92"/>
      <c r="HD75" s="92"/>
      <c r="HE75" s="92"/>
      <c r="HF75" s="92"/>
      <c r="HG75" s="92"/>
      <c r="HH75" s="92"/>
      <c r="HI75" s="92"/>
      <c r="HJ75" s="92"/>
      <c r="HK75" s="92"/>
      <c r="HL75" s="92"/>
      <c r="HM75" s="92"/>
      <c r="HN75" s="92"/>
      <c r="HO75" s="92"/>
      <c r="HP75" s="92"/>
      <c r="HQ75" s="92"/>
      <c r="HR75" s="92"/>
      <c r="HS75" s="92"/>
      <c r="HT75" s="92"/>
      <c r="HU75" s="92"/>
      <c r="HV75" s="92"/>
      <c r="HW75" s="92"/>
      <c r="HX75" s="92"/>
      <c r="HY75" s="92"/>
      <c r="HZ75" s="92"/>
      <c r="IA75" s="92"/>
      <c r="IB75" s="92"/>
      <c r="IC75" s="92"/>
      <c r="ID75" s="92"/>
      <c r="IE75" s="92"/>
      <c r="IF75" s="92"/>
      <c r="IG75" s="92"/>
      <c r="IH75" s="92"/>
      <c r="II75" s="92"/>
      <c r="IJ75" s="92"/>
      <c r="IK75" s="92"/>
      <c r="IL75" s="92"/>
      <c r="IM75" s="92"/>
      <c r="IN75" s="92"/>
      <c r="IO75" s="92"/>
      <c r="IP75" s="92"/>
      <c r="IQ75" s="92"/>
      <c r="IR75" s="92"/>
      <c r="IS75" s="92"/>
      <c r="IT75" s="92"/>
      <c r="IU75" s="92"/>
      <c r="IV75" s="92"/>
      <c r="IW75" s="92"/>
      <c r="IX75" s="92"/>
      <c r="IY75" s="92"/>
      <c r="IZ75" s="92"/>
      <c r="JA75" s="92"/>
      <c r="JB75" s="92"/>
      <c r="JC75" s="92"/>
      <c r="JD75" s="92"/>
      <c r="JE75" s="92"/>
      <c r="JF75" s="92"/>
      <c r="JG75" s="92"/>
      <c r="JH75" s="92"/>
      <c r="JI75" s="92"/>
      <c r="JJ75" s="92"/>
      <c r="JK75" s="92"/>
      <c r="JL75" s="92"/>
      <c r="JM75" s="92"/>
      <c r="JN75" s="92"/>
      <c r="JO75" s="92"/>
      <c r="JP75" s="92"/>
      <c r="JQ75" s="92"/>
      <c r="JR75" s="92"/>
      <c r="JS75" s="92"/>
      <c r="JT75" s="92"/>
      <c r="JU75" s="92"/>
      <c r="JV75" s="92"/>
      <c r="JW75" s="92"/>
      <c r="JX75" s="92"/>
      <c r="JY75" s="92"/>
      <c r="JZ75" s="92"/>
      <c r="KA75" s="92"/>
      <c r="KB75" s="92"/>
      <c r="KC75" s="92"/>
      <c r="KD75" s="92"/>
      <c r="KE75" s="92"/>
      <c r="KF75" s="92"/>
      <c r="KG75" s="92"/>
      <c r="KH75" s="92"/>
      <c r="KI75" s="92"/>
      <c r="KJ75" s="92"/>
      <c r="KK75" s="92"/>
      <c r="KL75" s="92"/>
      <c r="KM75" s="92"/>
      <c r="KN75" s="92"/>
      <c r="KO75" s="92"/>
      <c r="KP75" s="92"/>
      <c r="KQ75" s="92"/>
      <c r="KR75" s="92"/>
      <c r="KS75" s="92"/>
      <c r="KT75" s="92"/>
      <c r="KU75" s="92"/>
      <c r="KV75" s="92"/>
      <c r="KW75" s="92"/>
      <c r="KX75" s="92"/>
      <c r="KY75" s="92"/>
      <c r="KZ75" s="92"/>
      <c r="LA75" s="92"/>
      <c r="LB75" s="92"/>
      <c r="LC75" s="92"/>
      <c r="LD75" s="92"/>
      <c r="LE75" s="92"/>
      <c r="LF75" s="92"/>
      <c r="LG75" s="92"/>
      <c r="LH75" s="92"/>
      <c r="LI75" s="92"/>
      <c r="LJ75" s="92"/>
      <c r="LK75" s="92"/>
      <c r="LL75" s="92"/>
      <c r="LM75" s="92"/>
      <c r="LN75" s="92"/>
      <c r="LO75" s="92"/>
      <c r="LP75" s="92"/>
      <c r="LQ75" s="92"/>
      <c r="LR75" s="92"/>
      <c r="LS75" s="92"/>
      <c r="LT75" s="92"/>
      <c r="LU75" s="92"/>
      <c r="LV75" s="92"/>
      <c r="LW75" s="92"/>
      <c r="LX75" s="92"/>
      <c r="LY75" s="92"/>
      <c r="LZ75" s="92"/>
      <c r="MA75" s="92"/>
      <c r="MB75" s="92"/>
      <c r="MC75" s="92"/>
      <c r="MD75" s="92"/>
      <c r="ME75" s="92"/>
      <c r="MF75" s="92"/>
      <c r="MG75" s="92"/>
      <c r="MH75" s="92"/>
      <c r="MI75" s="92"/>
      <c r="MJ75" s="92"/>
      <c r="MK75" s="92"/>
      <c r="ML75" s="92"/>
      <c r="MM75" s="92"/>
      <c r="MN75" s="92"/>
      <c r="MO75" s="92"/>
      <c r="MP75" s="92"/>
      <c r="MQ75" s="92"/>
      <c r="MR75" s="92"/>
      <c r="MS75" s="92"/>
      <c r="MT75" s="92"/>
      <c r="MU75" s="92"/>
      <c r="MV75" s="92"/>
      <c r="MW75" s="92"/>
      <c r="MX75" s="92"/>
      <c r="MY75" s="92"/>
      <c r="MZ75" s="92"/>
      <c r="NA75" s="92"/>
      <c r="NB75" s="92"/>
      <c r="NC75" s="92"/>
      <c r="ND75" s="92"/>
      <c r="NE75" s="92"/>
      <c r="NF75" s="92"/>
      <c r="NG75" s="92"/>
      <c r="NH75" s="92"/>
      <c r="NI75" s="92"/>
      <c r="NJ75" s="92"/>
      <c r="NK75" s="92"/>
      <c r="NL75" s="92"/>
      <c r="NM75" s="92"/>
      <c r="NN75" s="92"/>
      <c r="NO75" s="92"/>
      <c r="NP75" s="92"/>
      <c r="NQ75" s="92"/>
      <c r="NR75" s="92"/>
      <c r="NS75" s="92"/>
      <c r="NT75" s="92"/>
      <c r="NU75" s="92"/>
      <c r="NV75" s="92"/>
      <c r="NW75" s="92"/>
      <c r="NX75" s="92"/>
      <c r="NY75" s="92"/>
      <c r="NZ75" s="92"/>
      <c r="OA75" s="92"/>
      <c r="OB75" s="92"/>
      <c r="OC75" s="92"/>
      <c r="OD75" s="92"/>
      <c r="OE75" s="92"/>
      <c r="OF75" s="92"/>
      <c r="OG75" s="92"/>
      <c r="OH75" s="92"/>
      <c r="OI75" s="92"/>
      <c r="OJ75" s="92"/>
      <c r="OK75" s="92"/>
      <c r="OL75" s="92"/>
      <c r="OM75" s="92"/>
      <c r="ON75" s="92"/>
      <c r="OO75" s="92"/>
      <c r="OP75" s="92"/>
      <c r="OQ75" s="92"/>
      <c r="OR75" s="92"/>
      <c r="OS75" s="92"/>
      <c r="OT75" s="92"/>
      <c r="OU75" s="92"/>
      <c r="OV75" s="92"/>
      <c r="OW75" s="92"/>
      <c r="OX75" s="92"/>
      <c r="OY75" s="92"/>
      <c r="OZ75" s="92"/>
      <c r="PA75" s="92"/>
      <c r="PB75" s="92"/>
      <c r="PC75" s="92"/>
      <c r="PD75" s="92"/>
      <c r="PE75" s="92"/>
      <c r="PF75" s="92"/>
      <c r="PG75" s="92"/>
      <c r="PH75" s="92"/>
      <c r="PI75" s="92"/>
      <c r="PJ75" s="92"/>
      <c r="PK75" s="92"/>
      <c r="PL75" s="92"/>
      <c r="PM75" s="92"/>
      <c r="PN75" s="92"/>
      <c r="PO75" s="92"/>
      <c r="PP75" s="92"/>
      <c r="PQ75" s="92"/>
      <c r="PR75" s="92"/>
      <c r="PS75" s="92"/>
      <c r="PT75" s="92"/>
      <c r="PU75" s="92"/>
      <c r="PV75" s="92"/>
      <c r="PW75" s="92"/>
      <c r="PX75" s="92"/>
      <c r="PY75" s="92"/>
      <c r="PZ75" s="92"/>
      <c r="QA75" s="92"/>
      <c r="QB75" s="92"/>
      <c r="QC75" s="92"/>
      <c r="QD75" s="92"/>
      <c r="QE75" s="92"/>
      <c r="QF75" s="92"/>
      <c r="QG75" s="92"/>
      <c r="QH75" s="92"/>
      <c r="QI75" s="92"/>
      <c r="QJ75" s="92"/>
      <c r="QK75" s="92"/>
      <c r="QL75" s="92"/>
      <c r="QM75" s="92"/>
      <c r="QN75" s="92"/>
      <c r="QO75" s="92"/>
      <c r="QP75" s="92"/>
      <c r="QQ75" s="92"/>
      <c r="QR75" s="92"/>
      <c r="QS75" s="92"/>
      <c r="QT75" s="92"/>
      <c r="QU75" s="92"/>
      <c r="QV75" s="92"/>
      <c r="QW75" s="92"/>
      <c r="QX75" s="92"/>
      <c r="QY75" s="92"/>
      <c r="QZ75" s="92"/>
      <c r="RA75" s="92"/>
      <c r="RB75" s="92"/>
      <c r="RC75" s="92"/>
      <c r="RD75" s="92"/>
      <c r="RE75" s="92"/>
      <c r="RF75" s="92"/>
      <c r="RG75" s="92"/>
      <c r="RH75" s="92"/>
      <c r="RI75" s="92"/>
      <c r="RJ75" s="92"/>
      <c r="RK75" s="92"/>
      <c r="RL75" s="92"/>
      <c r="RM75" s="92"/>
      <c r="RN75" s="92"/>
      <c r="RO75" s="92"/>
      <c r="RP75" s="92"/>
      <c r="RQ75" s="92"/>
      <c r="RR75" s="92"/>
      <c r="RS75" s="92"/>
      <c r="RT75" s="92"/>
      <c r="RU75" s="92"/>
      <c r="RV75" s="92"/>
      <c r="RW75" s="92"/>
      <c r="RX75" s="92"/>
      <c r="RY75" s="92"/>
      <c r="RZ75" s="92"/>
      <c r="SA75" s="92"/>
      <c r="SB75" s="92"/>
      <c r="SC75" s="92"/>
      <c r="SD75" s="92"/>
      <c r="SE75" s="92"/>
      <c r="SF75" s="92"/>
      <c r="SG75" s="92"/>
      <c r="SH75" s="92"/>
      <c r="SI75" s="92"/>
      <c r="SJ75" s="92"/>
      <c r="SK75" s="92"/>
      <c r="SL75" s="92"/>
      <c r="SM75" s="92"/>
      <c r="SN75" s="92"/>
      <c r="SO75" s="92"/>
      <c r="SP75" s="92"/>
      <c r="SQ75" s="92"/>
      <c r="SR75" s="92"/>
      <c r="SS75" s="92"/>
      <c r="ST75" s="92"/>
      <c r="SU75" s="92"/>
      <c r="SV75" s="92"/>
      <c r="SW75" s="92"/>
      <c r="SX75" s="92"/>
      <c r="SY75" s="92"/>
      <c r="SZ75" s="92"/>
      <c r="TA75" s="92"/>
      <c r="TB75" s="92"/>
      <c r="TC75" s="92"/>
      <c r="TD75" s="92"/>
      <c r="TE75" s="92"/>
      <c r="TF75" s="92"/>
      <c r="TG75" s="92"/>
      <c r="TH75" s="92"/>
      <c r="TI75" s="92"/>
      <c r="TJ75" s="92"/>
      <c r="TK75" s="92"/>
      <c r="TL75" s="92"/>
      <c r="TM75" s="92"/>
      <c r="TN75" s="92"/>
      <c r="TO75" s="92"/>
      <c r="TP75" s="92"/>
      <c r="TQ75" s="92"/>
      <c r="TR75" s="92"/>
      <c r="TS75" s="92"/>
      <c r="TT75" s="92"/>
      <c r="TU75" s="92"/>
      <c r="TV75" s="92"/>
      <c r="TW75" s="92"/>
      <c r="TX75" s="92"/>
      <c r="TY75" s="92"/>
      <c r="TZ75" s="92"/>
      <c r="UA75" s="92"/>
      <c r="UB75" s="92"/>
      <c r="UC75" s="92"/>
      <c r="UD75" s="92"/>
      <c r="UE75" s="92"/>
      <c r="UF75" s="92"/>
      <c r="UG75" s="92"/>
      <c r="UH75" s="92"/>
      <c r="UI75" s="92"/>
      <c r="UJ75" s="92"/>
      <c r="UK75" s="92"/>
      <c r="UL75" s="92"/>
      <c r="UM75" s="92"/>
      <c r="UN75" s="92"/>
      <c r="UO75" s="92"/>
      <c r="UP75" s="92"/>
      <c r="UQ75" s="92"/>
      <c r="UR75" s="92"/>
      <c r="US75" s="92"/>
      <c r="UT75" s="92"/>
      <c r="UU75" s="92"/>
      <c r="UV75" s="92"/>
      <c r="UW75" s="92"/>
      <c r="UX75" s="92"/>
      <c r="UY75" s="92"/>
      <c r="UZ75" s="92"/>
      <c r="VA75" s="92"/>
      <c r="VB75" s="92"/>
      <c r="VC75" s="92"/>
      <c r="VD75" s="92"/>
      <c r="VE75" s="92"/>
      <c r="VF75" s="92"/>
      <c r="VG75" s="92"/>
      <c r="VH75" s="92"/>
      <c r="VI75" s="92"/>
      <c r="VJ75" s="92"/>
      <c r="VK75" s="92"/>
      <c r="VL75" s="92"/>
      <c r="VM75" s="92"/>
      <c r="VN75" s="92"/>
      <c r="VO75" s="92"/>
      <c r="VP75" s="92"/>
      <c r="VQ75" s="92"/>
      <c r="VR75" s="92"/>
      <c r="VS75" s="92"/>
      <c r="VT75" s="92"/>
      <c r="VU75" s="92"/>
      <c r="VV75" s="92"/>
      <c r="VW75" s="92"/>
      <c r="VX75" s="92"/>
      <c r="VY75" s="92"/>
      <c r="VZ75" s="92"/>
      <c r="WA75" s="92"/>
      <c r="WB75" s="92"/>
      <c r="WC75" s="92"/>
      <c r="WD75" s="92"/>
      <c r="WE75" s="92"/>
      <c r="WF75" s="92"/>
      <c r="WG75" s="92"/>
      <c r="WH75" s="92"/>
      <c r="WI75" s="92"/>
      <c r="WJ75" s="92"/>
      <c r="WK75" s="92"/>
      <c r="WL75" s="92"/>
      <c r="WM75" s="92"/>
      <c r="WN75" s="92"/>
      <c r="WO75" s="92"/>
      <c r="WP75" s="92"/>
      <c r="WQ75" s="92"/>
      <c r="WR75" s="92"/>
      <c r="WS75" s="92"/>
      <c r="WT75" s="92"/>
      <c r="WU75" s="92"/>
      <c r="WV75" s="92"/>
      <c r="WW75" s="92"/>
      <c r="WX75" s="92"/>
      <c r="WY75" s="92"/>
      <c r="WZ75" s="92"/>
      <c r="XA75" s="92"/>
      <c r="XB75" s="92"/>
      <c r="XC75" s="92"/>
      <c r="XD75" s="92"/>
      <c r="XE75" s="92"/>
      <c r="XF75" s="92"/>
      <c r="XG75" s="92"/>
      <c r="XH75" s="92"/>
      <c r="XI75" s="92"/>
      <c r="XJ75" s="92"/>
      <c r="XK75" s="92"/>
      <c r="XL75" s="92"/>
      <c r="XM75" s="92"/>
      <c r="XN75" s="92"/>
      <c r="XO75" s="92"/>
      <c r="XP75" s="92"/>
      <c r="XQ75" s="92"/>
      <c r="XR75" s="92"/>
      <c r="XS75" s="92"/>
      <c r="XT75" s="92"/>
      <c r="XU75" s="92"/>
      <c r="XV75" s="92"/>
      <c r="XW75" s="92"/>
      <c r="XX75" s="92"/>
      <c r="XY75" s="92"/>
      <c r="XZ75" s="92"/>
      <c r="YA75" s="92"/>
      <c r="YB75" s="92"/>
      <c r="YC75" s="92"/>
      <c r="YD75" s="92"/>
      <c r="YE75" s="92"/>
      <c r="YF75" s="92"/>
      <c r="YG75" s="92"/>
      <c r="YH75" s="92"/>
      <c r="YI75" s="92"/>
      <c r="YJ75" s="92"/>
      <c r="YK75" s="92"/>
      <c r="YL75" s="92"/>
      <c r="YM75" s="92"/>
      <c r="YN75" s="92"/>
      <c r="YO75" s="92"/>
      <c r="YP75" s="92"/>
      <c r="YQ75" s="92"/>
      <c r="YR75" s="92"/>
      <c r="YS75" s="92"/>
      <c r="YT75" s="92"/>
      <c r="YU75" s="92"/>
      <c r="YV75" s="92"/>
      <c r="YW75" s="92"/>
      <c r="YX75" s="92"/>
      <c r="YY75" s="92"/>
      <c r="YZ75" s="92"/>
      <c r="ZA75" s="92"/>
      <c r="ZB75" s="92"/>
      <c r="ZC75" s="92"/>
      <c r="ZD75" s="92"/>
      <c r="ZE75" s="92"/>
      <c r="ZF75" s="92"/>
      <c r="ZG75" s="92"/>
      <c r="ZH75" s="92"/>
      <c r="ZI75" s="92"/>
      <c r="ZJ75" s="92"/>
      <c r="ZK75" s="92"/>
      <c r="ZL75" s="92"/>
      <c r="ZM75" s="92"/>
      <c r="ZN75" s="92"/>
      <c r="ZO75" s="92"/>
      <c r="ZP75" s="92"/>
      <c r="ZQ75" s="92"/>
      <c r="ZR75" s="92"/>
      <c r="ZS75" s="92"/>
      <c r="ZT75" s="92"/>
      <c r="ZU75" s="92"/>
      <c r="ZV75" s="92"/>
      <c r="ZW75" s="92"/>
      <c r="ZX75" s="92"/>
      <c r="ZY75" s="92"/>
      <c r="ZZ75" s="92"/>
      <c r="AAA75" s="92"/>
      <c r="AAB75" s="92"/>
      <c r="AAC75" s="92"/>
      <c r="AAD75" s="92"/>
      <c r="AAE75" s="92"/>
      <c r="AAF75" s="92"/>
      <c r="AAG75" s="92"/>
      <c r="AAH75" s="92"/>
      <c r="AAI75" s="92"/>
      <c r="AAJ75" s="92"/>
      <c r="AAK75" s="92"/>
      <c r="AAL75" s="92"/>
      <c r="AAM75" s="92"/>
      <c r="AAN75" s="92"/>
      <c r="AAO75" s="92"/>
      <c r="AAP75" s="92"/>
      <c r="AAQ75" s="92"/>
      <c r="AAR75" s="92"/>
      <c r="AAS75" s="92"/>
      <c r="AAT75" s="92"/>
      <c r="AAU75" s="92"/>
      <c r="AAV75" s="92"/>
      <c r="AAW75" s="92"/>
      <c r="AAX75" s="92"/>
      <c r="AAY75" s="92"/>
      <c r="AAZ75" s="92"/>
      <c r="ABA75" s="92"/>
      <c r="ABB75" s="92"/>
      <c r="ABC75" s="92"/>
      <c r="ABD75" s="92"/>
      <c r="ABE75" s="92"/>
      <c r="ABF75" s="92"/>
      <c r="ABG75" s="92"/>
      <c r="ABH75" s="92"/>
      <c r="ABI75" s="92"/>
      <c r="ABJ75" s="92"/>
      <c r="ABK75" s="92"/>
      <c r="ABL75" s="92"/>
      <c r="ABM75" s="92"/>
      <c r="ABN75" s="92"/>
      <c r="ABO75" s="92"/>
      <c r="ABP75" s="92"/>
      <c r="ABQ75" s="92"/>
      <c r="ABR75" s="92"/>
      <c r="ABS75" s="92"/>
      <c r="ABT75" s="92"/>
      <c r="ABU75" s="92"/>
      <c r="ABV75" s="92"/>
      <c r="ABW75" s="92"/>
      <c r="ABX75" s="92"/>
      <c r="ABY75" s="92"/>
      <c r="ABZ75" s="92"/>
      <c r="ACA75" s="92"/>
      <c r="ACB75" s="92"/>
      <c r="ACC75" s="92"/>
      <c r="ACD75" s="92"/>
      <c r="ACE75" s="92"/>
      <c r="ACF75" s="92"/>
      <c r="ACG75" s="92"/>
      <c r="ACH75" s="92"/>
      <c r="ACI75" s="92"/>
      <c r="ACJ75" s="92"/>
      <c r="ACK75" s="92"/>
      <c r="ACL75" s="92"/>
      <c r="ACM75" s="92"/>
      <c r="ACN75" s="92"/>
      <c r="ACO75" s="92"/>
      <c r="ACP75" s="92"/>
      <c r="ACQ75" s="92"/>
      <c r="ACR75" s="92"/>
      <c r="ACS75" s="92"/>
      <c r="ACT75" s="92"/>
      <c r="ACU75" s="92"/>
      <c r="ACV75" s="92"/>
      <c r="ACW75" s="92"/>
      <c r="ACX75" s="92"/>
      <c r="ACY75" s="92"/>
      <c r="ACZ75" s="92"/>
      <c r="ADA75" s="92"/>
      <c r="ADB75" s="92"/>
      <c r="ADC75" s="92"/>
      <c r="ADD75" s="92"/>
      <c r="ADE75" s="92"/>
      <c r="ADF75" s="92"/>
      <c r="ADG75" s="92"/>
      <c r="ADH75" s="92"/>
      <c r="ADI75" s="92"/>
      <c r="ADJ75" s="92"/>
      <c r="ADK75" s="92"/>
      <c r="ADL75" s="92"/>
      <c r="ADM75" s="92"/>
      <c r="ADN75" s="92"/>
      <c r="ADO75" s="92"/>
      <c r="ADP75" s="92"/>
      <c r="ADQ75" s="92"/>
      <c r="ADR75" s="92"/>
      <c r="ADS75" s="92"/>
      <c r="ADT75" s="92"/>
      <c r="ADU75" s="92"/>
      <c r="ADV75" s="92"/>
      <c r="ADW75" s="92"/>
      <c r="ADX75" s="92"/>
      <c r="ADY75" s="92"/>
      <c r="ADZ75" s="92"/>
      <c r="AEA75" s="92"/>
      <c r="AEB75" s="92"/>
      <c r="AEC75" s="92"/>
      <c r="AED75" s="92"/>
      <c r="AEE75" s="92"/>
      <c r="AEF75" s="92"/>
      <c r="AEG75" s="92"/>
      <c r="AEH75" s="92"/>
      <c r="AEI75" s="92"/>
      <c r="AEJ75" s="92"/>
      <c r="AEK75" s="92"/>
      <c r="AEL75" s="92"/>
      <c r="AEM75" s="92"/>
      <c r="AEN75" s="92"/>
      <c r="AEO75" s="92"/>
      <c r="AEP75" s="92"/>
      <c r="AEQ75" s="92"/>
      <c r="AER75" s="92"/>
      <c r="AES75" s="92"/>
      <c r="AET75" s="92"/>
      <c r="AEU75" s="92"/>
      <c r="AEV75" s="92"/>
      <c r="AEW75" s="92"/>
      <c r="AEX75" s="92"/>
      <c r="AEY75" s="92"/>
      <c r="AEZ75" s="92"/>
      <c r="AFA75" s="92"/>
      <c r="AFB75" s="92"/>
      <c r="AFC75" s="92"/>
      <c r="AFD75" s="92"/>
      <c r="AFE75" s="92"/>
      <c r="AFF75" s="92"/>
      <c r="AFG75" s="92"/>
      <c r="AFH75" s="92"/>
      <c r="AFI75" s="92"/>
      <c r="AFJ75" s="92"/>
      <c r="AFK75" s="92"/>
      <c r="AFL75" s="92"/>
      <c r="AFM75" s="92"/>
      <c r="AFN75" s="92"/>
      <c r="AFO75" s="92"/>
      <c r="AFP75" s="92"/>
      <c r="AFQ75" s="92"/>
      <c r="AFR75" s="92"/>
      <c r="AFS75" s="92"/>
      <c r="AFT75" s="92"/>
      <c r="AFU75" s="92"/>
      <c r="AFV75" s="92"/>
      <c r="AFW75" s="92"/>
      <c r="AFX75" s="92"/>
      <c r="AFY75" s="92"/>
      <c r="AFZ75" s="92"/>
      <c r="AGA75" s="92"/>
      <c r="AGB75" s="92"/>
      <c r="AGC75" s="92"/>
      <c r="AGD75" s="92"/>
      <c r="AGE75" s="92"/>
      <c r="AGF75" s="92"/>
      <c r="AGG75" s="92"/>
      <c r="AGH75" s="92"/>
      <c r="AGI75" s="92"/>
      <c r="AGJ75" s="92"/>
      <c r="AGK75" s="92"/>
      <c r="AGL75" s="92"/>
      <c r="AGM75" s="92"/>
      <c r="AGN75" s="92"/>
      <c r="AGO75" s="92"/>
      <c r="AGP75" s="92"/>
      <c r="AGQ75" s="92"/>
      <c r="AGR75" s="92"/>
      <c r="AGS75" s="92"/>
      <c r="AGT75" s="92"/>
      <c r="AGU75" s="92"/>
      <c r="AGV75" s="92"/>
      <c r="AGW75" s="92"/>
      <c r="AGX75" s="92"/>
      <c r="AGY75" s="92"/>
      <c r="AGZ75" s="92"/>
      <c r="AHA75" s="92"/>
      <c r="AHB75" s="92"/>
      <c r="AHC75" s="92"/>
      <c r="AHD75" s="92"/>
      <c r="AHE75" s="92"/>
      <c r="AHF75" s="92"/>
      <c r="AHG75" s="92"/>
      <c r="AHH75" s="92"/>
      <c r="AHI75" s="92"/>
      <c r="AHJ75" s="92"/>
      <c r="AHK75" s="92"/>
      <c r="AHL75" s="92"/>
      <c r="AHM75" s="92"/>
      <c r="AHN75" s="92"/>
      <c r="AHO75" s="92"/>
      <c r="AHP75" s="92"/>
      <c r="AHQ75" s="92"/>
      <c r="AHR75" s="92"/>
      <c r="AHS75" s="92"/>
      <c r="AHT75" s="92"/>
      <c r="AHU75" s="92"/>
      <c r="AHV75" s="92"/>
      <c r="AHW75" s="92"/>
      <c r="AHX75" s="92"/>
      <c r="AHY75" s="92"/>
      <c r="AHZ75" s="92"/>
      <c r="AIA75" s="92"/>
      <c r="AIB75" s="92"/>
      <c r="AIC75" s="92"/>
      <c r="AID75" s="92"/>
      <c r="AIE75" s="92"/>
      <c r="AIF75" s="92"/>
      <c r="AIG75" s="92"/>
      <c r="AIH75" s="92"/>
      <c r="AII75" s="92"/>
      <c r="AIJ75" s="92"/>
      <c r="AIK75" s="92"/>
      <c r="AIL75" s="92"/>
      <c r="AIM75" s="92"/>
      <c r="AIN75" s="92"/>
      <c r="AIO75" s="92"/>
      <c r="AIP75" s="92"/>
      <c r="AIQ75" s="92"/>
      <c r="AIR75" s="92"/>
      <c r="AIS75" s="92"/>
      <c r="AIT75" s="92"/>
      <c r="AIU75" s="92"/>
      <c r="AIV75" s="92"/>
      <c r="AIW75" s="92"/>
      <c r="AIX75" s="92"/>
      <c r="AIY75" s="92"/>
      <c r="AIZ75" s="92"/>
      <c r="AJA75" s="92"/>
      <c r="AJB75" s="92"/>
      <c r="AJC75" s="92"/>
      <c r="AJD75" s="92"/>
      <c r="AJE75" s="92"/>
      <c r="AJF75" s="92"/>
      <c r="AJG75" s="92"/>
      <c r="AJH75" s="92"/>
      <c r="AJI75" s="92"/>
      <c r="AJJ75" s="92"/>
      <c r="AJK75" s="92"/>
      <c r="AJL75" s="92"/>
      <c r="AJM75" s="92"/>
      <c r="AJN75" s="92"/>
      <c r="AJO75" s="92"/>
      <c r="AJP75" s="92"/>
      <c r="AJQ75" s="92"/>
      <c r="AJR75" s="92"/>
      <c r="AJS75" s="92"/>
      <c r="AJT75" s="92"/>
      <c r="AJU75" s="92"/>
      <c r="AJV75" s="92"/>
      <c r="AJW75" s="92"/>
      <c r="AJX75" s="92"/>
      <c r="AJY75" s="92"/>
      <c r="AJZ75" s="92"/>
      <c r="AKA75" s="92"/>
      <c r="AKB75" s="92"/>
      <c r="AKC75" s="92"/>
      <c r="AKD75" s="92"/>
      <c r="AKE75" s="92"/>
      <c r="AKF75" s="92"/>
      <c r="AKG75" s="92"/>
      <c r="AKH75" s="92"/>
      <c r="AKI75" s="92"/>
      <c r="AKJ75" s="92"/>
      <c r="AKK75" s="92"/>
      <c r="AKL75" s="92"/>
      <c r="AKM75" s="92"/>
      <c r="AKN75" s="92"/>
      <c r="AKO75" s="92"/>
      <c r="AKP75" s="92"/>
      <c r="AKQ75" s="92"/>
      <c r="AKR75" s="92"/>
      <c r="AKS75" s="92"/>
      <c r="AKT75" s="92"/>
      <c r="AKU75" s="92"/>
      <c r="AKV75" s="92"/>
      <c r="AKW75" s="92"/>
      <c r="AKX75" s="92"/>
      <c r="AKY75" s="92"/>
      <c r="AKZ75" s="92"/>
      <c r="ALA75" s="92"/>
      <c r="ALB75" s="92"/>
      <c r="ALC75" s="92"/>
      <c r="ALD75" s="92"/>
      <c r="ALE75" s="92"/>
      <c r="ALF75" s="92"/>
      <c r="ALG75" s="92"/>
      <c r="ALH75" s="92"/>
      <c r="ALI75" s="92"/>
      <c r="ALJ75" s="92"/>
      <c r="ALK75" s="92"/>
      <c r="ALL75" s="92"/>
      <c r="ALM75" s="92"/>
      <c r="ALN75" s="92"/>
      <c r="ALO75" s="92"/>
      <c r="ALP75" s="92"/>
      <c r="ALQ75" s="92"/>
      <c r="ALR75" s="92"/>
      <c r="ALS75" s="92"/>
      <c r="ALT75" s="92"/>
      <c r="ALU75" s="92"/>
      <c r="ALV75" s="92"/>
      <c r="ALW75" s="92"/>
      <c r="ALX75" s="92"/>
      <c r="ALY75" s="92"/>
      <c r="ALZ75" s="92"/>
      <c r="AMA75" s="92"/>
      <c r="AMB75" s="92"/>
      <c r="AMC75" s="92"/>
      <c r="AMD75" s="92"/>
      <c r="AME75" s="92"/>
      <c r="AMF75" s="92"/>
      <c r="AMG75" s="92"/>
      <c r="AMH75" s="92"/>
      <c r="AMI75" s="92"/>
      <c r="AMJ75" s="92"/>
      <c r="AMK75" s="92"/>
    </row>
    <row r="76" spans="1:1025" ht="16.5" customHeight="1" x14ac:dyDescent="0.3">
      <c r="B76" s="205" t="s">
        <v>213</v>
      </c>
      <c r="C76" s="206" t="s">
        <v>214</v>
      </c>
      <c r="D76" s="207"/>
      <c r="E76" s="207"/>
      <c r="F76" s="207"/>
      <c r="G76" s="207"/>
      <c r="H76" s="207"/>
      <c r="I76" s="207"/>
      <c r="J76" s="207"/>
      <c r="K76" s="207"/>
      <c r="L76" s="207"/>
      <c r="M76" s="207"/>
      <c r="N76" s="207"/>
      <c r="O76" s="207"/>
      <c r="P76" s="207"/>
      <c r="Q76" s="190"/>
      <c r="R76" s="190"/>
      <c r="S76" s="207"/>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0"/>
      <c r="AY76" s="190"/>
      <c r="AZ76" s="190"/>
      <c r="BA76" s="190"/>
      <c r="BB76" s="190"/>
      <c r="BC76" s="190"/>
      <c r="BD76" s="190"/>
      <c r="BE76" s="190"/>
      <c r="BF76" s="190"/>
      <c r="BG76" s="190"/>
      <c r="BH76" s="190"/>
      <c r="BI76" s="190"/>
      <c r="BJ76" s="190"/>
      <c r="BK76" s="190"/>
      <c r="BL76" s="190"/>
      <c r="BM76" s="190"/>
      <c r="BN76" s="190"/>
      <c r="BO76" s="190"/>
      <c r="BP76" s="190"/>
      <c r="BQ76" s="190"/>
      <c r="BR76" s="190"/>
      <c r="BS76" s="190"/>
      <c r="BT76" s="190"/>
      <c r="BU76" s="190"/>
      <c r="BV76" s="190"/>
      <c r="BW76" s="190"/>
      <c r="BX76" s="190"/>
      <c r="BY76" s="190"/>
      <c r="BZ76" s="190"/>
      <c r="CA76" s="190"/>
      <c r="CB76" s="190"/>
      <c r="CC76" s="190"/>
      <c r="CD76" s="190"/>
      <c r="CE76" s="190"/>
      <c r="CF76" s="190"/>
      <c r="CG76" s="190"/>
      <c r="CH76" s="190"/>
      <c r="CI76" s="190"/>
      <c r="CJ76" s="190"/>
      <c r="CK76" s="190"/>
      <c r="CL76" s="190"/>
      <c r="CM76" s="190"/>
      <c r="CN76" s="190"/>
      <c r="CO76" s="190"/>
      <c r="CP76" s="190"/>
      <c r="CQ76" s="190"/>
      <c r="CR76" s="190"/>
      <c r="CS76" s="190"/>
      <c r="CT76" s="190"/>
      <c r="CU76" s="190"/>
      <c r="CV76" s="190"/>
      <c r="CW76" s="190"/>
      <c r="CX76" s="190"/>
      <c r="CY76" s="190"/>
      <c r="CZ76" s="190"/>
      <c r="DA76" s="190"/>
      <c r="DB76" s="190"/>
      <c r="DC76" s="190"/>
      <c r="DD76" s="190"/>
      <c r="DE76" s="190"/>
      <c r="DF76" s="190"/>
      <c r="DG76" s="190"/>
      <c r="DH76" s="190"/>
      <c r="DI76" s="190"/>
      <c r="DJ76" s="190"/>
      <c r="DK76" s="190"/>
      <c r="DL76" s="190"/>
      <c r="DM76" s="190"/>
      <c r="DN76" s="190"/>
      <c r="DO76" s="190"/>
      <c r="DP76" s="190"/>
      <c r="DQ76" s="190"/>
      <c r="DR76" s="190"/>
      <c r="DS76" s="190"/>
      <c r="DT76" s="190"/>
      <c r="DU76" s="190"/>
      <c r="DV76" s="190"/>
      <c r="DW76" s="190"/>
      <c r="DX76" s="190"/>
      <c r="DY76" s="190"/>
      <c r="DZ76" s="190"/>
      <c r="EA76" s="190"/>
      <c r="EB76" s="190"/>
      <c r="EC76" s="190"/>
      <c r="ED76" s="190"/>
      <c r="EE76" s="190"/>
      <c r="EF76" s="190"/>
      <c r="EG76" s="190"/>
      <c r="EH76" s="190"/>
      <c r="EI76" s="190"/>
      <c r="EJ76" s="190"/>
      <c r="EK76" s="190"/>
      <c r="EL76" s="190"/>
      <c r="EM76" s="190"/>
      <c r="EN76" s="190"/>
      <c r="EO76" s="190"/>
      <c r="EP76" s="190"/>
      <c r="EQ76" s="190"/>
      <c r="ER76" s="190"/>
      <c r="ES76" s="190"/>
      <c r="ET76" s="190"/>
      <c r="EU76" s="190"/>
      <c r="EV76" s="190"/>
      <c r="EW76" s="190"/>
      <c r="EX76" s="190"/>
      <c r="EY76" s="190"/>
      <c r="EZ76" s="190"/>
      <c r="FA76" s="190"/>
      <c r="FB76" s="190"/>
      <c r="FC76" s="190"/>
      <c r="FD76" s="190"/>
      <c r="FE76" s="190"/>
      <c r="FF76" s="190"/>
      <c r="FG76" s="190"/>
      <c r="FH76" s="190"/>
      <c r="FI76" s="190"/>
      <c r="FJ76" s="190"/>
      <c r="FK76" s="190"/>
      <c r="FL76" s="190"/>
      <c r="FM76" s="190"/>
      <c r="FN76" s="190"/>
      <c r="FO76" s="190"/>
      <c r="FP76" s="190"/>
      <c r="FQ76" s="190"/>
      <c r="FR76" s="190"/>
      <c r="FS76" s="190"/>
      <c r="FT76" s="190"/>
      <c r="FU76" s="190"/>
      <c r="FV76" s="190"/>
      <c r="FW76" s="190"/>
      <c r="FX76" s="190"/>
      <c r="FY76" s="190"/>
      <c r="FZ76" s="190"/>
      <c r="GA76" s="190"/>
      <c r="GB76" s="190"/>
      <c r="GC76" s="190"/>
      <c r="GD76" s="190"/>
      <c r="GE76" s="190"/>
      <c r="GF76" s="190"/>
      <c r="GG76" s="190"/>
      <c r="GH76" s="190"/>
      <c r="GI76" s="190"/>
      <c r="GJ76" s="190"/>
      <c r="GK76" s="190"/>
      <c r="GL76" s="190"/>
      <c r="GM76" s="190"/>
      <c r="GN76" s="190"/>
      <c r="GO76" s="190"/>
      <c r="GP76" s="190"/>
      <c r="GQ76" s="190"/>
      <c r="GR76" s="190"/>
      <c r="GS76" s="190"/>
      <c r="GT76" s="190"/>
      <c r="GU76" s="190"/>
      <c r="GV76" s="190"/>
      <c r="GW76" s="190"/>
      <c r="GX76" s="190"/>
      <c r="GY76" s="190"/>
      <c r="GZ76" s="190"/>
      <c r="HA76" s="190"/>
      <c r="HB76" s="190"/>
      <c r="HC76" s="190"/>
      <c r="HD76" s="190"/>
      <c r="HE76" s="190"/>
      <c r="HF76" s="190"/>
      <c r="HG76" s="190"/>
      <c r="HH76" s="190"/>
      <c r="HI76" s="190"/>
      <c r="HJ76" s="190"/>
      <c r="HK76" s="190"/>
      <c r="HL76" s="190"/>
      <c r="HM76" s="190"/>
      <c r="HN76" s="190"/>
      <c r="HO76" s="190"/>
      <c r="HP76" s="190"/>
      <c r="HQ76" s="190"/>
      <c r="HR76" s="190"/>
      <c r="HS76" s="190"/>
      <c r="HT76" s="190"/>
      <c r="HU76" s="190"/>
      <c r="HV76" s="190"/>
      <c r="HW76" s="190"/>
      <c r="HX76" s="190"/>
      <c r="HY76" s="190"/>
      <c r="HZ76" s="190"/>
      <c r="IA76" s="190"/>
      <c r="IB76" s="190"/>
      <c r="IC76" s="190"/>
      <c r="ID76" s="190"/>
      <c r="IE76" s="190"/>
      <c r="IF76" s="190"/>
      <c r="IG76" s="190"/>
      <c r="IH76" s="190"/>
      <c r="II76" s="190"/>
      <c r="IJ76" s="190"/>
      <c r="IK76" s="190"/>
      <c r="IL76" s="190"/>
      <c r="IM76" s="190"/>
      <c r="IN76" s="190"/>
      <c r="IO76" s="190"/>
      <c r="IP76" s="190"/>
      <c r="IQ76" s="190"/>
      <c r="IR76" s="190"/>
      <c r="IS76" s="190"/>
      <c r="IT76" s="190"/>
      <c r="IU76" s="190"/>
      <c r="IV76" s="190"/>
      <c r="IW76" s="190"/>
      <c r="IX76" s="190"/>
      <c r="IY76" s="190"/>
      <c r="IZ76" s="190"/>
      <c r="JA76" s="190"/>
      <c r="JB76" s="190"/>
      <c r="JC76" s="190"/>
      <c r="JD76" s="190"/>
      <c r="JE76" s="190"/>
      <c r="JF76" s="190"/>
      <c r="JG76" s="190"/>
      <c r="JH76" s="190"/>
      <c r="JI76" s="190"/>
      <c r="JJ76" s="190"/>
      <c r="JK76" s="190"/>
      <c r="JL76" s="190"/>
      <c r="JM76" s="190"/>
      <c r="JN76" s="190"/>
      <c r="JO76" s="190"/>
      <c r="JP76" s="190"/>
      <c r="JQ76" s="190"/>
      <c r="JR76" s="190"/>
      <c r="JS76" s="190"/>
      <c r="JT76" s="190"/>
      <c r="JU76" s="190"/>
      <c r="JV76" s="190"/>
      <c r="JW76" s="190"/>
      <c r="JX76" s="190"/>
      <c r="JY76" s="190"/>
      <c r="JZ76" s="190"/>
      <c r="KA76" s="190"/>
      <c r="KB76" s="190"/>
      <c r="KC76" s="190"/>
      <c r="KD76" s="190"/>
      <c r="KE76" s="190"/>
      <c r="KF76" s="190"/>
      <c r="KG76" s="190"/>
      <c r="KH76" s="190"/>
      <c r="KI76" s="190"/>
      <c r="KJ76" s="190"/>
      <c r="KK76" s="190"/>
      <c r="KL76" s="190"/>
      <c r="KM76" s="190"/>
      <c r="KN76" s="190"/>
      <c r="KO76" s="190"/>
      <c r="KP76" s="190"/>
      <c r="KQ76" s="190"/>
      <c r="KR76" s="190"/>
      <c r="KS76" s="190"/>
      <c r="KT76" s="190"/>
      <c r="KU76" s="190"/>
      <c r="KV76" s="190"/>
      <c r="KW76" s="190"/>
      <c r="KX76" s="190"/>
      <c r="KY76" s="190"/>
      <c r="KZ76" s="190"/>
      <c r="LA76" s="190"/>
      <c r="LB76" s="190"/>
      <c r="LC76" s="190"/>
      <c r="LD76" s="190"/>
      <c r="LE76" s="190"/>
      <c r="LF76" s="190"/>
      <c r="LG76" s="190"/>
      <c r="LH76" s="190"/>
      <c r="LI76" s="190"/>
      <c r="LJ76" s="190"/>
      <c r="LK76" s="190"/>
      <c r="LL76" s="190"/>
      <c r="LM76" s="190"/>
      <c r="LN76" s="190"/>
      <c r="LO76" s="190"/>
      <c r="LP76" s="190"/>
      <c r="LQ76" s="190"/>
      <c r="LR76" s="190"/>
      <c r="LS76" s="190"/>
      <c r="LT76" s="190"/>
      <c r="LU76" s="190"/>
      <c r="LV76" s="190"/>
      <c r="LW76" s="190"/>
      <c r="LX76" s="190"/>
      <c r="LY76" s="190"/>
      <c r="LZ76" s="190"/>
      <c r="MA76" s="190"/>
      <c r="MB76" s="190"/>
      <c r="MC76" s="190"/>
      <c r="MD76" s="190"/>
      <c r="ME76" s="190"/>
      <c r="MF76" s="190"/>
      <c r="MG76" s="190"/>
      <c r="MH76" s="190"/>
      <c r="MI76" s="190"/>
      <c r="MJ76" s="190"/>
      <c r="MK76" s="190"/>
      <c r="ML76" s="190"/>
      <c r="MM76" s="190"/>
      <c r="MN76" s="190"/>
      <c r="MO76" s="190"/>
      <c r="MP76" s="190"/>
      <c r="MQ76" s="190"/>
      <c r="MR76" s="190"/>
      <c r="MS76" s="190"/>
      <c r="MT76" s="190"/>
      <c r="MU76" s="190"/>
      <c r="MV76" s="190"/>
      <c r="MW76" s="190"/>
      <c r="MX76" s="190"/>
      <c r="MY76" s="190"/>
      <c r="MZ76" s="190"/>
      <c r="NA76" s="190"/>
      <c r="NB76" s="190"/>
      <c r="NC76" s="190"/>
      <c r="ND76" s="190"/>
      <c r="NE76" s="190"/>
      <c r="NF76" s="190"/>
      <c r="NG76" s="190"/>
      <c r="NH76" s="190"/>
      <c r="NI76" s="190"/>
      <c r="NJ76" s="190"/>
      <c r="NK76" s="190"/>
      <c r="NL76" s="190"/>
      <c r="NM76" s="190"/>
      <c r="NN76" s="190"/>
      <c r="NO76" s="190"/>
      <c r="NP76" s="190"/>
      <c r="NQ76" s="190"/>
      <c r="NR76" s="190"/>
      <c r="NS76" s="190"/>
      <c r="NT76" s="190"/>
      <c r="NU76" s="190"/>
      <c r="NV76" s="190"/>
      <c r="NW76" s="190"/>
      <c r="NX76" s="190"/>
      <c r="NY76" s="190"/>
      <c r="NZ76" s="190"/>
      <c r="OA76" s="190"/>
      <c r="OB76" s="190"/>
      <c r="OC76" s="190"/>
      <c r="OD76" s="190"/>
      <c r="OE76" s="190"/>
      <c r="OF76" s="190"/>
      <c r="OG76" s="190"/>
      <c r="OH76" s="190"/>
      <c r="OI76" s="190"/>
      <c r="OJ76" s="190"/>
      <c r="OK76" s="190"/>
      <c r="OL76" s="190"/>
      <c r="OM76" s="190"/>
      <c r="ON76" s="190"/>
      <c r="OO76" s="190"/>
      <c r="OP76" s="190"/>
      <c r="OQ76" s="190"/>
      <c r="OR76" s="190"/>
      <c r="OS76" s="190"/>
      <c r="OT76" s="190"/>
      <c r="OU76" s="190"/>
      <c r="OV76" s="190"/>
      <c r="OW76" s="190"/>
      <c r="OX76" s="190"/>
      <c r="OY76" s="190"/>
      <c r="OZ76" s="190"/>
      <c r="PA76" s="190"/>
      <c r="PB76" s="190"/>
      <c r="PC76" s="190"/>
      <c r="PD76" s="190"/>
      <c r="PE76" s="190"/>
      <c r="PF76" s="190"/>
      <c r="PG76" s="190"/>
      <c r="PH76" s="190"/>
      <c r="PI76" s="190"/>
      <c r="PJ76" s="190"/>
      <c r="PK76" s="190"/>
      <c r="PL76" s="190"/>
      <c r="PM76" s="190"/>
      <c r="PN76" s="190"/>
      <c r="PO76" s="190"/>
      <c r="PP76" s="190"/>
      <c r="PQ76" s="190"/>
      <c r="PR76" s="190"/>
      <c r="PS76" s="190"/>
      <c r="PT76" s="190"/>
      <c r="PU76" s="190"/>
      <c r="PV76" s="190"/>
      <c r="PW76" s="190"/>
      <c r="PX76" s="190"/>
      <c r="PY76" s="190"/>
      <c r="PZ76" s="190"/>
      <c r="QA76" s="190"/>
      <c r="QB76" s="190"/>
      <c r="QC76" s="190"/>
      <c r="QD76" s="190"/>
      <c r="QE76" s="190"/>
      <c r="QF76" s="190"/>
      <c r="QG76" s="190"/>
      <c r="QH76" s="190"/>
      <c r="QI76" s="190"/>
      <c r="QJ76" s="190"/>
      <c r="QK76" s="190"/>
      <c r="QL76" s="190"/>
      <c r="QM76" s="190"/>
      <c r="QN76" s="190"/>
      <c r="QO76" s="190"/>
      <c r="QP76" s="190"/>
      <c r="QQ76" s="190"/>
      <c r="QR76" s="190"/>
      <c r="QS76" s="190"/>
      <c r="QT76" s="190"/>
      <c r="QU76" s="190"/>
      <c r="QV76" s="190"/>
      <c r="QW76" s="190"/>
      <c r="QX76" s="190"/>
      <c r="QY76" s="190"/>
      <c r="QZ76" s="190"/>
      <c r="RA76" s="190"/>
      <c r="RB76" s="190"/>
      <c r="RC76" s="190"/>
      <c r="RD76" s="190"/>
      <c r="RE76" s="190"/>
      <c r="RF76" s="190"/>
      <c r="RG76" s="190"/>
      <c r="RH76" s="190"/>
      <c r="RI76" s="190"/>
      <c r="RJ76" s="190"/>
      <c r="RK76" s="190"/>
      <c r="RL76" s="190"/>
      <c r="RM76" s="190"/>
      <c r="RN76" s="190"/>
      <c r="RO76" s="190"/>
      <c r="RP76" s="190"/>
      <c r="RQ76" s="190"/>
      <c r="RR76" s="190"/>
      <c r="RS76" s="190"/>
      <c r="RT76" s="190"/>
      <c r="RU76" s="190"/>
      <c r="RV76" s="190"/>
      <c r="RW76" s="190"/>
      <c r="RX76" s="190"/>
      <c r="RY76" s="190"/>
      <c r="RZ76" s="190"/>
      <c r="SA76" s="190"/>
      <c r="SB76" s="190"/>
      <c r="SC76" s="190"/>
      <c r="SD76" s="190"/>
      <c r="SE76" s="190"/>
      <c r="SF76" s="190"/>
      <c r="SG76" s="190"/>
      <c r="SH76" s="190"/>
      <c r="SI76" s="190"/>
      <c r="SJ76" s="190"/>
      <c r="SK76" s="190"/>
      <c r="SL76" s="190"/>
      <c r="SM76" s="190"/>
      <c r="SN76" s="190"/>
      <c r="SO76" s="190"/>
      <c r="SP76" s="190"/>
      <c r="SQ76" s="190"/>
      <c r="SR76" s="190"/>
      <c r="SS76" s="190"/>
      <c r="ST76" s="190"/>
      <c r="SU76" s="190"/>
      <c r="SV76" s="190"/>
      <c r="SW76" s="190"/>
      <c r="SX76" s="190"/>
      <c r="SY76" s="190"/>
      <c r="SZ76" s="190"/>
      <c r="TA76" s="190"/>
      <c r="TB76" s="190"/>
      <c r="TC76" s="190"/>
      <c r="TD76" s="190"/>
      <c r="TE76" s="190"/>
      <c r="TF76" s="190"/>
      <c r="TG76" s="190"/>
      <c r="TH76" s="190"/>
      <c r="TI76" s="190"/>
      <c r="TJ76" s="190"/>
      <c r="TK76" s="190"/>
      <c r="TL76" s="190"/>
      <c r="TM76" s="190"/>
      <c r="TN76" s="190"/>
      <c r="TO76" s="190"/>
      <c r="TP76" s="190"/>
      <c r="TQ76" s="190"/>
      <c r="TR76" s="190"/>
      <c r="TS76" s="190"/>
      <c r="TT76" s="190"/>
      <c r="TU76" s="190"/>
      <c r="TV76" s="190"/>
      <c r="TW76" s="190"/>
      <c r="TX76" s="190"/>
      <c r="TY76" s="190"/>
      <c r="TZ76" s="190"/>
      <c r="UA76" s="190"/>
      <c r="UB76" s="190"/>
      <c r="UC76" s="190"/>
      <c r="UD76" s="190"/>
      <c r="UE76" s="190"/>
      <c r="UF76" s="190"/>
      <c r="UG76" s="190"/>
      <c r="UH76" s="190"/>
      <c r="UI76" s="190"/>
      <c r="UJ76" s="190"/>
      <c r="UK76" s="190"/>
      <c r="UL76" s="190"/>
      <c r="UM76" s="190"/>
      <c r="UN76" s="190"/>
      <c r="UO76" s="190"/>
      <c r="UP76" s="190"/>
      <c r="UQ76" s="190"/>
      <c r="UR76" s="190"/>
      <c r="US76" s="190"/>
      <c r="UT76" s="190"/>
      <c r="UU76" s="190"/>
      <c r="UV76" s="190"/>
      <c r="UW76" s="190"/>
      <c r="UX76" s="190"/>
      <c r="UY76" s="190"/>
      <c r="UZ76" s="190"/>
      <c r="VA76" s="190"/>
      <c r="VB76" s="190"/>
      <c r="VC76" s="190"/>
      <c r="VD76" s="190"/>
      <c r="VE76" s="190"/>
      <c r="VF76" s="190"/>
      <c r="VG76" s="190"/>
      <c r="VH76" s="190"/>
      <c r="VI76" s="190"/>
      <c r="VJ76" s="190"/>
      <c r="VK76" s="190"/>
      <c r="VL76" s="190"/>
      <c r="VM76" s="190"/>
      <c r="VN76" s="190"/>
      <c r="VO76" s="190"/>
      <c r="VP76" s="190"/>
      <c r="VQ76" s="190"/>
      <c r="VR76" s="190"/>
      <c r="VS76" s="190"/>
      <c r="VT76" s="190"/>
      <c r="VU76" s="190"/>
      <c r="VV76" s="190"/>
      <c r="VW76" s="190"/>
      <c r="VX76" s="190"/>
      <c r="VY76" s="190"/>
      <c r="VZ76" s="190"/>
      <c r="WA76" s="190"/>
      <c r="WB76" s="190"/>
      <c r="WC76" s="190"/>
      <c r="WD76" s="190"/>
      <c r="WE76" s="190"/>
      <c r="WF76" s="190"/>
      <c r="WG76" s="190"/>
      <c r="WH76" s="190"/>
      <c r="WI76" s="190"/>
      <c r="WJ76" s="190"/>
      <c r="WK76" s="190"/>
      <c r="WL76" s="190"/>
      <c r="WM76" s="190"/>
      <c r="WN76" s="190"/>
      <c r="WO76" s="190"/>
      <c r="WP76" s="190"/>
      <c r="WQ76" s="190"/>
      <c r="WR76" s="190"/>
      <c r="WS76" s="190"/>
      <c r="WT76" s="190"/>
      <c r="WU76" s="190"/>
      <c r="WV76" s="190"/>
      <c r="WW76" s="190"/>
      <c r="WX76" s="190"/>
      <c r="WY76" s="190"/>
      <c r="WZ76" s="190"/>
      <c r="XA76" s="190"/>
      <c r="XB76" s="190"/>
      <c r="XC76" s="190"/>
      <c r="XD76" s="190"/>
      <c r="XE76" s="190"/>
      <c r="XF76" s="190"/>
      <c r="XG76" s="190"/>
      <c r="XH76" s="190"/>
      <c r="XI76" s="190"/>
      <c r="XJ76" s="190"/>
      <c r="XK76" s="190"/>
      <c r="XL76" s="190"/>
      <c r="XM76" s="190"/>
      <c r="XN76" s="190"/>
      <c r="XO76" s="190"/>
      <c r="XP76" s="190"/>
      <c r="XQ76" s="190"/>
      <c r="XR76" s="190"/>
      <c r="XS76" s="190"/>
      <c r="XT76" s="190"/>
      <c r="XU76" s="190"/>
      <c r="XV76" s="190"/>
      <c r="XW76" s="190"/>
      <c r="XX76" s="190"/>
      <c r="XY76" s="190"/>
      <c r="XZ76" s="190"/>
      <c r="YA76" s="190"/>
      <c r="YB76" s="190"/>
      <c r="YC76" s="190"/>
      <c r="YD76" s="190"/>
      <c r="YE76" s="190"/>
      <c r="YF76" s="190"/>
      <c r="YG76" s="190"/>
      <c r="YH76" s="190"/>
      <c r="YI76" s="190"/>
      <c r="YJ76" s="190"/>
      <c r="YK76" s="190"/>
      <c r="YL76" s="190"/>
      <c r="YM76" s="190"/>
      <c r="YN76" s="190"/>
      <c r="YO76" s="190"/>
      <c r="YP76" s="190"/>
      <c r="YQ76" s="190"/>
      <c r="YR76" s="190"/>
      <c r="YS76" s="190"/>
      <c r="YT76" s="190"/>
      <c r="YU76" s="190"/>
      <c r="YV76" s="190"/>
      <c r="YW76" s="190"/>
      <c r="YX76" s="190"/>
      <c r="YY76" s="190"/>
      <c r="YZ76" s="190"/>
      <c r="ZA76" s="190"/>
      <c r="ZB76" s="190"/>
      <c r="ZC76" s="190"/>
      <c r="ZD76" s="190"/>
      <c r="ZE76" s="190"/>
      <c r="ZF76" s="190"/>
      <c r="ZG76" s="190"/>
      <c r="ZH76" s="190"/>
      <c r="ZI76" s="190"/>
      <c r="ZJ76" s="190"/>
      <c r="ZK76" s="190"/>
      <c r="ZL76" s="190"/>
      <c r="ZM76" s="190"/>
      <c r="ZN76" s="190"/>
      <c r="ZO76" s="190"/>
      <c r="ZP76" s="190"/>
      <c r="ZQ76" s="190"/>
      <c r="ZR76" s="190"/>
      <c r="ZS76" s="190"/>
      <c r="ZT76" s="190"/>
      <c r="ZU76" s="190"/>
      <c r="ZV76" s="190"/>
      <c r="ZW76" s="190"/>
      <c r="ZX76" s="190"/>
      <c r="ZY76" s="190"/>
      <c r="ZZ76" s="190"/>
      <c r="AAA76" s="190"/>
      <c r="AAB76" s="190"/>
      <c r="AAC76" s="190"/>
      <c r="AAD76" s="190"/>
      <c r="AAE76" s="190"/>
      <c r="AAF76" s="190"/>
      <c r="AAG76" s="190"/>
      <c r="AAH76" s="190"/>
      <c r="AAI76" s="190"/>
      <c r="AAJ76" s="190"/>
      <c r="AAK76" s="190"/>
      <c r="AAL76" s="190"/>
      <c r="AAM76" s="190"/>
      <c r="AAN76" s="190"/>
      <c r="AAO76" s="190"/>
      <c r="AAP76" s="190"/>
      <c r="AAQ76" s="190"/>
      <c r="AAR76" s="190"/>
      <c r="AAS76" s="190"/>
      <c r="AAT76" s="190"/>
      <c r="AAU76" s="190"/>
      <c r="AAV76" s="190"/>
      <c r="AAW76" s="190"/>
      <c r="AAX76" s="190"/>
      <c r="AAY76" s="190"/>
      <c r="AAZ76" s="190"/>
      <c r="ABA76" s="190"/>
      <c r="ABB76" s="190"/>
      <c r="ABC76" s="190"/>
      <c r="ABD76" s="190"/>
      <c r="ABE76" s="190"/>
      <c r="ABF76" s="190"/>
      <c r="ABG76" s="190"/>
      <c r="ABH76" s="190"/>
      <c r="ABI76" s="190"/>
      <c r="ABJ76" s="190"/>
      <c r="ABK76" s="190"/>
      <c r="ABL76" s="190"/>
      <c r="ABM76" s="190"/>
      <c r="ABN76" s="190"/>
      <c r="ABO76" s="190"/>
      <c r="ABP76" s="190"/>
      <c r="ABQ76" s="190"/>
      <c r="ABR76" s="190"/>
      <c r="ABS76" s="190"/>
      <c r="ABT76" s="190"/>
      <c r="ABU76" s="190"/>
      <c r="ABV76" s="190"/>
      <c r="ABW76" s="190"/>
      <c r="ABX76" s="190"/>
      <c r="ABY76" s="190"/>
      <c r="ABZ76" s="190"/>
      <c r="ACA76" s="190"/>
      <c r="ACB76" s="190"/>
      <c r="ACC76" s="190"/>
      <c r="ACD76" s="190"/>
      <c r="ACE76" s="190"/>
      <c r="ACF76" s="190"/>
      <c r="ACG76" s="190"/>
      <c r="ACH76" s="190"/>
      <c r="ACI76" s="190"/>
      <c r="ACJ76" s="190"/>
      <c r="ACK76" s="190"/>
      <c r="ACL76" s="190"/>
      <c r="ACM76" s="190"/>
      <c r="ACN76" s="190"/>
      <c r="ACO76" s="190"/>
      <c r="ACP76" s="190"/>
      <c r="ACQ76" s="190"/>
      <c r="ACR76" s="190"/>
      <c r="ACS76" s="190"/>
      <c r="ACT76" s="190"/>
      <c r="ACU76" s="190"/>
      <c r="ACV76" s="190"/>
      <c r="ACW76" s="190"/>
      <c r="ACX76" s="190"/>
      <c r="ACY76" s="190"/>
      <c r="ACZ76" s="190"/>
      <c r="ADA76" s="190"/>
      <c r="ADB76" s="190"/>
      <c r="ADC76" s="190"/>
      <c r="ADD76" s="190"/>
      <c r="ADE76" s="190"/>
      <c r="ADF76" s="190"/>
      <c r="ADG76" s="190"/>
      <c r="ADH76" s="190"/>
      <c r="ADI76" s="190"/>
      <c r="ADJ76" s="190"/>
      <c r="ADK76" s="190"/>
      <c r="ADL76" s="190"/>
      <c r="ADM76" s="190"/>
      <c r="ADN76" s="190"/>
      <c r="ADO76" s="190"/>
      <c r="ADP76" s="190"/>
      <c r="ADQ76" s="190"/>
      <c r="ADR76" s="190"/>
      <c r="ADS76" s="190"/>
      <c r="ADT76" s="190"/>
      <c r="ADU76" s="190"/>
      <c r="ADV76" s="190"/>
      <c r="ADW76" s="190"/>
      <c r="ADX76" s="190"/>
      <c r="ADY76" s="190"/>
      <c r="ADZ76" s="190"/>
      <c r="AEA76" s="190"/>
      <c r="AEB76" s="190"/>
      <c r="AEC76" s="190"/>
      <c r="AED76" s="190"/>
      <c r="AEE76" s="190"/>
      <c r="AEF76" s="190"/>
      <c r="AEG76" s="190"/>
      <c r="AEH76" s="190"/>
      <c r="AEI76" s="190"/>
      <c r="AEJ76" s="190"/>
      <c r="AEK76" s="190"/>
      <c r="AEL76" s="190"/>
      <c r="AEM76" s="190"/>
      <c r="AEN76" s="190"/>
      <c r="AEO76" s="190"/>
      <c r="AEP76" s="190"/>
      <c r="AEQ76" s="190"/>
      <c r="AER76" s="190"/>
      <c r="AES76" s="190"/>
      <c r="AET76" s="190"/>
      <c r="AEU76" s="190"/>
      <c r="AEV76" s="190"/>
      <c r="AEW76" s="190"/>
      <c r="AEX76" s="190"/>
      <c r="AEY76" s="190"/>
      <c r="AEZ76" s="190"/>
      <c r="AFA76" s="190"/>
      <c r="AFB76" s="190"/>
      <c r="AFC76" s="190"/>
      <c r="AFD76" s="190"/>
      <c r="AFE76" s="190"/>
      <c r="AFF76" s="190"/>
      <c r="AFG76" s="190"/>
      <c r="AFH76" s="190"/>
      <c r="AFI76" s="190"/>
      <c r="AFJ76" s="190"/>
      <c r="AFK76" s="190"/>
      <c r="AFL76" s="190"/>
      <c r="AFM76" s="190"/>
      <c r="AFN76" s="190"/>
      <c r="AFO76" s="190"/>
      <c r="AFP76" s="190"/>
      <c r="AFQ76" s="190"/>
      <c r="AFR76" s="190"/>
      <c r="AFS76" s="190"/>
      <c r="AFT76" s="190"/>
      <c r="AFU76" s="190"/>
      <c r="AFV76" s="190"/>
      <c r="AFW76" s="190"/>
      <c r="AFX76" s="190"/>
      <c r="AFY76" s="190"/>
      <c r="AFZ76" s="190"/>
      <c r="AGA76" s="190"/>
      <c r="AGB76" s="190"/>
      <c r="AGC76" s="190"/>
      <c r="AGD76" s="190"/>
      <c r="AGE76" s="190"/>
      <c r="AGF76" s="190"/>
      <c r="AGG76" s="190"/>
      <c r="AGH76" s="190"/>
      <c r="AGI76" s="190"/>
      <c r="AGJ76" s="190"/>
      <c r="AGK76" s="190"/>
      <c r="AGL76" s="190"/>
      <c r="AGM76" s="190"/>
      <c r="AGN76" s="190"/>
      <c r="AGO76" s="190"/>
      <c r="AGP76" s="190"/>
      <c r="AGQ76" s="190"/>
      <c r="AGR76" s="190"/>
      <c r="AGS76" s="190"/>
      <c r="AGT76" s="190"/>
      <c r="AGU76" s="190"/>
      <c r="AGV76" s="190"/>
      <c r="AGW76" s="190"/>
      <c r="AGX76" s="190"/>
      <c r="AGY76" s="190"/>
      <c r="AGZ76" s="190"/>
      <c r="AHA76" s="190"/>
      <c r="AHB76" s="190"/>
      <c r="AHC76" s="190"/>
      <c r="AHD76" s="190"/>
      <c r="AHE76" s="190"/>
      <c r="AHF76" s="190"/>
      <c r="AHG76" s="190"/>
      <c r="AHH76" s="190"/>
      <c r="AHI76" s="190"/>
      <c r="AHJ76" s="190"/>
      <c r="AHK76" s="190"/>
      <c r="AHL76" s="190"/>
      <c r="AHM76" s="190"/>
      <c r="AHN76" s="190"/>
      <c r="AHO76" s="190"/>
      <c r="AHP76" s="190"/>
      <c r="AHQ76" s="190"/>
      <c r="AHR76" s="190"/>
      <c r="AHS76" s="190"/>
      <c r="AHT76" s="190"/>
      <c r="AHU76" s="190"/>
      <c r="AHV76" s="190"/>
      <c r="AHW76" s="190"/>
      <c r="AHX76" s="190"/>
      <c r="AHY76" s="190"/>
      <c r="AHZ76" s="190"/>
      <c r="AIA76" s="190"/>
      <c r="AIB76" s="190"/>
      <c r="AIC76" s="190"/>
      <c r="AID76" s="190"/>
      <c r="AIE76" s="190"/>
      <c r="AIF76" s="190"/>
      <c r="AIG76" s="190"/>
      <c r="AIH76" s="190"/>
      <c r="AII76" s="190"/>
      <c r="AIJ76" s="190"/>
      <c r="AIK76" s="190"/>
      <c r="AIL76" s="190"/>
      <c r="AIM76" s="190"/>
      <c r="AIN76" s="190"/>
      <c r="AIO76" s="190"/>
      <c r="AIP76" s="190"/>
      <c r="AIQ76" s="190"/>
      <c r="AIR76" s="190"/>
      <c r="AIS76" s="190"/>
      <c r="AIT76" s="190"/>
      <c r="AIU76" s="190"/>
      <c r="AIV76" s="190"/>
      <c r="AIW76" s="190"/>
      <c r="AIX76" s="190"/>
      <c r="AIY76" s="190"/>
      <c r="AIZ76" s="190"/>
      <c r="AJA76" s="190"/>
      <c r="AJB76" s="190"/>
      <c r="AJC76" s="190"/>
      <c r="AJD76" s="190"/>
      <c r="AJE76" s="190"/>
      <c r="AJF76" s="190"/>
      <c r="AJG76" s="190"/>
      <c r="AJH76" s="190"/>
      <c r="AJI76" s="190"/>
      <c r="AJJ76" s="190"/>
      <c r="AJK76" s="190"/>
      <c r="AJL76" s="190"/>
      <c r="AJM76" s="190"/>
      <c r="AJN76" s="190"/>
      <c r="AJO76" s="190"/>
      <c r="AJP76" s="190"/>
      <c r="AJQ76" s="190"/>
      <c r="AJR76" s="190"/>
      <c r="AJS76" s="190"/>
      <c r="AJT76" s="190"/>
      <c r="AJU76" s="190"/>
      <c r="AJV76" s="190"/>
      <c r="AJW76" s="190"/>
      <c r="AJX76" s="190"/>
      <c r="AJY76" s="190"/>
      <c r="AJZ76" s="190"/>
      <c r="AKA76" s="190"/>
      <c r="AKB76" s="190"/>
      <c r="AKC76" s="190"/>
      <c r="AKD76" s="190"/>
      <c r="AKE76" s="190"/>
      <c r="AKF76" s="190"/>
      <c r="AKG76" s="190"/>
      <c r="AKH76" s="190"/>
      <c r="AKI76" s="190"/>
      <c r="AKJ76" s="190"/>
      <c r="AKK76" s="190"/>
      <c r="AKL76" s="190"/>
      <c r="AKM76" s="190"/>
      <c r="AKN76" s="190"/>
      <c r="AKO76" s="190"/>
      <c r="AKP76" s="190"/>
      <c r="AKQ76" s="190"/>
      <c r="AKR76" s="190"/>
      <c r="AKS76" s="190"/>
      <c r="AKT76" s="190"/>
      <c r="AKU76" s="190"/>
      <c r="AKV76" s="190"/>
      <c r="AKW76" s="190"/>
      <c r="AKX76" s="190"/>
      <c r="AKY76" s="190"/>
      <c r="AKZ76" s="190"/>
      <c r="ALA76" s="190"/>
      <c r="ALB76" s="190"/>
      <c r="ALC76" s="190"/>
      <c r="ALD76" s="190"/>
      <c r="ALE76" s="190"/>
      <c r="ALF76" s="190"/>
      <c r="ALG76" s="190"/>
      <c r="ALH76" s="190"/>
      <c r="ALI76" s="190"/>
      <c r="ALJ76" s="190"/>
      <c r="ALK76" s="190"/>
      <c r="ALL76" s="190"/>
      <c r="ALM76" s="190"/>
      <c r="ALN76" s="190"/>
      <c r="ALO76" s="190"/>
      <c r="ALP76" s="190"/>
      <c r="ALQ76" s="190"/>
      <c r="ALR76" s="190"/>
      <c r="ALS76" s="190"/>
      <c r="ALT76" s="190"/>
      <c r="ALU76" s="190"/>
      <c r="ALV76" s="190"/>
      <c r="ALW76" s="190"/>
      <c r="ALX76" s="190"/>
      <c r="ALY76" s="190"/>
      <c r="ALZ76" s="190"/>
      <c r="AMA76" s="190"/>
      <c r="AMB76" s="190"/>
      <c r="AMC76" s="190"/>
      <c r="AMD76" s="190"/>
      <c r="AME76" s="190"/>
      <c r="AMF76" s="190"/>
      <c r="AMG76" s="190"/>
      <c r="AMH76" s="190"/>
      <c r="AMI76" s="190"/>
      <c r="AMJ76" s="190"/>
      <c r="AMK76" s="190"/>
    </row>
    <row r="77" spans="1:1025" ht="14.25" customHeight="1" x14ac:dyDescent="0.3">
      <c r="B77" s="202" t="s">
        <v>215</v>
      </c>
      <c r="C77" s="203" t="s">
        <v>204</v>
      </c>
      <c r="D77" s="202"/>
      <c r="E77" s="203"/>
      <c r="F77" s="202"/>
      <c r="G77" s="203"/>
      <c r="H77" s="190"/>
      <c r="I77" s="190"/>
      <c r="J77" s="190"/>
      <c r="K77" s="190"/>
      <c r="L77" s="190"/>
      <c r="M77" s="190"/>
      <c r="N77" s="190"/>
      <c r="O77" s="190"/>
      <c r="P77" s="190"/>
      <c r="Q77" s="190"/>
      <c r="R77" s="190"/>
      <c r="S77" s="190"/>
      <c r="T77" s="190"/>
      <c r="U77" s="190"/>
      <c r="V77" s="190"/>
      <c r="W77" s="190"/>
      <c r="X77" s="190"/>
      <c r="Y77" s="190"/>
      <c r="Z77" s="190"/>
      <c r="AA77" s="190"/>
      <c r="AB77" s="190"/>
      <c r="AC77" s="190"/>
      <c r="AD77" s="190"/>
      <c r="AE77" s="190"/>
      <c r="AF77" s="190"/>
      <c r="AG77" s="190"/>
      <c r="AH77" s="190"/>
      <c r="AI77" s="190"/>
      <c r="AJ77" s="190"/>
      <c r="AK77" s="190"/>
      <c r="AL77" s="190"/>
      <c r="AM77" s="190"/>
      <c r="AN77" s="190"/>
      <c r="AO77" s="190"/>
      <c r="AP77" s="190"/>
      <c r="AQ77" s="190"/>
      <c r="AR77" s="190"/>
      <c r="AS77" s="190"/>
      <c r="AT77" s="190"/>
      <c r="AU77" s="190"/>
      <c r="AV77" s="190"/>
      <c r="AW77" s="190"/>
      <c r="AX77" s="190"/>
      <c r="AY77" s="190"/>
      <c r="AZ77" s="190"/>
      <c r="BA77" s="190"/>
      <c r="BB77" s="190"/>
      <c r="BC77" s="190"/>
      <c r="BD77" s="190"/>
      <c r="BE77" s="190"/>
      <c r="BF77" s="190"/>
      <c r="BG77" s="190"/>
      <c r="BH77" s="190"/>
      <c r="BI77" s="190"/>
      <c r="BJ77" s="190"/>
      <c r="BK77" s="190"/>
      <c r="BL77" s="190"/>
      <c r="BM77" s="190"/>
      <c r="BN77" s="190"/>
      <c r="BO77" s="190"/>
      <c r="BP77" s="190"/>
      <c r="BQ77" s="190"/>
      <c r="BR77" s="190"/>
      <c r="BS77" s="190"/>
      <c r="BT77" s="190"/>
      <c r="BU77" s="190"/>
      <c r="BV77" s="190"/>
      <c r="BW77" s="190"/>
      <c r="BX77" s="190"/>
      <c r="BY77" s="190"/>
      <c r="BZ77" s="190"/>
      <c r="CA77" s="190"/>
      <c r="CB77" s="190"/>
      <c r="CC77" s="190"/>
      <c r="CD77" s="190"/>
      <c r="CE77" s="190"/>
      <c r="CF77" s="190"/>
      <c r="CG77" s="190"/>
      <c r="CH77" s="190"/>
      <c r="CI77" s="190"/>
      <c r="CJ77" s="190"/>
      <c r="CK77" s="190"/>
      <c r="CL77" s="190"/>
      <c r="CM77" s="190"/>
      <c r="CN77" s="190"/>
      <c r="CO77" s="190"/>
      <c r="CP77" s="190"/>
      <c r="CQ77" s="190"/>
      <c r="CR77" s="190"/>
      <c r="CS77" s="190"/>
      <c r="CT77" s="190"/>
      <c r="CU77" s="190"/>
      <c r="CV77" s="190"/>
      <c r="CW77" s="190"/>
      <c r="CX77" s="190"/>
      <c r="CY77" s="190"/>
      <c r="CZ77" s="190"/>
      <c r="DA77" s="190"/>
      <c r="DB77" s="190"/>
      <c r="DC77" s="190"/>
      <c r="DD77" s="190"/>
      <c r="DE77" s="190"/>
      <c r="DF77" s="190"/>
      <c r="DG77" s="190"/>
      <c r="DH77" s="190"/>
      <c r="DI77" s="190"/>
      <c r="DJ77" s="190"/>
      <c r="DK77" s="190"/>
      <c r="DL77" s="190"/>
      <c r="DM77" s="190"/>
      <c r="DN77" s="190"/>
      <c r="DO77" s="190"/>
      <c r="DP77" s="190"/>
      <c r="DQ77" s="190"/>
      <c r="DR77" s="190"/>
      <c r="DS77" s="190"/>
      <c r="DT77" s="190"/>
      <c r="DU77" s="190"/>
      <c r="DV77" s="190"/>
      <c r="DW77" s="190"/>
      <c r="DX77" s="190"/>
      <c r="DY77" s="190"/>
      <c r="DZ77" s="190"/>
      <c r="EA77" s="190"/>
      <c r="EB77" s="190"/>
      <c r="EC77" s="190"/>
      <c r="ED77" s="190"/>
      <c r="EE77" s="190"/>
      <c r="EF77" s="190"/>
      <c r="EG77" s="190"/>
      <c r="EH77" s="190"/>
      <c r="EI77" s="190"/>
      <c r="EJ77" s="190"/>
      <c r="EK77" s="190"/>
      <c r="EL77" s="190"/>
      <c r="EM77" s="190"/>
      <c r="EN77" s="190"/>
      <c r="EO77" s="190"/>
      <c r="EP77" s="190"/>
      <c r="EQ77" s="190"/>
      <c r="ER77" s="190"/>
      <c r="ES77" s="190"/>
      <c r="ET77" s="190"/>
      <c r="EU77" s="190"/>
      <c r="EV77" s="190"/>
      <c r="EW77" s="190"/>
      <c r="EX77" s="190"/>
      <c r="EY77" s="190"/>
      <c r="EZ77" s="190"/>
      <c r="FA77" s="190"/>
      <c r="FB77" s="190"/>
      <c r="FC77" s="190"/>
      <c r="FD77" s="190"/>
      <c r="FE77" s="190"/>
      <c r="FF77" s="190"/>
      <c r="FG77" s="190"/>
      <c r="FH77" s="190"/>
      <c r="FI77" s="190"/>
      <c r="FJ77" s="190"/>
      <c r="FK77" s="190"/>
      <c r="FL77" s="190"/>
      <c r="FM77" s="190"/>
      <c r="FN77" s="190"/>
      <c r="FO77" s="190"/>
      <c r="FP77" s="190"/>
      <c r="FQ77" s="190"/>
      <c r="FR77" s="190"/>
      <c r="FS77" s="190"/>
      <c r="FT77" s="190"/>
      <c r="FU77" s="190"/>
      <c r="FV77" s="190"/>
      <c r="FW77" s="190"/>
      <c r="FX77" s="190"/>
      <c r="FY77" s="190"/>
      <c r="FZ77" s="190"/>
      <c r="GA77" s="190"/>
      <c r="GB77" s="190"/>
      <c r="GC77" s="190"/>
      <c r="GD77" s="190"/>
      <c r="GE77" s="190"/>
      <c r="GF77" s="190"/>
      <c r="GG77" s="190"/>
      <c r="GH77" s="190"/>
      <c r="GI77" s="190"/>
      <c r="GJ77" s="190"/>
      <c r="GK77" s="190"/>
      <c r="GL77" s="190"/>
      <c r="GM77" s="190"/>
      <c r="GN77" s="190"/>
      <c r="GO77" s="190"/>
      <c r="GP77" s="190"/>
      <c r="GQ77" s="190"/>
      <c r="GR77" s="190"/>
      <c r="GS77" s="190"/>
      <c r="GT77" s="190"/>
      <c r="GU77" s="190"/>
      <c r="GV77" s="190"/>
      <c r="GW77" s="190"/>
      <c r="GX77" s="190"/>
      <c r="GY77" s="190"/>
      <c r="GZ77" s="190"/>
      <c r="HA77" s="190"/>
      <c r="HB77" s="190"/>
      <c r="HC77" s="190"/>
      <c r="HD77" s="190"/>
      <c r="HE77" s="190"/>
      <c r="HF77" s="190"/>
      <c r="HG77" s="190"/>
      <c r="HH77" s="190"/>
      <c r="HI77" s="190"/>
      <c r="HJ77" s="190"/>
      <c r="HK77" s="190"/>
      <c r="HL77" s="190"/>
      <c r="HM77" s="190"/>
      <c r="HN77" s="190"/>
      <c r="HO77" s="190"/>
      <c r="HP77" s="190"/>
      <c r="HQ77" s="190"/>
      <c r="HR77" s="190"/>
      <c r="HS77" s="190"/>
      <c r="HT77" s="190"/>
      <c r="HU77" s="190"/>
      <c r="HV77" s="190"/>
      <c r="HW77" s="190"/>
      <c r="HX77" s="190"/>
      <c r="HY77" s="190"/>
      <c r="HZ77" s="190"/>
      <c r="IA77" s="190"/>
      <c r="IB77" s="190"/>
      <c r="IC77" s="190"/>
      <c r="ID77" s="190"/>
      <c r="IE77" s="190"/>
      <c r="IF77" s="190"/>
      <c r="IG77" s="190"/>
      <c r="IH77" s="190"/>
      <c r="II77" s="190"/>
      <c r="IJ77" s="190"/>
      <c r="IK77" s="190"/>
      <c r="IL77" s="190"/>
      <c r="IM77" s="190"/>
      <c r="IN77" s="190"/>
      <c r="IO77" s="190"/>
      <c r="IP77" s="190"/>
      <c r="IQ77" s="190"/>
      <c r="IR77" s="190"/>
      <c r="IS77" s="190"/>
      <c r="IT77" s="190"/>
      <c r="IU77" s="190"/>
      <c r="IV77" s="190"/>
      <c r="IW77" s="190"/>
      <c r="IX77" s="190"/>
      <c r="IY77" s="190"/>
      <c r="IZ77" s="190"/>
      <c r="JA77" s="190"/>
      <c r="JB77" s="190"/>
      <c r="JC77" s="190"/>
      <c r="JD77" s="190"/>
      <c r="JE77" s="190"/>
      <c r="JF77" s="190"/>
      <c r="JG77" s="190"/>
      <c r="JH77" s="190"/>
      <c r="JI77" s="190"/>
      <c r="JJ77" s="190"/>
      <c r="JK77" s="190"/>
      <c r="JL77" s="190"/>
      <c r="JM77" s="190"/>
      <c r="JN77" s="190"/>
      <c r="JO77" s="190"/>
      <c r="JP77" s="190"/>
      <c r="JQ77" s="190"/>
      <c r="JR77" s="190"/>
      <c r="JS77" s="190"/>
      <c r="JT77" s="190"/>
      <c r="JU77" s="190"/>
      <c r="JV77" s="190"/>
      <c r="JW77" s="190"/>
      <c r="JX77" s="190"/>
      <c r="JY77" s="190"/>
      <c r="JZ77" s="190"/>
      <c r="KA77" s="190"/>
      <c r="KB77" s="190"/>
      <c r="KC77" s="190"/>
      <c r="KD77" s="190"/>
      <c r="KE77" s="190"/>
      <c r="KF77" s="190"/>
      <c r="KG77" s="190"/>
      <c r="KH77" s="190"/>
      <c r="KI77" s="190"/>
      <c r="KJ77" s="190"/>
      <c r="KK77" s="190"/>
      <c r="KL77" s="190"/>
      <c r="KM77" s="190"/>
      <c r="KN77" s="190"/>
      <c r="KO77" s="190"/>
      <c r="KP77" s="190"/>
      <c r="KQ77" s="190"/>
      <c r="KR77" s="190"/>
      <c r="KS77" s="190"/>
      <c r="KT77" s="190"/>
      <c r="KU77" s="190"/>
      <c r="KV77" s="190"/>
      <c r="KW77" s="190"/>
      <c r="KX77" s="190"/>
      <c r="KY77" s="190"/>
      <c r="KZ77" s="190"/>
      <c r="LA77" s="190"/>
      <c r="LB77" s="190"/>
      <c r="LC77" s="190"/>
      <c r="LD77" s="190"/>
      <c r="LE77" s="190"/>
      <c r="LF77" s="190"/>
      <c r="LG77" s="190"/>
      <c r="LH77" s="190"/>
      <c r="LI77" s="190"/>
      <c r="LJ77" s="190"/>
      <c r="LK77" s="190"/>
      <c r="LL77" s="190"/>
      <c r="LM77" s="190"/>
      <c r="LN77" s="190"/>
      <c r="LO77" s="190"/>
      <c r="LP77" s="190"/>
      <c r="LQ77" s="190"/>
      <c r="LR77" s="190"/>
      <c r="LS77" s="190"/>
      <c r="LT77" s="190"/>
      <c r="LU77" s="190"/>
      <c r="LV77" s="190"/>
      <c r="LW77" s="190"/>
      <c r="LX77" s="190"/>
      <c r="LY77" s="190"/>
      <c r="LZ77" s="190"/>
      <c r="MA77" s="190"/>
      <c r="MB77" s="190"/>
      <c r="MC77" s="190"/>
      <c r="MD77" s="190"/>
      <c r="ME77" s="190"/>
      <c r="MF77" s="190"/>
      <c r="MG77" s="190"/>
      <c r="MH77" s="190"/>
      <c r="MI77" s="190"/>
      <c r="MJ77" s="190"/>
      <c r="MK77" s="190"/>
      <c r="ML77" s="190"/>
      <c r="MM77" s="190"/>
      <c r="MN77" s="190"/>
      <c r="MO77" s="190"/>
      <c r="MP77" s="190"/>
      <c r="MQ77" s="190"/>
      <c r="MR77" s="190"/>
      <c r="MS77" s="190"/>
      <c r="MT77" s="190"/>
      <c r="MU77" s="190"/>
      <c r="MV77" s="190"/>
      <c r="MW77" s="190"/>
      <c r="MX77" s="190"/>
      <c r="MY77" s="190"/>
      <c r="MZ77" s="190"/>
      <c r="NA77" s="190"/>
      <c r="NB77" s="190"/>
      <c r="NC77" s="190"/>
      <c r="ND77" s="190"/>
      <c r="NE77" s="190"/>
      <c r="NF77" s="190"/>
      <c r="NG77" s="190"/>
      <c r="NH77" s="190"/>
      <c r="NI77" s="190"/>
      <c r="NJ77" s="190"/>
      <c r="NK77" s="190"/>
      <c r="NL77" s="190"/>
      <c r="NM77" s="190"/>
      <c r="NN77" s="190"/>
      <c r="NO77" s="190"/>
      <c r="NP77" s="190"/>
      <c r="NQ77" s="190"/>
      <c r="NR77" s="190"/>
      <c r="NS77" s="190"/>
      <c r="NT77" s="190"/>
      <c r="NU77" s="190"/>
      <c r="NV77" s="190"/>
      <c r="NW77" s="190"/>
      <c r="NX77" s="190"/>
      <c r="NY77" s="190"/>
      <c r="NZ77" s="190"/>
      <c r="OA77" s="190"/>
      <c r="OB77" s="190"/>
      <c r="OC77" s="190"/>
      <c r="OD77" s="190"/>
      <c r="OE77" s="190"/>
      <c r="OF77" s="190"/>
      <c r="OG77" s="190"/>
      <c r="OH77" s="190"/>
      <c r="OI77" s="190"/>
      <c r="OJ77" s="190"/>
      <c r="OK77" s="190"/>
      <c r="OL77" s="190"/>
      <c r="OM77" s="190"/>
      <c r="ON77" s="190"/>
      <c r="OO77" s="190"/>
      <c r="OP77" s="190"/>
      <c r="OQ77" s="190"/>
      <c r="OR77" s="190"/>
      <c r="OS77" s="190"/>
      <c r="OT77" s="190"/>
      <c r="OU77" s="190"/>
      <c r="OV77" s="190"/>
      <c r="OW77" s="190"/>
      <c r="OX77" s="190"/>
      <c r="OY77" s="190"/>
      <c r="OZ77" s="190"/>
      <c r="PA77" s="190"/>
      <c r="PB77" s="190"/>
      <c r="PC77" s="190"/>
      <c r="PD77" s="190"/>
      <c r="PE77" s="190"/>
      <c r="PF77" s="190"/>
      <c r="PG77" s="190"/>
      <c r="PH77" s="190"/>
      <c r="PI77" s="190"/>
      <c r="PJ77" s="190"/>
      <c r="PK77" s="190"/>
      <c r="PL77" s="190"/>
      <c r="PM77" s="190"/>
      <c r="PN77" s="190"/>
      <c r="PO77" s="190"/>
      <c r="PP77" s="190"/>
      <c r="PQ77" s="190"/>
      <c r="PR77" s="190"/>
      <c r="PS77" s="190"/>
      <c r="PT77" s="190"/>
      <c r="PU77" s="190"/>
      <c r="PV77" s="190"/>
      <c r="PW77" s="190"/>
      <c r="PX77" s="190"/>
      <c r="PY77" s="190"/>
      <c r="PZ77" s="190"/>
      <c r="QA77" s="190"/>
      <c r="QB77" s="190"/>
      <c r="QC77" s="190"/>
      <c r="QD77" s="190"/>
      <c r="QE77" s="190"/>
      <c r="QF77" s="190"/>
      <c r="QG77" s="190"/>
      <c r="QH77" s="190"/>
      <c r="QI77" s="190"/>
      <c r="QJ77" s="190"/>
      <c r="QK77" s="190"/>
      <c r="QL77" s="190"/>
      <c r="QM77" s="190"/>
      <c r="QN77" s="190"/>
      <c r="QO77" s="190"/>
      <c r="QP77" s="190"/>
      <c r="QQ77" s="190"/>
      <c r="QR77" s="190"/>
      <c r="QS77" s="190"/>
      <c r="QT77" s="190"/>
      <c r="QU77" s="190"/>
      <c r="QV77" s="190"/>
      <c r="QW77" s="190"/>
      <c r="QX77" s="190"/>
      <c r="QY77" s="190"/>
      <c r="QZ77" s="190"/>
      <c r="RA77" s="190"/>
      <c r="RB77" s="190"/>
      <c r="RC77" s="190"/>
      <c r="RD77" s="190"/>
      <c r="RE77" s="190"/>
      <c r="RF77" s="190"/>
      <c r="RG77" s="190"/>
      <c r="RH77" s="190"/>
      <c r="RI77" s="190"/>
      <c r="RJ77" s="190"/>
      <c r="RK77" s="190"/>
      <c r="RL77" s="190"/>
      <c r="RM77" s="190"/>
      <c r="RN77" s="190"/>
      <c r="RO77" s="190"/>
      <c r="RP77" s="190"/>
      <c r="RQ77" s="190"/>
      <c r="RR77" s="190"/>
      <c r="RS77" s="190"/>
      <c r="RT77" s="190"/>
      <c r="RU77" s="190"/>
      <c r="RV77" s="190"/>
      <c r="RW77" s="190"/>
      <c r="RX77" s="190"/>
      <c r="RY77" s="190"/>
      <c r="RZ77" s="190"/>
      <c r="SA77" s="190"/>
      <c r="SB77" s="190"/>
      <c r="SC77" s="190"/>
      <c r="SD77" s="190"/>
      <c r="SE77" s="190"/>
      <c r="SF77" s="190"/>
      <c r="SG77" s="190"/>
      <c r="SH77" s="190"/>
      <c r="SI77" s="190"/>
      <c r="SJ77" s="190"/>
      <c r="SK77" s="190"/>
      <c r="SL77" s="190"/>
      <c r="SM77" s="190"/>
      <c r="SN77" s="190"/>
      <c r="SO77" s="190"/>
      <c r="SP77" s="190"/>
      <c r="SQ77" s="190"/>
      <c r="SR77" s="190"/>
      <c r="SS77" s="190"/>
      <c r="ST77" s="190"/>
      <c r="SU77" s="190"/>
      <c r="SV77" s="190"/>
      <c r="SW77" s="190"/>
      <c r="SX77" s="190"/>
      <c r="SY77" s="190"/>
      <c r="SZ77" s="190"/>
      <c r="TA77" s="190"/>
      <c r="TB77" s="190"/>
      <c r="TC77" s="190"/>
      <c r="TD77" s="190"/>
      <c r="TE77" s="190"/>
      <c r="TF77" s="190"/>
      <c r="TG77" s="190"/>
      <c r="TH77" s="190"/>
      <c r="TI77" s="190"/>
      <c r="TJ77" s="190"/>
      <c r="TK77" s="190"/>
      <c r="TL77" s="190"/>
      <c r="TM77" s="190"/>
      <c r="TN77" s="190"/>
      <c r="TO77" s="190"/>
      <c r="TP77" s="190"/>
      <c r="TQ77" s="190"/>
      <c r="TR77" s="190"/>
      <c r="TS77" s="190"/>
      <c r="TT77" s="190"/>
      <c r="TU77" s="190"/>
      <c r="TV77" s="190"/>
      <c r="TW77" s="190"/>
      <c r="TX77" s="190"/>
      <c r="TY77" s="190"/>
      <c r="TZ77" s="190"/>
      <c r="UA77" s="190"/>
      <c r="UB77" s="190"/>
      <c r="UC77" s="190"/>
      <c r="UD77" s="190"/>
      <c r="UE77" s="190"/>
      <c r="UF77" s="190"/>
      <c r="UG77" s="190"/>
      <c r="UH77" s="190"/>
      <c r="UI77" s="190"/>
      <c r="UJ77" s="190"/>
      <c r="UK77" s="190"/>
      <c r="UL77" s="190"/>
      <c r="UM77" s="190"/>
      <c r="UN77" s="190"/>
      <c r="UO77" s="190"/>
      <c r="UP77" s="190"/>
      <c r="UQ77" s="190"/>
      <c r="UR77" s="190"/>
      <c r="US77" s="190"/>
      <c r="UT77" s="190"/>
      <c r="UU77" s="190"/>
      <c r="UV77" s="190"/>
      <c r="UW77" s="190"/>
      <c r="UX77" s="190"/>
      <c r="UY77" s="190"/>
      <c r="UZ77" s="190"/>
      <c r="VA77" s="190"/>
      <c r="VB77" s="190"/>
      <c r="VC77" s="190"/>
      <c r="VD77" s="190"/>
      <c r="VE77" s="190"/>
      <c r="VF77" s="190"/>
      <c r="VG77" s="190"/>
      <c r="VH77" s="190"/>
      <c r="VI77" s="190"/>
      <c r="VJ77" s="190"/>
      <c r="VK77" s="190"/>
      <c r="VL77" s="190"/>
      <c r="VM77" s="190"/>
      <c r="VN77" s="190"/>
      <c r="VO77" s="190"/>
      <c r="VP77" s="190"/>
      <c r="VQ77" s="190"/>
      <c r="VR77" s="190"/>
      <c r="VS77" s="190"/>
      <c r="VT77" s="190"/>
      <c r="VU77" s="190"/>
      <c r="VV77" s="190"/>
      <c r="VW77" s="190"/>
      <c r="VX77" s="190"/>
      <c r="VY77" s="190"/>
      <c r="VZ77" s="190"/>
      <c r="WA77" s="190"/>
      <c r="WB77" s="190"/>
      <c r="WC77" s="190"/>
      <c r="WD77" s="190"/>
      <c r="WE77" s="190"/>
      <c r="WF77" s="190"/>
      <c r="WG77" s="190"/>
      <c r="WH77" s="190"/>
      <c r="WI77" s="190"/>
      <c r="WJ77" s="190"/>
      <c r="WK77" s="190"/>
      <c r="WL77" s="190"/>
      <c r="WM77" s="190"/>
      <c r="WN77" s="190"/>
      <c r="WO77" s="190"/>
      <c r="WP77" s="190"/>
      <c r="WQ77" s="190"/>
      <c r="WR77" s="190"/>
      <c r="WS77" s="190"/>
      <c r="WT77" s="190"/>
      <c r="WU77" s="190"/>
      <c r="WV77" s="190"/>
      <c r="WW77" s="190"/>
      <c r="WX77" s="190"/>
      <c r="WY77" s="190"/>
      <c r="WZ77" s="190"/>
      <c r="XA77" s="190"/>
      <c r="XB77" s="190"/>
      <c r="XC77" s="190"/>
      <c r="XD77" s="190"/>
      <c r="XE77" s="190"/>
      <c r="XF77" s="190"/>
      <c r="XG77" s="190"/>
      <c r="XH77" s="190"/>
      <c r="XI77" s="190"/>
      <c r="XJ77" s="190"/>
      <c r="XK77" s="190"/>
      <c r="XL77" s="190"/>
      <c r="XM77" s="190"/>
      <c r="XN77" s="190"/>
      <c r="XO77" s="190"/>
      <c r="XP77" s="190"/>
      <c r="XQ77" s="190"/>
      <c r="XR77" s="190"/>
      <c r="XS77" s="190"/>
      <c r="XT77" s="190"/>
      <c r="XU77" s="190"/>
      <c r="XV77" s="190"/>
      <c r="XW77" s="190"/>
      <c r="XX77" s="190"/>
      <c r="XY77" s="190"/>
      <c r="XZ77" s="190"/>
      <c r="YA77" s="190"/>
      <c r="YB77" s="190"/>
      <c r="YC77" s="190"/>
      <c r="YD77" s="190"/>
      <c r="YE77" s="190"/>
      <c r="YF77" s="190"/>
      <c r="YG77" s="190"/>
      <c r="YH77" s="190"/>
      <c r="YI77" s="190"/>
      <c r="YJ77" s="190"/>
      <c r="YK77" s="190"/>
      <c r="YL77" s="190"/>
      <c r="YM77" s="190"/>
      <c r="YN77" s="190"/>
      <c r="YO77" s="190"/>
      <c r="YP77" s="190"/>
      <c r="YQ77" s="190"/>
      <c r="YR77" s="190"/>
      <c r="YS77" s="190"/>
      <c r="YT77" s="190"/>
      <c r="YU77" s="190"/>
      <c r="YV77" s="190"/>
      <c r="YW77" s="190"/>
      <c r="YX77" s="190"/>
      <c r="YY77" s="190"/>
      <c r="YZ77" s="190"/>
      <c r="ZA77" s="190"/>
      <c r="ZB77" s="190"/>
      <c r="ZC77" s="190"/>
      <c r="ZD77" s="190"/>
      <c r="ZE77" s="190"/>
      <c r="ZF77" s="190"/>
      <c r="ZG77" s="190"/>
      <c r="ZH77" s="190"/>
      <c r="ZI77" s="190"/>
      <c r="ZJ77" s="190"/>
      <c r="ZK77" s="190"/>
      <c r="ZL77" s="190"/>
      <c r="ZM77" s="190"/>
      <c r="ZN77" s="190"/>
      <c r="ZO77" s="190"/>
      <c r="ZP77" s="190"/>
      <c r="ZQ77" s="190"/>
      <c r="ZR77" s="190"/>
      <c r="ZS77" s="190"/>
      <c r="ZT77" s="190"/>
      <c r="ZU77" s="190"/>
      <c r="ZV77" s="190"/>
      <c r="ZW77" s="190"/>
      <c r="ZX77" s="190"/>
      <c r="ZY77" s="190"/>
      <c r="ZZ77" s="190"/>
      <c r="AAA77" s="190"/>
      <c r="AAB77" s="190"/>
      <c r="AAC77" s="190"/>
      <c r="AAD77" s="190"/>
      <c r="AAE77" s="190"/>
      <c r="AAF77" s="190"/>
      <c r="AAG77" s="190"/>
      <c r="AAH77" s="190"/>
      <c r="AAI77" s="190"/>
      <c r="AAJ77" s="190"/>
      <c r="AAK77" s="190"/>
      <c r="AAL77" s="190"/>
      <c r="AAM77" s="190"/>
      <c r="AAN77" s="190"/>
      <c r="AAO77" s="190"/>
      <c r="AAP77" s="190"/>
      <c r="AAQ77" s="190"/>
      <c r="AAR77" s="190"/>
      <c r="AAS77" s="190"/>
      <c r="AAT77" s="190"/>
      <c r="AAU77" s="190"/>
      <c r="AAV77" s="190"/>
      <c r="AAW77" s="190"/>
      <c r="AAX77" s="190"/>
      <c r="AAY77" s="190"/>
      <c r="AAZ77" s="190"/>
      <c r="ABA77" s="190"/>
      <c r="ABB77" s="190"/>
      <c r="ABC77" s="190"/>
      <c r="ABD77" s="190"/>
      <c r="ABE77" s="190"/>
      <c r="ABF77" s="190"/>
      <c r="ABG77" s="190"/>
      <c r="ABH77" s="190"/>
      <c r="ABI77" s="190"/>
      <c r="ABJ77" s="190"/>
      <c r="ABK77" s="190"/>
      <c r="ABL77" s="190"/>
      <c r="ABM77" s="190"/>
      <c r="ABN77" s="190"/>
      <c r="ABO77" s="190"/>
      <c r="ABP77" s="190"/>
      <c r="ABQ77" s="190"/>
      <c r="ABR77" s="190"/>
      <c r="ABS77" s="190"/>
      <c r="ABT77" s="190"/>
      <c r="ABU77" s="190"/>
      <c r="ABV77" s="190"/>
      <c r="ABW77" s="190"/>
      <c r="ABX77" s="190"/>
      <c r="ABY77" s="190"/>
      <c r="ABZ77" s="190"/>
      <c r="ACA77" s="190"/>
      <c r="ACB77" s="190"/>
      <c r="ACC77" s="190"/>
      <c r="ACD77" s="190"/>
      <c r="ACE77" s="190"/>
      <c r="ACF77" s="190"/>
      <c r="ACG77" s="190"/>
      <c r="ACH77" s="190"/>
      <c r="ACI77" s="190"/>
      <c r="ACJ77" s="190"/>
      <c r="ACK77" s="190"/>
      <c r="ACL77" s="190"/>
      <c r="ACM77" s="190"/>
      <c r="ACN77" s="190"/>
      <c r="ACO77" s="190"/>
      <c r="ACP77" s="190"/>
      <c r="ACQ77" s="190"/>
      <c r="ACR77" s="190"/>
      <c r="ACS77" s="190"/>
      <c r="ACT77" s="190"/>
      <c r="ACU77" s="190"/>
      <c r="ACV77" s="190"/>
      <c r="ACW77" s="190"/>
      <c r="ACX77" s="190"/>
      <c r="ACY77" s="190"/>
      <c r="ACZ77" s="190"/>
      <c r="ADA77" s="190"/>
      <c r="ADB77" s="190"/>
      <c r="ADC77" s="190"/>
      <c r="ADD77" s="190"/>
      <c r="ADE77" s="190"/>
      <c r="ADF77" s="190"/>
      <c r="ADG77" s="190"/>
      <c r="ADH77" s="190"/>
      <c r="ADI77" s="190"/>
      <c r="ADJ77" s="190"/>
      <c r="ADK77" s="190"/>
      <c r="ADL77" s="190"/>
      <c r="ADM77" s="190"/>
      <c r="ADN77" s="190"/>
      <c r="ADO77" s="190"/>
      <c r="ADP77" s="190"/>
      <c r="ADQ77" s="190"/>
      <c r="ADR77" s="190"/>
      <c r="ADS77" s="190"/>
      <c r="ADT77" s="190"/>
      <c r="ADU77" s="190"/>
      <c r="ADV77" s="190"/>
      <c r="ADW77" s="190"/>
      <c r="ADX77" s="190"/>
      <c r="ADY77" s="190"/>
      <c r="ADZ77" s="190"/>
      <c r="AEA77" s="190"/>
      <c r="AEB77" s="190"/>
      <c r="AEC77" s="190"/>
      <c r="AED77" s="190"/>
      <c r="AEE77" s="190"/>
      <c r="AEF77" s="190"/>
      <c r="AEG77" s="190"/>
      <c r="AEH77" s="190"/>
      <c r="AEI77" s="190"/>
      <c r="AEJ77" s="190"/>
      <c r="AEK77" s="190"/>
      <c r="AEL77" s="190"/>
      <c r="AEM77" s="190"/>
      <c r="AEN77" s="190"/>
      <c r="AEO77" s="190"/>
      <c r="AEP77" s="190"/>
      <c r="AEQ77" s="190"/>
      <c r="AER77" s="190"/>
      <c r="AES77" s="190"/>
      <c r="AET77" s="190"/>
      <c r="AEU77" s="190"/>
      <c r="AEV77" s="190"/>
      <c r="AEW77" s="190"/>
      <c r="AEX77" s="190"/>
      <c r="AEY77" s="190"/>
      <c r="AEZ77" s="190"/>
      <c r="AFA77" s="190"/>
      <c r="AFB77" s="190"/>
      <c r="AFC77" s="190"/>
      <c r="AFD77" s="190"/>
      <c r="AFE77" s="190"/>
      <c r="AFF77" s="190"/>
      <c r="AFG77" s="190"/>
      <c r="AFH77" s="190"/>
      <c r="AFI77" s="190"/>
      <c r="AFJ77" s="190"/>
      <c r="AFK77" s="190"/>
      <c r="AFL77" s="190"/>
      <c r="AFM77" s="190"/>
      <c r="AFN77" s="190"/>
      <c r="AFO77" s="190"/>
      <c r="AFP77" s="190"/>
      <c r="AFQ77" s="190"/>
      <c r="AFR77" s="190"/>
      <c r="AFS77" s="190"/>
      <c r="AFT77" s="190"/>
      <c r="AFU77" s="190"/>
      <c r="AFV77" s="190"/>
      <c r="AFW77" s="190"/>
      <c r="AFX77" s="190"/>
      <c r="AFY77" s="190"/>
      <c r="AFZ77" s="190"/>
      <c r="AGA77" s="190"/>
      <c r="AGB77" s="190"/>
      <c r="AGC77" s="190"/>
      <c r="AGD77" s="190"/>
      <c r="AGE77" s="190"/>
      <c r="AGF77" s="190"/>
      <c r="AGG77" s="190"/>
      <c r="AGH77" s="190"/>
      <c r="AGI77" s="190"/>
      <c r="AGJ77" s="190"/>
      <c r="AGK77" s="190"/>
      <c r="AGL77" s="190"/>
      <c r="AGM77" s="190"/>
      <c r="AGN77" s="190"/>
      <c r="AGO77" s="190"/>
      <c r="AGP77" s="190"/>
      <c r="AGQ77" s="190"/>
      <c r="AGR77" s="190"/>
      <c r="AGS77" s="190"/>
      <c r="AGT77" s="190"/>
      <c r="AGU77" s="190"/>
      <c r="AGV77" s="190"/>
      <c r="AGW77" s="190"/>
      <c r="AGX77" s="190"/>
      <c r="AGY77" s="190"/>
      <c r="AGZ77" s="190"/>
      <c r="AHA77" s="190"/>
      <c r="AHB77" s="190"/>
      <c r="AHC77" s="190"/>
      <c r="AHD77" s="190"/>
      <c r="AHE77" s="190"/>
      <c r="AHF77" s="190"/>
      <c r="AHG77" s="190"/>
      <c r="AHH77" s="190"/>
      <c r="AHI77" s="190"/>
      <c r="AHJ77" s="190"/>
      <c r="AHK77" s="190"/>
      <c r="AHL77" s="190"/>
      <c r="AHM77" s="190"/>
      <c r="AHN77" s="190"/>
      <c r="AHO77" s="190"/>
      <c r="AHP77" s="190"/>
      <c r="AHQ77" s="190"/>
      <c r="AHR77" s="190"/>
      <c r="AHS77" s="190"/>
      <c r="AHT77" s="190"/>
      <c r="AHU77" s="190"/>
      <c r="AHV77" s="190"/>
      <c r="AHW77" s="190"/>
      <c r="AHX77" s="190"/>
      <c r="AHY77" s="190"/>
      <c r="AHZ77" s="190"/>
      <c r="AIA77" s="190"/>
      <c r="AIB77" s="190"/>
      <c r="AIC77" s="190"/>
      <c r="AID77" s="190"/>
      <c r="AIE77" s="190"/>
      <c r="AIF77" s="190"/>
      <c r="AIG77" s="190"/>
      <c r="AIH77" s="190"/>
      <c r="AII77" s="190"/>
      <c r="AIJ77" s="190"/>
      <c r="AIK77" s="190"/>
      <c r="AIL77" s="190"/>
      <c r="AIM77" s="190"/>
      <c r="AIN77" s="190"/>
      <c r="AIO77" s="190"/>
      <c r="AIP77" s="190"/>
      <c r="AIQ77" s="190"/>
      <c r="AIR77" s="190"/>
      <c r="AIS77" s="190"/>
      <c r="AIT77" s="190"/>
      <c r="AIU77" s="190"/>
      <c r="AIV77" s="190"/>
      <c r="AIW77" s="190"/>
      <c r="AIX77" s="190"/>
      <c r="AIY77" s="190"/>
      <c r="AIZ77" s="190"/>
      <c r="AJA77" s="190"/>
      <c r="AJB77" s="190"/>
      <c r="AJC77" s="190"/>
      <c r="AJD77" s="190"/>
      <c r="AJE77" s="190"/>
      <c r="AJF77" s="190"/>
      <c r="AJG77" s="190"/>
      <c r="AJH77" s="190"/>
      <c r="AJI77" s="190"/>
      <c r="AJJ77" s="190"/>
      <c r="AJK77" s="190"/>
      <c r="AJL77" s="190"/>
      <c r="AJM77" s="190"/>
      <c r="AJN77" s="190"/>
      <c r="AJO77" s="190"/>
      <c r="AJP77" s="190"/>
      <c r="AJQ77" s="190"/>
      <c r="AJR77" s="190"/>
      <c r="AJS77" s="190"/>
      <c r="AJT77" s="190"/>
      <c r="AJU77" s="190"/>
      <c r="AJV77" s="190"/>
      <c r="AJW77" s="190"/>
      <c r="AJX77" s="190"/>
      <c r="AJY77" s="190"/>
      <c r="AJZ77" s="190"/>
      <c r="AKA77" s="190"/>
      <c r="AKB77" s="190"/>
      <c r="AKC77" s="190"/>
      <c r="AKD77" s="190"/>
      <c r="AKE77" s="190"/>
      <c r="AKF77" s="190"/>
      <c r="AKG77" s="190"/>
      <c r="AKH77" s="190"/>
      <c r="AKI77" s="190"/>
      <c r="AKJ77" s="190"/>
      <c r="AKK77" s="190"/>
      <c r="AKL77" s="190"/>
      <c r="AKM77" s="190"/>
      <c r="AKN77" s="190"/>
      <c r="AKO77" s="190"/>
      <c r="AKP77" s="190"/>
      <c r="AKQ77" s="190"/>
      <c r="AKR77" s="190"/>
      <c r="AKS77" s="190"/>
      <c r="AKT77" s="190"/>
      <c r="AKU77" s="190"/>
      <c r="AKV77" s="190"/>
      <c r="AKW77" s="190"/>
      <c r="AKX77" s="190"/>
      <c r="AKY77" s="190"/>
      <c r="AKZ77" s="190"/>
      <c r="ALA77" s="190"/>
      <c r="ALB77" s="190"/>
      <c r="ALC77" s="190"/>
      <c r="ALD77" s="190"/>
      <c r="ALE77" s="190"/>
      <c r="ALF77" s="190"/>
      <c r="ALG77" s="190"/>
      <c r="ALH77" s="190"/>
      <c r="ALI77" s="190"/>
      <c r="ALJ77" s="190"/>
      <c r="ALK77" s="190"/>
      <c r="ALL77" s="190"/>
      <c r="ALM77" s="190"/>
      <c r="ALN77" s="190"/>
      <c r="ALO77" s="190"/>
      <c r="ALP77" s="190"/>
      <c r="ALQ77" s="190"/>
      <c r="ALR77" s="190"/>
      <c r="ALS77" s="190"/>
      <c r="ALT77" s="190"/>
      <c r="ALU77" s="190"/>
      <c r="ALV77" s="190"/>
      <c r="ALW77" s="190"/>
      <c r="ALX77" s="190"/>
      <c r="ALY77" s="190"/>
      <c r="ALZ77" s="190"/>
      <c r="AMA77" s="190"/>
      <c r="AMB77" s="190"/>
      <c r="AMC77" s="190"/>
      <c r="AMD77" s="190"/>
      <c r="AME77" s="190"/>
      <c r="AMF77" s="190"/>
      <c r="AMG77" s="190"/>
      <c r="AMH77" s="190"/>
      <c r="AMI77" s="190"/>
      <c r="AMJ77" s="190"/>
      <c r="AMK77" s="190"/>
    </row>
    <row r="78" spans="1:1025" ht="23.25" customHeight="1" x14ac:dyDescent="0.3">
      <c r="B78" s="185"/>
      <c r="C78" s="210"/>
      <c r="D78" s="210"/>
      <c r="E78" s="210"/>
      <c r="F78" s="210"/>
      <c r="G78" s="210"/>
      <c r="H78" s="190"/>
      <c r="I78" s="190"/>
      <c r="J78" s="190"/>
      <c r="K78" s="190"/>
      <c r="L78" s="190"/>
      <c r="M78" s="190"/>
      <c r="N78" s="190"/>
      <c r="O78" s="190"/>
      <c r="P78" s="190"/>
      <c r="Q78" s="190"/>
      <c r="R78" s="190"/>
      <c r="S78" s="190"/>
      <c r="T78" s="190"/>
      <c r="U78" s="190"/>
      <c r="V78" s="190"/>
      <c r="W78" s="190"/>
      <c r="X78" s="190"/>
      <c r="Y78" s="190"/>
      <c r="Z78" s="190"/>
      <c r="AA78" s="190"/>
      <c r="AB78" s="190"/>
      <c r="AC78" s="190"/>
      <c r="AD78" s="190"/>
      <c r="AE78" s="190"/>
      <c r="AF78" s="190"/>
      <c r="AG78" s="190"/>
      <c r="AH78" s="190"/>
      <c r="AI78" s="190"/>
      <c r="AJ78" s="190"/>
      <c r="AK78" s="190"/>
      <c r="AL78" s="190"/>
      <c r="AM78" s="190"/>
      <c r="AN78" s="190"/>
      <c r="AO78" s="190"/>
      <c r="AP78" s="190"/>
      <c r="AQ78" s="190"/>
      <c r="AR78" s="190"/>
      <c r="AS78" s="190"/>
      <c r="AT78" s="190"/>
      <c r="AU78" s="190"/>
      <c r="AV78" s="190"/>
      <c r="AW78" s="190"/>
      <c r="AX78" s="190"/>
      <c r="AY78" s="190"/>
      <c r="AZ78" s="190"/>
      <c r="BA78" s="190"/>
      <c r="BB78" s="190"/>
      <c r="BC78" s="190"/>
      <c r="BD78" s="190"/>
      <c r="BE78" s="190"/>
      <c r="BF78" s="190"/>
      <c r="BG78" s="190"/>
      <c r="BH78" s="190"/>
      <c r="BI78" s="190"/>
      <c r="BJ78" s="190"/>
      <c r="BK78" s="190"/>
      <c r="BL78" s="190"/>
      <c r="BM78" s="190"/>
      <c r="BN78" s="190"/>
      <c r="BO78" s="190"/>
      <c r="BP78" s="190"/>
      <c r="BQ78" s="190"/>
      <c r="BR78" s="190"/>
      <c r="BS78" s="190"/>
      <c r="BT78" s="190"/>
      <c r="BU78" s="190"/>
      <c r="BV78" s="190"/>
      <c r="BW78" s="190"/>
      <c r="BX78" s="190"/>
      <c r="BY78" s="190"/>
      <c r="BZ78" s="190"/>
      <c r="CA78" s="190"/>
      <c r="CB78" s="190"/>
      <c r="CC78" s="190"/>
      <c r="CD78" s="190"/>
      <c r="CE78" s="190"/>
      <c r="CF78" s="190"/>
      <c r="CG78" s="190"/>
      <c r="CH78" s="190"/>
      <c r="CI78" s="190"/>
      <c r="CJ78" s="190"/>
      <c r="CK78" s="190"/>
      <c r="CL78" s="190"/>
      <c r="CM78" s="190"/>
      <c r="CN78" s="190"/>
      <c r="CO78" s="190"/>
      <c r="CP78" s="190"/>
      <c r="CQ78" s="190"/>
      <c r="CR78" s="190"/>
      <c r="CS78" s="190"/>
      <c r="CT78" s="190"/>
      <c r="CU78" s="190"/>
      <c r="CV78" s="190"/>
      <c r="CW78" s="190"/>
      <c r="CX78" s="190"/>
      <c r="CY78" s="190"/>
      <c r="CZ78" s="190"/>
      <c r="DA78" s="190"/>
      <c r="DB78" s="190"/>
      <c r="DC78" s="190"/>
      <c r="DD78" s="190"/>
      <c r="DE78" s="190"/>
      <c r="DF78" s="190"/>
      <c r="DG78" s="190"/>
      <c r="DH78" s="190"/>
      <c r="DI78" s="190"/>
      <c r="DJ78" s="190"/>
      <c r="DK78" s="190"/>
      <c r="DL78" s="190"/>
      <c r="DM78" s="190"/>
      <c r="DN78" s="190"/>
      <c r="DO78" s="190"/>
      <c r="DP78" s="190"/>
      <c r="DQ78" s="190"/>
      <c r="DR78" s="190"/>
      <c r="DS78" s="190"/>
      <c r="DT78" s="190"/>
      <c r="DU78" s="190"/>
      <c r="DV78" s="190"/>
      <c r="DW78" s="190"/>
      <c r="DX78" s="190"/>
      <c r="DY78" s="190"/>
      <c r="DZ78" s="190"/>
      <c r="EA78" s="190"/>
      <c r="EB78" s="190"/>
      <c r="EC78" s="190"/>
      <c r="ED78" s="190"/>
      <c r="EE78" s="190"/>
      <c r="EF78" s="190"/>
      <c r="EG78" s="190"/>
      <c r="EH78" s="190"/>
      <c r="EI78" s="190"/>
      <c r="EJ78" s="190"/>
      <c r="EK78" s="190"/>
      <c r="EL78" s="190"/>
      <c r="EM78" s="190"/>
      <c r="EN78" s="190"/>
      <c r="EO78" s="190"/>
      <c r="EP78" s="190"/>
      <c r="EQ78" s="190"/>
      <c r="ER78" s="190"/>
      <c r="ES78" s="190"/>
      <c r="ET78" s="190"/>
      <c r="EU78" s="190"/>
      <c r="EV78" s="190"/>
      <c r="EW78" s="190"/>
      <c r="EX78" s="190"/>
      <c r="EY78" s="190"/>
      <c r="EZ78" s="190"/>
      <c r="FA78" s="190"/>
      <c r="FB78" s="190"/>
      <c r="FC78" s="190"/>
      <c r="FD78" s="190"/>
      <c r="FE78" s="190"/>
      <c r="FF78" s="190"/>
      <c r="FG78" s="190"/>
      <c r="FH78" s="190"/>
      <c r="FI78" s="190"/>
      <c r="FJ78" s="190"/>
      <c r="FK78" s="190"/>
      <c r="FL78" s="190"/>
      <c r="FM78" s="190"/>
      <c r="FN78" s="190"/>
      <c r="FO78" s="190"/>
      <c r="FP78" s="190"/>
      <c r="FQ78" s="190"/>
      <c r="FR78" s="190"/>
      <c r="FS78" s="190"/>
      <c r="FT78" s="190"/>
      <c r="FU78" s="190"/>
      <c r="FV78" s="190"/>
      <c r="FW78" s="190"/>
      <c r="FX78" s="190"/>
      <c r="FY78" s="190"/>
      <c r="FZ78" s="190"/>
      <c r="GA78" s="190"/>
      <c r="GB78" s="190"/>
      <c r="GC78" s="190"/>
      <c r="GD78" s="190"/>
      <c r="GE78" s="190"/>
      <c r="GF78" s="190"/>
      <c r="GG78" s="190"/>
      <c r="GH78" s="190"/>
      <c r="GI78" s="190"/>
      <c r="GJ78" s="190"/>
      <c r="GK78" s="190"/>
      <c r="GL78" s="190"/>
      <c r="GM78" s="190"/>
      <c r="GN78" s="190"/>
      <c r="GO78" s="190"/>
      <c r="GP78" s="190"/>
      <c r="GQ78" s="190"/>
      <c r="GR78" s="190"/>
      <c r="GS78" s="190"/>
      <c r="GT78" s="190"/>
      <c r="GU78" s="190"/>
      <c r="GV78" s="190"/>
      <c r="GW78" s="190"/>
      <c r="GX78" s="190"/>
      <c r="GY78" s="190"/>
      <c r="GZ78" s="190"/>
      <c r="HA78" s="190"/>
      <c r="HB78" s="190"/>
      <c r="HC78" s="190"/>
      <c r="HD78" s="190"/>
      <c r="HE78" s="190"/>
      <c r="HF78" s="190"/>
      <c r="HG78" s="190"/>
      <c r="HH78" s="190"/>
      <c r="HI78" s="190"/>
      <c r="HJ78" s="190"/>
      <c r="HK78" s="190"/>
      <c r="HL78" s="190"/>
      <c r="HM78" s="190"/>
      <c r="HN78" s="190"/>
      <c r="HO78" s="190"/>
      <c r="HP78" s="190"/>
      <c r="HQ78" s="190"/>
      <c r="HR78" s="190"/>
      <c r="HS78" s="190"/>
      <c r="HT78" s="190"/>
      <c r="HU78" s="190"/>
      <c r="HV78" s="190"/>
      <c r="HW78" s="190"/>
      <c r="HX78" s="190"/>
      <c r="HY78" s="190"/>
      <c r="HZ78" s="190"/>
      <c r="IA78" s="190"/>
      <c r="IB78" s="190"/>
      <c r="IC78" s="190"/>
      <c r="ID78" s="190"/>
      <c r="IE78" s="190"/>
      <c r="IF78" s="190"/>
      <c r="IG78" s="190"/>
      <c r="IH78" s="190"/>
      <c r="II78" s="190"/>
      <c r="IJ78" s="190"/>
      <c r="IK78" s="190"/>
      <c r="IL78" s="190"/>
      <c r="IM78" s="190"/>
      <c r="IN78" s="190"/>
      <c r="IO78" s="190"/>
      <c r="IP78" s="190"/>
      <c r="IQ78" s="190"/>
      <c r="IR78" s="190"/>
      <c r="IS78" s="190"/>
      <c r="IT78" s="190"/>
      <c r="IU78" s="190"/>
      <c r="IV78" s="190"/>
      <c r="IW78" s="190"/>
      <c r="IX78" s="190"/>
      <c r="IY78" s="190"/>
      <c r="IZ78" s="190"/>
      <c r="JA78" s="190"/>
      <c r="JB78" s="190"/>
      <c r="JC78" s="190"/>
      <c r="JD78" s="190"/>
      <c r="JE78" s="190"/>
      <c r="JF78" s="190"/>
      <c r="JG78" s="190"/>
      <c r="JH78" s="190"/>
      <c r="JI78" s="190"/>
      <c r="JJ78" s="190"/>
      <c r="JK78" s="190"/>
      <c r="JL78" s="190"/>
      <c r="JM78" s="190"/>
      <c r="JN78" s="190"/>
      <c r="JO78" s="190"/>
      <c r="JP78" s="190"/>
      <c r="JQ78" s="190"/>
      <c r="JR78" s="190"/>
      <c r="JS78" s="190"/>
      <c r="JT78" s="190"/>
      <c r="JU78" s="190"/>
      <c r="JV78" s="190"/>
      <c r="JW78" s="190"/>
      <c r="JX78" s="190"/>
      <c r="JY78" s="190"/>
      <c r="JZ78" s="190"/>
      <c r="KA78" s="190"/>
      <c r="KB78" s="190"/>
      <c r="KC78" s="190"/>
      <c r="KD78" s="190"/>
      <c r="KE78" s="190"/>
      <c r="KF78" s="190"/>
      <c r="KG78" s="190"/>
      <c r="KH78" s="190"/>
      <c r="KI78" s="190"/>
      <c r="KJ78" s="190"/>
      <c r="KK78" s="190"/>
      <c r="KL78" s="190"/>
      <c r="KM78" s="190"/>
      <c r="KN78" s="190"/>
      <c r="KO78" s="190"/>
      <c r="KP78" s="190"/>
      <c r="KQ78" s="190"/>
      <c r="KR78" s="190"/>
      <c r="KS78" s="190"/>
      <c r="KT78" s="190"/>
      <c r="KU78" s="190"/>
      <c r="KV78" s="190"/>
      <c r="KW78" s="190"/>
      <c r="KX78" s="190"/>
      <c r="KY78" s="190"/>
      <c r="KZ78" s="190"/>
      <c r="LA78" s="190"/>
      <c r="LB78" s="190"/>
      <c r="LC78" s="190"/>
      <c r="LD78" s="190"/>
      <c r="LE78" s="190"/>
      <c r="LF78" s="190"/>
      <c r="LG78" s="190"/>
      <c r="LH78" s="190"/>
      <c r="LI78" s="190"/>
      <c r="LJ78" s="190"/>
      <c r="LK78" s="190"/>
      <c r="LL78" s="190"/>
      <c r="LM78" s="190"/>
      <c r="LN78" s="190"/>
      <c r="LO78" s="190"/>
      <c r="LP78" s="190"/>
      <c r="LQ78" s="190"/>
      <c r="LR78" s="190"/>
      <c r="LS78" s="190"/>
      <c r="LT78" s="190"/>
      <c r="LU78" s="190"/>
      <c r="LV78" s="190"/>
      <c r="LW78" s="190"/>
      <c r="LX78" s="190"/>
      <c r="LY78" s="190"/>
      <c r="LZ78" s="190"/>
      <c r="MA78" s="190"/>
      <c r="MB78" s="190"/>
      <c r="MC78" s="190"/>
      <c r="MD78" s="190"/>
      <c r="ME78" s="190"/>
      <c r="MF78" s="190"/>
      <c r="MG78" s="190"/>
      <c r="MH78" s="190"/>
      <c r="MI78" s="190"/>
      <c r="MJ78" s="190"/>
      <c r="MK78" s="190"/>
      <c r="ML78" s="190"/>
      <c r="MM78" s="190"/>
      <c r="MN78" s="190"/>
      <c r="MO78" s="190"/>
      <c r="MP78" s="190"/>
      <c r="MQ78" s="190"/>
      <c r="MR78" s="190"/>
      <c r="MS78" s="190"/>
      <c r="MT78" s="190"/>
      <c r="MU78" s="190"/>
      <c r="MV78" s="190"/>
      <c r="MW78" s="190"/>
      <c r="MX78" s="190"/>
      <c r="MY78" s="190"/>
      <c r="MZ78" s="190"/>
      <c r="NA78" s="190"/>
      <c r="NB78" s="190"/>
      <c r="NC78" s="190"/>
      <c r="ND78" s="190"/>
      <c r="NE78" s="190"/>
      <c r="NF78" s="190"/>
      <c r="NG78" s="190"/>
      <c r="NH78" s="190"/>
      <c r="NI78" s="190"/>
      <c r="NJ78" s="190"/>
      <c r="NK78" s="190"/>
      <c r="NL78" s="190"/>
      <c r="NM78" s="190"/>
      <c r="NN78" s="190"/>
      <c r="NO78" s="190"/>
      <c r="NP78" s="190"/>
      <c r="NQ78" s="190"/>
      <c r="NR78" s="190"/>
      <c r="NS78" s="190"/>
      <c r="NT78" s="190"/>
      <c r="NU78" s="190"/>
      <c r="NV78" s="190"/>
      <c r="NW78" s="190"/>
      <c r="NX78" s="190"/>
      <c r="NY78" s="190"/>
      <c r="NZ78" s="190"/>
      <c r="OA78" s="190"/>
      <c r="OB78" s="190"/>
      <c r="OC78" s="190"/>
      <c r="OD78" s="190"/>
      <c r="OE78" s="190"/>
      <c r="OF78" s="190"/>
      <c r="OG78" s="190"/>
      <c r="OH78" s="190"/>
      <c r="OI78" s="190"/>
      <c r="OJ78" s="190"/>
      <c r="OK78" s="190"/>
      <c r="OL78" s="190"/>
      <c r="OM78" s="190"/>
      <c r="ON78" s="190"/>
      <c r="OO78" s="190"/>
      <c r="OP78" s="190"/>
      <c r="OQ78" s="190"/>
      <c r="OR78" s="190"/>
      <c r="OS78" s="190"/>
      <c r="OT78" s="190"/>
      <c r="OU78" s="190"/>
      <c r="OV78" s="190"/>
      <c r="OW78" s="190"/>
      <c r="OX78" s="190"/>
      <c r="OY78" s="190"/>
      <c r="OZ78" s="190"/>
      <c r="PA78" s="190"/>
      <c r="PB78" s="190"/>
      <c r="PC78" s="190"/>
      <c r="PD78" s="190"/>
      <c r="PE78" s="190"/>
      <c r="PF78" s="190"/>
      <c r="PG78" s="190"/>
      <c r="PH78" s="190"/>
      <c r="PI78" s="190"/>
      <c r="PJ78" s="190"/>
      <c r="PK78" s="190"/>
      <c r="PL78" s="190"/>
      <c r="PM78" s="190"/>
      <c r="PN78" s="190"/>
      <c r="PO78" s="190"/>
      <c r="PP78" s="190"/>
      <c r="PQ78" s="190"/>
      <c r="PR78" s="190"/>
      <c r="PS78" s="190"/>
      <c r="PT78" s="190"/>
      <c r="PU78" s="190"/>
      <c r="PV78" s="190"/>
      <c r="PW78" s="190"/>
      <c r="PX78" s="190"/>
      <c r="PY78" s="190"/>
      <c r="PZ78" s="190"/>
      <c r="QA78" s="190"/>
      <c r="QB78" s="190"/>
      <c r="QC78" s="190"/>
      <c r="QD78" s="190"/>
      <c r="QE78" s="190"/>
      <c r="QF78" s="190"/>
      <c r="QG78" s="190"/>
      <c r="QH78" s="190"/>
      <c r="QI78" s="190"/>
      <c r="QJ78" s="190"/>
      <c r="QK78" s="190"/>
      <c r="QL78" s="190"/>
      <c r="QM78" s="190"/>
      <c r="QN78" s="190"/>
      <c r="QO78" s="190"/>
      <c r="QP78" s="190"/>
      <c r="QQ78" s="190"/>
      <c r="QR78" s="190"/>
      <c r="QS78" s="190"/>
      <c r="QT78" s="190"/>
      <c r="QU78" s="190"/>
      <c r="QV78" s="190"/>
      <c r="QW78" s="190"/>
      <c r="QX78" s="190"/>
      <c r="QY78" s="190"/>
      <c r="QZ78" s="190"/>
      <c r="RA78" s="190"/>
      <c r="RB78" s="190"/>
      <c r="RC78" s="190"/>
      <c r="RD78" s="190"/>
      <c r="RE78" s="190"/>
      <c r="RF78" s="190"/>
      <c r="RG78" s="190"/>
      <c r="RH78" s="190"/>
      <c r="RI78" s="190"/>
      <c r="RJ78" s="190"/>
      <c r="RK78" s="190"/>
      <c r="RL78" s="190"/>
      <c r="RM78" s="190"/>
      <c r="RN78" s="190"/>
      <c r="RO78" s="190"/>
      <c r="RP78" s="190"/>
      <c r="RQ78" s="190"/>
      <c r="RR78" s="190"/>
      <c r="RS78" s="190"/>
      <c r="RT78" s="190"/>
      <c r="RU78" s="190"/>
      <c r="RV78" s="190"/>
      <c r="RW78" s="190"/>
      <c r="RX78" s="190"/>
      <c r="RY78" s="190"/>
      <c r="RZ78" s="190"/>
      <c r="SA78" s="190"/>
      <c r="SB78" s="190"/>
      <c r="SC78" s="190"/>
      <c r="SD78" s="190"/>
      <c r="SE78" s="190"/>
      <c r="SF78" s="190"/>
      <c r="SG78" s="190"/>
      <c r="SH78" s="190"/>
      <c r="SI78" s="190"/>
      <c r="SJ78" s="190"/>
      <c r="SK78" s="190"/>
      <c r="SL78" s="190"/>
      <c r="SM78" s="190"/>
      <c r="SN78" s="190"/>
      <c r="SO78" s="190"/>
      <c r="SP78" s="190"/>
      <c r="SQ78" s="190"/>
      <c r="SR78" s="190"/>
      <c r="SS78" s="190"/>
      <c r="ST78" s="190"/>
      <c r="SU78" s="190"/>
      <c r="SV78" s="190"/>
      <c r="SW78" s="190"/>
      <c r="SX78" s="190"/>
      <c r="SY78" s="190"/>
      <c r="SZ78" s="190"/>
      <c r="TA78" s="190"/>
      <c r="TB78" s="190"/>
      <c r="TC78" s="190"/>
      <c r="TD78" s="190"/>
      <c r="TE78" s="190"/>
      <c r="TF78" s="190"/>
      <c r="TG78" s="190"/>
      <c r="TH78" s="190"/>
      <c r="TI78" s="190"/>
      <c r="TJ78" s="190"/>
      <c r="TK78" s="190"/>
      <c r="TL78" s="190"/>
      <c r="TM78" s="190"/>
      <c r="TN78" s="190"/>
      <c r="TO78" s="190"/>
      <c r="TP78" s="190"/>
      <c r="TQ78" s="190"/>
      <c r="TR78" s="190"/>
      <c r="TS78" s="190"/>
      <c r="TT78" s="190"/>
      <c r="TU78" s="190"/>
      <c r="TV78" s="190"/>
      <c r="TW78" s="190"/>
      <c r="TX78" s="190"/>
      <c r="TY78" s="190"/>
      <c r="TZ78" s="190"/>
      <c r="UA78" s="190"/>
      <c r="UB78" s="190"/>
      <c r="UC78" s="190"/>
      <c r="UD78" s="190"/>
      <c r="UE78" s="190"/>
      <c r="UF78" s="190"/>
      <c r="UG78" s="190"/>
      <c r="UH78" s="190"/>
      <c r="UI78" s="190"/>
      <c r="UJ78" s="190"/>
      <c r="UK78" s="190"/>
      <c r="UL78" s="190"/>
      <c r="UM78" s="190"/>
      <c r="UN78" s="190"/>
      <c r="UO78" s="190"/>
      <c r="UP78" s="190"/>
      <c r="UQ78" s="190"/>
      <c r="UR78" s="190"/>
      <c r="US78" s="190"/>
      <c r="UT78" s="190"/>
      <c r="UU78" s="190"/>
      <c r="UV78" s="190"/>
      <c r="UW78" s="190"/>
      <c r="UX78" s="190"/>
      <c r="UY78" s="190"/>
      <c r="UZ78" s="190"/>
      <c r="VA78" s="190"/>
      <c r="VB78" s="190"/>
      <c r="VC78" s="190"/>
      <c r="VD78" s="190"/>
      <c r="VE78" s="190"/>
      <c r="VF78" s="190"/>
      <c r="VG78" s="190"/>
      <c r="VH78" s="190"/>
      <c r="VI78" s="190"/>
      <c r="VJ78" s="190"/>
      <c r="VK78" s="190"/>
      <c r="VL78" s="190"/>
      <c r="VM78" s="190"/>
      <c r="VN78" s="190"/>
      <c r="VO78" s="190"/>
      <c r="VP78" s="190"/>
      <c r="VQ78" s="190"/>
      <c r="VR78" s="190"/>
      <c r="VS78" s="190"/>
      <c r="VT78" s="190"/>
      <c r="VU78" s="190"/>
      <c r="VV78" s="190"/>
      <c r="VW78" s="190"/>
      <c r="VX78" s="190"/>
      <c r="VY78" s="190"/>
      <c r="VZ78" s="190"/>
      <c r="WA78" s="190"/>
      <c r="WB78" s="190"/>
      <c r="WC78" s="190"/>
      <c r="WD78" s="190"/>
      <c r="WE78" s="190"/>
      <c r="WF78" s="190"/>
      <c r="WG78" s="190"/>
      <c r="WH78" s="190"/>
      <c r="WI78" s="190"/>
      <c r="WJ78" s="190"/>
      <c r="WK78" s="190"/>
      <c r="WL78" s="190"/>
      <c r="WM78" s="190"/>
      <c r="WN78" s="190"/>
      <c r="WO78" s="190"/>
      <c r="WP78" s="190"/>
      <c r="WQ78" s="190"/>
      <c r="WR78" s="190"/>
      <c r="WS78" s="190"/>
      <c r="WT78" s="190"/>
      <c r="WU78" s="190"/>
      <c r="WV78" s="190"/>
      <c r="WW78" s="190"/>
      <c r="WX78" s="190"/>
      <c r="WY78" s="190"/>
      <c r="WZ78" s="190"/>
      <c r="XA78" s="190"/>
      <c r="XB78" s="190"/>
      <c r="XC78" s="190"/>
      <c r="XD78" s="190"/>
      <c r="XE78" s="190"/>
      <c r="XF78" s="190"/>
      <c r="XG78" s="190"/>
      <c r="XH78" s="190"/>
      <c r="XI78" s="190"/>
      <c r="XJ78" s="190"/>
      <c r="XK78" s="190"/>
      <c r="XL78" s="190"/>
      <c r="XM78" s="190"/>
      <c r="XN78" s="190"/>
      <c r="XO78" s="190"/>
      <c r="XP78" s="190"/>
      <c r="XQ78" s="190"/>
      <c r="XR78" s="190"/>
      <c r="XS78" s="190"/>
      <c r="XT78" s="190"/>
      <c r="XU78" s="190"/>
      <c r="XV78" s="190"/>
      <c r="XW78" s="190"/>
      <c r="XX78" s="190"/>
      <c r="XY78" s="190"/>
      <c r="XZ78" s="190"/>
      <c r="YA78" s="190"/>
      <c r="YB78" s="190"/>
      <c r="YC78" s="190"/>
      <c r="YD78" s="190"/>
      <c r="YE78" s="190"/>
      <c r="YF78" s="190"/>
      <c r="YG78" s="190"/>
      <c r="YH78" s="190"/>
      <c r="YI78" s="190"/>
      <c r="YJ78" s="190"/>
      <c r="YK78" s="190"/>
      <c r="YL78" s="190"/>
      <c r="YM78" s="190"/>
      <c r="YN78" s="190"/>
      <c r="YO78" s="190"/>
      <c r="YP78" s="190"/>
      <c r="YQ78" s="190"/>
      <c r="YR78" s="190"/>
      <c r="YS78" s="190"/>
      <c r="YT78" s="190"/>
      <c r="YU78" s="190"/>
      <c r="YV78" s="190"/>
      <c r="YW78" s="190"/>
      <c r="YX78" s="190"/>
      <c r="YY78" s="190"/>
      <c r="YZ78" s="190"/>
      <c r="ZA78" s="190"/>
      <c r="ZB78" s="190"/>
      <c r="ZC78" s="190"/>
      <c r="ZD78" s="190"/>
      <c r="ZE78" s="190"/>
      <c r="ZF78" s="190"/>
      <c r="ZG78" s="190"/>
      <c r="ZH78" s="190"/>
      <c r="ZI78" s="190"/>
      <c r="ZJ78" s="190"/>
      <c r="ZK78" s="190"/>
      <c r="ZL78" s="190"/>
      <c r="ZM78" s="190"/>
      <c r="ZN78" s="190"/>
      <c r="ZO78" s="190"/>
      <c r="ZP78" s="190"/>
      <c r="ZQ78" s="190"/>
      <c r="ZR78" s="190"/>
      <c r="ZS78" s="190"/>
      <c r="ZT78" s="190"/>
      <c r="ZU78" s="190"/>
      <c r="ZV78" s="190"/>
      <c r="ZW78" s="190"/>
      <c r="ZX78" s="190"/>
      <c r="ZY78" s="190"/>
      <c r="ZZ78" s="190"/>
      <c r="AAA78" s="190"/>
      <c r="AAB78" s="190"/>
      <c r="AAC78" s="190"/>
      <c r="AAD78" s="190"/>
      <c r="AAE78" s="190"/>
      <c r="AAF78" s="190"/>
      <c r="AAG78" s="190"/>
      <c r="AAH78" s="190"/>
      <c r="AAI78" s="190"/>
      <c r="AAJ78" s="190"/>
      <c r="AAK78" s="190"/>
      <c r="AAL78" s="190"/>
      <c r="AAM78" s="190"/>
      <c r="AAN78" s="190"/>
      <c r="AAO78" s="190"/>
      <c r="AAP78" s="190"/>
      <c r="AAQ78" s="190"/>
      <c r="AAR78" s="190"/>
      <c r="AAS78" s="190"/>
      <c r="AAT78" s="190"/>
      <c r="AAU78" s="190"/>
      <c r="AAV78" s="190"/>
      <c r="AAW78" s="190"/>
      <c r="AAX78" s="190"/>
      <c r="AAY78" s="190"/>
      <c r="AAZ78" s="190"/>
      <c r="ABA78" s="190"/>
      <c r="ABB78" s="190"/>
      <c r="ABC78" s="190"/>
      <c r="ABD78" s="190"/>
      <c r="ABE78" s="190"/>
      <c r="ABF78" s="190"/>
      <c r="ABG78" s="190"/>
      <c r="ABH78" s="190"/>
      <c r="ABI78" s="190"/>
      <c r="ABJ78" s="190"/>
      <c r="ABK78" s="190"/>
      <c r="ABL78" s="190"/>
      <c r="ABM78" s="190"/>
      <c r="ABN78" s="190"/>
      <c r="ABO78" s="190"/>
      <c r="ABP78" s="190"/>
      <c r="ABQ78" s="190"/>
      <c r="ABR78" s="190"/>
      <c r="ABS78" s="190"/>
      <c r="ABT78" s="190"/>
      <c r="ABU78" s="190"/>
      <c r="ABV78" s="190"/>
      <c r="ABW78" s="190"/>
      <c r="ABX78" s="190"/>
      <c r="ABY78" s="190"/>
      <c r="ABZ78" s="190"/>
      <c r="ACA78" s="190"/>
      <c r="ACB78" s="190"/>
      <c r="ACC78" s="190"/>
      <c r="ACD78" s="190"/>
      <c r="ACE78" s="190"/>
      <c r="ACF78" s="190"/>
      <c r="ACG78" s="190"/>
      <c r="ACH78" s="190"/>
      <c r="ACI78" s="190"/>
      <c r="ACJ78" s="190"/>
      <c r="ACK78" s="190"/>
      <c r="ACL78" s="190"/>
      <c r="ACM78" s="190"/>
      <c r="ACN78" s="190"/>
      <c r="ACO78" s="190"/>
      <c r="ACP78" s="190"/>
      <c r="ACQ78" s="190"/>
      <c r="ACR78" s="190"/>
      <c r="ACS78" s="190"/>
      <c r="ACT78" s="190"/>
      <c r="ACU78" s="190"/>
      <c r="ACV78" s="190"/>
      <c r="ACW78" s="190"/>
      <c r="ACX78" s="190"/>
      <c r="ACY78" s="190"/>
      <c r="ACZ78" s="190"/>
      <c r="ADA78" s="190"/>
      <c r="ADB78" s="190"/>
      <c r="ADC78" s="190"/>
      <c r="ADD78" s="190"/>
      <c r="ADE78" s="190"/>
      <c r="ADF78" s="190"/>
      <c r="ADG78" s="190"/>
      <c r="ADH78" s="190"/>
      <c r="ADI78" s="190"/>
      <c r="ADJ78" s="190"/>
      <c r="ADK78" s="190"/>
      <c r="ADL78" s="190"/>
      <c r="ADM78" s="190"/>
      <c r="ADN78" s="190"/>
      <c r="ADO78" s="190"/>
      <c r="ADP78" s="190"/>
      <c r="ADQ78" s="190"/>
      <c r="ADR78" s="190"/>
      <c r="ADS78" s="190"/>
      <c r="ADT78" s="190"/>
      <c r="ADU78" s="190"/>
      <c r="ADV78" s="190"/>
      <c r="ADW78" s="190"/>
      <c r="ADX78" s="190"/>
      <c r="ADY78" s="190"/>
      <c r="ADZ78" s="190"/>
      <c r="AEA78" s="190"/>
      <c r="AEB78" s="190"/>
      <c r="AEC78" s="190"/>
      <c r="AED78" s="190"/>
      <c r="AEE78" s="190"/>
      <c r="AEF78" s="190"/>
      <c r="AEG78" s="190"/>
      <c r="AEH78" s="190"/>
      <c r="AEI78" s="190"/>
      <c r="AEJ78" s="190"/>
      <c r="AEK78" s="190"/>
      <c r="AEL78" s="190"/>
      <c r="AEM78" s="190"/>
      <c r="AEN78" s="190"/>
      <c r="AEO78" s="190"/>
      <c r="AEP78" s="190"/>
      <c r="AEQ78" s="190"/>
      <c r="AER78" s="190"/>
      <c r="AES78" s="190"/>
      <c r="AET78" s="190"/>
      <c r="AEU78" s="190"/>
      <c r="AEV78" s="190"/>
      <c r="AEW78" s="190"/>
      <c r="AEX78" s="190"/>
      <c r="AEY78" s="190"/>
      <c r="AEZ78" s="190"/>
      <c r="AFA78" s="190"/>
      <c r="AFB78" s="190"/>
      <c r="AFC78" s="190"/>
      <c r="AFD78" s="190"/>
      <c r="AFE78" s="190"/>
      <c r="AFF78" s="190"/>
      <c r="AFG78" s="190"/>
      <c r="AFH78" s="190"/>
      <c r="AFI78" s="190"/>
      <c r="AFJ78" s="190"/>
      <c r="AFK78" s="190"/>
      <c r="AFL78" s="190"/>
      <c r="AFM78" s="190"/>
      <c r="AFN78" s="190"/>
      <c r="AFO78" s="190"/>
      <c r="AFP78" s="190"/>
      <c r="AFQ78" s="190"/>
      <c r="AFR78" s="190"/>
      <c r="AFS78" s="190"/>
      <c r="AFT78" s="190"/>
      <c r="AFU78" s="190"/>
      <c r="AFV78" s="190"/>
      <c r="AFW78" s="190"/>
      <c r="AFX78" s="190"/>
      <c r="AFY78" s="190"/>
      <c r="AFZ78" s="190"/>
      <c r="AGA78" s="190"/>
      <c r="AGB78" s="190"/>
      <c r="AGC78" s="190"/>
      <c r="AGD78" s="190"/>
      <c r="AGE78" s="190"/>
      <c r="AGF78" s="190"/>
      <c r="AGG78" s="190"/>
      <c r="AGH78" s="190"/>
      <c r="AGI78" s="190"/>
      <c r="AGJ78" s="190"/>
      <c r="AGK78" s="190"/>
      <c r="AGL78" s="190"/>
      <c r="AGM78" s="190"/>
      <c r="AGN78" s="190"/>
      <c r="AGO78" s="190"/>
      <c r="AGP78" s="190"/>
      <c r="AGQ78" s="190"/>
      <c r="AGR78" s="190"/>
      <c r="AGS78" s="190"/>
      <c r="AGT78" s="190"/>
      <c r="AGU78" s="190"/>
      <c r="AGV78" s="190"/>
      <c r="AGW78" s="190"/>
      <c r="AGX78" s="190"/>
      <c r="AGY78" s="190"/>
      <c r="AGZ78" s="190"/>
      <c r="AHA78" s="190"/>
      <c r="AHB78" s="190"/>
      <c r="AHC78" s="190"/>
      <c r="AHD78" s="190"/>
      <c r="AHE78" s="190"/>
      <c r="AHF78" s="190"/>
      <c r="AHG78" s="190"/>
      <c r="AHH78" s="190"/>
      <c r="AHI78" s="190"/>
      <c r="AHJ78" s="190"/>
      <c r="AHK78" s="190"/>
      <c r="AHL78" s="190"/>
      <c r="AHM78" s="190"/>
      <c r="AHN78" s="190"/>
      <c r="AHO78" s="190"/>
      <c r="AHP78" s="190"/>
      <c r="AHQ78" s="190"/>
      <c r="AHR78" s="190"/>
      <c r="AHS78" s="190"/>
      <c r="AHT78" s="190"/>
      <c r="AHU78" s="190"/>
      <c r="AHV78" s="190"/>
      <c r="AHW78" s="190"/>
      <c r="AHX78" s="190"/>
      <c r="AHY78" s="190"/>
      <c r="AHZ78" s="190"/>
      <c r="AIA78" s="190"/>
      <c r="AIB78" s="190"/>
      <c r="AIC78" s="190"/>
      <c r="AID78" s="190"/>
      <c r="AIE78" s="190"/>
      <c r="AIF78" s="190"/>
      <c r="AIG78" s="190"/>
      <c r="AIH78" s="190"/>
      <c r="AII78" s="190"/>
      <c r="AIJ78" s="190"/>
      <c r="AIK78" s="190"/>
      <c r="AIL78" s="190"/>
      <c r="AIM78" s="190"/>
      <c r="AIN78" s="190"/>
      <c r="AIO78" s="190"/>
      <c r="AIP78" s="190"/>
      <c r="AIQ78" s="190"/>
      <c r="AIR78" s="190"/>
      <c r="AIS78" s="190"/>
      <c r="AIT78" s="190"/>
      <c r="AIU78" s="190"/>
      <c r="AIV78" s="190"/>
      <c r="AIW78" s="190"/>
      <c r="AIX78" s="190"/>
      <c r="AIY78" s="190"/>
      <c r="AIZ78" s="190"/>
      <c r="AJA78" s="190"/>
      <c r="AJB78" s="190"/>
      <c r="AJC78" s="190"/>
      <c r="AJD78" s="190"/>
      <c r="AJE78" s="190"/>
      <c r="AJF78" s="190"/>
      <c r="AJG78" s="190"/>
      <c r="AJH78" s="190"/>
      <c r="AJI78" s="190"/>
      <c r="AJJ78" s="190"/>
      <c r="AJK78" s="190"/>
      <c r="AJL78" s="190"/>
      <c r="AJM78" s="190"/>
      <c r="AJN78" s="190"/>
      <c r="AJO78" s="190"/>
      <c r="AJP78" s="190"/>
      <c r="AJQ78" s="190"/>
      <c r="AJR78" s="190"/>
      <c r="AJS78" s="190"/>
      <c r="AJT78" s="190"/>
      <c r="AJU78" s="190"/>
      <c r="AJV78" s="190"/>
      <c r="AJW78" s="190"/>
      <c r="AJX78" s="190"/>
      <c r="AJY78" s="190"/>
      <c r="AJZ78" s="190"/>
      <c r="AKA78" s="190"/>
      <c r="AKB78" s="190"/>
      <c r="AKC78" s="190"/>
      <c r="AKD78" s="190"/>
      <c r="AKE78" s="190"/>
      <c r="AKF78" s="190"/>
      <c r="AKG78" s="190"/>
      <c r="AKH78" s="190"/>
      <c r="AKI78" s="190"/>
      <c r="AKJ78" s="190"/>
      <c r="AKK78" s="190"/>
      <c r="AKL78" s="190"/>
      <c r="AKM78" s="190"/>
      <c r="AKN78" s="190"/>
      <c r="AKO78" s="190"/>
      <c r="AKP78" s="190"/>
      <c r="AKQ78" s="190"/>
      <c r="AKR78" s="190"/>
      <c r="AKS78" s="190"/>
      <c r="AKT78" s="190"/>
      <c r="AKU78" s="190"/>
      <c r="AKV78" s="190"/>
      <c r="AKW78" s="190"/>
      <c r="AKX78" s="190"/>
      <c r="AKY78" s="190"/>
      <c r="AKZ78" s="190"/>
      <c r="ALA78" s="190"/>
      <c r="ALB78" s="190"/>
      <c r="ALC78" s="190"/>
      <c r="ALD78" s="190"/>
      <c r="ALE78" s="190"/>
      <c r="ALF78" s="190"/>
      <c r="ALG78" s="190"/>
      <c r="ALH78" s="190"/>
      <c r="ALI78" s="190"/>
      <c r="ALJ78" s="190"/>
      <c r="ALK78" s="190"/>
      <c r="ALL78" s="190"/>
      <c r="ALM78" s="190"/>
      <c r="ALN78" s="190"/>
      <c r="ALO78" s="190"/>
      <c r="ALP78" s="190"/>
      <c r="ALQ78" s="190"/>
      <c r="ALR78" s="190"/>
      <c r="ALS78" s="190"/>
      <c r="ALT78" s="190"/>
      <c r="ALU78" s="190"/>
      <c r="ALV78" s="190"/>
      <c r="ALW78" s="190"/>
      <c r="ALX78" s="190"/>
      <c r="ALY78" s="190"/>
      <c r="ALZ78" s="190"/>
      <c r="AMA78" s="190"/>
      <c r="AMB78" s="190"/>
      <c r="AMC78" s="190"/>
      <c r="AMD78" s="190"/>
      <c r="AME78" s="190"/>
      <c r="AMF78" s="190"/>
      <c r="AMG78" s="190"/>
      <c r="AMH78" s="190"/>
      <c r="AMI78" s="190"/>
      <c r="AMJ78" s="190"/>
      <c r="AMK78" s="190"/>
    </row>
  </sheetData>
  <sheetProtection password="C4BC" sheet="1" objects="1" scenarios="1"/>
  <mergeCells count="5">
    <mergeCell ref="A4:X4"/>
    <mergeCell ref="D31:W31"/>
    <mergeCell ref="D32:W32"/>
    <mergeCell ref="D33:W33"/>
    <mergeCell ref="D34:W34"/>
  </mergeCells>
  <pageMargins left="0.78749999999999998" right="0.78749999999999998" top="1.05277777777778" bottom="1.05277777777778" header="0.78749999999999998" footer="0.78749999999999998"/>
  <pageSetup paperSize="9" scale="39" orientation="portrait" r:id="rId1"/>
  <headerFooter>
    <oddHeader>&amp;C&amp;"Times New Roman,Normal"&amp;12&amp;A</oddHeader>
    <oddFooter>&amp;C&amp;"Times New Roman,Normal"&amp;12Página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1048576"/>
  <sheetViews>
    <sheetView showGridLines="0" view="pageBreakPreview" topLeftCell="A48" zoomScale="60" zoomScaleNormal="95" workbookViewId="0">
      <selection activeCell="H38" sqref="H38"/>
    </sheetView>
  </sheetViews>
  <sheetFormatPr defaultColWidth="8.6640625" defaultRowHeight="13.5" customHeight="1" x14ac:dyDescent="0.3"/>
  <cols>
    <col min="1" max="1" width="9.88671875" style="15" customWidth="1"/>
    <col min="2" max="2" width="13.5546875" style="15" customWidth="1"/>
    <col min="3" max="3" width="39.33203125" style="15" customWidth="1"/>
    <col min="4" max="4" width="12" style="15" customWidth="1"/>
    <col min="5" max="5" width="15.6640625" style="15" customWidth="1"/>
    <col min="6" max="7" width="14.88671875" style="15" customWidth="1"/>
    <col min="8" max="8" width="17.109375" style="15" customWidth="1"/>
    <col min="9" max="9" width="16.44140625" style="15" customWidth="1"/>
    <col min="10" max="12" width="14.6640625" style="15" customWidth="1"/>
    <col min="13" max="14" width="16.33203125" style="15" customWidth="1"/>
    <col min="15" max="15" width="13.5546875" style="16" customWidth="1"/>
    <col min="16" max="16" width="8.88671875" style="15" customWidth="1"/>
    <col min="17" max="18" width="8.88671875" customWidth="1"/>
    <col min="19" max="1025" width="8.88671875" style="15" customWidth="1"/>
  </cols>
  <sheetData>
    <row r="1" spans="1:18" ht="14.4" x14ac:dyDescent="0.3">
      <c r="A1" s="87"/>
      <c r="B1" s="183" t="s">
        <v>139</v>
      </c>
      <c r="D1" s="92"/>
      <c r="E1" s="92"/>
      <c r="F1" s="92"/>
      <c r="G1" s="92"/>
      <c r="H1" s="92"/>
      <c r="I1" s="92"/>
      <c r="J1" s="92"/>
      <c r="K1" s="92"/>
      <c r="L1" s="92"/>
      <c r="M1" s="92"/>
      <c r="N1" s="92"/>
      <c r="O1" s="211"/>
    </row>
    <row r="2" spans="1:18" ht="14.4" x14ac:dyDescent="0.3">
      <c r="A2" s="87"/>
      <c r="B2" s="183" t="s">
        <v>140</v>
      </c>
      <c r="D2" s="92"/>
      <c r="E2" s="92"/>
      <c r="F2" s="92"/>
      <c r="G2" s="92"/>
      <c r="H2" s="92"/>
      <c r="I2" s="92"/>
      <c r="J2" s="92"/>
      <c r="K2" s="92"/>
      <c r="L2" s="92"/>
      <c r="M2" s="92"/>
      <c r="N2" s="92"/>
      <c r="O2" s="211"/>
    </row>
    <row r="3" spans="1:18" ht="18" x14ac:dyDescent="0.3">
      <c r="A3" s="87"/>
      <c r="B3" s="184" t="s">
        <v>141</v>
      </c>
      <c r="D3" s="92"/>
      <c r="E3" s="212" t="s">
        <v>216</v>
      </c>
      <c r="F3" s="212"/>
      <c r="G3" s="92"/>
      <c r="H3" s="92"/>
      <c r="I3" s="92"/>
      <c r="J3" s="92"/>
      <c r="K3" s="92"/>
      <c r="L3" s="92"/>
      <c r="M3" s="92"/>
      <c r="N3" s="92"/>
      <c r="O3" s="211"/>
      <c r="P3" s="29"/>
    </row>
    <row r="4" spans="1:18" ht="24.75" customHeight="1" x14ac:dyDescent="0.3">
      <c r="A4" s="95" t="str">
        <f>CONCATENATE("Sindicato utilizado - ",G12,". Vigência: ",G14,". Sendo a data base da categoria ",G15,". Com número de registro no MTE ",G13,".")</f>
        <v>Sindicato utilizado - SINDBOMBEIROS/MG. Vigência: 01/01/2025 à 31/12/2025. Sendo a data base da categoria 01º de janeiro. Com número de registro no MTE MG000367/2025 .</v>
      </c>
      <c r="B4" s="95"/>
      <c r="C4" s="213"/>
      <c r="E4" s="95"/>
      <c r="F4" s="95"/>
      <c r="G4" s="214"/>
      <c r="H4" s="214"/>
      <c r="I4" s="214"/>
      <c r="J4" s="214"/>
      <c r="K4" s="214"/>
      <c r="L4" s="214"/>
      <c r="M4" s="214"/>
      <c r="N4" s="214"/>
      <c r="O4" s="214"/>
      <c r="P4" s="29"/>
    </row>
    <row r="5" spans="1:18" ht="14.25" customHeight="1" x14ac:dyDescent="0.3">
      <c r="A5" s="95"/>
      <c r="B5" s="95"/>
      <c r="C5" s="213"/>
      <c r="E5" s="215"/>
      <c r="F5" s="215"/>
      <c r="G5" s="214"/>
      <c r="H5" s="214"/>
      <c r="I5" s="214"/>
      <c r="J5" s="214"/>
      <c r="K5" s="214"/>
      <c r="L5" s="214"/>
      <c r="M5" s="214"/>
      <c r="N5" s="214"/>
      <c r="O5" s="214"/>
      <c r="P5" s="29"/>
    </row>
    <row r="6" spans="1:18" ht="66.75" customHeight="1" x14ac:dyDescent="0.3">
      <c r="A6" s="216" t="s">
        <v>217</v>
      </c>
      <c r="B6" s="216" t="s">
        <v>218</v>
      </c>
      <c r="C6" s="216" t="s">
        <v>21</v>
      </c>
      <c r="D6" s="216" t="s">
        <v>219</v>
      </c>
      <c r="E6" s="216" t="s">
        <v>220</v>
      </c>
      <c r="F6" s="216" t="s">
        <v>221</v>
      </c>
      <c r="G6" s="216" t="s">
        <v>222</v>
      </c>
      <c r="H6" s="217" t="s">
        <v>223</v>
      </c>
      <c r="I6" s="218" t="s">
        <v>224</v>
      </c>
      <c r="J6" s="216" t="s">
        <v>225</v>
      </c>
      <c r="K6" s="216" t="s">
        <v>226</v>
      </c>
      <c r="L6" s="216" t="s">
        <v>227</v>
      </c>
      <c r="M6" s="216" t="s">
        <v>228</v>
      </c>
      <c r="N6" s="29" t="s">
        <v>229</v>
      </c>
      <c r="O6" s="29"/>
      <c r="P6" s="29"/>
    </row>
    <row r="7" spans="1:18" ht="15.6" x14ac:dyDescent="0.3">
      <c r="A7" s="219"/>
      <c r="B7" s="219">
        <v>9</v>
      </c>
      <c r="C7" s="220" t="s">
        <v>230</v>
      </c>
      <c r="D7" s="219">
        <v>180</v>
      </c>
      <c r="E7" s="221">
        <v>2570.79</v>
      </c>
      <c r="F7" s="222">
        <f>E7*30%</f>
        <v>771.23699999999997</v>
      </c>
      <c r="G7" s="223" t="s">
        <v>54</v>
      </c>
      <c r="H7" s="224" t="s">
        <v>54</v>
      </c>
      <c r="I7" s="225">
        <f>E7+F7</f>
        <v>3342.027</v>
      </c>
      <c r="J7" s="223">
        <f>B_C_Diurno!$H$14</f>
        <v>363.09</v>
      </c>
      <c r="K7" s="582">
        <f>Unif!$F$18</f>
        <v>166.96</v>
      </c>
      <c r="L7" s="582">
        <f>Celular!G10+Celular!G22</f>
        <v>16.599708333333332</v>
      </c>
      <c r="M7" s="582">
        <f>Materiais_Equip!$K$93</f>
        <v>54.056384259259254</v>
      </c>
      <c r="N7" s="29" t="s">
        <v>231</v>
      </c>
      <c r="O7" s="29"/>
      <c r="P7" s="29"/>
    </row>
    <row r="8" spans="1:18" ht="15.6" x14ac:dyDescent="0.3">
      <c r="A8" s="219"/>
      <c r="B8" s="219">
        <v>3</v>
      </c>
      <c r="C8" s="220" t="s">
        <v>232</v>
      </c>
      <c r="D8" s="219">
        <v>180</v>
      </c>
      <c r="E8" s="221">
        <v>2570.79</v>
      </c>
      <c r="F8" s="222">
        <f>E8*30%</f>
        <v>771.23699999999997</v>
      </c>
      <c r="G8" s="223">
        <f>((E8+F8)/210*H17)*7*15.21</f>
        <v>660.81899871000019</v>
      </c>
      <c r="H8" s="222">
        <f>B_C_Noturno!$I$11</f>
        <v>132.16379974200004</v>
      </c>
      <c r="I8" s="225">
        <f>E8+F8+G8+H8</f>
        <v>4135.0097984520007</v>
      </c>
      <c r="J8" s="223">
        <f>B_C_Noturno!$J$14</f>
        <v>363.09</v>
      </c>
      <c r="K8" s="582"/>
      <c r="L8" s="582"/>
      <c r="M8" s="582"/>
      <c r="N8" s="29" t="s">
        <v>233</v>
      </c>
      <c r="O8" s="29"/>
    </row>
    <row r="9" spans="1:18" ht="14.4" x14ac:dyDescent="0.3">
      <c r="A9" s="226"/>
      <c r="B9" s="16"/>
      <c r="C9" s="16"/>
      <c r="D9" s="226"/>
      <c r="G9" s="226"/>
      <c r="H9" s="226"/>
      <c r="I9" s="226"/>
      <c r="J9" s="226"/>
      <c r="K9" s="226"/>
      <c r="L9" s="226"/>
      <c r="M9" s="226"/>
      <c r="N9" s="226"/>
      <c r="O9" s="226"/>
    </row>
    <row r="10" spans="1:18" ht="14.4" x14ac:dyDescent="0.3">
      <c r="A10" s="583" t="s">
        <v>234</v>
      </c>
      <c r="B10" s="583"/>
      <c r="C10" s="583"/>
      <c r="D10" s="583"/>
      <c r="E10" s="583"/>
      <c r="F10" s="227"/>
      <c r="G10" s="583" t="s">
        <v>235</v>
      </c>
      <c r="H10" s="583"/>
    </row>
    <row r="11" spans="1:18" ht="14.4" x14ac:dyDescent="0.3">
      <c r="A11" s="85">
        <v>1</v>
      </c>
      <c r="B11" s="584" t="s">
        <v>236</v>
      </c>
      <c r="C11" s="584"/>
      <c r="D11" s="584"/>
      <c r="E11" s="584"/>
      <c r="F11" s="228"/>
      <c r="G11" s="585"/>
      <c r="H11" s="585"/>
      <c r="I11" s="26" t="s">
        <v>237</v>
      </c>
      <c r="J11" s="26"/>
      <c r="K11" s="26"/>
      <c r="L11" s="26"/>
      <c r="M11" s="26"/>
      <c r="Q11" s="73"/>
      <c r="R11" s="73"/>
    </row>
    <row r="12" spans="1:18" ht="14.4" x14ac:dyDescent="0.3">
      <c r="A12" s="85">
        <v>2</v>
      </c>
      <c r="B12" s="584" t="s">
        <v>238</v>
      </c>
      <c r="C12" s="584"/>
      <c r="D12" s="584"/>
      <c r="E12" s="584"/>
      <c r="F12" s="228"/>
      <c r="G12" s="585" t="s">
        <v>239</v>
      </c>
      <c r="H12" s="585"/>
      <c r="I12" s="26" t="s">
        <v>240</v>
      </c>
      <c r="J12" s="26"/>
      <c r="K12" s="26"/>
      <c r="L12" s="26"/>
      <c r="M12" s="26"/>
    </row>
    <row r="13" spans="1:18" ht="14.4" x14ac:dyDescent="0.3">
      <c r="A13" s="85">
        <v>3</v>
      </c>
      <c r="B13" s="584" t="s">
        <v>241</v>
      </c>
      <c r="C13" s="584"/>
      <c r="D13" s="584"/>
      <c r="E13" s="584"/>
      <c r="F13" s="228"/>
      <c r="G13" s="585" t="s">
        <v>242</v>
      </c>
      <c r="H13" s="585"/>
      <c r="I13" s="26" t="s">
        <v>243</v>
      </c>
      <c r="J13" s="26"/>
      <c r="K13" s="26"/>
      <c r="L13" s="26"/>
      <c r="M13" s="26"/>
    </row>
    <row r="14" spans="1:18" ht="14.4" x14ac:dyDescent="0.3">
      <c r="A14" s="85">
        <v>4</v>
      </c>
      <c r="B14" s="584" t="s">
        <v>244</v>
      </c>
      <c r="C14" s="584"/>
      <c r="D14" s="584"/>
      <c r="E14" s="584"/>
      <c r="F14" s="228"/>
      <c r="G14" s="585" t="s">
        <v>245</v>
      </c>
      <c r="H14" s="585"/>
      <c r="I14" s="26" t="s">
        <v>246</v>
      </c>
      <c r="J14" s="26"/>
      <c r="K14" s="26"/>
      <c r="L14" s="26"/>
      <c r="M14" s="26"/>
    </row>
    <row r="15" spans="1:18" ht="14.4" x14ac:dyDescent="0.3">
      <c r="A15" s="85">
        <v>5</v>
      </c>
      <c r="B15" s="584" t="s">
        <v>247</v>
      </c>
      <c r="C15" s="584"/>
      <c r="D15" s="584"/>
      <c r="E15" s="584"/>
      <c r="F15" s="228"/>
      <c r="G15" s="585" t="s">
        <v>248</v>
      </c>
      <c r="H15" s="585"/>
      <c r="I15" s="26" t="s">
        <v>249</v>
      </c>
      <c r="J15" s="26"/>
      <c r="K15" s="26"/>
      <c r="L15" s="26"/>
      <c r="M15" s="26"/>
    </row>
    <row r="16" spans="1:18" ht="12.75" customHeight="1" x14ac:dyDescent="0.3">
      <c r="A16" s="583" t="s">
        <v>250</v>
      </c>
      <c r="B16" s="583"/>
      <c r="C16" s="583"/>
      <c r="D16" s="583"/>
      <c r="E16" s="583"/>
      <c r="F16" s="583"/>
      <c r="G16" s="583"/>
      <c r="H16" s="583"/>
      <c r="O16" s="15"/>
    </row>
    <row r="17" spans="1:18" ht="12.75" customHeight="1" x14ac:dyDescent="0.3">
      <c r="A17" s="85">
        <v>3</v>
      </c>
      <c r="B17" s="586" t="s">
        <v>251</v>
      </c>
      <c r="C17" s="586"/>
      <c r="D17" s="586"/>
      <c r="E17" s="586"/>
      <c r="F17" s="586"/>
      <c r="G17" s="586"/>
      <c r="H17" s="229">
        <v>0.39</v>
      </c>
      <c r="I17" s="26" t="s">
        <v>252</v>
      </c>
      <c r="J17" s="26"/>
      <c r="K17" s="26"/>
      <c r="L17" s="26"/>
      <c r="M17" s="26"/>
      <c r="O17" s="15"/>
    </row>
    <row r="18" spans="1:18" ht="12.75" customHeight="1" x14ac:dyDescent="0.3">
      <c r="A18" s="85">
        <v>1</v>
      </c>
      <c r="B18" s="586" t="s">
        <v>253</v>
      </c>
      <c r="C18" s="586"/>
      <c r="D18" s="586"/>
      <c r="E18" s="586"/>
      <c r="F18" s="586"/>
      <c r="G18" s="586"/>
      <c r="H18" s="229">
        <v>0.5</v>
      </c>
      <c r="I18" s="26"/>
      <c r="J18" s="26"/>
      <c r="K18" s="26"/>
      <c r="L18" s="26"/>
      <c r="M18" s="26"/>
      <c r="O18" s="15"/>
    </row>
    <row r="19" spans="1:18" ht="12.75" customHeight="1" x14ac:dyDescent="0.3">
      <c r="A19" s="85">
        <v>2</v>
      </c>
      <c r="B19" s="586" t="s">
        <v>254</v>
      </c>
      <c r="C19" s="586"/>
      <c r="D19" s="586"/>
      <c r="E19" s="586"/>
      <c r="F19" s="586"/>
      <c r="G19" s="586"/>
      <c r="H19" s="229">
        <v>1</v>
      </c>
      <c r="I19" s="26"/>
      <c r="J19" s="26"/>
      <c r="K19" s="26"/>
      <c r="L19" s="26"/>
      <c r="M19" s="26"/>
      <c r="O19" s="15"/>
      <c r="P19" s="73"/>
    </row>
    <row r="20" spans="1:18" ht="12" customHeight="1" x14ac:dyDescent="0.3">
      <c r="A20" s="583" t="s">
        <v>255</v>
      </c>
      <c r="B20" s="583"/>
      <c r="C20" s="583"/>
      <c r="D20" s="583"/>
      <c r="E20" s="583"/>
      <c r="F20" s="583"/>
      <c r="G20" s="583"/>
      <c r="H20" s="583"/>
      <c r="I20" s="26"/>
      <c r="J20" s="26"/>
      <c r="K20" s="26"/>
      <c r="L20" s="26"/>
      <c r="M20" s="26"/>
      <c r="O20" s="15"/>
    </row>
    <row r="21" spans="1:18" s="15" customFormat="1" ht="12" customHeight="1" x14ac:dyDescent="0.3">
      <c r="A21" s="85">
        <v>1</v>
      </c>
      <c r="B21" s="584" t="s">
        <v>256</v>
      </c>
      <c r="C21" s="584"/>
      <c r="D21" s="584"/>
      <c r="E21" s="584"/>
      <c r="F21" s="584"/>
      <c r="G21" s="584"/>
      <c r="H21" s="230">
        <v>21.45</v>
      </c>
      <c r="I21" s="26" t="s">
        <v>257</v>
      </c>
      <c r="J21" s="26"/>
      <c r="K21" s="26"/>
      <c r="L21" s="26"/>
      <c r="M21" s="26"/>
      <c r="Q21"/>
      <c r="R21"/>
    </row>
    <row r="22" spans="1:18" s="15" customFormat="1" ht="12" customHeight="1" x14ac:dyDescent="0.3">
      <c r="A22" s="587">
        <v>2</v>
      </c>
      <c r="B22" s="588" t="s">
        <v>258</v>
      </c>
      <c r="C22" s="584" t="s">
        <v>259</v>
      </c>
      <c r="D22" s="584"/>
      <c r="E22" s="584"/>
      <c r="F22" s="584"/>
      <c r="G22" s="584"/>
      <c r="H22" s="231">
        <v>5.75</v>
      </c>
      <c r="I22" s="26" t="s">
        <v>260</v>
      </c>
      <c r="J22" s="26"/>
      <c r="K22" s="26"/>
      <c r="L22" s="26"/>
      <c r="M22" s="26"/>
      <c r="N22" s="95"/>
      <c r="Q22"/>
      <c r="R22"/>
    </row>
    <row r="23" spans="1:18" ht="12" customHeight="1" x14ac:dyDescent="0.3">
      <c r="A23" s="587"/>
      <c r="B23" s="588"/>
      <c r="C23" s="584" t="s">
        <v>261</v>
      </c>
      <c r="D23" s="584"/>
      <c r="E23" s="584"/>
      <c r="F23" s="584"/>
      <c r="G23" s="584"/>
      <c r="H23" s="231">
        <v>2</v>
      </c>
      <c r="I23" s="26" t="s">
        <v>262</v>
      </c>
      <c r="J23" s="26"/>
      <c r="K23" s="26"/>
      <c r="L23" s="26"/>
      <c r="M23" s="26"/>
      <c r="N23" s="95"/>
      <c r="O23" s="15"/>
    </row>
    <row r="24" spans="1:18" s="15" customFormat="1" ht="12" customHeight="1" x14ac:dyDescent="0.3">
      <c r="A24" s="587"/>
      <c r="B24" s="588"/>
      <c r="C24" s="584" t="s">
        <v>259</v>
      </c>
      <c r="D24" s="584"/>
      <c r="E24" s="584"/>
      <c r="F24" s="584"/>
      <c r="G24" s="584"/>
      <c r="H24" s="231">
        <v>8.1999999999999993</v>
      </c>
      <c r="I24" s="26" t="s">
        <v>260</v>
      </c>
      <c r="J24" s="26"/>
      <c r="K24" s="26"/>
      <c r="L24" s="26"/>
      <c r="M24" s="26"/>
      <c r="N24" s="95"/>
      <c r="Q24"/>
      <c r="R24"/>
    </row>
    <row r="25" spans="1:18" s="15" customFormat="1" ht="12" customHeight="1" x14ac:dyDescent="0.3">
      <c r="A25" s="587"/>
      <c r="B25" s="588"/>
      <c r="C25" s="584" t="s">
        <v>261</v>
      </c>
      <c r="D25" s="584"/>
      <c r="E25" s="584"/>
      <c r="F25" s="584"/>
      <c r="G25" s="584"/>
      <c r="H25" s="231">
        <v>2</v>
      </c>
      <c r="I25" s="26" t="s">
        <v>262</v>
      </c>
      <c r="J25" s="26"/>
      <c r="K25" s="26"/>
      <c r="L25" s="26"/>
      <c r="M25" s="26"/>
      <c r="N25" s="95"/>
      <c r="Q25"/>
      <c r="R25"/>
    </row>
    <row r="26" spans="1:18" s="15" customFormat="1" ht="12" customHeight="1" x14ac:dyDescent="0.3">
      <c r="A26" s="587"/>
      <c r="B26" s="588"/>
      <c r="C26" s="584" t="s">
        <v>263</v>
      </c>
      <c r="D26" s="584"/>
      <c r="E26" s="584"/>
      <c r="F26" s="584"/>
      <c r="G26" s="584"/>
      <c r="H26" s="232">
        <f>Cálculo_Intrajornada_Indenizada!$E$14</f>
        <v>15.21</v>
      </c>
      <c r="I26" s="26" t="s">
        <v>264</v>
      </c>
      <c r="J26" s="26"/>
      <c r="K26" s="26"/>
      <c r="L26" s="26"/>
      <c r="M26" s="26"/>
      <c r="N26" s="95"/>
      <c r="P26" s="73"/>
      <c r="Q26"/>
      <c r="R26"/>
    </row>
    <row r="27" spans="1:18" s="15" customFormat="1" ht="12" customHeight="1" x14ac:dyDescent="0.3">
      <c r="A27" s="587"/>
      <c r="B27" s="588"/>
      <c r="C27" s="584" t="s">
        <v>265</v>
      </c>
      <c r="D27" s="584"/>
      <c r="E27" s="584"/>
      <c r="F27" s="584"/>
      <c r="G27" s="584"/>
      <c r="H27" s="233">
        <v>0.06</v>
      </c>
      <c r="I27" s="26" t="s">
        <v>266</v>
      </c>
      <c r="J27" s="26"/>
      <c r="K27" s="26"/>
      <c r="L27" s="26"/>
      <c r="M27" s="26"/>
      <c r="Q27"/>
      <c r="R27"/>
    </row>
    <row r="28" spans="1:18" ht="12" customHeight="1" x14ac:dyDescent="0.3">
      <c r="A28" s="587">
        <v>3</v>
      </c>
      <c r="B28" s="588" t="s">
        <v>267</v>
      </c>
      <c r="C28" s="584" t="s">
        <v>268</v>
      </c>
      <c r="D28" s="584"/>
      <c r="E28" s="584"/>
      <c r="F28" s="584"/>
      <c r="G28" s="584"/>
      <c r="H28" s="234">
        <v>28.61</v>
      </c>
      <c r="I28" s="26" t="s">
        <v>269</v>
      </c>
      <c r="J28" s="26"/>
      <c r="K28" s="26"/>
      <c r="L28" s="26"/>
      <c r="M28" s="26"/>
      <c r="N28" s="95"/>
      <c r="O28" s="15"/>
    </row>
    <row r="29" spans="1:18" ht="12" customHeight="1" x14ac:dyDescent="0.3">
      <c r="A29" s="587"/>
      <c r="B29" s="588"/>
      <c r="C29" s="584" t="s">
        <v>263</v>
      </c>
      <c r="D29" s="584"/>
      <c r="E29" s="584"/>
      <c r="F29" s="584"/>
      <c r="G29" s="584"/>
      <c r="H29" s="232">
        <f>H26</f>
        <v>15.21</v>
      </c>
      <c r="I29" s="26" t="s">
        <v>264</v>
      </c>
      <c r="J29" s="26"/>
      <c r="K29" s="26"/>
      <c r="L29" s="26"/>
      <c r="M29" s="26"/>
      <c r="N29" s="235"/>
      <c r="O29" s="15"/>
    </row>
    <row r="30" spans="1:18" ht="12" customHeight="1" x14ac:dyDescent="0.3">
      <c r="A30" s="587"/>
      <c r="B30" s="588"/>
      <c r="C30" s="584" t="s">
        <v>265</v>
      </c>
      <c r="D30" s="584"/>
      <c r="E30" s="584"/>
      <c r="F30" s="584"/>
      <c r="G30" s="584"/>
      <c r="H30" s="229">
        <v>0.2</v>
      </c>
      <c r="I30" s="26" t="s">
        <v>266</v>
      </c>
      <c r="J30" s="26"/>
      <c r="K30" s="26"/>
      <c r="L30" s="26"/>
      <c r="M30" s="26"/>
      <c r="O30" s="15"/>
      <c r="P30" s="73"/>
    </row>
    <row r="31" spans="1:18" ht="12" customHeight="1" x14ac:dyDescent="0.3">
      <c r="A31" s="85">
        <v>4</v>
      </c>
      <c r="B31" s="584" t="s">
        <v>270</v>
      </c>
      <c r="C31" s="584"/>
      <c r="D31" s="584"/>
      <c r="E31" s="584"/>
      <c r="F31" s="584"/>
      <c r="G31" s="584"/>
      <c r="H31" s="236">
        <v>0</v>
      </c>
      <c r="I31" s="26" t="s">
        <v>271</v>
      </c>
      <c r="J31" s="26"/>
      <c r="K31" s="26"/>
      <c r="L31" s="26"/>
      <c r="M31" s="26"/>
      <c r="O31" s="15"/>
      <c r="P31" s="73"/>
    </row>
    <row r="32" spans="1:18" ht="12" customHeight="1" x14ac:dyDescent="0.3">
      <c r="A32" s="85">
        <v>5</v>
      </c>
      <c r="B32" s="589" t="s">
        <v>272</v>
      </c>
      <c r="C32" s="589"/>
      <c r="D32" s="589"/>
      <c r="E32" s="589"/>
      <c r="F32" s="589"/>
      <c r="G32" s="589"/>
      <c r="H32" s="236">
        <v>0</v>
      </c>
      <c r="I32" s="26" t="s">
        <v>271</v>
      </c>
      <c r="J32" s="26"/>
      <c r="K32" s="26"/>
      <c r="L32" s="26"/>
      <c r="M32" s="26"/>
      <c r="O32" s="15"/>
      <c r="P32" s="73"/>
    </row>
    <row r="33" spans="1:15" ht="12" customHeight="1" x14ac:dyDescent="0.3">
      <c r="A33" s="85">
        <v>6</v>
      </c>
      <c r="B33" s="589" t="s">
        <v>272</v>
      </c>
      <c r="C33" s="589"/>
      <c r="D33" s="589"/>
      <c r="E33" s="589"/>
      <c r="F33" s="589"/>
      <c r="G33" s="589"/>
      <c r="H33" s="236">
        <v>0</v>
      </c>
      <c r="I33" s="26" t="s">
        <v>271</v>
      </c>
      <c r="J33" s="26"/>
      <c r="K33" s="26"/>
      <c r="L33" s="26"/>
      <c r="M33" s="26"/>
      <c r="O33" s="15"/>
    </row>
    <row r="34" spans="1:15" ht="12" customHeight="1" x14ac:dyDescent="0.3">
      <c r="A34" s="85">
        <v>7</v>
      </c>
      <c r="B34" s="589" t="s">
        <v>272</v>
      </c>
      <c r="C34" s="589"/>
      <c r="D34" s="589"/>
      <c r="E34" s="589"/>
      <c r="F34" s="589"/>
      <c r="G34" s="589"/>
      <c r="H34" s="236">
        <v>0</v>
      </c>
      <c r="I34" s="26" t="s">
        <v>271</v>
      </c>
      <c r="J34" s="26"/>
      <c r="K34" s="26"/>
      <c r="L34" s="26"/>
      <c r="M34" s="26"/>
      <c r="O34" s="15"/>
    </row>
    <row r="35" spans="1:15" ht="12" customHeight="1" x14ac:dyDescent="0.3">
      <c r="A35" s="85">
        <v>8</v>
      </c>
      <c r="B35" s="589" t="s">
        <v>272</v>
      </c>
      <c r="C35" s="589"/>
      <c r="D35" s="589"/>
      <c r="E35" s="589"/>
      <c r="F35" s="589"/>
      <c r="G35" s="589"/>
      <c r="H35" s="236">
        <v>0</v>
      </c>
      <c r="I35" s="26" t="s">
        <v>271</v>
      </c>
      <c r="J35" s="26"/>
      <c r="K35" s="26"/>
      <c r="L35" s="26"/>
      <c r="M35" s="26"/>
      <c r="O35" s="15"/>
    </row>
    <row r="36" spans="1:15" ht="12" customHeight="1" x14ac:dyDescent="0.3">
      <c r="A36" s="95"/>
      <c r="I36" s="26"/>
      <c r="J36" s="26"/>
      <c r="K36" s="26"/>
      <c r="L36" s="26"/>
      <c r="M36" s="26"/>
      <c r="O36" s="15"/>
    </row>
    <row r="37" spans="1:15" ht="24.75" customHeight="1" x14ac:dyDescent="0.3">
      <c r="A37" s="583" t="s">
        <v>273</v>
      </c>
      <c r="B37" s="583"/>
      <c r="C37" s="583"/>
      <c r="D37" s="583"/>
      <c r="E37" s="583"/>
      <c r="F37" s="583"/>
      <c r="G37" s="583"/>
      <c r="H37" s="583"/>
      <c r="I37" s="26"/>
      <c r="J37" s="26"/>
      <c r="K37" s="26"/>
      <c r="L37" s="26"/>
      <c r="M37" s="26"/>
      <c r="N37" s="95"/>
      <c r="O37" s="95"/>
    </row>
    <row r="38" spans="1:15" ht="24" customHeight="1" x14ac:dyDescent="0.3">
      <c r="A38" s="85" t="s">
        <v>54</v>
      </c>
      <c r="B38" s="584" t="s">
        <v>274</v>
      </c>
      <c r="C38" s="584"/>
      <c r="D38" s="584"/>
      <c r="E38" s="584"/>
      <c r="F38" s="584"/>
      <c r="G38" s="584"/>
      <c r="H38" s="237">
        <f>Encargos!C57</f>
        <v>0.76400000000000001</v>
      </c>
      <c r="I38" s="26"/>
      <c r="J38" s="26"/>
      <c r="K38" s="26"/>
      <c r="L38" s="26"/>
      <c r="M38" s="26"/>
      <c r="O38" s="15"/>
    </row>
    <row r="39" spans="1:15" ht="12.75" customHeight="1" x14ac:dyDescent="0.3">
      <c r="A39" s="238"/>
      <c r="H39" s="16"/>
      <c r="I39" s="26"/>
      <c r="J39" s="26"/>
      <c r="K39" s="26"/>
      <c r="L39" s="26"/>
      <c r="M39" s="26"/>
      <c r="O39" s="15"/>
    </row>
    <row r="40" spans="1:15" ht="24.75" customHeight="1" x14ac:dyDescent="0.3">
      <c r="A40" s="239">
        <v>1</v>
      </c>
      <c r="B40" s="584" t="s">
        <v>275</v>
      </c>
      <c r="C40" s="584"/>
      <c r="D40" s="584"/>
      <c r="E40" s="584"/>
      <c r="F40" s="584"/>
      <c r="G40" s="584"/>
      <c r="H40" s="240">
        <f>H41*H42</f>
        <v>0.06</v>
      </c>
      <c r="I40" s="26"/>
      <c r="J40" s="26"/>
      <c r="K40" s="26"/>
      <c r="L40" s="26"/>
      <c r="M40" s="26"/>
      <c r="O40" s="15"/>
    </row>
    <row r="41" spans="1:15" ht="24.75" customHeight="1" x14ac:dyDescent="0.3">
      <c r="A41" s="239">
        <v>2</v>
      </c>
      <c r="B41" s="584" t="s">
        <v>276</v>
      </c>
      <c r="C41" s="584"/>
      <c r="D41" s="584"/>
      <c r="E41" s="584"/>
      <c r="F41" s="584"/>
      <c r="G41" s="584"/>
      <c r="H41" s="229">
        <v>0.03</v>
      </c>
      <c r="I41" s="26" t="s">
        <v>277</v>
      </c>
      <c r="J41" s="26"/>
      <c r="K41" s="26"/>
      <c r="L41" s="26"/>
      <c r="M41" s="26"/>
      <c r="O41" s="15"/>
    </row>
    <row r="42" spans="1:15" ht="24.75" customHeight="1" x14ac:dyDescent="0.3">
      <c r="A42" s="239">
        <v>3</v>
      </c>
      <c r="B42" s="584" t="s">
        <v>278</v>
      </c>
      <c r="C42" s="584"/>
      <c r="D42" s="584"/>
      <c r="E42" s="584"/>
      <c r="F42" s="584"/>
      <c r="G42" s="584"/>
      <c r="H42" s="236">
        <v>2</v>
      </c>
      <c r="I42" s="26" t="s">
        <v>279</v>
      </c>
      <c r="J42" s="26"/>
      <c r="K42" s="26"/>
      <c r="L42" s="26"/>
      <c r="M42" s="26"/>
      <c r="O42" s="15"/>
    </row>
    <row r="43" spans="1:15" ht="12.75" customHeight="1" x14ac:dyDescent="0.3">
      <c r="I43" s="26"/>
      <c r="J43" s="26"/>
      <c r="K43" s="26"/>
      <c r="L43" s="26"/>
      <c r="M43" s="26"/>
      <c r="O43" s="15"/>
    </row>
    <row r="44" spans="1:15" ht="24.75" customHeight="1" x14ac:dyDescent="0.3">
      <c r="A44" s="583" t="s">
        <v>280</v>
      </c>
      <c r="B44" s="583"/>
      <c r="C44" s="583"/>
      <c r="D44" s="583"/>
      <c r="E44" s="583"/>
      <c r="F44" s="583"/>
      <c r="G44" s="583"/>
      <c r="H44" s="583"/>
      <c r="I44" s="26"/>
      <c r="J44" s="26"/>
      <c r="K44" s="26"/>
      <c r="L44" s="26"/>
      <c r="M44" s="26"/>
      <c r="N44" s="95"/>
      <c r="O44" s="95"/>
    </row>
    <row r="45" spans="1:15" ht="24.75" customHeight="1" x14ac:dyDescent="0.3">
      <c r="A45" s="85">
        <v>1</v>
      </c>
      <c r="B45" s="584" t="s">
        <v>281</v>
      </c>
      <c r="C45" s="584"/>
      <c r="D45" s="584"/>
      <c r="E45" s="584"/>
      <c r="F45" s="584"/>
      <c r="G45" s="584"/>
      <c r="H45" s="229">
        <v>0.03</v>
      </c>
      <c r="I45" s="26" t="s">
        <v>282</v>
      </c>
      <c r="J45" s="26"/>
      <c r="K45" s="26"/>
      <c r="L45" s="26"/>
      <c r="M45" s="26"/>
      <c r="O45" s="15"/>
    </row>
    <row r="46" spans="1:15" ht="24.75" customHeight="1" x14ac:dyDescent="0.3">
      <c r="A46" s="85">
        <v>2</v>
      </c>
      <c r="B46" s="584" t="s">
        <v>283</v>
      </c>
      <c r="C46" s="584"/>
      <c r="D46" s="584"/>
      <c r="E46" s="584"/>
      <c r="F46" s="584"/>
      <c r="G46" s="584"/>
      <c r="H46" s="229">
        <v>6.7900000000000002E-2</v>
      </c>
      <c r="I46" s="26" t="s">
        <v>282</v>
      </c>
      <c r="J46" s="26"/>
      <c r="K46" s="26"/>
      <c r="L46" s="26"/>
      <c r="M46" s="26"/>
      <c r="O46" s="15"/>
    </row>
    <row r="47" spans="1:15" ht="12.75" customHeight="1" x14ac:dyDescent="0.3">
      <c r="I47" s="26"/>
      <c r="J47" s="26"/>
      <c r="K47" s="26"/>
      <c r="L47" s="26"/>
      <c r="M47" s="26"/>
      <c r="O47" s="15"/>
    </row>
    <row r="48" spans="1:15" ht="24.75" customHeight="1" x14ac:dyDescent="0.3">
      <c r="A48" s="583" t="s">
        <v>284</v>
      </c>
      <c r="B48" s="583"/>
      <c r="C48" s="583"/>
      <c r="D48" s="583"/>
      <c r="E48" s="583"/>
      <c r="F48" s="583"/>
      <c r="G48" s="583"/>
      <c r="H48" s="583"/>
      <c r="I48" s="26"/>
      <c r="J48" s="26"/>
      <c r="K48" s="26"/>
      <c r="L48" s="26"/>
      <c r="M48" s="26"/>
      <c r="N48" s="95"/>
      <c r="O48" s="95"/>
    </row>
    <row r="49" spans="1:15" ht="24.75" customHeight="1" x14ac:dyDescent="0.3">
      <c r="A49" s="590" t="s">
        <v>285</v>
      </c>
      <c r="B49" s="590" t="str">
        <f>IF(G52="LUCRO REAL","INFORMAR ALÍQUOTAS MÉDIAS DE RECOLHIMENTO DOS ÚLTIMOS 12 (DOZE) MESES.",IF(G52="LUCRO PRESUMIDO","ALÍQUOTAS FIXAS - PIS: 0,65%; COFINS: 3,00%.",IF(G52="SIMPLES NACIONAL","NECESSÁRIO COMUNICAR A EXCLUSÃO DO SIMPLES NACIONAL - REGIME DE CONTRATAÇÃO INCOMPATÍVEL COM A LEI 123/2003. DEFINIR OUTRO REGIME TRIBUTÁRIO PARA O PRESENTE PROCESSO, OU APRESENTAR AS JUSTIFICATIVAS LEGAIS.","INFORMAR ALÍQUOTA E APRESENTAR AS JUSTIFICATIVAS LEGAIS.")))</f>
        <v>ALÍQUOTAS FIXAS - PIS: 0,65%; COFINS: 3,00%.</v>
      </c>
      <c r="C49" s="590"/>
      <c r="D49" s="590"/>
      <c r="E49" s="590"/>
      <c r="F49" s="590"/>
      <c r="G49" s="590"/>
      <c r="H49" s="590"/>
      <c r="I49" s="26"/>
      <c r="J49" s="26"/>
      <c r="K49" s="26"/>
      <c r="L49" s="26"/>
      <c r="M49" s="26"/>
      <c r="N49" s="95"/>
      <c r="O49" s="95"/>
    </row>
    <row r="50" spans="1:15" ht="24.75" customHeight="1" x14ac:dyDescent="0.3">
      <c r="A50" s="590"/>
      <c r="B50" s="590"/>
      <c r="C50" s="590"/>
      <c r="D50" s="590"/>
      <c r="E50" s="590"/>
      <c r="F50" s="590"/>
      <c r="G50" s="590"/>
      <c r="H50" s="590"/>
      <c r="I50" s="26"/>
      <c r="J50" s="26"/>
      <c r="K50" s="26"/>
      <c r="L50" s="26"/>
      <c r="M50" s="26"/>
      <c r="N50" s="95"/>
      <c r="O50" s="95"/>
    </row>
    <row r="51" spans="1:15" ht="24.75" customHeight="1" x14ac:dyDescent="0.3">
      <c r="A51" s="590"/>
      <c r="B51" s="590"/>
      <c r="C51" s="590"/>
      <c r="D51" s="590"/>
      <c r="E51" s="590"/>
      <c r="F51" s="590"/>
      <c r="G51" s="590"/>
      <c r="H51" s="590"/>
      <c r="I51" s="26"/>
      <c r="J51" s="26"/>
      <c r="K51" s="26"/>
      <c r="L51" s="26"/>
      <c r="M51" s="26"/>
      <c r="N51" s="95"/>
      <c r="O51" s="95"/>
    </row>
    <row r="52" spans="1:15" ht="24" customHeight="1" x14ac:dyDescent="0.3">
      <c r="A52" s="85">
        <v>1</v>
      </c>
      <c r="B52" s="584" t="s">
        <v>286</v>
      </c>
      <c r="C52" s="584"/>
      <c r="D52" s="584"/>
      <c r="E52" s="584"/>
      <c r="F52" s="228"/>
      <c r="G52" s="585" t="s">
        <v>287</v>
      </c>
      <c r="H52" s="585"/>
      <c r="I52" s="26" t="s">
        <v>288</v>
      </c>
      <c r="J52" s="26"/>
      <c r="K52" s="26"/>
      <c r="L52" s="26"/>
      <c r="M52" s="26"/>
      <c r="O52" s="15"/>
    </row>
    <row r="53" spans="1:15" ht="24" customHeight="1" x14ac:dyDescent="0.3">
      <c r="A53" s="85">
        <v>2</v>
      </c>
      <c r="B53" s="584" t="s">
        <v>289</v>
      </c>
      <c r="C53" s="584"/>
      <c r="D53" s="584"/>
      <c r="E53" s="584"/>
      <c r="F53" s="584"/>
      <c r="G53" s="584"/>
      <c r="H53" s="229">
        <v>7.5999999999999998E-2</v>
      </c>
      <c r="I53" s="26" t="s">
        <v>290</v>
      </c>
      <c r="J53" s="26"/>
      <c r="K53" s="26"/>
      <c r="L53" s="26"/>
      <c r="M53" s="26"/>
      <c r="O53" s="15"/>
    </row>
    <row r="54" spans="1:15" ht="24" customHeight="1" x14ac:dyDescent="0.3">
      <c r="A54" s="85">
        <v>3</v>
      </c>
      <c r="B54" s="584" t="s">
        <v>291</v>
      </c>
      <c r="C54" s="584"/>
      <c r="D54" s="584"/>
      <c r="E54" s="584"/>
      <c r="F54" s="584"/>
      <c r="G54" s="584"/>
      <c r="H54" s="229">
        <v>1.6500000000000001E-2</v>
      </c>
      <c r="I54" s="26" t="s">
        <v>290</v>
      </c>
      <c r="J54" s="26"/>
      <c r="K54" s="26"/>
      <c r="L54" s="26"/>
      <c r="M54" s="26"/>
      <c r="O54" s="15"/>
    </row>
    <row r="55" spans="1:15" ht="24" customHeight="1" x14ac:dyDescent="0.3">
      <c r="A55" s="85">
        <v>4</v>
      </c>
      <c r="B55" s="584" t="s">
        <v>292</v>
      </c>
      <c r="C55" s="584"/>
      <c r="D55" s="584"/>
      <c r="E55" s="584"/>
      <c r="F55" s="584"/>
      <c r="G55" s="584"/>
      <c r="H55" s="229">
        <v>0.05</v>
      </c>
      <c r="I55" s="26" t="s">
        <v>293</v>
      </c>
      <c r="J55" s="26"/>
      <c r="K55" s="26"/>
      <c r="L55" s="26"/>
      <c r="M55" s="26"/>
      <c r="O55" s="15"/>
    </row>
    <row r="56" spans="1:15" ht="24" customHeight="1" x14ac:dyDescent="0.3">
      <c r="A56" s="85">
        <v>5</v>
      </c>
      <c r="B56" s="591" t="s">
        <v>272</v>
      </c>
      <c r="C56" s="591"/>
      <c r="D56" s="591"/>
      <c r="E56" s="591"/>
      <c r="F56" s="591"/>
      <c r="G56" s="591"/>
      <c r="H56" s="229">
        <v>0</v>
      </c>
      <c r="I56" s="26" t="s">
        <v>294</v>
      </c>
      <c r="J56" s="26"/>
      <c r="K56" s="26"/>
      <c r="L56" s="26"/>
      <c r="M56" s="26"/>
      <c r="O56" s="15"/>
    </row>
    <row r="57" spans="1:15" ht="21.75" customHeight="1" x14ac:dyDescent="0.3">
      <c r="A57" s="85">
        <v>6</v>
      </c>
      <c r="B57" s="584" t="s">
        <v>295</v>
      </c>
      <c r="C57" s="584"/>
      <c r="D57" s="584"/>
      <c r="E57" s="584"/>
      <c r="F57" s="584"/>
      <c r="G57" s="584"/>
      <c r="H57" s="237">
        <f>SUM(H53:H56)</f>
        <v>0.14250000000000002</v>
      </c>
      <c r="I57" s="26"/>
      <c r="J57" s="26"/>
      <c r="K57" s="26"/>
      <c r="L57" s="26"/>
      <c r="M57" s="26"/>
      <c r="O57" s="15"/>
    </row>
    <row r="58" spans="1:15" ht="12.75" customHeight="1" x14ac:dyDescent="0.3"/>
    <row r="59" spans="1:15" ht="38.25" customHeight="1" x14ac:dyDescent="0.3">
      <c r="A59" s="590" t="s">
        <v>296</v>
      </c>
      <c r="B59" s="590"/>
      <c r="C59" s="590"/>
      <c r="D59" s="218" t="s">
        <v>297</v>
      </c>
      <c r="E59" s="218" t="s">
        <v>298</v>
      </c>
      <c r="F59" s="218" t="s">
        <v>299</v>
      </c>
      <c r="G59"/>
      <c r="H59"/>
      <c r="I59"/>
      <c r="K59"/>
      <c r="L59"/>
      <c r="M59"/>
    </row>
    <row r="60" spans="1:15" ht="25.5" customHeight="1" x14ac:dyDescent="0.3">
      <c r="A60" s="82">
        <v>1</v>
      </c>
      <c r="B60" s="588" t="str">
        <f>C7</f>
        <v>BOMBEIRO CIVIL DIURNO</v>
      </c>
      <c r="C60" s="588"/>
      <c r="D60" s="241">
        <f>1*$B$7</f>
        <v>9</v>
      </c>
      <c r="E60" s="241">
        <f>1*$B$7</f>
        <v>9</v>
      </c>
      <c r="F60" s="241">
        <f>1*$B$7</f>
        <v>9</v>
      </c>
      <c r="G60" s="95" t="s">
        <v>300</v>
      </c>
      <c r="H60"/>
      <c r="I60"/>
      <c r="J60" s="95"/>
      <c r="K60"/>
      <c r="L60"/>
      <c r="M60"/>
    </row>
    <row r="61" spans="1:15" ht="25.5" customHeight="1" x14ac:dyDescent="0.3">
      <c r="A61" s="82">
        <v>2</v>
      </c>
      <c r="B61" s="588" t="str">
        <f>C8</f>
        <v>BOMBEIRO CIVIL NOTURNO</v>
      </c>
      <c r="C61" s="588"/>
      <c r="D61" s="241">
        <f>1*$B$8</f>
        <v>3</v>
      </c>
      <c r="E61" s="241">
        <f>1*$B$8</f>
        <v>3</v>
      </c>
      <c r="F61" s="241" t="s">
        <v>54</v>
      </c>
      <c r="G61" s="95" t="s">
        <v>300</v>
      </c>
      <c r="H61"/>
      <c r="I61"/>
      <c r="J61" s="95"/>
      <c r="K61"/>
      <c r="L61"/>
      <c r="M61"/>
    </row>
    <row r="1048575" ht="12.75" customHeight="1" x14ac:dyDescent="0.3"/>
    <row r="1048576" ht="12.75" customHeight="1" x14ac:dyDescent="0.3"/>
  </sheetData>
  <sheetProtection password="C4BC" sheet="1" objects="1" scenarios="1"/>
  <mergeCells count="60">
    <mergeCell ref="B56:G56"/>
    <mergeCell ref="B57:G57"/>
    <mergeCell ref="A59:C59"/>
    <mergeCell ref="B60:C60"/>
    <mergeCell ref="B61:C61"/>
    <mergeCell ref="B52:E52"/>
    <mergeCell ref="G52:H52"/>
    <mergeCell ref="B53:G53"/>
    <mergeCell ref="B54:G54"/>
    <mergeCell ref="B55:G55"/>
    <mergeCell ref="A44:H44"/>
    <mergeCell ref="B45:G45"/>
    <mergeCell ref="B46:G46"/>
    <mergeCell ref="A48:H48"/>
    <mergeCell ref="A49:A51"/>
    <mergeCell ref="B49:H51"/>
    <mergeCell ref="A37:H37"/>
    <mergeCell ref="B38:G38"/>
    <mergeCell ref="B40:G40"/>
    <mergeCell ref="B41:G41"/>
    <mergeCell ref="B42:G42"/>
    <mergeCell ref="B31:G31"/>
    <mergeCell ref="B32:G32"/>
    <mergeCell ref="B33:G33"/>
    <mergeCell ref="B34:G34"/>
    <mergeCell ref="B35:G35"/>
    <mergeCell ref="A28:A30"/>
    <mergeCell ref="B28:B30"/>
    <mergeCell ref="C28:G28"/>
    <mergeCell ref="C29:G29"/>
    <mergeCell ref="C30:G30"/>
    <mergeCell ref="A22:A27"/>
    <mergeCell ref="B22:B27"/>
    <mergeCell ref="C22:G22"/>
    <mergeCell ref="C23:G23"/>
    <mergeCell ref="C24:G24"/>
    <mergeCell ref="C25:G25"/>
    <mergeCell ref="C26:G26"/>
    <mergeCell ref="C27:G27"/>
    <mergeCell ref="B17:G17"/>
    <mergeCell ref="B18:G18"/>
    <mergeCell ref="B19:G19"/>
    <mergeCell ref="A20:H20"/>
    <mergeCell ref="B21:G21"/>
    <mergeCell ref="B14:E14"/>
    <mergeCell ref="G14:H14"/>
    <mergeCell ref="B15:E15"/>
    <mergeCell ref="G15:H15"/>
    <mergeCell ref="A16:H16"/>
    <mergeCell ref="B11:E11"/>
    <mergeCell ref="G11:H11"/>
    <mergeCell ref="B12:E12"/>
    <mergeCell ref="G12:H12"/>
    <mergeCell ref="B13:E13"/>
    <mergeCell ref="G13:H13"/>
    <mergeCell ref="K7:K8"/>
    <mergeCell ref="L7:L8"/>
    <mergeCell ref="M7:M8"/>
    <mergeCell ref="A10:E10"/>
    <mergeCell ref="G10:H10"/>
  </mergeCells>
  <dataValidations count="1">
    <dataValidation type="list" allowBlank="1" showInputMessage="1" showErrorMessage="1" sqref="G52" xr:uid="{00000000-0002-0000-0300-000000000000}">
      <formula1>"LUCRO REAL,LUCRO PRESUMIDO,SIMPLES NACIONAL,OUTRO"</formula1>
      <formula2>0</formula2>
    </dataValidation>
  </dataValidations>
  <pageMargins left="0.51180555555555596" right="0.51180555555555596" top="0.78749999999999998" bottom="0.78749999999999998" header="0.511811023622047" footer="0.511811023622047"/>
  <pageSetup paperSize="9" scale="4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1"/>
  <sheetViews>
    <sheetView view="pageBreakPreview" zoomScale="60" zoomScaleNormal="95" workbookViewId="0">
      <selection activeCell="C29" sqref="C29"/>
    </sheetView>
  </sheetViews>
  <sheetFormatPr defaultColWidth="8.6640625" defaultRowHeight="13.5" customHeight="1" x14ac:dyDescent="0.3"/>
  <cols>
    <col min="1" max="1" width="9" customWidth="1"/>
    <col min="2" max="2" width="55.5546875" customWidth="1"/>
    <col min="3" max="3" width="13.109375" customWidth="1"/>
    <col min="4" max="4" width="4.88671875" customWidth="1"/>
    <col min="5" max="5" width="41.6640625" customWidth="1"/>
    <col min="6" max="8" width="11" customWidth="1"/>
    <col min="9" max="257" width="9" customWidth="1"/>
    <col min="258" max="258" width="55.5546875" customWidth="1"/>
    <col min="259" max="259" width="13.109375" customWidth="1"/>
    <col min="260" max="260" width="9" customWidth="1"/>
    <col min="261" max="261" width="35.109375" customWidth="1"/>
    <col min="262" max="264" width="11" customWidth="1"/>
    <col min="265" max="513" width="9" customWidth="1"/>
    <col min="514" max="514" width="55.5546875" customWidth="1"/>
    <col min="515" max="515" width="13.109375" customWidth="1"/>
    <col min="516" max="516" width="9" customWidth="1"/>
    <col min="517" max="517" width="35.109375" customWidth="1"/>
    <col min="518" max="520" width="11" customWidth="1"/>
    <col min="521" max="769" width="9" customWidth="1"/>
    <col min="770" max="770" width="55.5546875" customWidth="1"/>
    <col min="771" max="771" width="13.109375" customWidth="1"/>
    <col min="772" max="772" width="9" customWidth="1"/>
    <col min="773" max="773" width="35.109375" customWidth="1"/>
    <col min="774" max="776" width="11" customWidth="1"/>
    <col min="777" max="1025" width="9" customWidth="1"/>
  </cols>
  <sheetData>
    <row r="1" spans="1:4" ht="14.4" x14ac:dyDescent="0.3">
      <c r="A1" s="242"/>
      <c r="B1" s="183" t="s">
        <v>139</v>
      </c>
      <c r="C1" s="243"/>
    </row>
    <row r="2" spans="1:4" ht="14.4" x14ac:dyDescent="0.3">
      <c r="A2" s="244"/>
      <c r="B2" s="183" t="s">
        <v>140</v>
      </c>
      <c r="C2" s="245"/>
    </row>
    <row r="3" spans="1:4" ht="14.4" x14ac:dyDescent="0.3">
      <c r="A3" s="246"/>
      <c r="B3" s="184" t="s">
        <v>141</v>
      </c>
      <c r="C3" s="245"/>
    </row>
    <row r="4" spans="1:4" ht="21.75" customHeight="1" x14ac:dyDescent="0.3">
      <c r="A4" s="592" t="s">
        <v>301</v>
      </c>
      <c r="B4" s="592"/>
      <c r="C4" s="592"/>
    </row>
    <row r="5" spans="1:4" ht="21.75" customHeight="1" x14ac:dyDescent="0.3">
      <c r="A5" s="592" t="s">
        <v>302</v>
      </c>
      <c r="B5" s="592"/>
      <c r="C5" s="592"/>
    </row>
    <row r="6" spans="1:4" ht="26.25" customHeight="1" x14ac:dyDescent="0.3">
      <c r="A6" s="593" t="s">
        <v>303</v>
      </c>
      <c r="B6" s="593"/>
      <c r="C6" s="593"/>
    </row>
    <row r="7" spans="1:4" ht="14.4" x14ac:dyDescent="0.3">
      <c r="A7" s="594" t="s">
        <v>304</v>
      </c>
      <c r="B7" s="594"/>
      <c r="C7" s="594"/>
    </row>
    <row r="8" spans="1:4" ht="15.75" customHeight="1" x14ac:dyDescent="0.3">
      <c r="A8" s="247" t="s">
        <v>305</v>
      </c>
      <c r="B8" s="248" t="s">
        <v>107</v>
      </c>
      <c r="C8" s="249" t="s">
        <v>306</v>
      </c>
    </row>
    <row r="9" spans="1:4" ht="15.75" customHeight="1" x14ac:dyDescent="0.3">
      <c r="A9" s="250" t="s">
        <v>307</v>
      </c>
      <c r="B9" s="595" t="s">
        <v>308</v>
      </c>
      <c r="C9" s="595"/>
    </row>
    <row r="10" spans="1:4" ht="15.75" customHeight="1" x14ac:dyDescent="0.3">
      <c r="A10" s="251">
        <v>1</v>
      </c>
      <c r="B10" s="252" t="s">
        <v>309</v>
      </c>
      <c r="C10" s="253">
        <v>0.2</v>
      </c>
    </row>
    <row r="11" spans="1:4" ht="15.75" customHeight="1" x14ac:dyDescent="0.3">
      <c r="A11" s="251">
        <v>2</v>
      </c>
      <c r="B11" s="252" t="s">
        <v>310</v>
      </c>
      <c r="C11" s="253">
        <v>1.4999999999999999E-2</v>
      </c>
    </row>
    <row r="12" spans="1:4" ht="15.75" customHeight="1" x14ac:dyDescent="0.3">
      <c r="A12" s="251">
        <v>3</v>
      </c>
      <c r="B12" s="252" t="s">
        <v>311</v>
      </c>
      <c r="C12" s="253">
        <v>0.01</v>
      </c>
    </row>
    <row r="13" spans="1:4" ht="15.75" customHeight="1" x14ac:dyDescent="0.3">
      <c r="A13" s="251">
        <v>4</v>
      </c>
      <c r="B13" s="252" t="s">
        <v>312</v>
      </c>
      <c r="C13" s="253">
        <v>2E-3</v>
      </c>
    </row>
    <row r="14" spans="1:4" ht="15.75" customHeight="1" x14ac:dyDescent="0.3">
      <c r="A14" s="251">
        <v>5</v>
      </c>
      <c r="B14" s="252" t="s">
        <v>313</v>
      </c>
      <c r="C14" s="253">
        <v>2.5000000000000001E-2</v>
      </c>
    </row>
    <row r="15" spans="1:4" ht="15.75" customHeight="1" x14ac:dyDescent="0.3">
      <c r="A15" s="251">
        <v>6</v>
      </c>
      <c r="B15" s="252" t="s">
        <v>314</v>
      </c>
      <c r="C15" s="253">
        <v>0.08</v>
      </c>
    </row>
    <row r="16" spans="1:4" ht="15.75" customHeight="1" x14ac:dyDescent="0.3">
      <c r="A16" s="251">
        <v>7</v>
      </c>
      <c r="B16" s="252" t="s">
        <v>315</v>
      </c>
      <c r="C16" s="254">
        <f>'DADOS '!H40</f>
        <v>0.06</v>
      </c>
      <c r="D16" s="255" t="s">
        <v>316</v>
      </c>
    </row>
    <row r="17" spans="1:3" ht="15.75" customHeight="1" x14ac:dyDescent="0.3">
      <c r="A17" s="251">
        <v>8</v>
      </c>
      <c r="B17" s="252" t="s">
        <v>317</v>
      </c>
      <c r="C17" s="253">
        <v>6.0000000000000001E-3</v>
      </c>
    </row>
    <row r="18" spans="1:3" ht="15.75" customHeight="1" x14ac:dyDescent="0.3">
      <c r="A18" s="596" t="s">
        <v>318</v>
      </c>
      <c r="B18" s="596"/>
      <c r="C18" s="256">
        <f>SUM(C10:C17)</f>
        <v>0.39800000000000008</v>
      </c>
    </row>
    <row r="19" spans="1:3" ht="15.75" customHeight="1" x14ac:dyDescent="0.3">
      <c r="A19" s="597" t="s">
        <v>319</v>
      </c>
      <c r="B19" s="597"/>
      <c r="C19" s="597"/>
    </row>
    <row r="20" spans="1:3" ht="15.75" customHeight="1" x14ac:dyDescent="0.3">
      <c r="A20" s="597" t="s">
        <v>320</v>
      </c>
      <c r="B20" s="597"/>
      <c r="C20" s="597"/>
    </row>
    <row r="21" spans="1:3" ht="15.75" customHeight="1" x14ac:dyDescent="0.3">
      <c r="A21" s="251">
        <v>9</v>
      </c>
      <c r="B21" s="257" t="s">
        <v>321</v>
      </c>
      <c r="C21" s="258">
        <f>ROUND((100%/11),4)</f>
        <v>9.0899999999999995E-2</v>
      </c>
    </row>
    <row r="22" spans="1:3" ht="15.75" customHeight="1" x14ac:dyDescent="0.3">
      <c r="A22" s="251">
        <v>10</v>
      </c>
      <c r="B22" s="257" t="s">
        <v>322</v>
      </c>
      <c r="C22" s="258">
        <f>ROUND((C21/3),4)</f>
        <v>3.0300000000000001E-2</v>
      </c>
    </row>
    <row r="23" spans="1:3" ht="15.75" customHeight="1" x14ac:dyDescent="0.3">
      <c r="A23" s="598" t="s">
        <v>323</v>
      </c>
      <c r="B23" s="598"/>
      <c r="C23" s="259">
        <f>SUM(C21:C22)</f>
        <v>0.1212</v>
      </c>
    </row>
    <row r="24" spans="1:3" ht="15.75" customHeight="1" x14ac:dyDescent="0.3">
      <c r="A24" s="599" t="s">
        <v>324</v>
      </c>
      <c r="B24" s="599"/>
      <c r="C24" s="254">
        <f>(C18*C23)</f>
        <v>4.8237600000000012E-2</v>
      </c>
    </row>
    <row r="25" spans="1:3" ht="15.75" customHeight="1" x14ac:dyDescent="0.3">
      <c r="A25" s="598" t="s">
        <v>325</v>
      </c>
      <c r="B25" s="598"/>
      <c r="C25" s="259">
        <f>SUM(C23:C24)</f>
        <v>0.16943760000000002</v>
      </c>
    </row>
    <row r="26" spans="1:3" ht="15.75" customHeight="1" x14ac:dyDescent="0.3">
      <c r="A26" s="250" t="s">
        <v>326</v>
      </c>
      <c r="B26" s="595" t="s">
        <v>327</v>
      </c>
      <c r="C26" s="595"/>
    </row>
    <row r="27" spans="1:3" ht="15.75" customHeight="1" x14ac:dyDescent="0.3">
      <c r="A27" s="251">
        <v>11</v>
      </c>
      <c r="B27" s="252" t="s">
        <v>328</v>
      </c>
      <c r="C27" s="253">
        <f>ROUND((0.0144*0.1*0.4509*6/12),4)</f>
        <v>2.9999999999999997E-4</v>
      </c>
    </row>
    <row r="28" spans="1:3" ht="15.75" customHeight="1" x14ac:dyDescent="0.3">
      <c r="A28" s="599" t="s">
        <v>329</v>
      </c>
      <c r="B28" s="599"/>
      <c r="C28" s="260">
        <f>C18*C27</f>
        <v>1.1940000000000002E-4</v>
      </c>
    </row>
    <row r="29" spans="1:3" ht="15.75" customHeight="1" x14ac:dyDescent="0.3">
      <c r="A29" s="598" t="s">
        <v>330</v>
      </c>
      <c r="B29" s="598"/>
      <c r="C29" s="261">
        <f>SUM(C27:C28)</f>
        <v>4.194E-4</v>
      </c>
    </row>
    <row r="30" spans="1:3" ht="15.75" customHeight="1" x14ac:dyDescent="0.3">
      <c r="A30" s="250" t="s">
        <v>331</v>
      </c>
      <c r="B30" s="595" t="s">
        <v>332</v>
      </c>
      <c r="C30" s="595"/>
    </row>
    <row r="31" spans="1:3" ht="15.75" customHeight="1" x14ac:dyDescent="0.3">
      <c r="A31" s="251">
        <v>12</v>
      </c>
      <c r="B31" s="252" t="s">
        <v>333</v>
      </c>
      <c r="C31" s="253">
        <f>ROUND((100%/12)*5%,4)</f>
        <v>4.1999999999999997E-3</v>
      </c>
    </row>
    <row r="32" spans="1:3" ht="15.75" customHeight="1" x14ac:dyDescent="0.3">
      <c r="A32" s="600" t="s">
        <v>334</v>
      </c>
      <c r="B32" s="600"/>
      <c r="C32" s="254">
        <f>C15*C31</f>
        <v>3.3599999999999998E-4</v>
      </c>
    </row>
    <row r="33" spans="1:8" ht="15.75" customHeight="1" x14ac:dyDescent="0.3">
      <c r="A33" s="251">
        <v>13</v>
      </c>
      <c r="B33" s="252" t="s">
        <v>335</v>
      </c>
      <c r="C33" s="258">
        <f>ROUND((C15*0.4*0.9*(1+1/11+1/11+(1/3*1/11))),5)</f>
        <v>3.4909999999999997E-2</v>
      </c>
    </row>
    <row r="34" spans="1:8" ht="15.75" customHeight="1" x14ac:dyDescent="0.3">
      <c r="A34" s="251">
        <v>14</v>
      </c>
      <c r="B34" s="252" t="s">
        <v>336</v>
      </c>
      <c r="C34" s="254">
        <v>4.0000000000000002E-4</v>
      </c>
    </row>
    <row r="35" spans="1:8" ht="15.75" customHeight="1" x14ac:dyDescent="0.3">
      <c r="A35" s="600" t="s">
        <v>337</v>
      </c>
      <c r="B35" s="600"/>
      <c r="C35" s="254">
        <f>ROUND((C34*C18),4)</f>
        <v>2.0000000000000001E-4</v>
      </c>
    </row>
    <row r="36" spans="1:8" ht="15.75" customHeight="1" x14ac:dyDescent="0.3">
      <c r="A36" s="251">
        <v>15</v>
      </c>
      <c r="B36" s="252" t="s">
        <v>338</v>
      </c>
      <c r="C36" s="254">
        <f>(0.4*C15/100)</f>
        <v>3.2000000000000003E-4</v>
      </c>
    </row>
    <row r="37" spans="1:8" ht="15.75" customHeight="1" x14ac:dyDescent="0.3">
      <c r="A37" s="601" t="s">
        <v>339</v>
      </c>
      <c r="B37" s="601"/>
      <c r="C37" s="259">
        <f>SUM(C31:C36)</f>
        <v>4.0365999999999992E-2</v>
      </c>
    </row>
    <row r="38" spans="1:8" ht="15.75" customHeight="1" x14ac:dyDescent="0.3">
      <c r="A38" s="250" t="s">
        <v>340</v>
      </c>
      <c r="B38" s="595" t="s">
        <v>341</v>
      </c>
      <c r="C38" s="595"/>
    </row>
    <row r="39" spans="1:8" ht="15.75" customHeight="1" x14ac:dyDescent="0.3">
      <c r="A39" s="251">
        <v>16</v>
      </c>
      <c r="B39" s="252" t="s">
        <v>342</v>
      </c>
      <c r="C39" s="258">
        <f>ROUND((100%/11),4)</f>
        <v>9.0899999999999995E-2</v>
      </c>
    </row>
    <row r="40" spans="1:8" ht="15.75" customHeight="1" x14ac:dyDescent="0.3">
      <c r="A40" s="251">
        <v>17</v>
      </c>
      <c r="B40" s="252" t="s">
        <v>343</v>
      </c>
      <c r="C40" s="253">
        <f>ROUND((5.96/30/12),4)</f>
        <v>1.66E-2</v>
      </c>
    </row>
    <row r="41" spans="1:8" ht="15.75" customHeight="1" x14ac:dyDescent="0.3">
      <c r="A41" s="251">
        <v>18</v>
      </c>
      <c r="B41" s="252" t="s">
        <v>344</v>
      </c>
      <c r="C41" s="253">
        <f>ROUND((5/30/12)*0.022,4)</f>
        <v>2.9999999999999997E-4</v>
      </c>
    </row>
    <row r="42" spans="1:8" ht="15.75" customHeight="1" x14ac:dyDescent="0.3">
      <c r="A42" s="251">
        <v>19</v>
      </c>
      <c r="B42" s="252" t="s">
        <v>345</v>
      </c>
      <c r="C42" s="253">
        <f>ROUND((1/30/12),4)</f>
        <v>2.8E-3</v>
      </c>
    </row>
    <row r="43" spans="1:8" ht="15.75" customHeight="1" x14ac:dyDescent="0.3">
      <c r="A43" s="251">
        <v>20</v>
      </c>
      <c r="B43" s="252" t="s">
        <v>346</v>
      </c>
      <c r="C43" s="253">
        <f>ROUND((15/30/12*0.0078),4)</f>
        <v>2.9999999999999997E-4</v>
      </c>
    </row>
    <row r="44" spans="1:8" ht="15.75" customHeight="1" x14ac:dyDescent="0.3">
      <c r="A44" s="601" t="s">
        <v>323</v>
      </c>
      <c r="B44" s="601"/>
      <c r="C44" s="259">
        <f>SUM(C39:C43)</f>
        <v>0.11089999999999998</v>
      </c>
      <c r="E44" s="602" t="s">
        <v>347</v>
      </c>
      <c r="F44" s="602"/>
      <c r="G44" s="602"/>
      <c r="H44" s="602"/>
    </row>
    <row r="45" spans="1:8" ht="15.75" customHeight="1" x14ac:dyDescent="0.3">
      <c r="A45" s="600" t="s">
        <v>348</v>
      </c>
      <c r="B45" s="600"/>
      <c r="C45" s="254">
        <f>C18*C44</f>
        <v>4.4138200000000002E-2</v>
      </c>
      <c r="E45" s="602"/>
      <c r="F45" s="602"/>
      <c r="G45" s="602"/>
      <c r="H45" s="602"/>
    </row>
    <row r="46" spans="1:8" ht="15" customHeight="1" x14ac:dyDescent="0.3">
      <c r="A46" s="601" t="s">
        <v>349</v>
      </c>
      <c r="B46" s="601"/>
      <c r="C46" s="259">
        <f>SUM(C44:C45)</f>
        <v>0.15503819999999999</v>
      </c>
      <c r="E46" s="603" t="s">
        <v>350</v>
      </c>
      <c r="F46" s="604" t="s">
        <v>351</v>
      </c>
      <c r="G46" s="604"/>
      <c r="H46" s="604"/>
    </row>
    <row r="47" spans="1:8" ht="15.75" customHeight="1" x14ac:dyDescent="0.3">
      <c r="A47" s="262" t="s">
        <v>352</v>
      </c>
      <c r="B47" s="263" t="s">
        <v>353</v>
      </c>
      <c r="C47" s="259" t="s">
        <v>54</v>
      </c>
      <c r="E47" s="603"/>
      <c r="F47" s="604" t="s">
        <v>354</v>
      </c>
      <c r="G47" s="604"/>
      <c r="H47" s="604"/>
    </row>
    <row r="48" spans="1:8" ht="15.75" customHeight="1" x14ac:dyDescent="0.3">
      <c r="A48" s="251">
        <v>21</v>
      </c>
      <c r="B48" s="252" t="s">
        <v>355</v>
      </c>
      <c r="C48" s="253">
        <f>1*1%/12</f>
        <v>8.3333333333333339E-4</v>
      </c>
      <c r="E48" s="264" t="s">
        <v>356</v>
      </c>
      <c r="F48" s="265" t="s">
        <v>357</v>
      </c>
      <c r="G48" s="265" t="s">
        <v>358</v>
      </c>
      <c r="H48" s="266" t="s">
        <v>359</v>
      </c>
    </row>
    <row r="49" spans="1:8" ht="15.75" customHeight="1" x14ac:dyDescent="0.3">
      <c r="A49" s="601" t="s">
        <v>360</v>
      </c>
      <c r="B49" s="601"/>
      <c r="C49" s="259">
        <f>SUM(C47:C48)</f>
        <v>8.3333333333333339E-4</v>
      </c>
      <c r="E49" s="264" t="s">
        <v>361</v>
      </c>
      <c r="F49" s="267">
        <v>0.34300000000000003</v>
      </c>
      <c r="G49" s="267">
        <v>0.39800000000000002</v>
      </c>
      <c r="H49" s="268">
        <f>$C$18</f>
        <v>0.39800000000000008</v>
      </c>
    </row>
    <row r="50" spans="1:8" ht="15.75" customHeight="1" x14ac:dyDescent="0.3">
      <c r="A50" s="605" t="s">
        <v>362</v>
      </c>
      <c r="B50" s="605"/>
      <c r="C50" s="605"/>
      <c r="E50" s="264" t="s">
        <v>363</v>
      </c>
      <c r="F50" s="267">
        <v>5.0000000000000001E-3</v>
      </c>
      <c r="G50" s="267">
        <v>0.06</v>
      </c>
      <c r="H50" s="268">
        <f>$C$16</f>
        <v>0.06</v>
      </c>
    </row>
    <row r="51" spans="1:8" ht="15.75" customHeight="1" x14ac:dyDescent="0.3">
      <c r="A51" s="600" t="s">
        <v>308</v>
      </c>
      <c r="B51" s="600"/>
      <c r="C51" s="254">
        <f>ROUND(C18,4)</f>
        <v>0.39800000000000002</v>
      </c>
      <c r="E51" s="269" t="s">
        <v>364</v>
      </c>
      <c r="F51" s="270">
        <f>$C$21</f>
        <v>9.0899999999999995E-2</v>
      </c>
      <c r="G51" s="270">
        <f>$F$51</f>
        <v>9.0899999999999995E-2</v>
      </c>
      <c r="H51" s="271">
        <f>$F$51</f>
        <v>9.0899999999999995E-2</v>
      </c>
    </row>
    <row r="52" spans="1:8" ht="15.75" customHeight="1" x14ac:dyDescent="0.3">
      <c r="A52" s="600" t="s">
        <v>365</v>
      </c>
      <c r="B52" s="600"/>
      <c r="C52" s="254">
        <f>ROUND(C25,4)</f>
        <v>0.1694</v>
      </c>
      <c r="E52" s="269" t="s">
        <v>366</v>
      </c>
      <c r="F52" s="270">
        <f>$C$39</f>
        <v>9.0899999999999995E-2</v>
      </c>
      <c r="G52" s="270">
        <f>$F$52</f>
        <v>9.0899999999999995E-2</v>
      </c>
      <c r="H52" s="271">
        <f>$F$52</f>
        <v>9.0899999999999995E-2</v>
      </c>
    </row>
    <row r="53" spans="1:8" ht="15.75" customHeight="1" x14ac:dyDescent="0.3">
      <c r="A53" s="600" t="s">
        <v>327</v>
      </c>
      <c r="B53" s="600"/>
      <c r="C53" s="254">
        <f>ROUND(C29,4)</f>
        <v>4.0000000000000002E-4</v>
      </c>
      <c r="E53" s="269" t="s">
        <v>367</v>
      </c>
      <c r="F53" s="270">
        <f>$C$22</f>
        <v>3.0300000000000001E-2</v>
      </c>
      <c r="G53" s="270">
        <f>$F$53</f>
        <v>3.0300000000000001E-2</v>
      </c>
      <c r="H53" s="271">
        <f>$F$53</f>
        <v>3.0300000000000001E-2</v>
      </c>
    </row>
    <row r="54" spans="1:8" ht="15.75" customHeight="1" x14ac:dyDescent="0.3">
      <c r="A54" s="600" t="s">
        <v>368</v>
      </c>
      <c r="B54" s="600"/>
      <c r="C54" s="254">
        <f>ROUND(C37,4)</f>
        <v>4.0399999999999998E-2</v>
      </c>
      <c r="E54" s="272" t="s">
        <v>323</v>
      </c>
      <c r="F54" s="273">
        <f>SUM(F51:F53)</f>
        <v>0.21209999999999998</v>
      </c>
      <c r="G54" s="273">
        <f>SUM(G51:G53)</f>
        <v>0.21209999999999998</v>
      </c>
      <c r="H54" s="274">
        <f>SUM(H51:H53)</f>
        <v>0.21209999999999998</v>
      </c>
    </row>
    <row r="55" spans="1:8" ht="15.75" customHeight="1" x14ac:dyDescent="0.3">
      <c r="A55" s="600" t="s">
        <v>369</v>
      </c>
      <c r="B55" s="600"/>
      <c r="C55" s="254">
        <f>ROUND(C46,4)</f>
        <v>0.155</v>
      </c>
      <c r="E55" s="269" t="s">
        <v>370</v>
      </c>
      <c r="F55" s="270">
        <f>F54*F49</f>
        <v>7.2750300000000004E-2</v>
      </c>
      <c r="G55" s="270">
        <f>G54*G49</f>
        <v>8.4415799999999999E-2</v>
      </c>
      <c r="H55" s="271">
        <f>H54*H49</f>
        <v>8.4415800000000013E-2</v>
      </c>
    </row>
    <row r="56" spans="1:8" ht="15.75" customHeight="1" x14ac:dyDescent="0.3">
      <c r="A56" s="600" t="s">
        <v>355</v>
      </c>
      <c r="B56" s="600"/>
      <c r="C56" s="254">
        <f>ROUND(C49,4)</f>
        <v>8.0000000000000004E-4</v>
      </c>
      <c r="E56" s="269" t="s">
        <v>371</v>
      </c>
      <c r="F56" s="275">
        <v>3.4909999999999997E-2</v>
      </c>
      <c r="G56" s="275">
        <v>3.4909999999999997E-2</v>
      </c>
      <c r="H56" s="276">
        <v>3.4909999999999997E-2</v>
      </c>
    </row>
    <row r="57" spans="1:8" ht="15.75" customHeight="1" x14ac:dyDescent="0.3">
      <c r="A57" s="606" t="s">
        <v>372</v>
      </c>
      <c r="B57" s="606"/>
      <c r="C57" s="256">
        <f>SUM(C51:C56)</f>
        <v>0.76400000000000001</v>
      </c>
      <c r="E57" s="277" t="s">
        <v>373</v>
      </c>
      <c r="F57" s="278">
        <f>SUM(F54:F56)</f>
        <v>0.3197603</v>
      </c>
      <c r="G57" s="278">
        <f>SUM(G54:G56)</f>
        <v>0.33142579999999999</v>
      </c>
      <c r="H57" s="279">
        <f>SUM(H54:H56)</f>
        <v>0.33142579999999999</v>
      </c>
    </row>
    <row r="58" spans="1:8" ht="18.75" customHeight="1" x14ac:dyDescent="0.3">
      <c r="A58" s="607" t="s">
        <v>374</v>
      </c>
      <c r="B58" s="607"/>
      <c r="C58" s="607"/>
      <c r="E58" s="269" t="s">
        <v>375</v>
      </c>
      <c r="F58" s="270" t="s">
        <v>54</v>
      </c>
      <c r="G58" s="270" t="s">
        <v>54</v>
      </c>
      <c r="H58" s="271" t="s">
        <v>54</v>
      </c>
    </row>
    <row r="59" spans="1:8" ht="54.75" customHeight="1" x14ac:dyDescent="0.3">
      <c r="A59" s="607"/>
      <c r="B59" s="607"/>
      <c r="C59" s="607"/>
      <c r="E59" s="280" t="s">
        <v>376</v>
      </c>
      <c r="F59" s="281">
        <f>F57</f>
        <v>0.3197603</v>
      </c>
      <c r="G59" s="281">
        <f>G57</f>
        <v>0.33142579999999999</v>
      </c>
      <c r="H59" s="282">
        <f>H57</f>
        <v>0.33142579999999999</v>
      </c>
    </row>
    <row r="61" spans="1:8" ht="12.75" customHeight="1" x14ac:dyDescent="0.3"/>
  </sheetData>
  <sheetProtection password="C4BC" sheet="1" objects="1" scenarios="1"/>
  <mergeCells count="36">
    <mergeCell ref="A54:B54"/>
    <mergeCell ref="A55:B55"/>
    <mergeCell ref="A56:B56"/>
    <mergeCell ref="A57:B57"/>
    <mergeCell ref="A58:C59"/>
    <mergeCell ref="A49:B49"/>
    <mergeCell ref="A50:C50"/>
    <mergeCell ref="A51:B51"/>
    <mergeCell ref="A52:B52"/>
    <mergeCell ref="A53:B53"/>
    <mergeCell ref="E44:H45"/>
    <mergeCell ref="A45:B45"/>
    <mergeCell ref="A46:B46"/>
    <mergeCell ref="E46:E47"/>
    <mergeCell ref="F46:H46"/>
    <mergeCell ref="F47:H47"/>
    <mergeCell ref="A32:B32"/>
    <mergeCell ref="A35:B35"/>
    <mergeCell ref="A37:B37"/>
    <mergeCell ref="B38:C38"/>
    <mergeCell ref="A44:B44"/>
    <mergeCell ref="A25:B25"/>
    <mergeCell ref="B26:C26"/>
    <mergeCell ref="A28:B28"/>
    <mergeCell ref="A29:B29"/>
    <mergeCell ref="B30:C30"/>
    <mergeCell ref="A18:B18"/>
    <mergeCell ref="A19:C19"/>
    <mergeCell ref="A20:C20"/>
    <mergeCell ref="A23:B23"/>
    <mergeCell ref="A24:B24"/>
    <mergeCell ref="A4:C4"/>
    <mergeCell ref="A5:C5"/>
    <mergeCell ref="A6:C6"/>
    <mergeCell ref="A7:C7"/>
    <mergeCell ref="B9:C9"/>
  </mergeCells>
  <pageMargins left="0.51180555555555596" right="0.51180555555555596" top="0.78749999999999998" bottom="0.78749999999999998" header="0.511811023622047" footer="0.511811023622047"/>
  <pageSetup paperSize="9" scale="5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8"/>
  <sheetViews>
    <sheetView showGridLines="0" view="pageBreakPreview" zoomScale="60" zoomScaleNormal="95" workbookViewId="0">
      <selection activeCell="C14" sqref="C14"/>
    </sheetView>
  </sheetViews>
  <sheetFormatPr defaultColWidth="8.6640625" defaultRowHeight="13.5" customHeight="1" x14ac:dyDescent="0.3"/>
  <cols>
    <col min="1" max="1" width="13.33203125" style="17" customWidth="1"/>
    <col min="2" max="2" width="24.88671875" style="16" customWidth="1"/>
    <col min="3" max="3" width="6.109375" style="283" customWidth="1"/>
    <col min="4" max="4" width="12.44140625" style="283" customWidth="1"/>
    <col min="5" max="5" width="20.109375" style="284" customWidth="1"/>
    <col min="6" max="6" width="14.33203125" style="285" customWidth="1"/>
    <col min="7" max="9" width="9" customWidth="1"/>
    <col min="10" max="10" width="16.44140625" style="286" hidden="1" customWidth="1"/>
    <col min="11" max="15" width="11.33203125" style="286" hidden="1" customWidth="1"/>
    <col min="16" max="16" width="9" hidden="1" customWidth="1"/>
    <col min="17" max="17" width="11.5546875" hidden="1" customWidth="1"/>
    <col min="18" max="254" width="9" customWidth="1"/>
    <col min="255" max="255" width="13.33203125" customWidth="1"/>
    <col min="256" max="256" width="7.6640625" customWidth="1"/>
    <col min="257" max="257" width="6.109375" customWidth="1"/>
    <col min="258" max="258" width="56.109375" customWidth="1"/>
    <col min="259" max="259" width="9.33203125" customWidth="1"/>
    <col min="260" max="261" width="12.44140625" customWidth="1"/>
    <col min="262" max="262" width="10.88671875" customWidth="1"/>
    <col min="263" max="265" width="9" customWidth="1"/>
    <col min="266" max="266" width="11.44140625" customWidth="1"/>
    <col min="267" max="271" width="11.33203125" customWidth="1"/>
    <col min="272" max="510" width="9" customWidth="1"/>
    <col min="511" max="511" width="13.33203125" customWidth="1"/>
    <col min="512" max="512" width="7.6640625" customWidth="1"/>
    <col min="513" max="513" width="6.109375" customWidth="1"/>
    <col min="514" max="514" width="56.109375" customWidth="1"/>
    <col min="515" max="515" width="9.33203125" customWidth="1"/>
    <col min="516" max="517" width="12.44140625" customWidth="1"/>
    <col min="518" max="518" width="10.88671875" customWidth="1"/>
    <col min="519" max="521" width="9" customWidth="1"/>
    <col min="522" max="522" width="11.44140625" customWidth="1"/>
    <col min="523" max="527" width="11.33203125" customWidth="1"/>
    <col min="528" max="766" width="9" customWidth="1"/>
    <col min="767" max="767" width="13.33203125" customWidth="1"/>
    <col min="768" max="768" width="7.6640625" customWidth="1"/>
    <col min="769" max="769" width="6.109375" customWidth="1"/>
    <col min="770" max="770" width="56.109375" customWidth="1"/>
    <col min="771" max="771" width="9.33203125" customWidth="1"/>
    <col min="772" max="773" width="12.44140625" customWidth="1"/>
    <col min="774" max="774" width="10.88671875" customWidth="1"/>
    <col min="775" max="777" width="9" customWidth="1"/>
    <col min="778" max="778" width="11.44140625" customWidth="1"/>
    <col min="779" max="783" width="11.33203125" customWidth="1"/>
    <col min="784" max="1022" width="9" customWidth="1"/>
    <col min="1023" max="1023" width="13.33203125" customWidth="1"/>
    <col min="1024" max="1025" width="7.6640625" customWidth="1"/>
  </cols>
  <sheetData>
    <row r="1" spans="1:16" s="15" customFormat="1" ht="12.75" customHeight="1" x14ac:dyDescent="0.3">
      <c r="A1" s="287"/>
      <c r="B1" s="183" t="s">
        <v>139</v>
      </c>
      <c r="C1" s="288"/>
      <c r="D1" s="289"/>
      <c r="E1" s="290"/>
      <c r="F1" s="291"/>
      <c r="J1" s="608" t="s">
        <v>377</v>
      </c>
      <c r="K1" s="608"/>
      <c r="L1" s="608"/>
      <c r="M1" s="608"/>
      <c r="N1" s="608"/>
      <c r="O1" s="608"/>
    </row>
    <row r="2" spans="1:16" s="15" customFormat="1" ht="12.75" customHeight="1" x14ac:dyDescent="0.3">
      <c r="A2" s="292"/>
      <c r="B2" s="183" t="s">
        <v>140</v>
      </c>
      <c r="C2" s="293"/>
      <c r="D2" s="283"/>
      <c r="E2" s="284"/>
      <c r="F2" s="294"/>
      <c r="J2" s="608"/>
      <c r="K2" s="608"/>
      <c r="L2" s="608"/>
      <c r="M2" s="608"/>
      <c r="N2" s="608"/>
      <c r="O2" s="608"/>
    </row>
    <row r="3" spans="1:16" s="95" customFormat="1" ht="14.4" x14ac:dyDescent="0.3">
      <c r="A3" s="292"/>
      <c r="B3" s="184" t="s">
        <v>141</v>
      </c>
      <c r="C3" s="295"/>
      <c r="D3" s="296"/>
      <c r="E3" s="297"/>
      <c r="F3" s="298"/>
      <c r="J3" s="608"/>
      <c r="K3" s="608"/>
      <c r="L3" s="608"/>
      <c r="M3" s="608"/>
      <c r="N3" s="608"/>
      <c r="O3" s="608"/>
    </row>
    <row r="4" spans="1:16" s="299" customFormat="1" ht="15.6" x14ac:dyDescent="0.3">
      <c r="A4" s="609" t="s">
        <v>378</v>
      </c>
      <c r="B4" s="609"/>
      <c r="C4" s="609"/>
      <c r="D4" s="609"/>
      <c r="E4" s="609"/>
      <c r="F4" s="609"/>
      <c r="J4" s="608"/>
      <c r="K4" s="608"/>
      <c r="L4" s="608"/>
      <c r="M4" s="608"/>
      <c r="N4" s="608"/>
      <c r="O4" s="608"/>
    </row>
    <row r="5" spans="1:16" s="15" customFormat="1" ht="27" customHeight="1" x14ac:dyDescent="0.3">
      <c r="A5" s="610"/>
      <c r="B5" s="610"/>
      <c r="C5" s="610"/>
      <c r="D5" s="610"/>
      <c r="E5" s="610"/>
      <c r="F5" s="610"/>
      <c r="J5" s="611" t="s">
        <v>379</v>
      </c>
      <c r="K5" s="2" t="s">
        <v>380</v>
      </c>
      <c r="L5" s="2" t="s">
        <v>381</v>
      </c>
      <c r="M5" s="2" t="s">
        <v>382</v>
      </c>
      <c r="N5" s="2" t="s">
        <v>383</v>
      </c>
      <c r="O5" s="2" t="s">
        <v>384</v>
      </c>
    </row>
    <row r="6" spans="1:16" s="15" customFormat="1" ht="15.75" customHeight="1" x14ac:dyDescent="0.3">
      <c r="A6" s="612" t="s">
        <v>385</v>
      </c>
      <c r="B6" s="612"/>
      <c r="C6" s="612"/>
      <c r="D6" s="612"/>
      <c r="E6" s="612"/>
      <c r="F6" s="612"/>
      <c r="H6" s="95"/>
      <c r="J6" s="611"/>
      <c r="K6" s="2"/>
      <c r="L6" s="2"/>
      <c r="M6" s="2"/>
      <c r="N6" s="2"/>
      <c r="O6" s="2"/>
    </row>
    <row r="7" spans="1:16" s="15" customFormat="1" ht="15.75" customHeight="1" x14ac:dyDescent="0.3">
      <c r="A7" s="300"/>
      <c r="B7" s="301"/>
      <c r="C7" s="302"/>
      <c r="D7" s="302"/>
      <c r="E7" s="303"/>
      <c r="F7" s="304"/>
      <c r="H7" s="95"/>
      <c r="J7" s="611"/>
      <c r="K7" s="2"/>
      <c r="L7" s="2"/>
      <c r="M7" s="2"/>
      <c r="N7" s="2"/>
      <c r="O7" s="2"/>
    </row>
    <row r="8" spans="1:16" s="15" customFormat="1" ht="19.2" x14ac:dyDescent="0.3">
      <c r="A8" s="305" t="s">
        <v>386</v>
      </c>
      <c r="B8" s="306" t="s">
        <v>387</v>
      </c>
      <c r="C8" s="307" t="s">
        <v>388</v>
      </c>
      <c r="D8" s="308" t="s">
        <v>389</v>
      </c>
      <c r="E8" s="309" t="s">
        <v>390</v>
      </c>
      <c r="F8" s="310" t="s">
        <v>114</v>
      </c>
      <c r="H8" s="95"/>
      <c r="I8" s="95"/>
      <c r="J8" s="611"/>
      <c r="K8" s="2"/>
      <c r="L8" s="2"/>
      <c r="M8" s="2"/>
      <c r="N8" s="2"/>
      <c r="O8" s="2"/>
      <c r="P8" s="311" t="s">
        <v>391</v>
      </c>
    </row>
    <row r="9" spans="1:16" s="15" customFormat="1" ht="20.25" customHeight="1" x14ac:dyDescent="0.3">
      <c r="A9" s="613" t="s">
        <v>392</v>
      </c>
      <c r="B9" s="313" t="s">
        <v>393</v>
      </c>
      <c r="C9" s="314">
        <v>2</v>
      </c>
      <c r="D9" s="315">
        <f>C9*A17</f>
        <v>24</v>
      </c>
      <c r="E9" s="316">
        <v>223.25</v>
      </c>
      <c r="F9" s="317">
        <f>D9*E9</f>
        <v>5358</v>
      </c>
      <c r="H9" s="95"/>
      <c r="I9" s="95"/>
      <c r="J9" s="318">
        <v>93.83</v>
      </c>
      <c r="K9" s="319" t="e">
        <f>ROUND(IF('DADOS '!#REF!="SIM",J9*'DADOS '!#REF!,J9),2)</f>
        <v>#REF!</v>
      </c>
      <c r="L9" s="319" t="e">
        <f>ROUND(IF('DADOS '!#REF!="SIM",K9*'DADOS '!#REF!,K9),2)</f>
        <v>#REF!</v>
      </c>
      <c r="M9" s="319" t="e">
        <f>ROUND(IF('DADOS '!#REF!="SIM",L9*'DADOS '!#REF!,L9),2)</f>
        <v>#REF!</v>
      </c>
      <c r="N9" s="319" t="e">
        <f>ROUND(IF('DADOS '!#REF!="SIM",M9*'DADOS '!#REF!,M9),2)</f>
        <v>#REF!</v>
      </c>
      <c r="O9" s="319" t="e">
        <f>ROUND(IF('DADOS '!#REF!="SIM",N9*'DADOS '!#REF!,N9),2)</f>
        <v>#REF!</v>
      </c>
      <c r="P9" s="17" t="e">
        <f>IF('DADOS '!#REF!="INICIAL",J9,IF('DADOS '!#REF!="1º IPCA",K9,IF('DADOS '!#REF!="2º IPCA",L9,IF('DADOS '!#REF!="3º IPCA",M9,IF('DADOS '!#REF!="4º IPCA",N9,IF('DADOS '!#REF!="5º IPCA",O9,))))))</f>
        <v>#REF!</v>
      </c>
    </row>
    <row r="10" spans="1:16" s="95" customFormat="1" ht="15" customHeight="1" x14ac:dyDescent="0.3">
      <c r="A10" s="613"/>
      <c r="B10" s="313" t="s">
        <v>394</v>
      </c>
      <c r="C10" s="320">
        <v>3</v>
      </c>
      <c r="D10" s="315">
        <f>C10*A17</f>
        <v>36</v>
      </c>
      <c r="E10" s="321">
        <v>242.22</v>
      </c>
      <c r="F10" s="317">
        <f>D10*E10</f>
        <v>8719.92</v>
      </c>
      <c r="J10" s="318">
        <v>157</v>
      </c>
      <c r="K10" s="319" t="e">
        <f>ROUND(IF('DADOS '!#REF!="SIM",J10*'DADOS '!#REF!,J10),2)</f>
        <v>#REF!</v>
      </c>
      <c r="L10" s="319" t="e">
        <f>ROUND(IF('DADOS '!#REF!="SIM",K10*'DADOS '!#REF!,K10),2)</f>
        <v>#REF!</v>
      </c>
      <c r="M10" s="319" t="e">
        <f>ROUND(IF('DADOS '!#REF!="SIM",L10*'DADOS '!#REF!,L10),2)</f>
        <v>#REF!</v>
      </c>
      <c r="N10" s="319" t="e">
        <f>ROUND(IF('DADOS '!#REF!="SIM",M10*'DADOS '!#REF!,M10),2)</f>
        <v>#REF!</v>
      </c>
      <c r="O10" s="319" t="e">
        <f>ROUND(IF('DADOS '!#REF!="SIM",N10*'DADOS '!#REF!,N10),2)</f>
        <v>#REF!</v>
      </c>
      <c r="P10" s="17" t="e">
        <f>IF('DADOS '!#REF!="INICIAL",J10,IF('DADOS '!#REF!="1º IPCA",K10,IF('DADOS '!#REF!="2º IPCA",L10,IF('DADOS '!#REF!="3º IPCA",M10,IF('DADOS '!#REF!="4º IPCA",N10,IF('DADOS '!#REF!="5º IPCA",O10,))))))</f>
        <v>#REF!</v>
      </c>
    </row>
    <row r="11" spans="1:16" s="95" customFormat="1" ht="15.6" x14ac:dyDescent="0.3">
      <c r="A11" s="613"/>
      <c r="B11" s="313" t="s">
        <v>395</v>
      </c>
      <c r="C11" s="320">
        <v>1</v>
      </c>
      <c r="D11" s="315">
        <f>C11*A17</f>
        <v>12</v>
      </c>
      <c r="E11" s="321">
        <v>40.92</v>
      </c>
      <c r="F11" s="317">
        <f>E11*D11</f>
        <v>491.04</v>
      </c>
      <c r="J11" s="318"/>
      <c r="K11" s="319"/>
      <c r="L11" s="319"/>
      <c r="M11" s="319"/>
      <c r="N11" s="319"/>
      <c r="O11" s="319"/>
      <c r="P11" s="17"/>
    </row>
    <row r="12" spans="1:16" s="95" customFormat="1" ht="15.6" x14ac:dyDescent="0.3">
      <c r="A12" s="613"/>
      <c r="B12" s="313" t="s">
        <v>396</v>
      </c>
      <c r="C12" s="320">
        <v>3</v>
      </c>
      <c r="D12" s="315">
        <f>C12*A17</f>
        <v>36</v>
      </c>
      <c r="E12" s="321">
        <v>58.23</v>
      </c>
      <c r="F12" s="317">
        <f>D12*E12</f>
        <v>2096.2799999999997</v>
      </c>
      <c r="J12" s="318">
        <v>84.22</v>
      </c>
      <c r="K12" s="319" t="e">
        <f>ROUND(IF('DADOS '!#REF!="SIM",J12*'DADOS '!#REF!,J12),2)</f>
        <v>#REF!</v>
      </c>
      <c r="L12" s="319" t="e">
        <f>ROUND(IF('DADOS '!#REF!="SIM",K12*'DADOS '!#REF!,K12),2)</f>
        <v>#REF!</v>
      </c>
      <c r="M12" s="319" t="e">
        <f>ROUND(IF('DADOS '!#REF!="SIM",L12*'DADOS '!#REF!,L12),2)</f>
        <v>#REF!</v>
      </c>
      <c r="N12" s="319" t="e">
        <f>ROUND(IF('DADOS '!#REF!="SIM",M12*'DADOS '!#REF!,M12),2)</f>
        <v>#REF!</v>
      </c>
      <c r="O12" s="319" t="e">
        <f>ROUND(IF('DADOS '!#REF!="SIM",N12*'DADOS '!#REF!,N12),2)</f>
        <v>#REF!</v>
      </c>
      <c r="P12" s="17" t="e">
        <f>IF('DADOS '!#REF!="INICIAL",J12,IF('DADOS '!#REF!="1º IPCA",K12,IF('DADOS '!#REF!="2º IPCA",L12,IF('DADOS '!#REF!="3º IPCA",M12,IF('DADOS '!#REF!="4º IPCA",N12,IF('DADOS '!#REF!="5º IPCA",O12,))))))</f>
        <v>#REF!</v>
      </c>
    </row>
    <row r="13" spans="1:16" s="95" customFormat="1" ht="15.6" x14ac:dyDescent="0.3">
      <c r="A13" s="613"/>
      <c r="B13" s="313" t="s">
        <v>397</v>
      </c>
      <c r="C13" s="320">
        <v>1</v>
      </c>
      <c r="D13" s="315">
        <f>C13*A17</f>
        <v>12</v>
      </c>
      <c r="E13" s="321">
        <v>452.73</v>
      </c>
      <c r="F13" s="317">
        <f>D13*E13</f>
        <v>5432.76</v>
      </c>
      <c r="J13" s="318">
        <v>95.08</v>
      </c>
      <c r="K13" s="319" t="e">
        <f>ROUND(IF('DADOS '!#REF!="SIM",J13*'DADOS '!#REF!,J13),2)</f>
        <v>#REF!</v>
      </c>
      <c r="L13" s="319" t="e">
        <f>ROUND(IF('DADOS '!#REF!="SIM",K13*'DADOS '!#REF!,K13),2)</f>
        <v>#REF!</v>
      </c>
      <c r="M13" s="319" t="e">
        <f>ROUND(IF('DADOS '!#REF!="SIM",L13*'DADOS '!#REF!,L13),2)</f>
        <v>#REF!</v>
      </c>
      <c r="N13" s="319" t="e">
        <f>ROUND(IF('DADOS '!#REF!="SIM",M13*'DADOS '!#REF!,M13),2)</f>
        <v>#REF!</v>
      </c>
      <c r="O13" s="319" t="e">
        <f>ROUND(IF('DADOS '!#REF!="SIM",N13*'DADOS '!#REF!,N13),2)</f>
        <v>#REF!</v>
      </c>
      <c r="P13" s="17" t="e">
        <f>IF('DADOS '!#REF!="INICIAL",J13,IF('DADOS '!#REF!="1º IPCA",K13,IF('DADOS '!#REF!="2º IPCA",L13,IF('DADOS '!#REF!="3º IPCA",M13,IF('DADOS '!#REF!="4º IPCA",N13,IF('DADOS '!#REF!="5º IPCA",O13,))))))</f>
        <v>#REF!</v>
      </c>
    </row>
    <row r="14" spans="1:16" s="95" customFormat="1" ht="15.6" x14ac:dyDescent="0.3">
      <c r="A14" s="613"/>
      <c r="B14" s="322" t="s">
        <v>398</v>
      </c>
      <c r="C14" s="323">
        <v>3</v>
      </c>
      <c r="D14" s="315">
        <f>C14*A17</f>
        <v>36</v>
      </c>
      <c r="E14" s="324">
        <v>22.16</v>
      </c>
      <c r="F14" s="317">
        <f>D14*E14</f>
        <v>797.76</v>
      </c>
      <c r="J14" s="318">
        <v>48.73</v>
      </c>
      <c r="K14" s="319" t="e">
        <f>ROUND(IF('DADOS '!#REF!="SIM",J14*'DADOS '!#REF!,J14),2)</f>
        <v>#REF!</v>
      </c>
      <c r="L14" s="319" t="e">
        <f>ROUND(IF('DADOS '!#REF!="SIM",K14*'DADOS '!#REF!,K14),2)</f>
        <v>#REF!</v>
      </c>
      <c r="M14" s="319" t="e">
        <f>ROUND(IF('DADOS '!#REF!="SIM",L14*'DADOS '!#REF!,L14),2)</f>
        <v>#REF!</v>
      </c>
      <c r="N14" s="319" t="e">
        <f>ROUND(IF('DADOS '!#REF!="SIM",M14*'DADOS '!#REF!,M14),2)</f>
        <v>#REF!</v>
      </c>
      <c r="O14" s="319" t="e">
        <f>ROUND(IF('DADOS '!#REF!="SIM",N14*'DADOS '!#REF!,N14),2)</f>
        <v>#REF!</v>
      </c>
      <c r="P14" s="17" t="e">
        <f>IF('DADOS '!#REF!="INICIAL",J14,IF('DADOS '!#REF!="1º IPCA",K14,IF('DADOS '!#REF!="2º IPCA",L14,IF('DADOS '!#REF!="3º IPCA",M14,IF('DADOS '!#REF!="4º IPCA",N14,IF('DADOS '!#REF!="5º IPCA",O14,))))))</f>
        <v>#REF!</v>
      </c>
    </row>
    <row r="15" spans="1:16" s="95" customFormat="1" ht="15.6" x14ac:dyDescent="0.3">
      <c r="A15" s="613"/>
      <c r="B15" s="322" t="s">
        <v>399</v>
      </c>
      <c r="C15" s="323">
        <v>1</v>
      </c>
      <c r="D15" s="315">
        <f>C15*A17</f>
        <v>12</v>
      </c>
      <c r="E15" s="324">
        <v>95.5</v>
      </c>
      <c r="F15" s="317">
        <f>D15*E15</f>
        <v>1146</v>
      </c>
      <c r="J15" s="318"/>
      <c r="K15" s="319"/>
      <c r="L15" s="319"/>
      <c r="M15" s="319"/>
      <c r="N15" s="319"/>
      <c r="O15" s="319"/>
      <c r="P15" s="17"/>
    </row>
    <row r="16" spans="1:16" s="95" customFormat="1" ht="27.6" x14ac:dyDescent="0.3">
      <c r="A16" s="312" t="s">
        <v>400</v>
      </c>
      <c r="B16" s="325"/>
      <c r="C16" s="326"/>
      <c r="D16" s="326"/>
      <c r="E16" s="326"/>
      <c r="F16" s="327"/>
      <c r="J16" s="318"/>
      <c r="K16" s="319"/>
      <c r="L16" s="319"/>
      <c r="M16" s="319"/>
      <c r="N16" s="319"/>
      <c r="O16" s="319"/>
      <c r="P16" s="17"/>
    </row>
    <row r="17" spans="1:15" s="95" customFormat="1" ht="23.4" x14ac:dyDescent="0.3">
      <c r="A17" s="328">
        <v>12</v>
      </c>
      <c r="B17" s="329"/>
      <c r="C17" s="329"/>
      <c r="D17" s="329"/>
      <c r="E17" s="330">
        <f>SUM(E9:E15)</f>
        <v>1135.01</v>
      </c>
      <c r="F17" s="331">
        <f>SUM(F9:F15)</f>
        <v>24041.759999999998</v>
      </c>
      <c r="J17" s="17"/>
      <c r="K17" s="17"/>
      <c r="L17" s="17"/>
      <c r="M17" s="17"/>
      <c r="N17" s="17"/>
      <c r="O17" s="17"/>
    </row>
    <row r="18" spans="1:15" s="95" customFormat="1" ht="15.6" x14ac:dyDescent="0.3">
      <c r="A18" s="614" t="s">
        <v>401</v>
      </c>
      <c r="B18" s="614"/>
      <c r="C18" s="614"/>
      <c r="D18" s="614"/>
      <c r="E18" s="614"/>
      <c r="F18" s="332">
        <f>ROUND(F17/$A$17/12,2)</f>
        <v>166.96</v>
      </c>
      <c r="J18" s="17"/>
      <c r="K18" s="17"/>
      <c r="L18" s="17"/>
      <c r="M18" s="17"/>
      <c r="N18" s="17"/>
      <c r="O18" s="17"/>
    </row>
    <row r="19" spans="1:15" ht="14.4" x14ac:dyDescent="0.3"/>
    <row r="20" spans="1:15" ht="14.4" x14ac:dyDescent="0.3"/>
    <row r="21" spans="1:15" ht="14.4" x14ac:dyDescent="0.3"/>
    <row r="22" spans="1:15" ht="14.4" x14ac:dyDescent="0.3"/>
    <row r="23" spans="1:15" ht="14.4" x14ac:dyDescent="0.3"/>
    <row r="24" spans="1:15" ht="14.4" x14ac:dyDescent="0.3"/>
    <row r="25" spans="1:15" ht="14.4" x14ac:dyDescent="0.3"/>
    <row r="26" spans="1:15" ht="14.4" x14ac:dyDescent="0.3"/>
    <row r="27" spans="1:15" ht="14.4" x14ac:dyDescent="0.3"/>
    <row r="28" spans="1:15" ht="36" customHeight="1" x14ac:dyDescent="0.3"/>
    <row r="29" spans="1:15" ht="14.4" x14ac:dyDescent="0.3"/>
    <row r="30" spans="1:15" ht="14.4" x14ac:dyDescent="0.3"/>
    <row r="31" spans="1:15" ht="14.4" x14ac:dyDescent="0.3"/>
    <row r="32" spans="1:15" ht="14.4" x14ac:dyDescent="0.3"/>
    <row r="33" ht="14.4" x14ac:dyDescent="0.3"/>
    <row r="34" ht="14.4" x14ac:dyDescent="0.3"/>
    <row r="35" ht="36" customHeight="1" x14ac:dyDescent="0.3"/>
    <row r="36" ht="14.4" x14ac:dyDescent="0.3"/>
    <row r="37" ht="14.4" x14ac:dyDescent="0.3"/>
    <row r="38" ht="14.4" x14ac:dyDescent="0.3"/>
    <row r="39" ht="14.4" x14ac:dyDescent="0.3"/>
    <row r="40" ht="14.4" x14ac:dyDescent="0.3"/>
    <row r="41" ht="14.4" x14ac:dyDescent="0.3"/>
    <row r="42" ht="14.4" x14ac:dyDescent="0.3"/>
    <row r="43" ht="14.4" x14ac:dyDescent="0.3"/>
    <row r="44" ht="14.4" x14ac:dyDescent="0.3"/>
    <row r="45" ht="14.4" x14ac:dyDescent="0.3"/>
    <row r="46" ht="14.4" x14ac:dyDescent="0.3"/>
    <row r="47" ht="14.4" x14ac:dyDescent="0.3"/>
    <row r="48" ht="14.4" x14ac:dyDescent="0.3"/>
  </sheetData>
  <sheetProtection password="C4BC" sheet="1" objects="1" scenarios="1"/>
  <mergeCells count="12">
    <mergeCell ref="A9:A15"/>
    <mergeCell ref="A18:E18"/>
    <mergeCell ref="J1:O4"/>
    <mergeCell ref="A4:F4"/>
    <mergeCell ref="A5:F5"/>
    <mergeCell ref="J5:J8"/>
    <mergeCell ref="K5:K8"/>
    <mergeCell ref="L5:L8"/>
    <mergeCell ref="M5:M8"/>
    <mergeCell ref="N5:N8"/>
    <mergeCell ref="O5:O8"/>
    <mergeCell ref="A6:F6"/>
  </mergeCells>
  <pageMargins left="0.51180555555555596" right="0.51180555555555596" top="0.78749999999999998" bottom="0.78749999999999998" header="0.511811023622047" footer="0.511811023622047"/>
  <pageSetup paperSize="9" scale="6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5"/>
  <sheetViews>
    <sheetView showGridLines="0" view="pageBreakPreview" zoomScale="60" zoomScaleNormal="95" workbookViewId="0">
      <selection activeCell="F7" sqref="F7"/>
    </sheetView>
  </sheetViews>
  <sheetFormatPr defaultColWidth="8.6640625" defaultRowHeight="13.5" customHeight="1" x14ac:dyDescent="0.3"/>
  <cols>
    <col min="1" max="1" width="13.33203125" style="17" customWidth="1"/>
    <col min="2" max="2" width="70.44140625" style="16" customWidth="1"/>
    <col min="3" max="3" width="10.6640625" style="283" customWidth="1"/>
    <col min="4" max="4" width="12.44140625" style="283" customWidth="1"/>
    <col min="5" max="5" width="13.6640625" style="284" customWidth="1"/>
    <col min="6" max="6" width="14.33203125" style="285" customWidth="1"/>
    <col min="7" max="7" width="10.109375" customWidth="1"/>
    <col min="8" max="8" width="10.33203125" customWidth="1"/>
    <col min="9" max="9" width="9" customWidth="1"/>
    <col min="10" max="10" width="16.44140625" style="286" hidden="1" customWidth="1"/>
    <col min="11" max="15" width="11.33203125" style="286" hidden="1" customWidth="1"/>
    <col min="16" max="16" width="9" hidden="1" customWidth="1"/>
    <col min="17" max="17" width="11.5546875" hidden="1" customWidth="1"/>
    <col min="18" max="254" width="9" customWidth="1"/>
    <col min="255" max="255" width="13.33203125" customWidth="1"/>
    <col min="256" max="256" width="7.6640625" customWidth="1"/>
    <col min="257" max="257" width="6.109375" customWidth="1"/>
    <col min="258" max="258" width="56.109375" customWidth="1"/>
    <col min="259" max="259" width="9.33203125" customWidth="1"/>
    <col min="260" max="261" width="12.44140625" customWidth="1"/>
    <col min="262" max="262" width="10.88671875" customWidth="1"/>
    <col min="263" max="265" width="9" customWidth="1"/>
    <col min="266" max="266" width="11.44140625" customWidth="1"/>
    <col min="267" max="271" width="11.33203125" customWidth="1"/>
    <col min="272" max="510" width="9" customWidth="1"/>
    <col min="511" max="511" width="13.33203125" customWidth="1"/>
    <col min="512" max="512" width="7.6640625" customWidth="1"/>
    <col min="513" max="513" width="6.109375" customWidth="1"/>
    <col min="514" max="514" width="56.109375" customWidth="1"/>
    <col min="515" max="515" width="9.33203125" customWidth="1"/>
    <col min="516" max="517" width="12.44140625" customWidth="1"/>
    <col min="518" max="518" width="10.88671875" customWidth="1"/>
    <col min="519" max="521" width="9" customWidth="1"/>
    <col min="522" max="522" width="11.44140625" customWidth="1"/>
    <col min="523" max="527" width="11.33203125" customWidth="1"/>
    <col min="528" max="766" width="9" customWidth="1"/>
    <col min="767" max="767" width="13.33203125" customWidth="1"/>
    <col min="768" max="768" width="7.6640625" customWidth="1"/>
    <col min="769" max="769" width="6.109375" customWidth="1"/>
    <col min="770" max="770" width="56.109375" customWidth="1"/>
    <col min="771" max="771" width="9.33203125" customWidth="1"/>
    <col min="772" max="773" width="12.44140625" customWidth="1"/>
    <col min="774" max="774" width="10.88671875" customWidth="1"/>
    <col min="775" max="777" width="9" customWidth="1"/>
    <col min="778" max="778" width="11.44140625" customWidth="1"/>
    <col min="779" max="783" width="11.33203125" customWidth="1"/>
    <col min="784" max="1022" width="9" customWidth="1"/>
    <col min="1023" max="1023" width="13.33203125" customWidth="1"/>
    <col min="1024" max="1025" width="7.6640625" customWidth="1"/>
  </cols>
  <sheetData>
    <row r="1" spans="1:16" s="15" customFormat="1" ht="12.75" customHeight="1" x14ac:dyDescent="0.3">
      <c r="A1" s="287"/>
      <c r="B1" s="183" t="s">
        <v>139</v>
      </c>
      <c r="C1" s="288"/>
      <c r="D1" s="289"/>
      <c r="E1" s="289"/>
      <c r="F1" s="290"/>
      <c r="G1" s="291"/>
      <c r="K1" s="608" t="s">
        <v>377</v>
      </c>
      <c r="L1" s="608"/>
      <c r="M1" s="608"/>
      <c r="N1" s="608"/>
      <c r="O1" s="608"/>
      <c r="P1" s="608"/>
    </row>
    <row r="2" spans="1:16" s="15" customFormat="1" ht="12.75" customHeight="1" x14ac:dyDescent="0.3">
      <c r="A2" s="292"/>
      <c r="B2" s="183" t="s">
        <v>140</v>
      </c>
      <c r="C2" s="293"/>
      <c r="D2" s="283"/>
      <c r="E2" s="283"/>
      <c r="F2" s="284"/>
      <c r="G2" s="294"/>
      <c r="K2" s="608"/>
      <c r="L2" s="608"/>
      <c r="M2" s="608"/>
      <c r="N2" s="608"/>
      <c r="O2" s="608"/>
      <c r="P2" s="608"/>
    </row>
    <row r="3" spans="1:16" s="95" customFormat="1" ht="14.4" x14ac:dyDescent="0.3">
      <c r="A3" s="292"/>
      <c r="B3" s="184" t="s">
        <v>141</v>
      </c>
      <c r="C3" s="295"/>
      <c r="D3" s="296"/>
      <c r="E3" s="296"/>
      <c r="F3" s="297"/>
      <c r="G3" s="298"/>
      <c r="K3" s="608"/>
      <c r="L3" s="608"/>
      <c r="M3" s="608"/>
      <c r="N3" s="608"/>
      <c r="O3" s="608"/>
      <c r="P3" s="608"/>
    </row>
    <row r="4" spans="1:16" s="299" customFormat="1" ht="15.6" x14ac:dyDescent="0.3">
      <c r="A4" s="609" t="s">
        <v>402</v>
      </c>
      <c r="B4" s="609"/>
      <c r="C4" s="609"/>
      <c r="D4" s="609"/>
      <c r="E4" s="609"/>
      <c r="F4" s="609"/>
      <c r="G4" s="609"/>
      <c r="K4" s="608"/>
      <c r="L4" s="608"/>
      <c r="M4" s="608"/>
      <c r="N4" s="608"/>
      <c r="O4" s="608"/>
      <c r="P4" s="608"/>
    </row>
    <row r="5" spans="1:16" s="95" customFormat="1" ht="14.4" x14ac:dyDescent="0.3">
      <c r="A5" s="17"/>
      <c r="B5" s="16"/>
      <c r="C5" s="283"/>
      <c r="D5" s="283"/>
      <c r="E5" s="284"/>
      <c r="F5" s="285"/>
    </row>
    <row r="6" spans="1:16" s="95" customFormat="1" ht="27.6" x14ac:dyDescent="0.3">
      <c r="A6" s="333" t="s">
        <v>305</v>
      </c>
      <c r="B6" s="333" t="s">
        <v>403</v>
      </c>
      <c r="C6" s="333" t="s">
        <v>404</v>
      </c>
      <c r="D6" s="333" t="s">
        <v>405</v>
      </c>
      <c r="E6" s="334" t="s">
        <v>406</v>
      </c>
      <c r="F6" s="333" t="s">
        <v>407</v>
      </c>
      <c r="G6" s="333" t="s">
        <v>408</v>
      </c>
    </row>
    <row r="7" spans="1:16" s="95" customFormat="1" ht="55.2" x14ac:dyDescent="0.3">
      <c r="A7" s="335">
        <v>1</v>
      </c>
      <c r="B7" s="40" t="s">
        <v>409</v>
      </c>
      <c r="C7" s="336" t="s">
        <v>108</v>
      </c>
      <c r="D7" s="337">
        <v>40</v>
      </c>
      <c r="E7" s="335">
        <v>1</v>
      </c>
      <c r="F7" s="41">
        <v>4</v>
      </c>
      <c r="G7" s="338">
        <f>D7/E7*F7</f>
        <v>160</v>
      </c>
    </row>
    <row r="8" spans="1:16" s="95" customFormat="1" ht="14.4" x14ac:dyDescent="0.3">
      <c r="A8" s="615" t="s">
        <v>410</v>
      </c>
      <c r="B8" s="615"/>
      <c r="C8" s="615"/>
      <c r="D8" s="615"/>
      <c r="E8" s="615"/>
      <c r="F8" s="615"/>
      <c r="G8" s="339">
        <f>G7</f>
        <v>160</v>
      </c>
    </row>
    <row r="9" spans="1:16" s="95" customFormat="1" ht="14.4" x14ac:dyDescent="0.3">
      <c r="A9" s="615" t="s">
        <v>411</v>
      </c>
      <c r="B9" s="615"/>
      <c r="C9" s="615"/>
      <c r="D9" s="615"/>
      <c r="E9" s="615"/>
      <c r="F9" s="615"/>
      <c r="G9" s="340">
        <f>SUM('DADOS '!B7:B8)</f>
        <v>12</v>
      </c>
    </row>
    <row r="10" spans="1:16" s="95" customFormat="1" ht="14.4" x14ac:dyDescent="0.3">
      <c r="A10" s="615" t="s">
        <v>412</v>
      </c>
      <c r="B10" s="615"/>
      <c r="C10" s="615"/>
      <c r="D10" s="615"/>
      <c r="E10" s="615"/>
      <c r="F10" s="615"/>
      <c r="G10" s="339">
        <f>G8/G9</f>
        <v>13.333333333333334</v>
      </c>
    </row>
    <row r="12" spans="1:16" s="95" customFormat="1" ht="36" customHeight="1" x14ac:dyDescent="0.3">
      <c r="A12" s="616" t="s">
        <v>413</v>
      </c>
      <c r="B12" s="616"/>
      <c r="C12" s="616"/>
      <c r="D12" s="616"/>
      <c r="E12" s="616"/>
      <c r="F12" s="616"/>
      <c r="G12" s="616"/>
    </row>
    <row r="13" spans="1:16" s="95" customFormat="1" ht="14.4" x14ac:dyDescent="0.3">
      <c r="A13" s="341"/>
      <c r="B13" s="342"/>
      <c r="C13" s="342"/>
      <c r="D13" s="343" t="s">
        <v>69</v>
      </c>
      <c r="E13" s="342"/>
      <c r="F13" s="342" t="s">
        <v>414</v>
      </c>
      <c r="G13" s="342"/>
    </row>
    <row r="14" spans="1:16" s="95" customFormat="1" ht="27.6" x14ac:dyDescent="0.3">
      <c r="A14" s="333" t="s">
        <v>305</v>
      </c>
      <c r="B14" s="333" t="s">
        <v>415</v>
      </c>
      <c r="C14" s="333" t="s">
        <v>404</v>
      </c>
      <c r="D14" s="333" t="s">
        <v>405</v>
      </c>
      <c r="E14" s="334" t="s">
        <v>416</v>
      </c>
      <c r="F14" s="333" t="s">
        <v>407</v>
      </c>
      <c r="G14" s="333" t="s">
        <v>408</v>
      </c>
    </row>
    <row r="15" spans="1:16" s="95" customFormat="1" ht="124.2" x14ac:dyDescent="0.3">
      <c r="A15" s="335">
        <v>2</v>
      </c>
      <c r="B15" s="40" t="s">
        <v>417</v>
      </c>
      <c r="C15" s="336" t="s">
        <v>418</v>
      </c>
      <c r="D15" s="337">
        <v>700</v>
      </c>
      <c r="E15" s="335">
        <v>60</v>
      </c>
      <c r="F15" s="41">
        <v>4</v>
      </c>
      <c r="G15" s="338">
        <f>D15*F15</f>
        <v>2800</v>
      </c>
    </row>
    <row r="16" spans="1:16" s="95" customFormat="1" ht="14.4" x14ac:dyDescent="0.3">
      <c r="A16" s="615" t="s">
        <v>419</v>
      </c>
      <c r="B16" s="615"/>
      <c r="C16" s="615"/>
      <c r="D16" s="615"/>
      <c r="E16" s="615"/>
      <c r="F16" s="615"/>
      <c r="G16" s="339">
        <f>G15</f>
        <v>2800</v>
      </c>
      <c r="H16" s="344" t="s">
        <v>420</v>
      </c>
      <c r="I16" s="345"/>
    </row>
    <row r="17" spans="1:17" s="95" customFormat="1" ht="14.4" x14ac:dyDescent="0.3">
      <c r="A17" s="615" t="s">
        <v>421</v>
      </c>
      <c r="B17" s="615"/>
      <c r="C17" s="615"/>
      <c r="D17" s="615" t="s">
        <v>421</v>
      </c>
      <c r="E17" s="615"/>
      <c r="F17" s="615"/>
      <c r="G17" s="339">
        <f>G16*H17</f>
        <v>560</v>
      </c>
      <c r="H17" s="346">
        <v>0.2</v>
      </c>
      <c r="I17" s="345"/>
    </row>
    <row r="18" spans="1:17" s="95" customFormat="1" ht="14.4" x14ac:dyDescent="0.3">
      <c r="A18" s="615" t="s">
        <v>422</v>
      </c>
      <c r="B18" s="615"/>
      <c r="C18" s="615"/>
      <c r="D18" s="615" t="s">
        <v>421</v>
      </c>
      <c r="E18" s="615"/>
      <c r="F18" s="615"/>
      <c r="G18" s="339">
        <f>ROUND((G16-G17)/E15,2)</f>
        <v>37.33</v>
      </c>
      <c r="H18" s="344" t="s">
        <v>423</v>
      </c>
    </row>
    <row r="19" spans="1:17" s="95" customFormat="1" ht="14.4" x14ac:dyDescent="0.3">
      <c r="A19" s="615" t="s">
        <v>424</v>
      </c>
      <c r="B19" s="615"/>
      <c r="C19" s="615"/>
      <c r="D19" s="615"/>
      <c r="E19" s="615"/>
      <c r="F19" s="615"/>
      <c r="G19" s="339">
        <f>G18*0.05</f>
        <v>1.8665</v>
      </c>
      <c r="H19" s="344" t="s">
        <v>425</v>
      </c>
    </row>
    <row r="20" spans="1:17" s="95" customFormat="1" ht="14.4" x14ac:dyDescent="0.3">
      <c r="A20" s="615" t="s">
        <v>426</v>
      </c>
      <c r="B20" s="615"/>
      <c r="C20" s="615"/>
      <c r="D20" s="615"/>
      <c r="E20" s="615"/>
      <c r="F20" s="615"/>
      <c r="G20" s="339">
        <f>G18+G19</f>
        <v>39.1965</v>
      </c>
      <c r="H20" s="344"/>
      <c r="J20"/>
      <c r="K20"/>
      <c r="L20"/>
      <c r="M20"/>
      <c r="N20"/>
      <c r="O20"/>
      <c r="P20"/>
      <c r="Q20"/>
    </row>
    <row r="21" spans="1:17" ht="14.4" x14ac:dyDescent="0.3">
      <c r="A21" s="615" t="s">
        <v>411</v>
      </c>
      <c r="B21" s="615"/>
      <c r="C21" s="615"/>
      <c r="D21" s="615"/>
      <c r="E21" s="615"/>
      <c r="F21" s="615"/>
      <c r="G21" s="340">
        <f>SUM('DADOS '!B7:B8)</f>
        <v>12</v>
      </c>
      <c r="J21"/>
      <c r="K21"/>
      <c r="L21"/>
      <c r="M21"/>
      <c r="N21"/>
      <c r="O21"/>
    </row>
    <row r="22" spans="1:17" ht="14.4" x14ac:dyDescent="0.3">
      <c r="A22" s="615" t="s">
        <v>412</v>
      </c>
      <c r="B22" s="615"/>
      <c r="C22" s="615"/>
      <c r="D22" s="615"/>
      <c r="E22" s="615"/>
      <c r="F22" s="615"/>
      <c r="G22" s="339">
        <f>G20/G21</f>
        <v>3.266375</v>
      </c>
      <c r="J22"/>
      <c r="K22"/>
      <c r="L22"/>
      <c r="M22"/>
      <c r="N22"/>
      <c r="O22"/>
    </row>
    <row r="23" spans="1:17" ht="14.4" x14ac:dyDescent="0.3"/>
    <row r="24" spans="1:17" ht="14.4" x14ac:dyDescent="0.3"/>
    <row r="25" spans="1:17" ht="14.4" x14ac:dyDescent="0.3"/>
  </sheetData>
  <sheetProtection password="C4BC" sheet="1" objects="1" scenarios="1"/>
  <mergeCells count="13">
    <mergeCell ref="A20:F20"/>
    <mergeCell ref="A21:F21"/>
    <mergeCell ref="A22:F22"/>
    <mergeCell ref="A12:G12"/>
    <mergeCell ref="A16:F16"/>
    <mergeCell ref="A17:F17"/>
    <mergeCell ref="A18:F18"/>
    <mergeCell ref="A19:F19"/>
    <mergeCell ref="K1:P4"/>
    <mergeCell ref="A4:G4"/>
    <mergeCell ref="A8:F8"/>
    <mergeCell ref="A9:F9"/>
    <mergeCell ref="A10:F10"/>
  </mergeCells>
  <pageMargins left="0.51180555555555596" right="0.51180555555555596" top="0.78749999999999998" bottom="0.78749999999999998" header="0.511811023622047" footer="0.511811023622047"/>
  <pageSetup paperSize="9" scale="5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R94"/>
  <sheetViews>
    <sheetView showGridLines="0" view="pageBreakPreview" topLeftCell="A74" zoomScale="60" zoomScaleNormal="95" workbookViewId="0">
      <selection activeCell="R11" sqref="R11"/>
    </sheetView>
  </sheetViews>
  <sheetFormatPr defaultColWidth="8.6640625" defaultRowHeight="13.5" customHeight="1" x14ac:dyDescent="0.3"/>
  <cols>
    <col min="1" max="1" width="11.5546875" customWidth="1"/>
    <col min="2" max="2" width="13" style="286" customWidth="1"/>
    <col min="3" max="3" width="49.109375" style="347" customWidth="1"/>
    <col min="4" max="4" width="16" style="286" customWidth="1"/>
    <col min="5" max="5" width="11.5546875" style="286" customWidth="1"/>
    <col min="6" max="6" width="16.88671875" style="286" hidden="1" customWidth="1"/>
    <col min="7" max="8" width="11.5546875" style="286" customWidth="1"/>
    <col min="9" max="9" width="14.109375" style="286" customWidth="1"/>
    <col min="10" max="10" width="12.88671875" style="286" customWidth="1"/>
    <col min="11" max="11" width="11" style="286" customWidth="1"/>
    <col min="12" max="12" width="11.5546875" customWidth="1"/>
    <col min="13" max="13" width="2.6640625" customWidth="1"/>
    <col min="14" max="14" width="7.6640625" customWidth="1"/>
    <col min="15" max="16" width="11.5546875" customWidth="1"/>
    <col min="17" max="17" width="13.6640625" customWidth="1"/>
    <col min="18" max="1025" width="11.5546875" customWidth="1"/>
  </cols>
  <sheetData>
    <row r="2" spans="2:18" ht="37.5" customHeight="1" x14ac:dyDescent="0.3">
      <c r="B2" s="617" t="s">
        <v>427</v>
      </c>
      <c r="C2" s="617"/>
      <c r="D2" s="617"/>
      <c r="E2" s="617"/>
      <c r="F2" s="617"/>
      <c r="G2" s="617"/>
      <c r="H2" s="617"/>
      <c r="I2" s="617"/>
      <c r="J2" s="617"/>
      <c r="K2" s="617"/>
      <c r="L2" s="349"/>
      <c r="M2" s="349"/>
      <c r="N2" s="349"/>
      <c r="O2" s="349"/>
    </row>
    <row r="3" spans="2:18" ht="13.5" customHeight="1" x14ac:dyDescent="0.3">
      <c r="B3" s="617" t="s">
        <v>305</v>
      </c>
      <c r="C3" s="617" t="s">
        <v>428</v>
      </c>
      <c r="D3" s="617" t="s">
        <v>429</v>
      </c>
      <c r="E3" s="617" t="s">
        <v>430</v>
      </c>
      <c r="F3" s="617" t="s">
        <v>431</v>
      </c>
      <c r="G3" s="617" t="s">
        <v>432</v>
      </c>
      <c r="H3" s="617" t="s">
        <v>433</v>
      </c>
      <c r="I3" s="617" t="s">
        <v>434</v>
      </c>
      <c r="J3" s="617" t="s">
        <v>435</v>
      </c>
      <c r="K3" s="617" t="s">
        <v>436</v>
      </c>
      <c r="L3" s="349"/>
      <c r="M3" s="349"/>
      <c r="N3" s="349"/>
      <c r="O3" s="349"/>
    </row>
    <row r="4" spans="2:18" ht="14.4" x14ac:dyDescent="0.3">
      <c r="B4" s="617"/>
      <c r="C4" s="617"/>
      <c r="D4" s="617"/>
      <c r="E4" s="617"/>
      <c r="F4" s="617"/>
      <c r="G4" s="617"/>
      <c r="H4" s="617"/>
      <c r="I4" s="617"/>
      <c r="J4" s="617"/>
      <c r="K4" s="617"/>
      <c r="L4" s="349"/>
      <c r="M4" s="349"/>
      <c r="N4" s="349"/>
      <c r="O4" s="349"/>
    </row>
    <row r="5" spans="2:18" ht="14.4" x14ac:dyDescent="0.3">
      <c r="B5" s="617"/>
      <c r="C5" s="617"/>
      <c r="D5" s="617"/>
      <c r="E5" s="617"/>
      <c r="F5" s="617"/>
      <c r="G5" s="617"/>
      <c r="H5" s="617"/>
      <c r="I5" s="617"/>
      <c r="J5" s="617"/>
      <c r="K5" s="617"/>
      <c r="L5" s="349"/>
      <c r="M5" s="349"/>
      <c r="N5" s="349"/>
      <c r="O5" s="349"/>
    </row>
    <row r="6" spans="2:18" ht="14.4" x14ac:dyDescent="0.3">
      <c r="B6" s="617"/>
      <c r="C6" s="617"/>
      <c r="D6" s="617"/>
      <c r="E6" s="617"/>
      <c r="F6" s="617"/>
      <c r="G6" s="617"/>
      <c r="H6" s="617"/>
      <c r="I6" s="617"/>
      <c r="J6" s="617"/>
      <c r="K6" s="617"/>
      <c r="L6" s="349"/>
      <c r="M6" s="349"/>
      <c r="N6" s="349"/>
      <c r="O6" s="349"/>
    </row>
    <row r="7" spans="2:18" ht="124.8" x14ac:dyDescent="0.3">
      <c r="B7" s="350">
        <v>1</v>
      </c>
      <c r="C7" s="351" t="s">
        <v>437</v>
      </c>
      <c r="D7" s="350" t="s">
        <v>438</v>
      </c>
      <c r="E7" s="350">
        <v>12</v>
      </c>
      <c r="F7" s="350">
        <v>13</v>
      </c>
      <c r="G7" s="350">
        <v>12</v>
      </c>
      <c r="H7" s="352">
        <v>33.78</v>
      </c>
      <c r="I7" s="353">
        <v>1</v>
      </c>
      <c r="J7" s="354">
        <f>(H7*E7)*(12/G7)*I7</f>
        <v>405.36</v>
      </c>
      <c r="K7" s="354">
        <f>J7/12</f>
        <v>33.78</v>
      </c>
      <c r="L7" s="349"/>
      <c r="M7" s="349"/>
      <c r="N7" s="349"/>
      <c r="O7" s="349"/>
    </row>
    <row r="8" spans="2:18" ht="15.6" x14ac:dyDescent="0.3">
      <c r="B8" s="350">
        <v>2</v>
      </c>
      <c r="C8" s="351" t="s">
        <v>439</v>
      </c>
      <c r="D8" s="350" t="s">
        <v>440</v>
      </c>
      <c r="E8" s="350">
        <v>12</v>
      </c>
      <c r="F8" s="350">
        <v>13</v>
      </c>
      <c r="G8" s="350">
        <v>12</v>
      </c>
      <c r="H8" s="352">
        <v>24.36</v>
      </c>
      <c r="I8" s="353">
        <v>1</v>
      </c>
      <c r="J8" s="354">
        <f>(H8*E8)*(12/G8)*I8</f>
        <v>292.32</v>
      </c>
      <c r="K8" s="354">
        <f>J8/12</f>
        <v>24.36</v>
      </c>
      <c r="L8" s="349"/>
      <c r="M8" s="349"/>
      <c r="N8" s="349"/>
      <c r="O8" s="349"/>
    </row>
    <row r="9" spans="2:18" ht="46.8" x14ac:dyDescent="0.3">
      <c r="B9" s="350">
        <v>3</v>
      </c>
      <c r="C9" s="351" t="s">
        <v>441</v>
      </c>
      <c r="D9" s="350" t="s">
        <v>438</v>
      </c>
      <c r="E9" s="350">
        <v>4</v>
      </c>
      <c r="F9" s="350">
        <v>4</v>
      </c>
      <c r="G9" s="350">
        <v>60</v>
      </c>
      <c r="H9" s="352">
        <v>1268</v>
      </c>
      <c r="I9" s="353">
        <v>1</v>
      </c>
      <c r="J9" s="354">
        <f>(H9*E9)*(12/G9)*I9</f>
        <v>1014.4000000000001</v>
      </c>
      <c r="K9" s="354">
        <f>J9/12</f>
        <v>84.533333333333346</v>
      </c>
      <c r="L9" s="349"/>
      <c r="M9" s="349"/>
      <c r="N9" s="349"/>
      <c r="O9" s="349"/>
    </row>
    <row r="10" spans="2:18" ht="31.2" x14ac:dyDescent="0.3">
      <c r="B10" s="350">
        <v>4</v>
      </c>
      <c r="C10" s="351" t="s">
        <v>442</v>
      </c>
      <c r="D10" s="350" t="s">
        <v>438</v>
      </c>
      <c r="E10" s="350">
        <v>4</v>
      </c>
      <c r="F10" s="350">
        <v>4</v>
      </c>
      <c r="G10" s="350">
        <v>60</v>
      </c>
      <c r="H10" s="352">
        <v>168.41</v>
      </c>
      <c r="I10" s="353">
        <v>1</v>
      </c>
      <c r="J10" s="354">
        <f>(H10*E10)*(12/G10)*I10</f>
        <v>134.72800000000001</v>
      </c>
      <c r="K10" s="354">
        <f>J10/12</f>
        <v>11.227333333333334</v>
      </c>
      <c r="L10" s="349"/>
      <c r="M10" s="349"/>
      <c r="N10" s="349"/>
      <c r="O10" s="349"/>
    </row>
    <row r="11" spans="2:18" ht="109.2" x14ac:dyDescent="0.3">
      <c r="B11" s="350">
        <v>5</v>
      </c>
      <c r="C11" s="351" t="s">
        <v>443</v>
      </c>
      <c r="D11" s="350" t="s">
        <v>438</v>
      </c>
      <c r="E11" s="350">
        <v>12</v>
      </c>
      <c r="F11" s="350">
        <v>13</v>
      </c>
      <c r="G11" s="350">
        <v>60</v>
      </c>
      <c r="H11" s="352">
        <v>186.53</v>
      </c>
      <c r="I11" s="353">
        <v>1</v>
      </c>
      <c r="J11" s="354">
        <f>(H11*E11)*(12/G11)*I11</f>
        <v>447.67200000000003</v>
      </c>
      <c r="K11" s="354">
        <f>J11/12</f>
        <v>37.306000000000004</v>
      </c>
      <c r="L11" s="349"/>
      <c r="M11" s="349"/>
      <c r="N11" s="349"/>
      <c r="O11" s="349"/>
    </row>
    <row r="12" spans="2:18" ht="20.25" customHeight="1" x14ac:dyDescent="0.3">
      <c r="B12" s="618" t="s">
        <v>114</v>
      </c>
      <c r="C12" s="618"/>
      <c r="D12" s="618"/>
      <c r="E12" s="618"/>
      <c r="F12" s="618"/>
      <c r="G12" s="618"/>
      <c r="H12" s="618"/>
      <c r="I12" s="618"/>
      <c r="J12" s="355">
        <f>SUM(J7:J11)</f>
        <v>2294.4800000000005</v>
      </c>
      <c r="K12" s="355">
        <f>SUM(K7:K11)</f>
        <v>191.20666666666668</v>
      </c>
      <c r="L12" s="349"/>
      <c r="M12" s="349"/>
      <c r="N12" s="349"/>
      <c r="O12" s="349"/>
    </row>
    <row r="13" spans="2:18" ht="27.75" customHeight="1" x14ac:dyDescent="0.3">
      <c r="B13" s="619" t="s">
        <v>444</v>
      </c>
      <c r="C13" s="619"/>
      <c r="D13" s="619"/>
      <c r="E13" s="619"/>
      <c r="F13" s="619"/>
      <c r="G13" s="619"/>
      <c r="H13" s="348">
        <v>12</v>
      </c>
      <c r="I13" s="619" t="s">
        <v>445</v>
      </c>
      <c r="J13" s="619"/>
      <c r="K13" s="356">
        <f>K12/H13</f>
        <v>15.933888888888889</v>
      </c>
      <c r="L13" s="349"/>
      <c r="M13" s="349"/>
      <c r="N13" s="349"/>
      <c r="O13" s="349"/>
    </row>
    <row r="14" spans="2:18" ht="15.6" x14ac:dyDescent="0.3">
      <c r="B14" s="357"/>
      <c r="C14" s="357"/>
      <c r="D14" s="357"/>
      <c r="E14" s="357"/>
      <c r="F14" s="357"/>
      <c r="G14" s="357"/>
      <c r="H14" s="357"/>
      <c r="I14" s="357"/>
      <c r="J14" s="357"/>
      <c r="K14" s="358"/>
      <c r="L14" s="349"/>
      <c r="M14" s="349"/>
      <c r="N14" s="349"/>
      <c r="O14" s="349"/>
    </row>
    <row r="15" spans="2:18" ht="24" customHeight="1" x14ac:dyDescent="0.3">
      <c r="B15" s="617" t="s">
        <v>446</v>
      </c>
      <c r="C15" s="617"/>
      <c r="D15" s="617"/>
      <c r="E15" s="617"/>
      <c r="F15" s="617"/>
      <c r="G15" s="617"/>
      <c r="H15" s="617"/>
      <c r="I15" s="617"/>
      <c r="J15" s="617"/>
      <c r="K15" s="617"/>
      <c r="L15" s="349"/>
      <c r="M15" s="349"/>
      <c r="N15" s="349"/>
      <c r="O15" s="349"/>
    </row>
    <row r="16" spans="2:18" ht="13.5" customHeight="1" x14ac:dyDescent="0.3">
      <c r="B16" s="617" t="s">
        <v>305</v>
      </c>
      <c r="C16" s="617" t="s">
        <v>428</v>
      </c>
      <c r="D16" s="617" t="s">
        <v>429</v>
      </c>
      <c r="E16" s="617" t="s">
        <v>447</v>
      </c>
      <c r="F16" s="617" t="s">
        <v>431</v>
      </c>
      <c r="G16" s="617" t="s">
        <v>432</v>
      </c>
      <c r="H16" s="617" t="s">
        <v>433</v>
      </c>
      <c r="I16" s="617" t="s">
        <v>434</v>
      </c>
      <c r="J16" s="617" t="s">
        <v>435</v>
      </c>
      <c r="K16" s="617" t="s">
        <v>436</v>
      </c>
      <c r="L16" s="349"/>
      <c r="M16" s="349"/>
      <c r="N16" s="620" t="s">
        <v>285</v>
      </c>
      <c r="O16" s="621" t="s">
        <v>448</v>
      </c>
      <c r="P16" s="621"/>
      <c r="Q16" s="621"/>
      <c r="R16" s="621"/>
    </row>
    <row r="17" spans="2:18" ht="14.4" x14ac:dyDescent="0.3">
      <c r="B17" s="617"/>
      <c r="C17" s="617"/>
      <c r="D17" s="617"/>
      <c r="E17" s="617"/>
      <c r="F17" s="617"/>
      <c r="G17" s="617"/>
      <c r="H17" s="617"/>
      <c r="I17" s="617"/>
      <c r="J17" s="617"/>
      <c r="K17" s="617"/>
      <c r="L17" s="349"/>
      <c r="M17" s="349"/>
      <c r="N17" s="620"/>
      <c r="O17" s="621"/>
      <c r="P17" s="621"/>
      <c r="Q17" s="621"/>
      <c r="R17" s="621"/>
    </row>
    <row r="18" spans="2:18" ht="14.4" x14ac:dyDescent="0.3">
      <c r="B18" s="617"/>
      <c r="C18" s="617"/>
      <c r="D18" s="617"/>
      <c r="E18" s="617"/>
      <c r="F18" s="617"/>
      <c r="G18" s="617"/>
      <c r="H18" s="617"/>
      <c r="I18" s="617"/>
      <c r="J18" s="617"/>
      <c r="K18" s="617"/>
      <c r="L18" s="349"/>
      <c r="M18" s="349"/>
      <c r="N18" s="620"/>
      <c r="O18" s="621"/>
      <c r="P18" s="621"/>
      <c r="Q18" s="621"/>
      <c r="R18" s="621"/>
    </row>
    <row r="19" spans="2:18" ht="14.4" x14ac:dyDescent="0.3">
      <c r="B19" s="617"/>
      <c r="C19" s="617"/>
      <c r="D19" s="617"/>
      <c r="E19" s="617"/>
      <c r="F19" s="617"/>
      <c r="G19" s="617"/>
      <c r="H19" s="617"/>
      <c r="I19" s="617"/>
      <c r="J19" s="617"/>
      <c r="K19" s="617"/>
      <c r="L19" s="349"/>
      <c r="M19" s="349"/>
      <c r="N19" s="620"/>
      <c r="O19" s="621"/>
      <c r="P19" s="621"/>
      <c r="Q19" s="621"/>
      <c r="R19" s="621"/>
    </row>
    <row r="20" spans="2:18" ht="78" x14ac:dyDescent="0.3">
      <c r="B20" s="350">
        <v>1</v>
      </c>
      <c r="C20" s="351" t="s">
        <v>449</v>
      </c>
      <c r="D20" s="350" t="s">
        <v>438</v>
      </c>
      <c r="E20" s="350">
        <v>4</v>
      </c>
      <c r="F20" s="350">
        <v>4</v>
      </c>
      <c r="G20" s="350">
        <v>12</v>
      </c>
      <c r="H20" s="352">
        <v>22.4</v>
      </c>
      <c r="I20" s="353">
        <v>1</v>
      </c>
      <c r="J20" s="359">
        <f t="shared" ref="J20:J32" si="0">(H20*E20)*(12/G20)*I20</f>
        <v>89.6</v>
      </c>
      <c r="K20" s="359">
        <f t="shared" ref="K20:K32" si="1">J20/12</f>
        <v>7.4666666666666659</v>
      </c>
      <c r="L20" s="349"/>
      <c r="M20" s="349"/>
      <c r="N20" s="620"/>
      <c r="O20" s="621"/>
      <c r="P20" s="621"/>
      <c r="Q20" s="621"/>
      <c r="R20" s="621"/>
    </row>
    <row r="21" spans="2:18" ht="62.4" x14ac:dyDescent="0.3">
      <c r="B21" s="350">
        <v>2</v>
      </c>
      <c r="C21" s="351" t="s">
        <v>450</v>
      </c>
      <c r="D21" s="350" t="s">
        <v>438</v>
      </c>
      <c r="E21" s="350">
        <v>4</v>
      </c>
      <c r="F21" s="350">
        <v>5</v>
      </c>
      <c r="G21" s="350">
        <v>60</v>
      </c>
      <c r="H21" s="352">
        <v>185.77</v>
      </c>
      <c r="I21" s="353">
        <v>1</v>
      </c>
      <c r="J21" s="359">
        <f t="shared" si="0"/>
        <v>148.61600000000001</v>
      </c>
      <c r="K21" s="359">
        <f t="shared" si="1"/>
        <v>12.384666666666668</v>
      </c>
      <c r="L21" s="349"/>
      <c r="M21" s="349"/>
      <c r="N21" s="620"/>
      <c r="O21" s="621"/>
      <c r="P21" s="621"/>
      <c r="Q21" s="621"/>
      <c r="R21" s="621"/>
    </row>
    <row r="22" spans="2:18" ht="46.8" x14ac:dyDescent="0.3">
      <c r="B22" s="350">
        <v>3</v>
      </c>
      <c r="C22" s="351" t="s">
        <v>451</v>
      </c>
      <c r="D22" s="350" t="s">
        <v>438</v>
      </c>
      <c r="E22" s="350">
        <v>4</v>
      </c>
      <c r="F22" s="350">
        <v>5</v>
      </c>
      <c r="G22" s="350">
        <v>60</v>
      </c>
      <c r="H22" s="352">
        <v>189.6</v>
      </c>
      <c r="I22" s="353">
        <v>1</v>
      </c>
      <c r="J22" s="359">
        <f t="shared" si="0"/>
        <v>151.68</v>
      </c>
      <c r="K22" s="359">
        <f t="shared" si="1"/>
        <v>12.64</v>
      </c>
      <c r="L22" s="349"/>
      <c r="M22" s="349"/>
      <c r="N22" s="620"/>
      <c r="O22" s="621"/>
      <c r="P22" s="621"/>
      <c r="Q22" s="621"/>
      <c r="R22" s="621"/>
    </row>
    <row r="23" spans="2:18" ht="15.6" x14ac:dyDescent="0.3">
      <c r="B23" s="350">
        <v>4</v>
      </c>
      <c r="C23" s="351" t="s">
        <v>452</v>
      </c>
      <c r="D23" s="350" t="s">
        <v>438</v>
      </c>
      <c r="E23" s="350">
        <v>24</v>
      </c>
      <c r="F23" s="350">
        <v>24</v>
      </c>
      <c r="G23" s="350">
        <v>12</v>
      </c>
      <c r="H23" s="352">
        <v>10.18</v>
      </c>
      <c r="I23" s="353">
        <v>1</v>
      </c>
      <c r="J23" s="359">
        <f t="shared" si="0"/>
        <v>244.32</v>
      </c>
      <c r="K23" s="359">
        <f t="shared" si="1"/>
        <v>20.36</v>
      </c>
      <c r="L23" s="349"/>
      <c r="M23" s="349"/>
      <c r="N23" s="349"/>
      <c r="O23" s="349"/>
    </row>
    <row r="24" spans="2:18" ht="31.2" x14ac:dyDescent="0.3">
      <c r="B24" s="350">
        <v>5</v>
      </c>
      <c r="C24" s="351" t="s">
        <v>453</v>
      </c>
      <c r="D24" s="350" t="s">
        <v>454</v>
      </c>
      <c r="E24" s="350">
        <v>24</v>
      </c>
      <c r="F24" s="350">
        <v>24</v>
      </c>
      <c r="G24" s="350">
        <v>12</v>
      </c>
      <c r="H24" s="352">
        <v>10.54</v>
      </c>
      <c r="I24" s="353">
        <v>1</v>
      </c>
      <c r="J24" s="359">
        <f t="shared" si="0"/>
        <v>252.95999999999998</v>
      </c>
      <c r="K24" s="359">
        <f t="shared" si="1"/>
        <v>21.08</v>
      </c>
      <c r="L24" s="349"/>
      <c r="M24" s="349"/>
      <c r="N24" s="349"/>
      <c r="O24" s="349"/>
    </row>
    <row r="25" spans="2:18" ht="78" x14ac:dyDescent="0.3">
      <c r="B25" s="350">
        <v>6</v>
      </c>
      <c r="C25" s="351" t="s">
        <v>455</v>
      </c>
      <c r="D25" s="350" t="s">
        <v>456</v>
      </c>
      <c r="E25" s="350">
        <v>8</v>
      </c>
      <c r="F25" s="350">
        <v>8</v>
      </c>
      <c r="G25" s="350">
        <v>12</v>
      </c>
      <c r="H25" s="352">
        <v>15.8</v>
      </c>
      <c r="I25" s="353">
        <v>1</v>
      </c>
      <c r="J25" s="359">
        <f t="shared" si="0"/>
        <v>126.4</v>
      </c>
      <c r="K25" s="359">
        <f t="shared" si="1"/>
        <v>10.533333333333333</v>
      </c>
      <c r="L25" s="349"/>
      <c r="M25" s="349"/>
      <c r="N25" s="349"/>
      <c r="O25" s="349"/>
    </row>
    <row r="26" spans="2:18" ht="62.4" x14ac:dyDescent="0.3">
      <c r="B26" s="350">
        <v>7</v>
      </c>
      <c r="C26" s="351" t="s">
        <v>457</v>
      </c>
      <c r="D26" s="350" t="s">
        <v>438</v>
      </c>
      <c r="E26" s="350">
        <v>4</v>
      </c>
      <c r="F26" s="350">
        <v>4</v>
      </c>
      <c r="G26" s="350">
        <v>60</v>
      </c>
      <c r="H26" s="352">
        <v>154.34</v>
      </c>
      <c r="I26" s="353">
        <v>1</v>
      </c>
      <c r="J26" s="359">
        <f t="shared" si="0"/>
        <v>123.47200000000001</v>
      </c>
      <c r="K26" s="359">
        <f t="shared" si="1"/>
        <v>10.289333333333333</v>
      </c>
      <c r="L26" s="349"/>
      <c r="M26" s="349"/>
      <c r="N26" s="349"/>
      <c r="O26" s="349"/>
    </row>
    <row r="27" spans="2:18" ht="78" x14ac:dyDescent="0.3">
      <c r="B27" s="350">
        <v>8</v>
      </c>
      <c r="C27" s="351" t="s">
        <v>458</v>
      </c>
      <c r="D27" s="350" t="s">
        <v>438</v>
      </c>
      <c r="E27" s="350">
        <v>3</v>
      </c>
      <c r="F27" s="350">
        <v>3</v>
      </c>
      <c r="G27" s="350">
        <v>60</v>
      </c>
      <c r="H27" s="352">
        <v>564.91999999999996</v>
      </c>
      <c r="I27" s="353">
        <v>1</v>
      </c>
      <c r="J27" s="359">
        <f t="shared" si="0"/>
        <v>338.952</v>
      </c>
      <c r="K27" s="359">
        <f t="shared" si="1"/>
        <v>28.245999999999999</v>
      </c>
      <c r="L27" s="349"/>
      <c r="M27" s="349"/>
      <c r="N27" s="349"/>
      <c r="O27" s="349"/>
    </row>
    <row r="28" spans="2:18" ht="15.6" x14ac:dyDescent="0.3">
      <c r="B28" s="350">
        <v>9</v>
      </c>
      <c r="C28" s="351" t="s">
        <v>459</v>
      </c>
      <c r="D28" s="350" t="s">
        <v>438</v>
      </c>
      <c r="E28" s="350">
        <v>8</v>
      </c>
      <c r="F28" s="350">
        <v>8</v>
      </c>
      <c r="G28" s="350">
        <v>60</v>
      </c>
      <c r="H28" s="352">
        <v>21.5</v>
      </c>
      <c r="I28" s="353">
        <v>1</v>
      </c>
      <c r="J28" s="359">
        <f t="shared" si="0"/>
        <v>34.4</v>
      </c>
      <c r="K28" s="359">
        <f t="shared" si="1"/>
        <v>2.8666666666666667</v>
      </c>
      <c r="L28" s="349"/>
      <c r="M28" s="349"/>
      <c r="N28" s="349"/>
      <c r="O28" s="349"/>
    </row>
    <row r="29" spans="2:18" ht="15.6" x14ac:dyDescent="0.3">
      <c r="B29" s="350">
        <v>10</v>
      </c>
      <c r="C29" s="351" t="s">
        <v>460</v>
      </c>
      <c r="D29" s="350" t="s">
        <v>438</v>
      </c>
      <c r="E29" s="350">
        <v>8</v>
      </c>
      <c r="F29" s="350">
        <v>8</v>
      </c>
      <c r="G29" s="350">
        <v>60</v>
      </c>
      <c r="H29" s="352">
        <v>14.58</v>
      </c>
      <c r="I29" s="353">
        <v>1</v>
      </c>
      <c r="J29" s="359">
        <f t="shared" si="0"/>
        <v>23.328000000000003</v>
      </c>
      <c r="K29" s="359">
        <f t="shared" si="1"/>
        <v>1.9440000000000002</v>
      </c>
      <c r="L29" s="349"/>
      <c r="M29" s="349"/>
      <c r="N29" s="349"/>
      <c r="O29" s="349"/>
    </row>
    <row r="30" spans="2:18" ht="15.6" x14ac:dyDescent="0.3">
      <c r="B30" s="350">
        <v>11</v>
      </c>
      <c r="C30" s="351" t="s">
        <v>461</v>
      </c>
      <c r="D30" s="350" t="s">
        <v>438</v>
      </c>
      <c r="E30" s="350">
        <v>8</v>
      </c>
      <c r="F30" s="350">
        <v>8</v>
      </c>
      <c r="G30" s="350">
        <v>60</v>
      </c>
      <c r="H30" s="352">
        <v>11.92</v>
      </c>
      <c r="I30" s="353">
        <v>1</v>
      </c>
      <c r="J30" s="359">
        <f t="shared" si="0"/>
        <v>19.071999999999999</v>
      </c>
      <c r="K30" s="359">
        <f t="shared" si="1"/>
        <v>1.5893333333333333</v>
      </c>
      <c r="L30" s="349"/>
      <c r="M30" s="349"/>
      <c r="N30" s="349"/>
      <c r="O30" s="349"/>
    </row>
    <row r="31" spans="2:18" ht="15.6" x14ac:dyDescent="0.3">
      <c r="B31" s="350">
        <v>12</v>
      </c>
      <c r="C31" s="351" t="s">
        <v>462</v>
      </c>
      <c r="D31" s="350" t="s">
        <v>438</v>
      </c>
      <c r="E31" s="350">
        <v>4</v>
      </c>
      <c r="F31" s="350">
        <v>4</v>
      </c>
      <c r="G31" s="350">
        <v>48</v>
      </c>
      <c r="H31" s="352">
        <v>157.13</v>
      </c>
      <c r="I31" s="353">
        <v>1</v>
      </c>
      <c r="J31" s="359">
        <f t="shared" si="0"/>
        <v>157.13</v>
      </c>
      <c r="K31" s="359">
        <f t="shared" si="1"/>
        <v>13.094166666666666</v>
      </c>
      <c r="L31" s="349"/>
      <c r="M31" s="349"/>
      <c r="N31" s="349"/>
      <c r="O31" s="349"/>
    </row>
    <row r="32" spans="2:18" ht="15.6" x14ac:dyDescent="0.3">
      <c r="B32" s="350">
        <v>13</v>
      </c>
      <c r="C32" s="351" t="s">
        <v>463</v>
      </c>
      <c r="D32" s="350" t="s">
        <v>438</v>
      </c>
      <c r="E32" s="350">
        <v>4</v>
      </c>
      <c r="F32" s="350">
        <v>4</v>
      </c>
      <c r="G32" s="350">
        <v>36</v>
      </c>
      <c r="H32" s="352">
        <v>96.95</v>
      </c>
      <c r="I32" s="353">
        <v>1</v>
      </c>
      <c r="J32" s="359">
        <f t="shared" si="0"/>
        <v>129.26666666666665</v>
      </c>
      <c r="K32" s="359">
        <f t="shared" si="1"/>
        <v>10.77222222222222</v>
      </c>
      <c r="L32" s="349"/>
      <c r="M32" s="349"/>
      <c r="N32" s="349"/>
      <c r="O32" s="349"/>
    </row>
    <row r="33" spans="2:15" ht="24" customHeight="1" x14ac:dyDescent="0.3">
      <c r="B33" s="619" t="s">
        <v>114</v>
      </c>
      <c r="C33" s="619"/>
      <c r="D33" s="619"/>
      <c r="E33" s="619"/>
      <c r="F33" s="619"/>
      <c r="G33" s="619"/>
      <c r="H33" s="619"/>
      <c r="I33" s="619"/>
      <c r="J33" s="356">
        <f>SUM(J20:J32)</f>
        <v>1839.1966666666665</v>
      </c>
      <c r="K33" s="356">
        <f>SUM(K20:K32)</f>
        <v>153.26638888888886</v>
      </c>
      <c r="L33" s="349"/>
      <c r="M33" s="349"/>
      <c r="N33" s="349"/>
      <c r="O33" s="349"/>
    </row>
    <row r="34" spans="2:15" ht="27" customHeight="1" x14ac:dyDescent="0.3">
      <c r="B34" s="619" t="s">
        <v>444</v>
      </c>
      <c r="C34" s="619"/>
      <c r="D34" s="619"/>
      <c r="E34" s="619"/>
      <c r="F34" s="619"/>
      <c r="G34" s="619"/>
      <c r="H34" s="348">
        <v>12</v>
      </c>
      <c r="I34" s="619" t="s">
        <v>445</v>
      </c>
      <c r="J34" s="619"/>
      <c r="K34" s="356">
        <f>K33/H34</f>
        <v>12.772199074074072</v>
      </c>
      <c r="L34" s="349"/>
      <c r="M34" s="349"/>
      <c r="N34" s="349"/>
      <c r="O34" s="349"/>
    </row>
    <row r="35" spans="2:15" ht="15.6" x14ac:dyDescent="0.3">
      <c r="B35" s="357"/>
      <c r="C35" s="357"/>
      <c r="D35" s="357"/>
      <c r="E35" s="357"/>
      <c r="F35" s="357"/>
      <c r="G35" s="357"/>
      <c r="H35" s="357"/>
      <c r="I35" s="357"/>
      <c r="J35" s="357"/>
      <c r="K35" s="357"/>
      <c r="L35" s="349"/>
      <c r="M35" s="349"/>
      <c r="N35" s="349"/>
      <c r="O35" s="349"/>
    </row>
    <row r="36" spans="2:15" ht="18.75" customHeight="1" x14ac:dyDescent="0.3">
      <c r="B36" s="617" t="s">
        <v>464</v>
      </c>
      <c r="C36" s="617"/>
      <c r="D36" s="617"/>
      <c r="E36" s="617"/>
      <c r="F36" s="617"/>
      <c r="G36" s="617"/>
      <c r="H36" s="617"/>
      <c r="I36" s="617"/>
      <c r="J36" s="617"/>
      <c r="K36" s="617"/>
      <c r="L36" s="349"/>
      <c r="M36" s="349"/>
      <c r="N36" s="349"/>
      <c r="O36" s="349"/>
    </row>
    <row r="37" spans="2:15" ht="13.5" customHeight="1" x14ac:dyDescent="0.3">
      <c r="B37" s="617" t="s">
        <v>305</v>
      </c>
      <c r="C37" s="617" t="s">
        <v>428</v>
      </c>
      <c r="D37" s="617" t="s">
        <v>429</v>
      </c>
      <c r="E37" s="617" t="s">
        <v>447</v>
      </c>
      <c r="F37" s="617" t="s">
        <v>431</v>
      </c>
      <c r="G37" s="617" t="s">
        <v>432</v>
      </c>
      <c r="H37" s="617" t="s">
        <v>433</v>
      </c>
      <c r="I37" s="617" t="s">
        <v>434</v>
      </c>
      <c r="J37" s="617" t="s">
        <v>435</v>
      </c>
      <c r="K37" s="617" t="s">
        <v>436</v>
      </c>
      <c r="L37" s="349"/>
      <c r="M37" s="349"/>
      <c r="N37" s="349"/>
      <c r="O37" s="349"/>
    </row>
    <row r="38" spans="2:15" ht="14.4" x14ac:dyDescent="0.3">
      <c r="B38" s="617"/>
      <c r="C38" s="617"/>
      <c r="D38" s="617"/>
      <c r="E38" s="617"/>
      <c r="F38" s="617"/>
      <c r="G38" s="617"/>
      <c r="H38" s="617"/>
      <c r="I38" s="617"/>
      <c r="J38" s="617"/>
      <c r="K38" s="617"/>
      <c r="L38" s="349"/>
      <c r="M38" s="349"/>
      <c r="N38" s="349"/>
      <c r="O38" s="349"/>
    </row>
    <row r="39" spans="2:15" ht="14.4" x14ac:dyDescent="0.3">
      <c r="B39" s="617"/>
      <c r="C39" s="617"/>
      <c r="D39" s="617"/>
      <c r="E39" s="617"/>
      <c r="F39" s="617"/>
      <c r="G39" s="617"/>
      <c r="H39" s="617"/>
      <c r="I39" s="617"/>
      <c r="J39" s="617"/>
      <c r="K39" s="617"/>
      <c r="L39" s="349"/>
      <c r="M39" s="349"/>
      <c r="N39" s="349"/>
      <c r="O39" s="349"/>
    </row>
    <row r="40" spans="2:15" ht="14.4" x14ac:dyDescent="0.3">
      <c r="B40" s="617"/>
      <c r="C40" s="617"/>
      <c r="D40" s="617"/>
      <c r="E40" s="617"/>
      <c r="F40" s="617"/>
      <c r="G40" s="617"/>
      <c r="H40" s="617"/>
      <c r="I40" s="617"/>
      <c r="J40" s="617"/>
      <c r="K40" s="617"/>
      <c r="L40" s="349"/>
      <c r="M40" s="349"/>
      <c r="N40" s="349"/>
      <c r="O40" s="349"/>
    </row>
    <row r="41" spans="2:15" ht="31.2" x14ac:dyDescent="0.3">
      <c r="B41" s="350">
        <v>1</v>
      </c>
      <c r="C41" s="351" t="s">
        <v>465</v>
      </c>
      <c r="D41" s="350" t="s">
        <v>466</v>
      </c>
      <c r="E41" s="350">
        <v>8</v>
      </c>
      <c r="F41" s="350">
        <v>8</v>
      </c>
      <c r="G41" s="350">
        <v>12</v>
      </c>
      <c r="H41" s="352">
        <v>35.5</v>
      </c>
      <c r="I41" s="353">
        <v>1</v>
      </c>
      <c r="J41" s="359">
        <f t="shared" ref="J41:J62" si="2">(H41*E41)*(12/G41)*I41</f>
        <v>284</v>
      </c>
      <c r="K41" s="359">
        <f t="shared" ref="K41:K62" si="3">J41/12</f>
        <v>23.666666666666668</v>
      </c>
      <c r="L41" s="349"/>
      <c r="M41" s="349"/>
      <c r="N41" s="349"/>
      <c r="O41" s="349"/>
    </row>
    <row r="42" spans="2:15" ht="93.6" x14ac:dyDescent="0.3">
      <c r="B42" s="350">
        <v>2</v>
      </c>
      <c r="C42" s="351" t="s">
        <v>467</v>
      </c>
      <c r="D42" s="350" t="s">
        <v>468</v>
      </c>
      <c r="E42" s="350">
        <v>8</v>
      </c>
      <c r="F42" s="350">
        <v>8</v>
      </c>
      <c r="G42" s="350">
        <v>12</v>
      </c>
      <c r="H42" s="352">
        <v>19.04</v>
      </c>
      <c r="I42" s="353">
        <v>1</v>
      </c>
      <c r="J42" s="359">
        <f t="shared" si="2"/>
        <v>152.32</v>
      </c>
      <c r="K42" s="359">
        <f t="shared" si="3"/>
        <v>12.693333333333333</v>
      </c>
      <c r="L42" s="349"/>
      <c r="M42" s="349"/>
      <c r="N42" s="349"/>
      <c r="O42" s="349"/>
    </row>
    <row r="43" spans="2:15" ht="31.2" x14ac:dyDescent="0.3">
      <c r="B43" s="350">
        <v>3</v>
      </c>
      <c r="C43" s="351" t="s">
        <v>469</v>
      </c>
      <c r="D43" s="350" t="s">
        <v>470</v>
      </c>
      <c r="E43" s="350">
        <v>20</v>
      </c>
      <c r="F43" s="350">
        <v>20</v>
      </c>
      <c r="G43" s="350">
        <v>12</v>
      </c>
      <c r="H43" s="352">
        <v>6.87</v>
      </c>
      <c r="I43" s="353">
        <v>1</v>
      </c>
      <c r="J43" s="359">
        <f t="shared" si="2"/>
        <v>137.4</v>
      </c>
      <c r="K43" s="359">
        <f t="shared" si="3"/>
        <v>11.450000000000001</v>
      </c>
      <c r="L43" s="349"/>
      <c r="M43" s="349"/>
      <c r="N43" s="349"/>
      <c r="O43" s="349"/>
    </row>
    <row r="44" spans="2:15" ht="31.2" x14ac:dyDescent="0.3">
      <c r="B44" s="350">
        <v>4</v>
      </c>
      <c r="C44" s="351" t="s">
        <v>471</v>
      </c>
      <c r="D44" s="350" t="s">
        <v>438</v>
      </c>
      <c r="E44" s="350">
        <v>8</v>
      </c>
      <c r="F44" s="350">
        <v>8</v>
      </c>
      <c r="G44" s="350">
        <v>12</v>
      </c>
      <c r="H44" s="352">
        <v>27.13</v>
      </c>
      <c r="I44" s="353">
        <v>1</v>
      </c>
      <c r="J44" s="359">
        <f t="shared" si="2"/>
        <v>217.04</v>
      </c>
      <c r="K44" s="359">
        <f t="shared" si="3"/>
        <v>18.086666666666666</v>
      </c>
      <c r="L44" s="349"/>
      <c r="M44" s="349"/>
      <c r="N44" s="349"/>
      <c r="O44" s="349"/>
    </row>
    <row r="45" spans="2:15" ht="31.2" x14ac:dyDescent="0.3">
      <c r="B45" s="350">
        <v>5</v>
      </c>
      <c r="C45" s="351" t="s">
        <v>472</v>
      </c>
      <c r="D45" s="350" t="s">
        <v>473</v>
      </c>
      <c r="E45" s="350">
        <v>4</v>
      </c>
      <c r="F45" s="350">
        <v>4</v>
      </c>
      <c r="G45" s="350">
        <v>12</v>
      </c>
      <c r="H45" s="352">
        <v>22.44</v>
      </c>
      <c r="I45" s="353">
        <v>1</v>
      </c>
      <c r="J45" s="359">
        <f t="shared" si="2"/>
        <v>89.76</v>
      </c>
      <c r="K45" s="359">
        <f t="shared" si="3"/>
        <v>7.48</v>
      </c>
      <c r="L45" s="349"/>
      <c r="M45" s="349"/>
      <c r="N45" s="349"/>
      <c r="O45" s="349"/>
    </row>
    <row r="46" spans="2:15" ht="31.2" x14ac:dyDescent="0.3">
      <c r="B46" s="350">
        <v>6</v>
      </c>
      <c r="C46" s="351" t="s">
        <v>474</v>
      </c>
      <c r="D46" s="350" t="s">
        <v>475</v>
      </c>
      <c r="E46" s="350">
        <v>8</v>
      </c>
      <c r="F46" s="350">
        <v>8</v>
      </c>
      <c r="G46" s="350">
        <v>12</v>
      </c>
      <c r="H46" s="352">
        <v>7.87</v>
      </c>
      <c r="I46" s="353">
        <v>1</v>
      </c>
      <c r="J46" s="359">
        <f t="shared" si="2"/>
        <v>62.96</v>
      </c>
      <c r="K46" s="359">
        <f t="shared" si="3"/>
        <v>5.246666666666667</v>
      </c>
      <c r="L46" s="349"/>
      <c r="M46" s="349"/>
      <c r="N46" s="349"/>
      <c r="O46" s="349"/>
    </row>
    <row r="47" spans="2:15" ht="31.2" x14ac:dyDescent="0.3">
      <c r="B47" s="350">
        <v>7</v>
      </c>
      <c r="C47" s="351" t="s">
        <v>476</v>
      </c>
      <c r="D47" s="350" t="s">
        <v>438</v>
      </c>
      <c r="E47" s="350">
        <v>8</v>
      </c>
      <c r="F47" s="350">
        <v>8</v>
      </c>
      <c r="G47" s="350">
        <v>12</v>
      </c>
      <c r="H47" s="352">
        <v>5.48</v>
      </c>
      <c r="I47" s="353">
        <v>1</v>
      </c>
      <c r="J47" s="359">
        <f t="shared" si="2"/>
        <v>43.84</v>
      </c>
      <c r="K47" s="359">
        <f t="shared" si="3"/>
        <v>3.6533333333333338</v>
      </c>
      <c r="L47" s="349"/>
      <c r="M47" s="349"/>
      <c r="N47" s="349"/>
      <c r="O47" s="349"/>
    </row>
    <row r="48" spans="2:15" ht="31.2" x14ac:dyDescent="0.3">
      <c r="B48" s="350">
        <v>8</v>
      </c>
      <c r="C48" s="351" t="s">
        <v>477</v>
      </c>
      <c r="D48" s="350" t="s">
        <v>438</v>
      </c>
      <c r="E48" s="350">
        <v>8</v>
      </c>
      <c r="F48" s="350">
        <v>8</v>
      </c>
      <c r="G48" s="350">
        <v>12</v>
      </c>
      <c r="H48" s="352">
        <v>16.3</v>
      </c>
      <c r="I48" s="353">
        <v>1</v>
      </c>
      <c r="J48" s="359">
        <f t="shared" si="2"/>
        <v>130.4</v>
      </c>
      <c r="K48" s="359">
        <f t="shared" si="3"/>
        <v>10.866666666666667</v>
      </c>
      <c r="L48" s="349"/>
      <c r="M48" s="349"/>
      <c r="N48" s="349"/>
      <c r="O48" s="349"/>
    </row>
    <row r="49" spans="2:15" ht="31.2" x14ac:dyDescent="0.3">
      <c r="B49" s="350">
        <v>9</v>
      </c>
      <c r="C49" s="351" t="s">
        <v>478</v>
      </c>
      <c r="D49" s="350" t="s">
        <v>438</v>
      </c>
      <c r="E49" s="350">
        <v>12</v>
      </c>
      <c r="F49" s="350">
        <v>4</v>
      </c>
      <c r="G49" s="350">
        <v>12</v>
      </c>
      <c r="H49" s="352">
        <v>15.22</v>
      </c>
      <c r="I49" s="353">
        <v>1</v>
      </c>
      <c r="J49" s="359">
        <f t="shared" si="2"/>
        <v>182.64000000000001</v>
      </c>
      <c r="K49" s="359">
        <f t="shared" si="3"/>
        <v>15.22</v>
      </c>
      <c r="L49" s="349"/>
      <c r="M49" s="349"/>
      <c r="N49" s="349"/>
      <c r="O49" s="349"/>
    </row>
    <row r="50" spans="2:15" ht="124.8" x14ac:dyDescent="0.3">
      <c r="B50" s="350">
        <v>10</v>
      </c>
      <c r="C50" s="351" t="s">
        <v>479</v>
      </c>
      <c r="D50" s="350" t="s">
        <v>438</v>
      </c>
      <c r="E50" s="350">
        <v>4</v>
      </c>
      <c r="F50" s="350">
        <v>4</v>
      </c>
      <c r="G50" s="350">
        <v>60</v>
      </c>
      <c r="H50" s="352">
        <v>99</v>
      </c>
      <c r="I50" s="353">
        <v>1</v>
      </c>
      <c r="J50" s="359">
        <f t="shared" si="2"/>
        <v>79.2</v>
      </c>
      <c r="K50" s="359">
        <f t="shared" si="3"/>
        <v>6.6000000000000005</v>
      </c>
      <c r="L50" s="349"/>
      <c r="M50" s="349"/>
      <c r="N50" s="349"/>
      <c r="O50" s="349"/>
    </row>
    <row r="51" spans="2:15" ht="93.6" x14ac:dyDescent="0.3">
      <c r="B51" s="350">
        <v>11</v>
      </c>
      <c r="C51" s="351" t="s">
        <v>480</v>
      </c>
      <c r="D51" s="350" t="s">
        <v>438</v>
      </c>
      <c r="E51" s="350">
        <v>4</v>
      </c>
      <c r="F51" s="350">
        <v>4</v>
      </c>
      <c r="G51" s="350">
        <v>60</v>
      </c>
      <c r="H51" s="352">
        <v>167.63</v>
      </c>
      <c r="I51" s="353">
        <v>1</v>
      </c>
      <c r="J51" s="359">
        <f t="shared" si="2"/>
        <v>134.10400000000001</v>
      </c>
      <c r="K51" s="359">
        <f t="shared" si="3"/>
        <v>11.175333333333334</v>
      </c>
      <c r="L51" s="349"/>
      <c r="M51" s="349"/>
      <c r="N51" s="349"/>
      <c r="O51" s="349"/>
    </row>
    <row r="52" spans="2:15" ht="15.6" x14ac:dyDescent="0.3">
      <c r="B52" s="350">
        <v>12</v>
      </c>
      <c r="C52" s="351" t="s">
        <v>481</v>
      </c>
      <c r="D52" s="350" t="s">
        <v>438</v>
      </c>
      <c r="E52" s="350">
        <v>4</v>
      </c>
      <c r="F52" s="350">
        <v>4</v>
      </c>
      <c r="G52" s="350">
        <v>36</v>
      </c>
      <c r="H52" s="352">
        <v>29.15</v>
      </c>
      <c r="I52" s="353">
        <v>1</v>
      </c>
      <c r="J52" s="359">
        <f t="shared" si="2"/>
        <v>38.86666666666666</v>
      </c>
      <c r="K52" s="359">
        <f t="shared" si="3"/>
        <v>3.2388888888888885</v>
      </c>
      <c r="L52" s="349"/>
      <c r="M52" s="349"/>
      <c r="N52" s="349"/>
      <c r="O52" s="349"/>
    </row>
    <row r="53" spans="2:15" ht="31.2" x14ac:dyDescent="0.3">
      <c r="B53" s="350">
        <v>13</v>
      </c>
      <c r="C53" s="351" t="s">
        <v>482</v>
      </c>
      <c r="D53" s="350" t="s">
        <v>470</v>
      </c>
      <c r="E53" s="350">
        <v>8</v>
      </c>
      <c r="F53" s="350">
        <v>8</v>
      </c>
      <c r="G53" s="350">
        <v>12</v>
      </c>
      <c r="H53" s="352">
        <v>20.51</v>
      </c>
      <c r="I53" s="353">
        <v>1</v>
      </c>
      <c r="J53" s="359">
        <f t="shared" si="2"/>
        <v>164.08</v>
      </c>
      <c r="K53" s="359">
        <f t="shared" si="3"/>
        <v>13.673333333333334</v>
      </c>
      <c r="L53" s="349"/>
      <c r="M53" s="349"/>
      <c r="N53" s="349"/>
      <c r="O53" s="349"/>
    </row>
    <row r="54" spans="2:15" ht="31.2" x14ac:dyDescent="0.3">
      <c r="B54" s="350">
        <v>14</v>
      </c>
      <c r="C54" s="351" t="s">
        <v>483</v>
      </c>
      <c r="D54" s="350" t="s">
        <v>484</v>
      </c>
      <c r="E54" s="350">
        <v>4</v>
      </c>
      <c r="F54" s="350">
        <v>4</v>
      </c>
      <c r="G54" s="350">
        <v>12</v>
      </c>
      <c r="H54" s="352">
        <v>20.89</v>
      </c>
      <c r="I54" s="353">
        <v>1</v>
      </c>
      <c r="J54" s="359">
        <f t="shared" si="2"/>
        <v>83.56</v>
      </c>
      <c r="K54" s="359">
        <f t="shared" si="3"/>
        <v>6.9633333333333338</v>
      </c>
      <c r="L54" s="349"/>
      <c r="M54" s="349"/>
      <c r="N54" s="349"/>
      <c r="O54" s="349"/>
    </row>
    <row r="55" spans="2:15" ht="46.8" x14ac:dyDescent="0.3">
      <c r="B55" s="350">
        <v>15</v>
      </c>
      <c r="C55" s="351" t="s">
        <v>485</v>
      </c>
      <c r="D55" s="350" t="s">
        <v>486</v>
      </c>
      <c r="E55" s="350">
        <v>4</v>
      </c>
      <c r="F55" s="350">
        <v>4</v>
      </c>
      <c r="G55" s="350">
        <v>12</v>
      </c>
      <c r="H55" s="352">
        <v>14.88</v>
      </c>
      <c r="I55" s="353">
        <v>1</v>
      </c>
      <c r="J55" s="359">
        <f t="shared" si="2"/>
        <v>59.52</v>
      </c>
      <c r="K55" s="359">
        <f t="shared" si="3"/>
        <v>4.96</v>
      </c>
      <c r="L55" s="349"/>
      <c r="M55" s="349"/>
      <c r="N55" s="349"/>
      <c r="O55" s="349"/>
    </row>
    <row r="56" spans="2:15" ht="31.2" x14ac:dyDescent="0.3">
      <c r="B56" s="350">
        <v>16</v>
      </c>
      <c r="C56" s="351" t="s">
        <v>487</v>
      </c>
      <c r="D56" s="350" t="s">
        <v>488</v>
      </c>
      <c r="E56" s="350">
        <v>8</v>
      </c>
      <c r="F56" s="350">
        <v>8</v>
      </c>
      <c r="G56" s="350">
        <v>12</v>
      </c>
      <c r="H56" s="352">
        <v>8.32</v>
      </c>
      <c r="I56" s="353">
        <v>1</v>
      </c>
      <c r="J56" s="359">
        <f t="shared" si="2"/>
        <v>66.56</v>
      </c>
      <c r="K56" s="359">
        <f t="shared" si="3"/>
        <v>5.5466666666666669</v>
      </c>
      <c r="L56" s="349"/>
      <c r="M56" s="349"/>
      <c r="N56" s="349"/>
      <c r="O56" s="349"/>
    </row>
    <row r="57" spans="2:15" ht="31.2" x14ac:dyDescent="0.3">
      <c r="B57" s="350">
        <v>17</v>
      </c>
      <c r="C57" s="351" t="s">
        <v>489</v>
      </c>
      <c r="D57" s="350" t="s">
        <v>438</v>
      </c>
      <c r="E57" s="350">
        <v>8</v>
      </c>
      <c r="F57" s="350">
        <v>8</v>
      </c>
      <c r="G57" s="350">
        <v>12</v>
      </c>
      <c r="H57" s="352">
        <v>26.62</v>
      </c>
      <c r="I57" s="353">
        <v>1</v>
      </c>
      <c r="J57" s="359">
        <f t="shared" si="2"/>
        <v>212.96</v>
      </c>
      <c r="K57" s="359">
        <f t="shared" si="3"/>
        <v>17.746666666666666</v>
      </c>
      <c r="L57" s="349"/>
      <c r="M57" s="349"/>
      <c r="N57" s="349"/>
      <c r="O57" s="349"/>
    </row>
    <row r="58" spans="2:15" ht="15.6" x14ac:dyDescent="0.3">
      <c r="B58" s="350">
        <v>18</v>
      </c>
      <c r="C58" s="351" t="s">
        <v>490</v>
      </c>
      <c r="D58" s="350" t="s">
        <v>438</v>
      </c>
      <c r="E58" s="350">
        <v>4</v>
      </c>
      <c r="F58" s="350">
        <v>4</v>
      </c>
      <c r="G58" s="350">
        <v>60</v>
      </c>
      <c r="H58" s="352">
        <v>248.67</v>
      </c>
      <c r="I58" s="353">
        <v>1</v>
      </c>
      <c r="J58" s="359">
        <f t="shared" si="2"/>
        <v>198.93600000000001</v>
      </c>
      <c r="K58" s="359">
        <f t="shared" si="3"/>
        <v>16.577999999999999</v>
      </c>
      <c r="L58" s="349"/>
      <c r="M58" s="349"/>
      <c r="N58" s="349"/>
      <c r="O58" s="349"/>
    </row>
    <row r="59" spans="2:15" ht="31.2" x14ac:dyDescent="0.3">
      <c r="B59" s="350">
        <v>19</v>
      </c>
      <c r="C59" s="351" t="s">
        <v>491</v>
      </c>
      <c r="D59" s="350" t="s">
        <v>492</v>
      </c>
      <c r="E59" s="350">
        <v>4</v>
      </c>
      <c r="F59" s="350">
        <v>4</v>
      </c>
      <c r="G59" s="350">
        <v>12</v>
      </c>
      <c r="H59" s="352">
        <v>13.13</v>
      </c>
      <c r="I59" s="353">
        <v>1</v>
      </c>
      <c r="J59" s="359">
        <f t="shared" si="2"/>
        <v>52.52</v>
      </c>
      <c r="K59" s="359">
        <f t="shared" si="3"/>
        <v>4.3766666666666669</v>
      </c>
      <c r="L59" s="349"/>
      <c r="M59" s="349"/>
      <c r="N59" s="349"/>
      <c r="O59" s="349"/>
    </row>
    <row r="60" spans="2:15" ht="46.8" x14ac:dyDescent="0.3">
      <c r="B60" s="350">
        <v>20</v>
      </c>
      <c r="C60" s="351" t="s">
        <v>493</v>
      </c>
      <c r="D60" s="350" t="s">
        <v>438</v>
      </c>
      <c r="E60" s="350">
        <v>4</v>
      </c>
      <c r="F60" s="350">
        <v>4</v>
      </c>
      <c r="G60" s="350">
        <v>60</v>
      </c>
      <c r="H60" s="352">
        <v>84.02</v>
      </c>
      <c r="I60" s="353">
        <v>1</v>
      </c>
      <c r="J60" s="359">
        <f t="shared" si="2"/>
        <v>67.215999999999994</v>
      </c>
      <c r="K60" s="359">
        <f t="shared" si="3"/>
        <v>5.6013333333333328</v>
      </c>
      <c r="L60" s="349"/>
      <c r="M60" s="349"/>
      <c r="N60" s="349"/>
      <c r="O60" s="349"/>
    </row>
    <row r="61" spans="2:15" ht="93.6" x14ac:dyDescent="0.3">
      <c r="B61" s="350">
        <v>21</v>
      </c>
      <c r="C61" s="351" t="s">
        <v>494</v>
      </c>
      <c r="D61" s="350" t="s">
        <v>438</v>
      </c>
      <c r="E61" s="350">
        <v>4</v>
      </c>
      <c r="F61" s="350">
        <v>4</v>
      </c>
      <c r="G61" s="350">
        <v>60</v>
      </c>
      <c r="H61" s="352">
        <v>507.39</v>
      </c>
      <c r="I61" s="353">
        <v>1</v>
      </c>
      <c r="J61" s="359">
        <f t="shared" si="2"/>
        <v>405.91200000000003</v>
      </c>
      <c r="K61" s="359">
        <f t="shared" si="3"/>
        <v>33.826000000000001</v>
      </c>
      <c r="L61" s="349"/>
      <c r="M61" s="349"/>
      <c r="N61" s="349"/>
      <c r="O61" s="349"/>
    </row>
    <row r="62" spans="2:15" ht="46.8" x14ac:dyDescent="0.3">
      <c r="B62" s="350">
        <v>22</v>
      </c>
      <c r="C62" s="351" t="s">
        <v>495</v>
      </c>
      <c r="D62" s="350" t="s">
        <v>438</v>
      </c>
      <c r="E62" s="350">
        <v>4</v>
      </c>
      <c r="F62" s="350">
        <v>4</v>
      </c>
      <c r="G62" s="350">
        <v>60</v>
      </c>
      <c r="H62" s="352">
        <v>12.93</v>
      </c>
      <c r="I62" s="353">
        <v>1</v>
      </c>
      <c r="J62" s="359">
        <f t="shared" si="2"/>
        <v>10.344000000000001</v>
      </c>
      <c r="K62" s="359">
        <f t="shared" si="3"/>
        <v>0.8620000000000001</v>
      </c>
      <c r="L62" s="349"/>
      <c r="M62" s="349"/>
      <c r="N62" s="349"/>
      <c r="O62" s="349"/>
    </row>
    <row r="63" spans="2:15" ht="18" customHeight="1" x14ac:dyDescent="0.3">
      <c r="B63" s="619" t="s">
        <v>114</v>
      </c>
      <c r="C63" s="619"/>
      <c r="D63" s="619"/>
      <c r="E63" s="619"/>
      <c r="F63" s="619"/>
      <c r="G63" s="619"/>
      <c r="H63" s="619"/>
      <c r="I63" s="619"/>
      <c r="J63" s="356">
        <f>SUM(J41:J62)</f>
        <v>2874.1386666666667</v>
      </c>
      <c r="K63" s="356">
        <f>SUM(K41:K62)</f>
        <v>239.51155555555559</v>
      </c>
      <c r="L63" s="349"/>
      <c r="M63" s="349"/>
      <c r="N63" s="349"/>
      <c r="O63" s="349"/>
    </row>
    <row r="64" spans="2:15" ht="29.25" customHeight="1" x14ac:dyDescent="0.3">
      <c r="B64" s="619" t="s">
        <v>444</v>
      </c>
      <c r="C64" s="619"/>
      <c r="D64" s="619"/>
      <c r="E64" s="619"/>
      <c r="F64" s="619"/>
      <c r="G64" s="619"/>
      <c r="H64" s="348">
        <v>12</v>
      </c>
      <c r="I64" s="619" t="s">
        <v>445</v>
      </c>
      <c r="J64" s="619"/>
      <c r="K64" s="356">
        <f>K63/H64</f>
        <v>19.959296296296298</v>
      </c>
      <c r="L64" s="349"/>
      <c r="M64" s="349"/>
      <c r="N64" s="349"/>
      <c r="O64" s="349"/>
    </row>
    <row r="65" spans="2:15" ht="15.6" x14ac:dyDescent="0.3">
      <c r="B65" s="357"/>
      <c r="C65" s="357"/>
      <c r="D65" s="357"/>
      <c r="E65" s="357"/>
      <c r="F65" s="357"/>
      <c r="G65" s="357"/>
      <c r="H65" s="357"/>
      <c r="I65" s="357"/>
      <c r="J65" s="357"/>
      <c r="K65" s="357"/>
      <c r="L65" s="349"/>
      <c r="M65" s="349"/>
      <c r="N65" s="349"/>
      <c r="O65" s="349"/>
    </row>
    <row r="66" spans="2:15" ht="24" customHeight="1" x14ac:dyDescent="0.3">
      <c r="B66" s="617" t="s">
        <v>496</v>
      </c>
      <c r="C66" s="617"/>
      <c r="D66" s="617"/>
      <c r="E66" s="617"/>
      <c r="F66" s="617"/>
      <c r="G66" s="617"/>
      <c r="H66" s="617"/>
      <c r="I66" s="617"/>
      <c r="J66" s="617"/>
      <c r="K66" s="617"/>
      <c r="L66" s="349"/>
      <c r="M66" s="349"/>
      <c r="N66" s="349"/>
      <c r="O66" s="349"/>
    </row>
    <row r="67" spans="2:15" ht="13.5" customHeight="1" x14ac:dyDescent="0.3">
      <c r="B67" s="617" t="s">
        <v>305</v>
      </c>
      <c r="C67" s="617" t="s">
        <v>428</v>
      </c>
      <c r="D67" s="617" t="s">
        <v>429</v>
      </c>
      <c r="E67" s="617" t="s">
        <v>447</v>
      </c>
      <c r="F67" s="617" t="s">
        <v>497</v>
      </c>
      <c r="G67" s="617" t="s">
        <v>432</v>
      </c>
      <c r="H67" s="617" t="s">
        <v>433</v>
      </c>
      <c r="I67" s="617" t="s">
        <v>434</v>
      </c>
      <c r="J67" s="617" t="s">
        <v>435</v>
      </c>
      <c r="K67" s="617" t="s">
        <v>436</v>
      </c>
      <c r="L67" s="349"/>
      <c r="M67" s="349"/>
      <c r="N67" s="349"/>
      <c r="O67" s="349"/>
    </row>
    <row r="68" spans="2:15" ht="14.4" x14ac:dyDescent="0.3">
      <c r="B68" s="617"/>
      <c r="C68" s="617"/>
      <c r="D68" s="617"/>
      <c r="E68" s="617"/>
      <c r="F68" s="617"/>
      <c r="G68" s="617"/>
      <c r="H68" s="617"/>
      <c r="I68" s="617"/>
      <c r="J68" s="617"/>
      <c r="K68" s="617"/>
      <c r="L68" s="349"/>
      <c r="M68" s="349"/>
      <c r="N68" s="349"/>
      <c r="O68" s="349"/>
    </row>
    <row r="69" spans="2:15" ht="14.4" x14ac:dyDescent="0.3">
      <c r="B69" s="617"/>
      <c r="C69" s="617"/>
      <c r="D69" s="617"/>
      <c r="E69" s="617"/>
      <c r="F69" s="617"/>
      <c r="G69" s="617"/>
      <c r="H69" s="617"/>
      <c r="I69" s="617"/>
      <c r="J69" s="617"/>
      <c r="K69" s="617"/>
      <c r="L69" s="349"/>
      <c r="M69" s="349"/>
      <c r="N69" s="349"/>
      <c r="O69" s="349"/>
    </row>
    <row r="70" spans="2:15" ht="14.4" x14ac:dyDescent="0.3">
      <c r="B70" s="617"/>
      <c r="C70" s="617"/>
      <c r="D70" s="617"/>
      <c r="E70" s="617"/>
      <c r="F70" s="617"/>
      <c r="G70" s="617"/>
      <c r="H70" s="617"/>
      <c r="I70" s="617"/>
      <c r="J70" s="617"/>
      <c r="K70" s="617"/>
      <c r="L70" s="349"/>
      <c r="M70" s="349"/>
      <c r="N70" s="349"/>
      <c r="O70" s="349"/>
    </row>
    <row r="71" spans="2:15" ht="15.6" x14ac:dyDescent="0.3">
      <c r="B71" s="350">
        <v>1</v>
      </c>
      <c r="C71" s="351" t="s">
        <v>498</v>
      </c>
      <c r="D71" s="350" t="s">
        <v>438</v>
      </c>
      <c r="E71" s="350">
        <v>4</v>
      </c>
      <c r="F71" s="350">
        <v>4</v>
      </c>
      <c r="G71" s="350">
        <v>60</v>
      </c>
      <c r="H71" s="352">
        <v>122.16</v>
      </c>
      <c r="I71" s="353">
        <v>1</v>
      </c>
      <c r="J71" s="359">
        <f t="shared" ref="J71:J89" si="4">(H71*E71)*(12/G71)*I71</f>
        <v>97.728000000000009</v>
      </c>
      <c r="K71" s="359">
        <f t="shared" ref="K71:K89" si="5">J71/12</f>
        <v>8.1440000000000001</v>
      </c>
      <c r="L71" s="349"/>
      <c r="M71" s="349"/>
      <c r="N71" s="349"/>
      <c r="O71" s="349"/>
    </row>
    <row r="72" spans="2:15" ht="15.6" x14ac:dyDescent="0.3">
      <c r="B72" s="350">
        <v>2</v>
      </c>
      <c r="C72" s="351" t="s">
        <v>499</v>
      </c>
      <c r="D72" s="350" t="s">
        <v>438</v>
      </c>
      <c r="E72" s="350">
        <v>4</v>
      </c>
      <c r="F72" s="350">
        <v>4</v>
      </c>
      <c r="G72" s="350">
        <v>60</v>
      </c>
      <c r="H72" s="352">
        <v>21.66</v>
      </c>
      <c r="I72" s="353">
        <v>1</v>
      </c>
      <c r="J72" s="359">
        <f t="shared" si="4"/>
        <v>17.327999999999999</v>
      </c>
      <c r="K72" s="359">
        <f t="shared" si="5"/>
        <v>1.444</v>
      </c>
      <c r="L72" s="349"/>
      <c r="M72" s="349"/>
      <c r="N72" s="349"/>
      <c r="O72" s="349"/>
    </row>
    <row r="73" spans="2:15" ht="31.2" x14ac:dyDescent="0.3">
      <c r="B73" s="350">
        <v>3</v>
      </c>
      <c r="C73" s="351" t="s">
        <v>500</v>
      </c>
      <c r="D73" s="350" t="s">
        <v>438</v>
      </c>
      <c r="E73" s="350">
        <v>4</v>
      </c>
      <c r="F73" s="350">
        <v>4</v>
      </c>
      <c r="G73" s="350">
        <v>60</v>
      </c>
      <c r="H73" s="352">
        <v>36.22</v>
      </c>
      <c r="I73" s="353">
        <v>1</v>
      </c>
      <c r="J73" s="359">
        <f t="shared" si="4"/>
        <v>28.975999999999999</v>
      </c>
      <c r="K73" s="359">
        <f t="shared" si="5"/>
        <v>2.4146666666666667</v>
      </c>
      <c r="L73" s="349"/>
      <c r="M73" s="349"/>
      <c r="N73" s="349"/>
      <c r="O73" s="349"/>
    </row>
    <row r="74" spans="2:15" ht="46.8" x14ac:dyDescent="0.3">
      <c r="B74" s="350">
        <v>4</v>
      </c>
      <c r="C74" s="351" t="s">
        <v>501</v>
      </c>
      <c r="D74" s="350" t="s">
        <v>438</v>
      </c>
      <c r="E74" s="350">
        <v>4</v>
      </c>
      <c r="F74" s="350">
        <v>4</v>
      </c>
      <c r="G74" s="350">
        <v>60</v>
      </c>
      <c r="H74" s="352">
        <v>13.37</v>
      </c>
      <c r="I74" s="353">
        <v>1</v>
      </c>
      <c r="J74" s="359">
        <f t="shared" si="4"/>
        <v>10.696</v>
      </c>
      <c r="K74" s="359">
        <f t="shared" si="5"/>
        <v>0.89133333333333331</v>
      </c>
      <c r="L74" s="349"/>
      <c r="M74" s="349"/>
      <c r="N74" s="349"/>
      <c r="O74" s="349"/>
    </row>
    <row r="75" spans="2:15" ht="46.8" x14ac:dyDescent="0.3">
      <c r="B75" s="350">
        <v>5</v>
      </c>
      <c r="C75" s="351" t="s">
        <v>502</v>
      </c>
      <c r="D75" s="350" t="s">
        <v>438</v>
      </c>
      <c r="E75" s="350">
        <v>4</v>
      </c>
      <c r="F75" s="350">
        <v>4</v>
      </c>
      <c r="G75" s="350">
        <v>60</v>
      </c>
      <c r="H75" s="352">
        <v>127.54</v>
      </c>
      <c r="I75" s="353">
        <v>1</v>
      </c>
      <c r="J75" s="359">
        <f t="shared" si="4"/>
        <v>102.03200000000001</v>
      </c>
      <c r="K75" s="359">
        <f t="shared" si="5"/>
        <v>8.5026666666666681</v>
      </c>
      <c r="L75" s="349"/>
      <c r="M75" s="349"/>
      <c r="N75" s="349"/>
      <c r="O75" s="349"/>
    </row>
    <row r="76" spans="2:15" ht="31.2" x14ac:dyDescent="0.3">
      <c r="B76" s="350">
        <v>6</v>
      </c>
      <c r="C76" s="351" t="s">
        <v>503</v>
      </c>
      <c r="D76" s="350" t="s">
        <v>438</v>
      </c>
      <c r="E76" s="350">
        <v>4</v>
      </c>
      <c r="F76" s="350">
        <v>4</v>
      </c>
      <c r="G76" s="350">
        <v>60</v>
      </c>
      <c r="H76" s="352">
        <v>181.6</v>
      </c>
      <c r="I76" s="353">
        <v>1</v>
      </c>
      <c r="J76" s="359">
        <f t="shared" si="4"/>
        <v>145.28</v>
      </c>
      <c r="K76" s="359">
        <f t="shared" si="5"/>
        <v>12.106666666666667</v>
      </c>
      <c r="L76" s="349"/>
      <c r="M76" s="349"/>
      <c r="N76" s="349"/>
      <c r="O76" s="349"/>
    </row>
    <row r="77" spans="2:15" ht="31.2" x14ac:dyDescent="0.3">
      <c r="B77" s="350">
        <v>7</v>
      </c>
      <c r="C77" s="351" t="s">
        <v>504</v>
      </c>
      <c r="D77" s="350" t="s">
        <v>438</v>
      </c>
      <c r="E77" s="350">
        <v>4</v>
      </c>
      <c r="F77" s="350">
        <v>4</v>
      </c>
      <c r="G77" s="350">
        <v>60</v>
      </c>
      <c r="H77" s="352">
        <v>39.659999999999997</v>
      </c>
      <c r="I77" s="353">
        <v>1</v>
      </c>
      <c r="J77" s="359">
        <f t="shared" si="4"/>
        <v>31.727999999999998</v>
      </c>
      <c r="K77" s="359">
        <f t="shared" si="5"/>
        <v>2.6439999999999997</v>
      </c>
      <c r="L77" s="349"/>
      <c r="M77" s="349"/>
      <c r="N77" s="349"/>
      <c r="O77" s="349"/>
    </row>
    <row r="78" spans="2:15" ht="62.4" x14ac:dyDescent="0.3">
      <c r="B78" s="350">
        <v>8</v>
      </c>
      <c r="C78" s="351" t="s">
        <v>505</v>
      </c>
      <c r="D78" s="350" t="s">
        <v>438</v>
      </c>
      <c r="E78" s="350">
        <v>4</v>
      </c>
      <c r="F78" s="350">
        <v>4</v>
      </c>
      <c r="G78" s="350">
        <v>60</v>
      </c>
      <c r="H78" s="352">
        <v>69.16</v>
      </c>
      <c r="I78" s="353">
        <v>1</v>
      </c>
      <c r="J78" s="359">
        <f t="shared" si="4"/>
        <v>55.328000000000003</v>
      </c>
      <c r="K78" s="359">
        <f t="shared" si="5"/>
        <v>4.6106666666666669</v>
      </c>
      <c r="L78" s="349"/>
      <c r="M78" s="349"/>
      <c r="N78" s="349"/>
      <c r="O78" s="349"/>
    </row>
    <row r="79" spans="2:15" ht="46.8" x14ac:dyDescent="0.3">
      <c r="B79" s="350">
        <v>9</v>
      </c>
      <c r="C79" s="351" t="s">
        <v>506</v>
      </c>
      <c r="D79" s="350" t="s">
        <v>438</v>
      </c>
      <c r="E79" s="350">
        <v>4</v>
      </c>
      <c r="F79" s="350">
        <v>4</v>
      </c>
      <c r="G79" s="350">
        <v>60</v>
      </c>
      <c r="H79" s="352">
        <v>54.38</v>
      </c>
      <c r="I79" s="353">
        <v>1</v>
      </c>
      <c r="J79" s="359">
        <f t="shared" si="4"/>
        <v>43.504000000000005</v>
      </c>
      <c r="K79" s="359">
        <f t="shared" si="5"/>
        <v>3.6253333333333337</v>
      </c>
      <c r="L79" s="349"/>
      <c r="M79" s="349"/>
      <c r="N79" s="349"/>
      <c r="O79" s="349"/>
    </row>
    <row r="80" spans="2:15" ht="62.4" x14ac:dyDescent="0.3">
      <c r="B80" s="350">
        <v>10</v>
      </c>
      <c r="C80" s="351" t="s">
        <v>507</v>
      </c>
      <c r="D80" s="350" t="s">
        <v>438</v>
      </c>
      <c r="E80" s="350">
        <v>4</v>
      </c>
      <c r="F80" s="350">
        <v>4</v>
      </c>
      <c r="G80" s="350">
        <v>60</v>
      </c>
      <c r="H80" s="352">
        <v>28.64</v>
      </c>
      <c r="I80" s="353">
        <v>1</v>
      </c>
      <c r="J80" s="359">
        <f t="shared" si="4"/>
        <v>22.912000000000003</v>
      </c>
      <c r="K80" s="359">
        <f t="shared" si="5"/>
        <v>1.9093333333333335</v>
      </c>
      <c r="L80" s="349"/>
      <c r="M80" s="349"/>
      <c r="N80" s="349"/>
      <c r="O80" s="349"/>
    </row>
    <row r="81" spans="2:15" ht="62.4" x14ac:dyDescent="0.3">
      <c r="B81" s="350">
        <v>11</v>
      </c>
      <c r="C81" s="351" t="s">
        <v>508</v>
      </c>
      <c r="D81" s="350" t="s">
        <v>438</v>
      </c>
      <c r="E81" s="350">
        <v>4</v>
      </c>
      <c r="F81" s="350">
        <v>4</v>
      </c>
      <c r="G81" s="350">
        <v>60</v>
      </c>
      <c r="H81" s="352">
        <v>50.93</v>
      </c>
      <c r="I81" s="353">
        <v>1</v>
      </c>
      <c r="J81" s="359">
        <f t="shared" si="4"/>
        <v>40.744</v>
      </c>
      <c r="K81" s="359">
        <f t="shared" si="5"/>
        <v>3.3953333333333333</v>
      </c>
      <c r="L81" s="349"/>
      <c r="M81" s="349"/>
      <c r="N81" s="349"/>
      <c r="O81" s="349"/>
    </row>
    <row r="82" spans="2:15" ht="15.6" x14ac:dyDescent="0.3">
      <c r="B82" s="350">
        <v>12</v>
      </c>
      <c r="C82" s="351" t="s">
        <v>509</v>
      </c>
      <c r="D82" s="350" t="s">
        <v>438</v>
      </c>
      <c r="E82" s="350">
        <v>4</v>
      </c>
      <c r="F82" s="350">
        <v>4</v>
      </c>
      <c r="G82" s="350">
        <v>60</v>
      </c>
      <c r="H82" s="352">
        <v>17.649999999999999</v>
      </c>
      <c r="I82" s="353">
        <v>1</v>
      </c>
      <c r="J82" s="359">
        <f t="shared" si="4"/>
        <v>14.12</v>
      </c>
      <c r="K82" s="359">
        <f t="shared" si="5"/>
        <v>1.1766666666666665</v>
      </c>
      <c r="L82" s="349"/>
      <c r="M82" s="349"/>
      <c r="N82" s="349"/>
      <c r="O82" s="349"/>
    </row>
    <row r="83" spans="2:15" ht="15.6" x14ac:dyDescent="0.3">
      <c r="B83" s="350">
        <v>13</v>
      </c>
      <c r="C83" s="351" t="s">
        <v>510</v>
      </c>
      <c r="D83" s="350" t="s">
        <v>438</v>
      </c>
      <c r="E83" s="350">
        <v>4</v>
      </c>
      <c r="F83" s="350">
        <v>4</v>
      </c>
      <c r="G83" s="350">
        <v>60</v>
      </c>
      <c r="H83" s="352">
        <v>22.15</v>
      </c>
      <c r="I83" s="353">
        <v>1</v>
      </c>
      <c r="J83" s="359">
        <f t="shared" si="4"/>
        <v>17.72</v>
      </c>
      <c r="K83" s="359">
        <f t="shared" si="5"/>
        <v>1.4766666666666666</v>
      </c>
      <c r="L83" s="349"/>
      <c r="M83" s="349"/>
      <c r="N83" s="349"/>
      <c r="O83" s="349"/>
    </row>
    <row r="84" spans="2:15" ht="15.6" x14ac:dyDescent="0.3">
      <c r="B84" s="350">
        <v>14</v>
      </c>
      <c r="C84" s="351" t="s">
        <v>511</v>
      </c>
      <c r="D84" s="350" t="s">
        <v>438</v>
      </c>
      <c r="E84" s="350">
        <v>4</v>
      </c>
      <c r="F84" s="350">
        <v>4</v>
      </c>
      <c r="G84" s="350">
        <v>60</v>
      </c>
      <c r="H84" s="352">
        <v>20.38</v>
      </c>
      <c r="I84" s="353">
        <v>1</v>
      </c>
      <c r="J84" s="359">
        <f t="shared" si="4"/>
        <v>16.303999999999998</v>
      </c>
      <c r="K84" s="359">
        <f t="shared" si="5"/>
        <v>1.3586666666666665</v>
      </c>
      <c r="L84" s="349"/>
      <c r="M84" s="349"/>
      <c r="N84" s="349"/>
      <c r="O84" s="349"/>
    </row>
    <row r="85" spans="2:15" ht="15.6" x14ac:dyDescent="0.3">
      <c r="B85" s="350">
        <v>15</v>
      </c>
      <c r="C85" s="351" t="s">
        <v>512</v>
      </c>
      <c r="D85" s="350" t="s">
        <v>438</v>
      </c>
      <c r="E85" s="350">
        <v>4</v>
      </c>
      <c r="F85" s="350">
        <v>4</v>
      </c>
      <c r="G85" s="350">
        <v>60</v>
      </c>
      <c r="H85" s="352">
        <v>13.63</v>
      </c>
      <c r="I85" s="353">
        <v>1</v>
      </c>
      <c r="J85" s="359">
        <f t="shared" si="4"/>
        <v>10.904000000000002</v>
      </c>
      <c r="K85" s="359">
        <f t="shared" si="5"/>
        <v>0.90866666666666684</v>
      </c>
      <c r="L85" s="349"/>
      <c r="M85" s="349"/>
      <c r="N85" s="349"/>
      <c r="O85" s="349"/>
    </row>
    <row r="86" spans="2:15" ht="15.6" x14ac:dyDescent="0.3">
      <c r="B86" s="350">
        <v>16</v>
      </c>
      <c r="C86" s="351" t="s">
        <v>513</v>
      </c>
      <c r="D86" s="350" t="s">
        <v>438</v>
      </c>
      <c r="E86" s="350">
        <v>4</v>
      </c>
      <c r="F86" s="350">
        <v>4</v>
      </c>
      <c r="G86" s="350">
        <v>60</v>
      </c>
      <c r="H86" s="352">
        <v>11.61</v>
      </c>
      <c r="I86" s="353">
        <v>1</v>
      </c>
      <c r="J86" s="359">
        <f t="shared" si="4"/>
        <v>9.2880000000000003</v>
      </c>
      <c r="K86" s="359">
        <f t="shared" si="5"/>
        <v>0.77400000000000002</v>
      </c>
      <c r="L86" s="349"/>
      <c r="M86" s="349"/>
      <c r="N86" s="349"/>
      <c r="O86" s="349"/>
    </row>
    <row r="87" spans="2:15" ht="15.6" x14ac:dyDescent="0.3">
      <c r="B87" s="350">
        <v>17</v>
      </c>
      <c r="C87" s="351" t="s">
        <v>514</v>
      </c>
      <c r="D87" s="350" t="s">
        <v>438</v>
      </c>
      <c r="E87" s="350">
        <v>4</v>
      </c>
      <c r="F87" s="350">
        <v>4</v>
      </c>
      <c r="G87" s="350">
        <v>60</v>
      </c>
      <c r="H87" s="352">
        <v>9.1999999999999993</v>
      </c>
      <c r="I87" s="353">
        <v>1</v>
      </c>
      <c r="J87" s="359">
        <f t="shared" si="4"/>
        <v>7.3599999999999994</v>
      </c>
      <c r="K87" s="359">
        <f t="shared" si="5"/>
        <v>0.61333333333333329</v>
      </c>
      <c r="L87" s="349"/>
      <c r="M87" s="349"/>
      <c r="N87" s="349"/>
      <c r="O87" s="349"/>
    </row>
    <row r="88" spans="2:15" ht="62.4" x14ac:dyDescent="0.3">
      <c r="B88" s="350">
        <v>18</v>
      </c>
      <c r="C88" s="351" t="s">
        <v>515</v>
      </c>
      <c r="D88" s="350" t="s">
        <v>438</v>
      </c>
      <c r="E88" s="350">
        <v>4</v>
      </c>
      <c r="F88" s="350">
        <v>4</v>
      </c>
      <c r="G88" s="350">
        <v>60</v>
      </c>
      <c r="H88" s="352">
        <v>24.81</v>
      </c>
      <c r="I88" s="353">
        <v>1</v>
      </c>
      <c r="J88" s="359">
        <f t="shared" si="4"/>
        <v>19.847999999999999</v>
      </c>
      <c r="K88" s="359">
        <f t="shared" si="5"/>
        <v>1.6539999999999999</v>
      </c>
      <c r="L88" s="349"/>
      <c r="M88" s="349"/>
      <c r="N88" s="349"/>
      <c r="O88" s="349"/>
    </row>
    <row r="89" spans="2:15" ht="31.2" x14ac:dyDescent="0.3">
      <c r="B89" s="350">
        <v>19</v>
      </c>
      <c r="C89" s="351" t="s">
        <v>516</v>
      </c>
      <c r="D89" s="350" t="s">
        <v>438</v>
      </c>
      <c r="E89" s="350">
        <v>4</v>
      </c>
      <c r="F89" s="350">
        <v>4</v>
      </c>
      <c r="G89" s="350">
        <v>60</v>
      </c>
      <c r="H89" s="352">
        <v>105.63</v>
      </c>
      <c r="I89" s="353">
        <v>1</v>
      </c>
      <c r="J89" s="359">
        <f t="shared" si="4"/>
        <v>84.504000000000005</v>
      </c>
      <c r="K89" s="359">
        <f t="shared" si="5"/>
        <v>7.0420000000000007</v>
      </c>
      <c r="L89" s="349"/>
      <c r="M89" s="349"/>
      <c r="N89" s="349"/>
      <c r="O89" s="349"/>
    </row>
    <row r="90" spans="2:15" ht="23.25" customHeight="1" x14ac:dyDescent="0.3">
      <c r="B90" s="619" t="s">
        <v>114</v>
      </c>
      <c r="C90" s="619"/>
      <c r="D90" s="619"/>
      <c r="E90" s="619"/>
      <c r="F90" s="619"/>
      <c r="G90" s="619"/>
      <c r="H90" s="619"/>
      <c r="I90" s="619"/>
      <c r="J90" s="356">
        <f>SUM(J71:J89)</f>
        <v>776.30400000000009</v>
      </c>
      <c r="K90" s="356">
        <f>SUM(K71:K89)</f>
        <v>64.692000000000007</v>
      </c>
      <c r="L90" s="349"/>
      <c r="M90" s="349"/>
      <c r="N90" s="349"/>
      <c r="O90" s="349"/>
    </row>
    <row r="91" spans="2:15" ht="28.5" customHeight="1" x14ac:dyDescent="0.3">
      <c r="B91" s="619" t="s">
        <v>444</v>
      </c>
      <c r="C91" s="619"/>
      <c r="D91" s="619"/>
      <c r="E91" s="619"/>
      <c r="F91" s="619"/>
      <c r="G91" s="619"/>
      <c r="H91" s="348">
        <v>12</v>
      </c>
      <c r="I91" s="619" t="s">
        <v>445</v>
      </c>
      <c r="J91" s="619"/>
      <c r="K91" s="356">
        <f>K90/H91</f>
        <v>5.3910000000000009</v>
      </c>
      <c r="L91" s="349"/>
      <c r="M91" s="349"/>
      <c r="N91" s="349"/>
      <c r="O91" s="349"/>
    </row>
    <row r="92" spans="2:15" ht="15.6" x14ac:dyDescent="0.3">
      <c r="B92" s="360"/>
      <c r="C92" s="360"/>
      <c r="D92" s="360"/>
      <c r="E92" s="360"/>
      <c r="F92" s="360"/>
      <c r="G92" s="360"/>
      <c r="H92" s="360"/>
      <c r="I92" s="360"/>
      <c r="J92" s="360"/>
      <c r="K92" s="360"/>
      <c r="L92" s="349"/>
      <c r="M92" s="349"/>
      <c r="N92" s="349"/>
      <c r="O92" s="349"/>
    </row>
    <row r="93" spans="2:15" ht="13.5" customHeight="1" x14ac:dyDescent="0.3">
      <c r="B93" s="360"/>
      <c r="C93" s="360"/>
      <c r="D93" s="360"/>
      <c r="E93" s="360"/>
      <c r="F93" s="360"/>
      <c r="G93" s="360"/>
      <c r="H93" s="360"/>
      <c r="I93" s="619" t="s">
        <v>517</v>
      </c>
      <c r="J93" s="619"/>
      <c r="K93" s="622">
        <f>K13+K34+K64+K91</f>
        <v>54.056384259259254</v>
      </c>
      <c r="L93" s="349"/>
      <c r="M93" s="349"/>
      <c r="N93" s="349"/>
      <c r="O93" s="349"/>
    </row>
    <row r="94" spans="2:15" ht="15.6" x14ac:dyDescent="0.3">
      <c r="B94" s="361"/>
      <c r="C94" s="362"/>
      <c r="D94" s="361"/>
      <c r="E94" s="361"/>
      <c r="F94" s="361"/>
      <c r="G94" s="361"/>
      <c r="H94" s="361"/>
      <c r="I94" s="619"/>
      <c r="J94" s="619"/>
      <c r="K94" s="622"/>
    </row>
  </sheetData>
  <sheetProtection password="C4BC" sheet="1" objects="1" scenarios="1"/>
  <mergeCells count="60">
    <mergeCell ref="B90:I90"/>
    <mergeCell ref="B91:G91"/>
    <mergeCell ref="I91:J91"/>
    <mergeCell ref="I93:J94"/>
    <mergeCell ref="K93:K94"/>
    <mergeCell ref="B63:I63"/>
    <mergeCell ref="B64:G64"/>
    <mergeCell ref="I64:J64"/>
    <mergeCell ref="B66:K66"/>
    <mergeCell ref="B67:B70"/>
    <mergeCell ref="C67:C70"/>
    <mergeCell ref="D67:D70"/>
    <mergeCell ref="E67:E70"/>
    <mergeCell ref="F67:F70"/>
    <mergeCell ref="G67:G70"/>
    <mergeCell ref="H67:H70"/>
    <mergeCell ref="I67:I70"/>
    <mergeCell ref="J67:J70"/>
    <mergeCell ref="K67:K70"/>
    <mergeCell ref="B36:K36"/>
    <mergeCell ref="B37:B40"/>
    <mergeCell ref="C37:C40"/>
    <mergeCell ref="D37:D40"/>
    <mergeCell ref="E37:E40"/>
    <mergeCell ref="F37:F40"/>
    <mergeCell ref="G37:G40"/>
    <mergeCell ref="H37:H40"/>
    <mergeCell ref="I37:I40"/>
    <mergeCell ref="J37:J40"/>
    <mergeCell ref="K37:K40"/>
    <mergeCell ref="N16:N22"/>
    <mergeCell ref="O16:R22"/>
    <mergeCell ref="B33:I33"/>
    <mergeCell ref="B34:G34"/>
    <mergeCell ref="I34:J34"/>
    <mergeCell ref="B12:I12"/>
    <mergeCell ref="B13:G13"/>
    <mergeCell ref="I13:J13"/>
    <mergeCell ref="B15:K15"/>
    <mergeCell ref="B16:B19"/>
    <mergeCell ref="C16:C19"/>
    <mergeCell ref="D16:D19"/>
    <mergeCell ref="E16:E19"/>
    <mergeCell ref="F16:F19"/>
    <mergeCell ref="G16:G19"/>
    <mergeCell ref="H16:H19"/>
    <mergeCell ref="I16:I19"/>
    <mergeCell ref="J16:J19"/>
    <mergeCell ref="K16:K19"/>
    <mergeCell ref="B2:K2"/>
    <mergeCell ref="B3:B6"/>
    <mergeCell ref="C3:C6"/>
    <mergeCell ref="D3:D6"/>
    <mergeCell ref="E3:E6"/>
    <mergeCell ref="F3:F6"/>
    <mergeCell ref="G3:G6"/>
    <mergeCell ref="H3:H6"/>
    <mergeCell ref="I3:I6"/>
    <mergeCell ref="J3:J6"/>
    <mergeCell ref="K3:K6"/>
  </mergeCells>
  <pageMargins left="0.78749999999999998" right="0.78749999999999998" top="1.05277777777778" bottom="1.05277777777778" header="0.78749999999999998" footer="0.78749999999999998"/>
  <pageSetup paperSize="9" scale="21" orientation="portrait" r:id="rId1"/>
  <headerFooter>
    <oddHeader>&amp;C&amp;"Times New Roman,Normal"&amp;12&amp;A</oddHeader>
    <oddFooter>&amp;C&amp;"Times New Roman,Normal"&amp;12Página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K1048576"/>
  <sheetViews>
    <sheetView showGridLines="0" view="pageBreakPreview" topLeftCell="A22" zoomScale="60" zoomScaleNormal="95" workbookViewId="0">
      <selection activeCell="G19" sqref="G19"/>
    </sheetView>
  </sheetViews>
  <sheetFormatPr defaultColWidth="8.6640625" defaultRowHeight="13.5" customHeight="1" x14ac:dyDescent="0.3"/>
  <cols>
    <col min="1" max="1" width="10.5546875" style="92" customWidth="1"/>
    <col min="2" max="2" width="33.88671875" style="92" customWidth="1"/>
    <col min="3" max="3" width="14.44140625" style="92" customWidth="1"/>
    <col min="4" max="6" width="15" style="92" customWidth="1"/>
    <col min="7" max="7" width="16.6640625" style="92" customWidth="1"/>
    <col min="8" max="8" width="16.6640625" style="363" customWidth="1"/>
    <col min="9" max="9" width="13.109375" style="363" customWidth="1"/>
    <col min="10" max="10" width="12.5546875" style="363" customWidth="1"/>
    <col min="11" max="11" width="17" style="92" customWidth="1"/>
    <col min="12" max="12" width="12.44140625" style="92" customWidth="1"/>
    <col min="13" max="13" width="14.44140625" style="92" customWidth="1"/>
    <col min="14" max="14" width="11.33203125" style="92" customWidth="1"/>
    <col min="15" max="253" width="9.109375" style="92" customWidth="1"/>
    <col min="254" max="254" width="10.5546875" style="92" customWidth="1"/>
    <col min="255" max="255" width="27.6640625" style="92" customWidth="1"/>
    <col min="256" max="256" width="14.44140625" style="92" customWidth="1"/>
    <col min="257" max="258" width="15" style="92" customWidth="1"/>
    <col min="259" max="259" width="16.6640625" style="92" customWidth="1"/>
    <col min="260" max="260" width="13.109375" style="92" customWidth="1"/>
    <col min="261" max="262" width="12.5546875" style="92" customWidth="1"/>
    <col min="263" max="509" width="9.109375" style="92" customWidth="1"/>
    <col min="510" max="510" width="10.5546875" style="92" customWidth="1"/>
    <col min="511" max="511" width="27.6640625" style="92" customWidth="1"/>
    <col min="512" max="512" width="14.44140625" style="92" customWidth="1"/>
    <col min="513" max="514" width="15" style="92" customWidth="1"/>
    <col min="515" max="515" width="16.6640625" style="92" customWidth="1"/>
    <col min="516" max="516" width="13.109375" style="92" customWidth="1"/>
    <col min="517" max="518" width="12.5546875" style="92" customWidth="1"/>
    <col min="519" max="765" width="9.109375" style="92" customWidth="1"/>
    <col min="766" max="766" width="10.5546875" style="92" customWidth="1"/>
    <col min="767" max="767" width="27.6640625" style="92" customWidth="1"/>
    <col min="768" max="768" width="14.44140625" style="92" customWidth="1"/>
    <col min="769" max="770" width="15" style="92" customWidth="1"/>
    <col min="771" max="771" width="16.6640625" style="92" customWidth="1"/>
    <col min="772" max="772" width="13.109375" style="92" customWidth="1"/>
    <col min="773" max="774" width="12.5546875" style="92" customWidth="1"/>
    <col min="775" max="1021" width="9.109375" style="92" customWidth="1"/>
    <col min="1022" max="1022" width="10.5546875" style="92" customWidth="1"/>
    <col min="1023" max="1023" width="27.6640625" style="92" customWidth="1"/>
    <col min="1024" max="1025" width="14.44140625" style="92" customWidth="1"/>
  </cols>
  <sheetData>
    <row r="1" spans="1:14" ht="14.4" x14ac:dyDescent="0.3">
      <c r="A1" s="364"/>
      <c r="B1" s="183" t="s">
        <v>139</v>
      </c>
      <c r="C1" s="365"/>
      <c r="D1" s="365"/>
      <c r="E1" s="365"/>
      <c r="F1" s="365"/>
      <c r="G1" s="365"/>
      <c r="H1" s="366"/>
      <c r="I1" s="367"/>
      <c r="J1" s="366"/>
    </row>
    <row r="2" spans="1:14" ht="14.4" x14ac:dyDescent="0.3">
      <c r="A2" s="368"/>
      <c r="B2" s="183" t="s">
        <v>140</v>
      </c>
      <c r="C2" s="73"/>
      <c r="D2" s="73"/>
      <c r="E2" s="73"/>
      <c r="F2" s="73"/>
      <c r="G2" s="73"/>
      <c r="H2" s="369"/>
      <c r="J2" s="369"/>
    </row>
    <row r="3" spans="1:14" ht="14.4" x14ac:dyDescent="0.3">
      <c r="A3" s="246"/>
      <c r="B3" s="184" t="s">
        <v>141</v>
      </c>
      <c r="C3" s="73"/>
      <c r="D3" s="73"/>
      <c r="E3" s="73"/>
      <c r="F3" s="73"/>
      <c r="G3" s="73"/>
      <c r="H3" s="369"/>
      <c r="J3" s="369"/>
    </row>
    <row r="4" spans="1:14" ht="19.5" customHeight="1" x14ac:dyDescent="0.3">
      <c r="A4" s="564" t="s">
        <v>518</v>
      </c>
      <c r="B4" s="564"/>
      <c r="C4" s="564"/>
      <c r="D4" s="564"/>
      <c r="E4" s="564"/>
      <c r="F4" s="564"/>
      <c r="G4" s="564"/>
      <c r="H4" s="564"/>
      <c r="I4" s="564"/>
      <c r="J4" s="564"/>
    </row>
    <row r="5" spans="1:14" ht="19.5" customHeight="1" x14ac:dyDescent="0.3">
      <c r="A5" s="623" t="s">
        <v>302</v>
      </c>
      <c r="B5" s="623"/>
      <c r="C5" s="623"/>
      <c r="D5" s="623"/>
      <c r="E5" s="623"/>
      <c r="F5" s="623"/>
      <c r="G5" s="623"/>
      <c r="H5" s="623"/>
      <c r="I5" s="623"/>
      <c r="J5" s="623"/>
    </row>
    <row r="6" spans="1:14" ht="36" customHeight="1" x14ac:dyDescent="0.3">
      <c r="A6" s="624" t="str">
        <f>'DADOS '!A4</f>
        <v>Sindicato utilizado - SINDBOMBEIROS/MG. Vigência: 01/01/2025 à 31/12/2025. Sendo a data base da categoria 01º de janeiro. Com número de registro no MTE MG000367/2025 .</v>
      </c>
      <c r="B6" s="624"/>
      <c r="C6" s="624"/>
      <c r="D6" s="624"/>
      <c r="E6" s="624"/>
      <c r="F6" s="624"/>
      <c r="G6" s="624"/>
      <c r="H6" s="624"/>
      <c r="I6" s="624"/>
      <c r="J6" s="624"/>
      <c r="K6" s="625" t="s">
        <v>519</v>
      </c>
      <c r="L6" s="626" t="s">
        <v>520</v>
      </c>
      <c r="M6" s="626"/>
      <c r="N6" s="626"/>
    </row>
    <row r="7" spans="1:14" ht="30" customHeight="1" x14ac:dyDescent="0.3">
      <c r="A7" s="627" t="str">
        <f>'DADOS '!C7</f>
        <v>BOMBEIRO CIVIL DIURNO</v>
      </c>
      <c r="B7" s="627"/>
      <c r="C7" s="627"/>
      <c r="D7" s="627"/>
      <c r="E7" s="627"/>
      <c r="F7" s="627"/>
      <c r="G7" s="370"/>
      <c r="H7" s="628" t="s">
        <v>521</v>
      </c>
      <c r="I7" s="628" t="s">
        <v>522</v>
      </c>
      <c r="J7" s="628" t="s">
        <v>523</v>
      </c>
      <c r="K7" s="625"/>
      <c r="L7" s="371" t="s">
        <v>524</v>
      </c>
      <c r="M7" s="371" t="s">
        <v>525</v>
      </c>
      <c r="N7" s="371" t="s">
        <v>526</v>
      </c>
    </row>
    <row r="8" spans="1:14" ht="19.5" customHeight="1" x14ac:dyDescent="0.3">
      <c r="A8" s="629"/>
      <c r="B8" s="629"/>
      <c r="C8" s="629"/>
      <c r="D8" s="629"/>
      <c r="E8" s="372"/>
      <c r="F8" s="373" t="s">
        <v>527</v>
      </c>
      <c r="G8" s="373"/>
      <c r="H8" s="628"/>
      <c r="I8" s="628"/>
      <c r="J8" s="628"/>
      <c r="K8" s="625"/>
      <c r="L8" s="374">
        <f>'DADOS '!H17</f>
        <v>0.39</v>
      </c>
      <c r="M8" s="374">
        <f>100%+'DADOS '!H18</f>
        <v>1.5</v>
      </c>
      <c r="N8" s="374">
        <f>100%+'DADOS '!H19</f>
        <v>2</v>
      </c>
    </row>
    <row r="9" spans="1:14" ht="19.5" customHeight="1" x14ac:dyDescent="0.3">
      <c r="A9" s="630" t="s">
        <v>528</v>
      </c>
      <c r="B9" s="630"/>
      <c r="C9" s="630"/>
      <c r="D9" s="630"/>
      <c r="E9" s="630"/>
      <c r="F9" s="630"/>
      <c r="G9" s="630"/>
      <c r="H9" s="630"/>
      <c r="I9" s="630"/>
      <c r="J9" s="630"/>
      <c r="K9" s="375"/>
      <c r="L9" s="376"/>
      <c r="M9" s="376"/>
      <c r="N9" s="376"/>
    </row>
    <row r="10" spans="1:14" ht="24" customHeight="1" x14ac:dyDescent="0.3">
      <c r="A10" s="377" t="s">
        <v>529</v>
      </c>
      <c r="B10" s="631" t="s">
        <v>530</v>
      </c>
      <c r="C10" s="631"/>
      <c r="D10" s="631"/>
      <c r="E10" s="379" t="s">
        <v>531</v>
      </c>
      <c r="F10" s="378" t="s">
        <v>532</v>
      </c>
      <c r="G10" s="380" t="s">
        <v>221</v>
      </c>
      <c r="H10" s="632" t="s">
        <v>405</v>
      </c>
      <c r="I10" s="632"/>
      <c r="J10" s="632"/>
      <c r="K10" s="381" t="s">
        <v>533</v>
      </c>
      <c r="L10" s="382">
        <f>ROUND($F$12/210*L8,2)</f>
        <v>6.21</v>
      </c>
      <c r="M10" s="382">
        <f>ROUND($F$12/210*M8,2)</f>
        <v>23.87</v>
      </c>
      <c r="N10" s="382">
        <f>ROUND($F$12/210*N8,2)</f>
        <v>31.83</v>
      </c>
    </row>
    <row r="11" spans="1:14" ht="19.5" customHeight="1" x14ac:dyDescent="0.3">
      <c r="A11" s="633">
        <v>1</v>
      </c>
      <c r="B11" s="634" t="str">
        <f>A7</f>
        <v>BOMBEIRO CIVIL DIURNO</v>
      </c>
      <c r="C11" s="634"/>
      <c r="D11" s="634"/>
      <c r="E11" s="384">
        <f>'DADOS '!D7</f>
        <v>180</v>
      </c>
      <c r="F11" s="385">
        <f>'DADOS '!E7</f>
        <v>2570.79</v>
      </c>
      <c r="G11" s="385">
        <f>'DADOS '!F7</f>
        <v>771.23699999999997</v>
      </c>
      <c r="H11" s="385">
        <f>F12</f>
        <v>3342.027</v>
      </c>
      <c r="I11" s="385"/>
      <c r="J11" s="386"/>
      <c r="K11" s="381"/>
      <c r="L11" s="382"/>
      <c r="M11" s="382"/>
      <c r="N11" s="382"/>
    </row>
    <row r="12" spans="1:14" ht="19.5" customHeight="1" x14ac:dyDescent="0.3">
      <c r="A12" s="633"/>
      <c r="B12" s="635" t="s">
        <v>534</v>
      </c>
      <c r="C12" s="635"/>
      <c r="D12" s="635"/>
      <c r="E12" s="635"/>
      <c r="F12" s="636">
        <f>F11+G11</f>
        <v>3342.027</v>
      </c>
      <c r="G12" s="636"/>
      <c r="H12" s="387">
        <f>SUM(H11)</f>
        <v>3342.027</v>
      </c>
      <c r="I12" s="387">
        <v>0</v>
      </c>
      <c r="J12" s="388">
        <f>SUM(J11)</f>
        <v>0</v>
      </c>
      <c r="K12" s="389" t="s">
        <v>114</v>
      </c>
      <c r="L12" s="390">
        <f>SUM(L10:L11)</f>
        <v>6.21</v>
      </c>
      <c r="M12" s="390">
        <f>SUM(M10:M11)</f>
        <v>23.87</v>
      </c>
      <c r="N12" s="390">
        <f>SUM(N10:N11)</f>
        <v>31.83</v>
      </c>
    </row>
    <row r="13" spans="1:14" ht="19.5" customHeight="1" x14ac:dyDescent="0.3">
      <c r="A13" s="633"/>
      <c r="B13" s="637" t="s">
        <v>535</v>
      </c>
      <c r="C13" s="637"/>
      <c r="D13" s="637"/>
      <c r="E13" s="638">
        <f>Encargos!C57</f>
        <v>0.76400000000000001</v>
      </c>
      <c r="F13" s="638"/>
      <c r="G13" s="638"/>
      <c r="H13" s="385">
        <f>ROUND((E13*H12),2)</f>
        <v>2553.31</v>
      </c>
      <c r="I13" s="385"/>
      <c r="J13" s="386"/>
      <c r="K13" s="381" t="s">
        <v>536</v>
      </c>
      <c r="L13" s="382">
        <f>L12*$E$13</f>
        <v>4.74444</v>
      </c>
      <c r="M13" s="382">
        <f>M12*$E$13</f>
        <v>18.23668</v>
      </c>
      <c r="N13" s="382">
        <f>N12*$E$13</f>
        <v>24.31812</v>
      </c>
    </row>
    <row r="14" spans="1:14" ht="19.5" customHeight="1" x14ac:dyDescent="0.3">
      <c r="A14" s="383"/>
      <c r="B14" s="637" t="s">
        <v>225</v>
      </c>
      <c r="C14" s="637"/>
      <c r="D14" s="637"/>
      <c r="E14" s="637"/>
      <c r="F14" s="637"/>
      <c r="G14" s="637"/>
      <c r="H14" s="385">
        <f>Cálculo_Intrajornada_Indenizada!E2</f>
        <v>363.09</v>
      </c>
      <c r="I14" s="385"/>
      <c r="J14" s="386"/>
    </row>
    <row r="15" spans="1:14" ht="19.5" customHeight="1" x14ac:dyDescent="0.3">
      <c r="A15" s="639" t="s">
        <v>537</v>
      </c>
      <c r="B15" s="639"/>
      <c r="C15" s="639"/>
      <c r="D15" s="639"/>
      <c r="E15" s="639"/>
      <c r="F15" s="639"/>
      <c r="G15" s="391"/>
      <c r="H15" s="392">
        <f>SUM(H12:H14)</f>
        <v>6258.4269999999997</v>
      </c>
      <c r="I15" s="392">
        <f>SUM(I12:I13)</f>
        <v>0</v>
      </c>
      <c r="J15" s="393">
        <f>SUM(J12:J13)</f>
        <v>0</v>
      </c>
      <c r="K15" s="389" t="s">
        <v>538</v>
      </c>
      <c r="L15" s="390">
        <f>L12+L13</f>
        <v>10.95444</v>
      </c>
      <c r="M15" s="390">
        <f>M12+M13</f>
        <v>42.106679999999997</v>
      </c>
      <c r="N15" s="390">
        <f>N12+N13</f>
        <v>56.148119999999999</v>
      </c>
    </row>
    <row r="16" spans="1:14" ht="19.5" customHeight="1" x14ac:dyDescent="0.3">
      <c r="A16" s="640" t="s">
        <v>539</v>
      </c>
      <c r="B16" s="640"/>
      <c r="C16" s="640"/>
      <c r="D16" s="640"/>
      <c r="E16" s="640"/>
      <c r="F16" s="640"/>
      <c r="G16" s="640"/>
      <c r="H16" s="640"/>
      <c r="I16" s="640"/>
      <c r="J16" s="640"/>
    </row>
    <row r="17" spans="1:14" ht="19.5" customHeight="1" x14ac:dyDescent="0.3">
      <c r="A17" s="641" t="s">
        <v>540</v>
      </c>
      <c r="B17" s="641"/>
      <c r="C17" s="642" t="s">
        <v>541</v>
      </c>
      <c r="D17" s="642"/>
      <c r="E17" s="642" t="s">
        <v>542</v>
      </c>
      <c r="F17" s="642"/>
      <c r="G17" s="335"/>
      <c r="H17" s="643" t="s">
        <v>405</v>
      </c>
      <c r="I17" s="643"/>
      <c r="J17" s="643"/>
    </row>
    <row r="18" spans="1:14" ht="19.5" customHeight="1" x14ac:dyDescent="0.3">
      <c r="A18" s="644" t="s">
        <v>543</v>
      </c>
      <c r="B18" s="644"/>
      <c r="C18" s="80"/>
      <c r="D18" s="80"/>
      <c r="E18" s="80"/>
      <c r="F18" s="80"/>
      <c r="G18" s="80"/>
      <c r="H18" s="385">
        <f>'DADOS '!$K$7</f>
        <v>166.96</v>
      </c>
      <c r="I18" s="385"/>
      <c r="J18" s="386"/>
      <c r="K18" s="381"/>
      <c r="L18" s="382"/>
      <c r="M18" s="382"/>
      <c r="N18" s="382"/>
    </row>
    <row r="19" spans="1:14" ht="19.5" customHeight="1" x14ac:dyDescent="0.3">
      <c r="A19" s="644" t="s">
        <v>544</v>
      </c>
      <c r="B19" s="644"/>
      <c r="C19" s="80"/>
      <c r="D19" s="80"/>
      <c r="E19" s="80"/>
      <c r="F19" s="80"/>
      <c r="G19" s="80"/>
      <c r="H19" s="385">
        <f>'DADOS '!$L$7</f>
        <v>16.599708333333332</v>
      </c>
      <c r="I19" s="385"/>
      <c r="J19" s="386"/>
      <c r="K19" s="381"/>
      <c r="L19" s="382"/>
      <c r="M19" s="382"/>
      <c r="N19" s="382"/>
    </row>
    <row r="20" spans="1:14" ht="19.5" customHeight="1" x14ac:dyDescent="0.3">
      <c r="A20" s="644" t="s">
        <v>545</v>
      </c>
      <c r="B20" s="644"/>
      <c r="C20" s="80">
        <v>1</v>
      </c>
      <c r="D20" s="80"/>
      <c r="E20" s="80">
        <f>'DADOS '!$M$7</f>
        <v>54.056384259259254</v>
      </c>
      <c r="F20" s="80"/>
      <c r="G20" s="80"/>
      <c r="H20" s="385">
        <f>ROUND((C20*E20),2)</f>
        <v>54.06</v>
      </c>
      <c r="I20" s="385"/>
      <c r="J20" s="386"/>
      <c r="K20" s="381"/>
      <c r="L20" s="382"/>
      <c r="M20" s="382"/>
      <c r="N20" s="382"/>
    </row>
    <row r="21" spans="1:14" ht="19.5" customHeight="1" x14ac:dyDescent="0.3">
      <c r="A21" s="644" t="s">
        <v>546</v>
      </c>
      <c r="B21" s="644"/>
      <c r="C21" s="80"/>
      <c r="D21" s="80"/>
      <c r="E21" s="80"/>
      <c r="F21" s="80"/>
      <c r="G21" s="80"/>
      <c r="H21" s="385">
        <f>'DADOS '!$H$21</f>
        <v>21.45</v>
      </c>
      <c r="I21" s="385"/>
      <c r="J21" s="386"/>
      <c r="K21" s="381"/>
      <c r="L21" s="382"/>
      <c r="M21" s="382"/>
      <c r="N21" s="382"/>
    </row>
    <row r="22" spans="1:14" ht="19.5" customHeight="1" x14ac:dyDescent="0.3">
      <c r="A22" s="644" t="s">
        <v>258</v>
      </c>
      <c r="B22" s="644"/>
      <c r="C22" s="394">
        <f>'DADOS '!$H$26</f>
        <v>15.21</v>
      </c>
      <c r="D22" s="394">
        <f>'DADOS '!$H$25</f>
        <v>2</v>
      </c>
      <c r="E22" s="394">
        <f>'DADOS '!H22</f>
        <v>5.75</v>
      </c>
      <c r="F22" s="80">
        <f>'DADOS '!$H$24</f>
        <v>8.1999999999999993</v>
      </c>
      <c r="G22" s="80"/>
      <c r="H22" s="385">
        <f>ROUND(IF((E22+F22)*D22*(C22)-(F11*'DADOS '!H27)&lt;=0,0,(E22+F22)*D22*(C22)-(F11*'DADOS '!H27)),2)</f>
        <v>270.11</v>
      </c>
      <c r="I22" s="385"/>
      <c r="J22" s="386">
        <f>H22</f>
        <v>270.11</v>
      </c>
      <c r="K22" s="381"/>
      <c r="L22" s="382"/>
      <c r="M22" s="382"/>
      <c r="N22" s="382"/>
    </row>
    <row r="23" spans="1:14" ht="19.5" customHeight="1" x14ac:dyDescent="0.3">
      <c r="A23" s="644" t="s">
        <v>267</v>
      </c>
      <c r="B23" s="644"/>
      <c r="C23" s="394">
        <f>'DADOS '!H29</f>
        <v>15.21</v>
      </c>
      <c r="D23" s="395">
        <f>'DADOS '!H30</f>
        <v>0.2</v>
      </c>
      <c r="E23" s="395"/>
      <c r="F23" s="80">
        <f>'DADOS '!H28</f>
        <v>28.61</v>
      </c>
      <c r="G23" s="80"/>
      <c r="H23" s="396">
        <f>ROUND((IF(E11&gt;150,((C23*F23)-(C23*(D23*F23))),0)),2)</f>
        <v>348.13</v>
      </c>
      <c r="I23" s="385">
        <f>$H$23</f>
        <v>348.13</v>
      </c>
      <c r="J23" s="397"/>
      <c r="K23" s="381"/>
      <c r="L23" s="382"/>
      <c r="M23" s="382"/>
      <c r="N23" s="382"/>
    </row>
    <row r="24" spans="1:14" ht="19.5" customHeight="1" x14ac:dyDescent="0.3">
      <c r="A24" s="644" t="str">
        <f>'DADOS '!B31</f>
        <v>Plano odontológico</v>
      </c>
      <c r="B24" s="644"/>
      <c r="C24" s="394">
        <v>1</v>
      </c>
      <c r="D24" s="395"/>
      <c r="E24" s="395"/>
      <c r="F24" s="80">
        <f>'DADOS '!H31</f>
        <v>0</v>
      </c>
      <c r="G24" s="80"/>
      <c r="H24" s="396">
        <f>C24*F24</f>
        <v>0</v>
      </c>
      <c r="I24" s="385"/>
      <c r="J24" s="397"/>
      <c r="K24" s="381"/>
      <c r="L24" s="382"/>
      <c r="M24" s="382"/>
      <c r="N24" s="382"/>
    </row>
    <row r="25" spans="1:14" ht="19.5" customHeight="1" x14ac:dyDescent="0.3">
      <c r="A25" s="644" t="str">
        <f>'DADOS '!B32</f>
        <v>Outros (inserir somente com a justificativa legal)</v>
      </c>
      <c r="B25" s="644"/>
      <c r="C25" s="394">
        <v>1</v>
      </c>
      <c r="D25" s="395"/>
      <c r="E25" s="395"/>
      <c r="F25" s="80">
        <f>'DADOS '!H32</f>
        <v>0</v>
      </c>
      <c r="G25" s="80"/>
      <c r="H25" s="396">
        <f>C25*F25</f>
        <v>0</v>
      </c>
      <c r="I25" s="385"/>
      <c r="J25" s="397"/>
      <c r="K25" s="381"/>
      <c r="L25" s="382"/>
      <c r="M25" s="382"/>
      <c r="N25" s="382"/>
    </row>
    <row r="26" spans="1:14" ht="19.5" customHeight="1" x14ac:dyDescent="0.3">
      <c r="A26" s="644" t="str">
        <f>'DADOS '!B33</f>
        <v>Outros (inserir somente com a justificativa legal)</v>
      </c>
      <c r="B26" s="644"/>
      <c r="C26" s="394">
        <v>1</v>
      </c>
      <c r="D26" s="395"/>
      <c r="E26" s="395"/>
      <c r="F26" s="80">
        <f>'DADOS '!H33</f>
        <v>0</v>
      </c>
      <c r="G26" s="80"/>
      <c r="H26" s="396">
        <f>C26*F26</f>
        <v>0</v>
      </c>
      <c r="I26" s="385"/>
      <c r="J26" s="397"/>
      <c r="K26" s="382"/>
      <c r="L26" s="382"/>
      <c r="M26" s="382"/>
      <c r="N26" s="382"/>
    </row>
    <row r="27" spans="1:14" ht="19.5" customHeight="1" x14ac:dyDescent="0.3">
      <c r="A27" s="644" t="str">
        <f>'DADOS '!B34</f>
        <v>Outros (inserir somente com a justificativa legal)</v>
      </c>
      <c r="B27" s="644"/>
      <c r="C27" s="394">
        <v>1</v>
      </c>
      <c r="D27" s="395"/>
      <c r="E27" s="395"/>
      <c r="F27" s="80">
        <f>'DADOS '!H34</f>
        <v>0</v>
      </c>
      <c r="G27" s="80"/>
      <c r="H27" s="396">
        <f>C27*F27</f>
        <v>0</v>
      </c>
      <c r="I27" s="385"/>
      <c r="J27" s="397"/>
      <c r="K27" s="398"/>
      <c r="L27" s="398"/>
      <c r="M27" s="398"/>
      <c r="N27" s="398"/>
    </row>
    <row r="28" spans="1:14" ht="19.5" customHeight="1" x14ac:dyDescent="0.3">
      <c r="A28" s="645" t="s">
        <v>547</v>
      </c>
      <c r="B28" s="645"/>
      <c r="C28" s="645"/>
      <c r="D28" s="645"/>
      <c r="E28" s="645"/>
      <c r="F28" s="645"/>
      <c r="G28" s="399"/>
      <c r="H28" s="392">
        <f>SUM(H18:H27)</f>
        <v>877.30970833333333</v>
      </c>
      <c r="I28" s="392">
        <f>SUM(I18:I27)</f>
        <v>348.13</v>
      </c>
      <c r="J28" s="393">
        <f>SUM(J18:J27)</f>
        <v>270.11</v>
      </c>
      <c r="K28" s="389" t="s">
        <v>548</v>
      </c>
      <c r="L28" s="390">
        <f>SUM(L18:L27)</f>
        <v>0</v>
      </c>
      <c r="M28" s="390">
        <f>SUM(M18:M27)</f>
        <v>0</v>
      </c>
      <c r="N28" s="390">
        <f>SUM(N18:N27)</f>
        <v>0</v>
      </c>
    </row>
    <row r="29" spans="1:14" ht="19.5" customHeight="1" x14ac:dyDescent="0.3">
      <c r="A29" s="645" t="s">
        <v>549</v>
      </c>
      <c r="B29" s="645"/>
      <c r="C29" s="645"/>
      <c r="D29" s="645"/>
      <c r="E29" s="645"/>
      <c r="F29" s="645"/>
      <c r="G29" s="399"/>
      <c r="H29" s="392">
        <f>H15+H28</f>
        <v>7135.7367083333329</v>
      </c>
      <c r="I29" s="392">
        <f>I15+I28</f>
        <v>348.13</v>
      </c>
      <c r="J29" s="393">
        <f>J15+J28</f>
        <v>270.11</v>
      </c>
      <c r="K29" s="389" t="s">
        <v>550</v>
      </c>
      <c r="L29" s="390">
        <f>L15+L28</f>
        <v>10.95444</v>
      </c>
      <c r="M29" s="390">
        <f>M15+M28</f>
        <v>42.106679999999997</v>
      </c>
      <c r="N29" s="390">
        <f>N15+N28</f>
        <v>56.148119999999999</v>
      </c>
    </row>
    <row r="30" spans="1:14" ht="19.5" customHeight="1" x14ac:dyDescent="0.3">
      <c r="A30" s="630" t="s">
        <v>551</v>
      </c>
      <c r="B30" s="630"/>
      <c r="C30" s="630"/>
      <c r="D30" s="630"/>
      <c r="E30" s="630"/>
      <c r="F30" s="630"/>
      <c r="G30" s="630"/>
      <c r="H30" s="630"/>
      <c r="I30" s="630"/>
      <c r="J30" s="630"/>
    </row>
    <row r="31" spans="1:14" ht="19.5" customHeight="1" x14ac:dyDescent="0.3">
      <c r="A31" s="641" t="s">
        <v>552</v>
      </c>
      <c r="B31" s="641"/>
      <c r="C31" s="641"/>
      <c r="D31" s="400" t="s">
        <v>553</v>
      </c>
      <c r="E31" s="401"/>
      <c r="F31" s="646" t="s">
        <v>405</v>
      </c>
      <c r="G31" s="646"/>
      <c r="H31" s="646"/>
      <c r="I31" s="646"/>
      <c r="J31" s="646"/>
    </row>
    <row r="32" spans="1:14" ht="19.5" customHeight="1" x14ac:dyDescent="0.3">
      <c r="A32" s="402" t="s">
        <v>554</v>
      </c>
      <c r="B32" s="403"/>
      <c r="C32" s="403"/>
      <c r="D32" s="404">
        <f>'DADOS '!$H$45</f>
        <v>0.03</v>
      </c>
      <c r="E32" s="405"/>
      <c r="F32" s="406"/>
      <c r="G32" s="406"/>
      <c r="H32" s="385">
        <f>ROUND((H29*$D$32),2)</f>
        <v>214.07</v>
      </c>
      <c r="I32" s="385">
        <f>ROUND((I29*$D$32),2)</f>
        <v>10.44</v>
      </c>
      <c r="J32" s="386">
        <f>ROUND((J29*$D$32),2)</f>
        <v>8.1</v>
      </c>
      <c r="K32" s="381" t="s">
        <v>555</v>
      </c>
      <c r="L32" s="382">
        <f>ROUND((L29*$D$32),2)</f>
        <v>0.33</v>
      </c>
      <c r="M32" s="382">
        <f>ROUND((M29*$D$32),2)</f>
        <v>1.26</v>
      </c>
      <c r="N32" s="382">
        <f>ROUND((N29*$D$32),2)</f>
        <v>1.68</v>
      </c>
    </row>
    <row r="33" spans="1:16" ht="19.5" customHeight="1" x14ac:dyDescent="0.3">
      <c r="A33" s="647" t="s">
        <v>556</v>
      </c>
      <c r="B33" s="647"/>
      <c r="C33" s="647"/>
      <c r="D33" s="404"/>
      <c r="E33" s="405"/>
      <c r="F33" s="406"/>
      <c r="G33" s="406"/>
      <c r="H33" s="385">
        <f>H29+H32</f>
        <v>7349.8067083333326</v>
      </c>
      <c r="I33" s="385">
        <f>I29+I32</f>
        <v>358.57</v>
      </c>
      <c r="J33" s="386">
        <f>J29+J32</f>
        <v>278.21000000000004</v>
      </c>
      <c r="K33" s="381" t="s">
        <v>557</v>
      </c>
      <c r="L33" s="382">
        <f>L29+L32</f>
        <v>11.28444</v>
      </c>
      <c r="M33" s="382">
        <f>M29+M32</f>
        <v>43.366679999999995</v>
      </c>
      <c r="N33" s="382">
        <f>N29+N32</f>
        <v>57.828119999999998</v>
      </c>
    </row>
    <row r="34" spans="1:16" ht="19.5" customHeight="1" x14ac:dyDescent="0.3">
      <c r="A34" s="407" t="s">
        <v>283</v>
      </c>
      <c r="B34" s="408"/>
      <c r="C34" s="408"/>
      <c r="D34" s="409">
        <f>'DADOS '!$H$46</f>
        <v>6.7900000000000002E-2</v>
      </c>
      <c r="E34" s="410"/>
      <c r="F34" s="411"/>
      <c r="G34" s="411"/>
      <c r="H34" s="412">
        <f>ROUND((H33*$D$34),2)</f>
        <v>499.05</v>
      </c>
      <c r="I34" s="412">
        <f>ROUND((I33*$D$34),2)</f>
        <v>24.35</v>
      </c>
      <c r="J34" s="413">
        <f>ROUND((J33*$D$34),2)</f>
        <v>18.89</v>
      </c>
      <c r="K34" s="381" t="s">
        <v>283</v>
      </c>
      <c r="L34" s="382">
        <f>ROUND((L33*$D$34),2)</f>
        <v>0.77</v>
      </c>
      <c r="M34" s="382">
        <f>ROUND((M33*$D$34),2)</f>
        <v>2.94</v>
      </c>
      <c r="N34" s="382">
        <f>ROUND((N33*$D$34),2)</f>
        <v>3.93</v>
      </c>
    </row>
    <row r="35" spans="1:16" ht="19.5" customHeight="1" x14ac:dyDescent="0.3">
      <c r="A35" s="414" t="s">
        <v>558</v>
      </c>
      <c r="B35" s="415"/>
      <c r="C35" s="415"/>
      <c r="D35" s="416">
        <f>SUM(D32:D34)</f>
        <v>9.7900000000000001E-2</v>
      </c>
      <c r="E35" s="416"/>
      <c r="F35" s="417"/>
      <c r="G35" s="417"/>
      <c r="H35" s="392">
        <f>H32+H34</f>
        <v>713.12</v>
      </c>
      <c r="I35" s="392">
        <f>I32+I34</f>
        <v>34.79</v>
      </c>
      <c r="J35" s="393">
        <f>J32+J34</f>
        <v>26.990000000000002</v>
      </c>
      <c r="K35" s="389" t="s">
        <v>559</v>
      </c>
      <c r="L35" s="390">
        <f>L32+L34</f>
        <v>1.1000000000000001</v>
      </c>
      <c r="M35" s="390">
        <f>M32+M34</f>
        <v>4.2</v>
      </c>
      <c r="N35" s="390">
        <f>N32+N34</f>
        <v>5.61</v>
      </c>
      <c r="P35" s="192"/>
    </row>
    <row r="36" spans="1:16" ht="19.5" customHeight="1" x14ac:dyDescent="0.3">
      <c r="A36" s="648" t="s">
        <v>560</v>
      </c>
      <c r="B36" s="648"/>
      <c r="C36" s="648"/>
      <c r="D36" s="648"/>
      <c r="E36" s="648"/>
      <c r="F36" s="648"/>
      <c r="G36" s="418"/>
      <c r="H36" s="419">
        <f>H29+H35</f>
        <v>7848.8567083333328</v>
      </c>
      <c r="I36" s="419">
        <f>I29+I35</f>
        <v>382.92</v>
      </c>
      <c r="J36" s="420">
        <f>J29+J35</f>
        <v>297.10000000000002</v>
      </c>
      <c r="K36" s="389" t="s">
        <v>561</v>
      </c>
      <c r="L36" s="390">
        <f>L15+L28+L35</f>
        <v>12.05444</v>
      </c>
      <c r="M36" s="390">
        <f>M15+M28+M35</f>
        <v>46.30668</v>
      </c>
      <c r="N36" s="390">
        <f>N15+N28+N35</f>
        <v>61.758119999999998</v>
      </c>
    </row>
    <row r="37" spans="1:16" ht="19.5" customHeight="1" x14ac:dyDescent="0.3">
      <c r="A37" s="649" t="s">
        <v>562</v>
      </c>
      <c r="B37" s="649"/>
      <c r="C37" s="649"/>
      <c r="D37" s="649"/>
      <c r="E37" s="649"/>
      <c r="F37" s="649"/>
      <c r="G37" s="649"/>
      <c r="H37" s="649"/>
      <c r="I37" s="649"/>
      <c r="J37" s="649"/>
      <c r="K37" s="421"/>
    </row>
    <row r="38" spans="1:16" ht="19.5" customHeight="1" x14ac:dyDescent="0.3">
      <c r="A38" s="644" t="s">
        <v>289</v>
      </c>
      <c r="B38" s="644"/>
      <c r="C38" s="644"/>
      <c r="D38" s="404">
        <f>'DADOS '!H53</f>
        <v>7.5999999999999998E-2</v>
      </c>
      <c r="E38" s="404"/>
      <c r="F38" s="385"/>
      <c r="G38" s="385"/>
      <c r="H38" s="385">
        <f>ROUND(($H$44*D38),2)</f>
        <v>695.64</v>
      </c>
      <c r="I38" s="385">
        <f>ROUND((I44*$D$38),2)</f>
        <v>33.94</v>
      </c>
      <c r="J38" s="386">
        <f>ROUND((J44*$D$38),2)</f>
        <v>26.33</v>
      </c>
      <c r="K38" s="422" t="s">
        <v>289</v>
      </c>
      <c r="L38" s="382">
        <f>ROUND((L43*$D$38),2)</f>
        <v>1.07</v>
      </c>
      <c r="M38" s="382">
        <f>ROUND((M43*$D$38),2)</f>
        <v>4.0999999999999996</v>
      </c>
      <c r="N38" s="382">
        <f>ROUND((N43*$D$38),2)</f>
        <v>5.47</v>
      </c>
    </row>
    <row r="39" spans="1:16" ht="19.5" customHeight="1" x14ac:dyDescent="0.3">
      <c r="A39" s="644" t="s">
        <v>291</v>
      </c>
      <c r="B39" s="644"/>
      <c r="C39" s="644"/>
      <c r="D39" s="404">
        <f>'DADOS '!H54</f>
        <v>1.6500000000000001E-2</v>
      </c>
      <c r="E39" s="404"/>
      <c r="F39" s="385"/>
      <c r="G39" s="385"/>
      <c r="H39" s="385">
        <f>ROUND((H44*$D$39),2)</f>
        <v>151.03</v>
      </c>
      <c r="I39" s="385">
        <f>ROUND((I44*$D$39),2)</f>
        <v>7.37</v>
      </c>
      <c r="J39" s="386">
        <f>ROUND((J44*$D$39),2)</f>
        <v>5.72</v>
      </c>
      <c r="K39" s="422" t="s">
        <v>291</v>
      </c>
      <c r="L39" s="382">
        <f>ROUND((L43*$D$39),2)</f>
        <v>0.23</v>
      </c>
      <c r="M39" s="382">
        <f>ROUND((M43*$D$39),2)</f>
        <v>0.89</v>
      </c>
      <c r="N39" s="382">
        <f>ROUND((N43*$D$39),2)</f>
        <v>1.19</v>
      </c>
    </row>
    <row r="40" spans="1:16" ht="19.5" customHeight="1" x14ac:dyDescent="0.3">
      <c r="A40" s="644" t="s">
        <v>292</v>
      </c>
      <c r="B40" s="644"/>
      <c r="C40" s="644"/>
      <c r="D40" s="404">
        <f>'DADOS '!H55</f>
        <v>0.05</v>
      </c>
      <c r="E40" s="404"/>
      <c r="F40" s="385"/>
      <c r="G40" s="385"/>
      <c r="H40" s="385">
        <f>ROUND((H44*$D$40),2)</f>
        <v>457.66</v>
      </c>
      <c r="I40" s="385">
        <f>ROUND((I44*$D$40),2)</f>
        <v>22.33</v>
      </c>
      <c r="J40" s="386">
        <f>ROUND((J44*$D$40),2)</f>
        <v>17.32</v>
      </c>
      <c r="K40" s="422" t="s">
        <v>292</v>
      </c>
      <c r="L40" s="382">
        <f>ROUND((L43*$D$40),2)</f>
        <v>0.7</v>
      </c>
      <c r="M40" s="382">
        <f>ROUND((M43*$D$40),2)</f>
        <v>2.7</v>
      </c>
      <c r="N40" s="382">
        <f>ROUND((N43*$D$40),2)</f>
        <v>3.6</v>
      </c>
    </row>
    <row r="41" spans="1:16" ht="19.5" customHeight="1" x14ac:dyDescent="0.3">
      <c r="A41" s="644" t="s">
        <v>272</v>
      </c>
      <c r="B41" s="644"/>
      <c r="C41" s="644"/>
      <c r="D41" s="404">
        <f>'DADOS '!H56</f>
        <v>0</v>
      </c>
      <c r="E41" s="404"/>
      <c r="F41" s="385"/>
      <c r="G41" s="385"/>
      <c r="H41" s="385">
        <f>ROUND((H44*$D$41),2)</f>
        <v>0</v>
      </c>
      <c r="I41" s="385">
        <f>ROUND((I44*$D$41),2)</f>
        <v>0</v>
      </c>
      <c r="J41" s="386">
        <f>ROUND((J44*$D$41),2)</f>
        <v>0</v>
      </c>
      <c r="K41" s="422" t="s">
        <v>563</v>
      </c>
      <c r="L41" s="382">
        <f>ROUND((L43*$D$41),2)</f>
        <v>0</v>
      </c>
      <c r="M41" s="382">
        <f>ROUND((M43*$D$41),2)</f>
        <v>0</v>
      </c>
      <c r="N41" s="382">
        <f>ROUND((N43*$D$41),2)</f>
        <v>0</v>
      </c>
    </row>
    <row r="42" spans="1:16" ht="19.5" customHeight="1" x14ac:dyDescent="0.3">
      <c r="A42" s="650" t="s">
        <v>564</v>
      </c>
      <c r="B42" s="650"/>
      <c r="C42" s="650"/>
      <c r="D42" s="423">
        <f>SUM(D38:D41)</f>
        <v>0.14250000000000002</v>
      </c>
      <c r="E42" s="423"/>
      <c r="F42" s="424"/>
      <c r="G42" s="424"/>
      <c r="H42" s="425">
        <f>SUM(H38:H41)</f>
        <v>1304.33</v>
      </c>
      <c r="I42" s="425">
        <f>SUM(I38:I41)</f>
        <v>63.639999999999993</v>
      </c>
      <c r="J42" s="426">
        <f>SUM(J38:J41)</f>
        <v>49.37</v>
      </c>
      <c r="K42" s="389" t="s">
        <v>565</v>
      </c>
      <c r="L42" s="390">
        <f>SUM(L38:L41)</f>
        <v>2</v>
      </c>
      <c r="M42" s="390">
        <f>SUM(M38:M41)</f>
        <v>7.6899999999999995</v>
      </c>
      <c r="N42" s="390">
        <f>SUM(N38:N41)</f>
        <v>10.26</v>
      </c>
    </row>
    <row r="43" spans="1:16" ht="19.5" customHeight="1" x14ac:dyDescent="0.3">
      <c r="A43" s="651" t="str">
        <f>CONCATENATE("Custo Mensal - ",A7)</f>
        <v>Custo Mensal - BOMBEIRO CIVIL DIURNO</v>
      </c>
      <c r="B43" s="651"/>
      <c r="C43" s="651"/>
      <c r="D43" s="651"/>
      <c r="E43" s="651"/>
      <c r="F43" s="651"/>
      <c r="G43" s="427"/>
      <c r="H43" s="428">
        <f>ROUND(H36/(1-D42),2)</f>
        <v>9153.19</v>
      </c>
      <c r="I43" s="428">
        <f>ROUND(I36/(1-D42),2)</f>
        <v>446.55</v>
      </c>
      <c r="J43" s="429">
        <f>ROUND(J36/(1-D42),2)</f>
        <v>346.47</v>
      </c>
      <c r="K43" s="389" t="s">
        <v>566</v>
      </c>
      <c r="L43" s="390">
        <f>ROUND(L36/(1-$D$42),2)</f>
        <v>14.06</v>
      </c>
      <c r="M43" s="390">
        <f>ROUND(M36/(1-$D$42),2)</f>
        <v>54</v>
      </c>
      <c r="N43" s="390">
        <f>ROUND(N36/(1-$D$42),2)</f>
        <v>72.02</v>
      </c>
    </row>
    <row r="44" spans="1:16" ht="19.5" customHeight="1" x14ac:dyDescent="0.3">
      <c r="A44" s="652" t="str">
        <f>CONCATENATE("Valor do Custo Mensal - ",A7)</f>
        <v>Valor do Custo Mensal - BOMBEIRO CIVIL DIURNO</v>
      </c>
      <c r="B44" s="652"/>
      <c r="C44" s="652"/>
      <c r="D44" s="652"/>
      <c r="E44" s="652"/>
      <c r="F44" s="652"/>
      <c r="G44" s="430"/>
      <c r="H44" s="428">
        <f>H43</f>
        <v>9153.19</v>
      </c>
      <c r="I44" s="428">
        <f>I43</f>
        <v>446.55</v>
      </c>
      <c r="J44" s="429">
        <f>J43</f>
        <v>346.47</v>
      </c>
      <c r="K44" s="389" t="s">
        <v>566</v>
      </c>
      <c r="L44" s="431">
        <f>L43</f>
        <v>14.06</v>
      </c>
      <c r="M44" s="431">
        <f>M43</f>
        <v>54</v>
      </c>
      <c r="N44" s="431">
        <f>N43</f>
        <v>72.02</v>
      </c>
    </row>
    <row r="45" spans="1:16" ht="27.75" customHeight="1" x14ac:dyDescent="0.3">
      <c r="A45" s="653"/>
      <c r="B45" s="653"/>
      <c r="C45" s="653"/>
      <c r="D45" s="653"/>
      <c r="E45" s="653"/>
      <c r="F45" s="653"/>
      <c r="G45" s="432"/>
      <c r="H45" s="433" t="s">
        <v>567</v>
      </c>
      <c r="I45" s="654">
        <f>H43/H12</f>
        <v>2.7388138994687954</v>
      </c>
      <c r="J45" s="654"/>
    </row>
    <row r="46" spans="1:16" ht="19.5" customHeight="1" x14ac:dyDescent="0.3"/>
    <row r="1048576" ht="14.4" x14ac:dyDescent="0.3"/>
  </sheetData>
  <sheetProtection password="C4BC" sheet="1" objects="1" scenarios="1"/>
  <mergeCells count="53">
    <mergeCell ref="A45:F45"/>
    <mergeCell ref="I45:J45"/>
    <mergeCell ref="A40:C40"/>
    <mergeCell ref="A41:C41"/>
    <mergeCell ref="A42:C42"/>
    <mergeCell ref="A43:F43"/>
    <mergeCell ref="A44:F44"/>
    <mergeCell ref="A33:C33"/>
    <mergeCell ref="A36:F36"/>
    <mergeCell ref="A37:J37"/>
    <mergeCell ref="A38:C38"/>
    <mergeCell ref="A39:C39"/>
    <mergeCell ref="A28:F28"/>
    <mergeCell ref="A29:F29"/>
    <mergeCell ref="A30:J30"/>
    <mergeCell ref="A31:C31"/>
    <mergeCell ref="F31:J31"/>
    <mergeCell ref="A23:B23"/>
    <mergeCell ref="A24:B24"/>
    <mergeCell ref="A25:B25"/>
    <mergeCell ref="A26:B26"/>
    <mergeCell ref="A27:B27"/>
    <mergeCell ref="A18:B18"/>
    <mergeCell ref="A19:B19"/>
    <mergeCell ref="A20:B20"/>
    <mergeCell ref="A21:B21"/>
    <mergeCell ref="A22:B22"/>
    <mergeCell ref="B14:G14"/>
    <mergeCell ref="A15:F15"/>
    <mergeCell ref="A16:J16"/>
    <mergeCell ref="A17:B17"/>
    <mergeCell ref="C17:D17"/>
    <mergeCell ref="E17:F17"/>
    <mergeCell ref="H17:J17"/>
    <mergeCell ref="A9:J9"/>
    <mergeCell ref="B10:D10"/>
    <mergeCell ref="H10:J10"/>
    <mergeCell ref="A11:A13"/>
    <mergeCell ref="B11:D11"/>
    <mergeCell ref="B12:E12"/>
    <mergeCell ref="F12:G12"/>
    <mergeCell ref="B13:D13"/>
    <mergeCell ref="E13:G13"/>
    <mergeCell ref="A4:J4"/>
    <mergeCell ref="A5:J5"/>
    <mergeCell ref="A6:J6"/>
    <mergeCell ref="K6:K8"/>
    <mergeCell ref="L6:N6"/>
    <mergeCell ref="A7:F7"/>
    <mergeCell ref="H7:H8"/>
    <mergeCell ref="I7:I8"/>
    <mergeCell ref="J7:J8"/>
    <mergeCell ref="A8:D8"/>
  </mergeCells>
  <pageMargins left="0.51180555555555596" right="0.51180555555555596" top="0.78749999999999998" bottom="0.78749999999999998" header="0.511811023622047" footer="0.511811023622047"/>
  <pageSetup paperSize="9" scale="42" orientation="portrait" r:id="rId1"/>
  <drawing r:id="rId2"/>
</worksheet>
</file>

<file path=docProps/app.xml><?xml version="1.0" encoding="utf-8"?>
<Properties xmlns="http://schemas.openxmlformats.org/officeDocument/2006/extended-properties" xmlns:vt="http://schemas.openxmlformats.org/officeDocument/2006/docPropsVTypes">
  <Template/>
  <TotalTime>3783</TotalTime>
  <Application>Microsoft Excel</Application>
  <DocSecurity>0</DocSecurity>
  <ScaleCrop>false</ScaleCrop>
  <HeadingPairs>
    <vt:vector size="4" baseType="variant">
      <vt:variant>
        <vt:lpstr>Planilhas</vt:lpstr>
      </vt:variant>
      <vt:variant>
        <vt:i4>14</vt:i4>
      </vt:variant>
      <vt:variant>
        <vt:lpstr>Intervalos Nomeados</vt:lpstr>
      </vt:variant>
      <vt:variant>
        <vt:i4>6</vt:i4>
      </vt:variant>
    </vt:vector>
  </HeadingPairs>
  <TitlesOfParts>
    <vt:vector size="20" baseType="lpstr">
      <vt:lpstr>Ocorrências Mensais - FAT</vt:lpstr>
      <vt:lpstr>Resumo</vt:lpstr>
      <vt:lpstr>INSTRUÇÕES</vt:lpstr>
      <vt:lpstr>DADOS </vt:lpstr>
      <vt:lpstr>Encargos</vt:lpstr>
      <vt:lpstr>Unif</vt:lpstr>
      <vt:lpstr>Celular</vt:lpstr>
      <vt:lpstr>Materiais_Equip</vt:lpstr>
      <vt:lpstr>B_C_Diurno</vt:lpstr>
      <vt:lpstr>B_C_Noturno</vt:lpstr>
      <vt:lpstr>Custo_Estimado_Substituto</vt:lpstr>
      <vt:lpstr>Cálculo_Intrajornada_Indenizada</vt:lpstr>
      <vt:lpstr>Sugestão_de_Escala</vt:lpstr>
      <vt:lpstr>IPCA</vt:lpstr>
      <vt:lpstr>B_C_Diurno!Area_de_impressao</vt:lpstr>
      <vt:lpstr>B_C_Noturno!Area_de_impressao</vt:lpstr>
      <vt:lpstr>Celular!Area_de_impressao</vt:lpstr>
      <vt:lpstr>'DADOS '!Area_de_impressao</vt:lpstr>
      <vt:lpstr>Resumo!Area_de_impressao</vt:lpstr>
      <vt:lpstr>Unif!Area_de_impressao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Fábio Lucas Gouveia dos Santos</dc:creator>
  <dc:description/>
  <cp:lastModifiedBy>Rita Marcia Bruno</cp:lastModifiedBy>
  <cp:revision>112</cp:revision>
  <cp:lastPrinted>2026-01-27T21:17:35Z</cp:lastPrinted>
  <dcterms:created xsi:type="dcterms:W3CDTF">2015-06-05T18:17:20Z</dcterms:created>
  <dcterms:modified xsi:type="dcterms:W3CDTF">2026-01-27T21:17:37Z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gId">
    <vt:lpwstr>Excel.Sheet</vt:lpwstr>
  </property>
</Properties>
</file>