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D:\Users\cristiano.magalhaes\Downloads\"/>
    </mc:Choice>
  </mc:AlternateContent>
  <xr:revisionPtr revIDLastSave="6" documentId="13_ncr:1_{DC9382ED-8156-44F1-B895-3D2D60F0274D}" xr6:coauthVersionLast="47" xr6:coauthVersionMax="47" xr10:uidLastSave="{EE6E57C8-E564-4290-81A0-F112C27E78BD}"/>
  <bookViews>
    <workbookView xWindow="28680" yWindow="-120" windowWidth="29040" windowHeight="15840" tabRatio="500" firstSheet="1" activeTab="1" xr2:uid="{00000000-000D-0000-FFFF-FFFF00000000}"/>
  </bookViews>
  <sheets>
    <sheet name="Passo a passo HEF" sheetId="1" r:id="rId1"/>
    <sheet name="Análise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6" i="2" l="1"/>
  <c r="H12" i="2"/>
  <c r="L10" i="2"/>
  <c r="H7" i="2"/>
  <c r="H5" i="2" s="1"/>
  <c r="H33" i="2" s="1"/>
  <c r="B7" i="2"/>
  <c r="B5" i="2" s="1"/>
  <c r="H32" i="2"/>
  <c r="B32" i="2"/>
  <c r="H34" i="2"/>
  <c r="B34" i="2"/>
  <c r="I24" i="2"/>
  <c r="H24" i="2"/>
  <c r="C24" i="2"/>
  <c r="B24" i="2"/>
  <c r="H23" i="2"/>
  <c r="B23" i="2"/>
  <c r="H21" i="2"/>
  <c r="B21" i="2"/>
  <c r="B19" i="2"/>
  <c r="L18" i="2"/>
  <c r="B17" i="2"/>
  <c r="H15" i="2"/>
  <c r="B15" i="2"/>
  <c r="L13" i="2"/>
  <c r="B12" i="2"/>
  <c r="L6" i="2"/>
  <c r="G1" i="2"/>
  <c r="L7" i="2" l="1"/>
  <c r="L15" i="2"/>
  <c r="K9" i="2"/>
  <c r="K10" i="2"/>
  <c r="K11" i="2"/>
  <c r="E9" i="2"/>
  <c r="E10" i="2"/>
  <c r="E11" i="2"/>
  <c r="E6" i="2"/>
  <c r="B33" i="2"/>
  <c r="E8" i="2"/>
  <c r="E7" i="2"/>
  <c r="K6" i="2"/>
  <c r="K8" i="2"/>
  <c r="K7" i="2"/>
  <c r="E14" i="2"/>
  <c r="E18" i="2"/>
  <c r="K14" i="2"/>
  <c r="K18" i="2"/>
  <c r="H19" i="2"/>
  <c r="H17" i="2"/>
  <c r="K13" i="2"/>
  <c r="E13" i="2"/>
  <c r="K5" i="2" l="1"/>
  <c r="K12" i="2"/>
  <c r="E12" i="2"/>
  <c r="E5" i="2"/>
</calcChain>
</file>

<file path=xl/sharedStrings.xml><?xml version="1.0" encoding="utf-8"?>
<sst xmlns="http://schemas.openxmlformats.org/spreadsheetml/2006/main" count="103" uniqueCount="63">
  <si>
    <t>PASSO A PASSO - HABILITAÇÃO ECONÔMICO-FINANCEIRA</t>
  </si>
  <si>
    <t>VERIFICADO?</t>
  </si>
  <si>
    <t>OBSERVAÇÕES:</t>
  </si>
  <si>
    <t>SIM</t>
  </si>
  <si>
    <t>NÃO</t>
  </si>
  <si>
    <r>
      <rPr>
        <b/>
        <sz val="11"/>
        <color theme="1"/>
        <rFont val="Aptos Narrow"/>
        <family val="2"/>
        <charset val="1"/>
      </rPr>
      <t>1. Examinar edital/TR para identificar</t>
    </r>
    <r>
      <rPr>
        <sz val="11"/>
        <color theme="1"/>
        <rFont val="Aptos Narrow"/>
        <family val="2"/>
        <charset val="1"/>
      </rPr>
      <t>: Quais documentos econômico-financeiros foram exigidos; quais índices contábeis foram previstos; critérios mínimos de habilitação; exigência de capital social ou patrimônio líquido mínimo. Fundamentação legal: Art. 69 da Lei nº 14.133/21.</t>
    </r>
  </si>
  <si>
    <t>x</t>
  </si>
  <si>
    <r>
      <rPr>
        <b/>
        <sz val="11"/>
        <color theme="1"/>
        <rFont val="Aptos Narrow"/>
        <family val="2"/>
        <charset val="1"/>
      </rPr>
      <t>2.</t>
    </r>
    <r>
      <rPr>
        <sz val="11"/>
        <color theme="1"/>
        <rFont val="Aptos Narrow"/>
        <family val="2"/>
        <charset val="1"/>
      </rPr>
      <t xml:space="preserve"> </t>
    </r>
    <r>
      <rPr>
        <b/>
        <sz val="11"/>
        <color theme="1"/>
        <rFont val="Aptos Narrow"/>
        <family val="2"/>
        <charset val="1"/>
      </rPr>
      <t>Conferir os documentos apresentados pela licitante</t>
    </r>
    <r>
      <rPr>
        <sz val="11"/>
        <color theme="1"/>
        <rFont val="Aptos Narrow"/>
        <family val="2"/>
        <charset val="1"/>
      </rPr>
      <t>: Balanço patrimonial; Demonstração do Resultado do Exercício (DRE), quando exigida; termos de abertura e encerramento (ou recibos do SPED/ECD); índices contábeis; certidão negativa de falência; documentos assinados por contador habilitado.</t>
    </r>
  </si>
  <si>
    <r>
      <rPr>
        <b/>
        <sz val="11"/>
        <color theme="1"/>
        <rFont val="Aptos Narrow"/>
        <family val="2"/>
        <charset val="1"/>
      </rPr>
      <t>3. Confirmar a regularidade formal das demonstrações contábeis:</t>
    </r>
    <r>
      <rPr>
        <sz val="11"/>
        <color theme="1"/>
        <rFont val="Aptos Narrow"/>
        <family val="2"/>
        <charset val="1"/>
      </rPr>
      <t xml:space="preserve"> Analisar se o balanço refere-se ao último exercício social exigível; se as demonstrações estão registradas na Junta Comercial, órgão competente ou autenticadas via SPED; se há assinatura do representante legal e do contador; se consta o número de registro no CRC.</t>
    </r>
  </si>
  <si>
    <r>
      <rPr>
        <b/>
        <sz val="11"/>
        <color theme="1"/>
        <rFont val="Aptos Narrow"/>
        <family val="2"/>
        <charset val="1"/>
      </rPr>
      <t>4. Identificar o regime jurídico da empresa:</t>
    </r>
    <r>
      <rPr>
        <sz val="11"/>
        <color theme="1"/>
        <rFont val="Aptos Narrow"/>
        <family val="2"/>
        <charset val="1"/>
      </rPr>
      <t xml:space="preserve"> Se a empresa é LTDA, S/A, empresário individual etc.; enquadramento como ME ou EPP; obrigatoriedade de escrituração contábil; forma de tributação (Simples Nacional, Lucro Presumido ou Real).</t>
    </r>
  </si>
  <si>
    <r>
      <rPr>
        <b/>
        <sz val="11"/>
        <color theme="1"/>
        <rFont val="Aptos Narrow"/>
        <family val="2"/>
        <charset val="1"/>
      </rPr>
      <t xml:space="preserve">5. Analisar a capacidade financeira da empresa: </t>
    </r>
    <r>
      <rPr>
        <sz val="11"/>
        <color theme="1"/>
        <rFont val="Aptos Narrow"/>
        <family val="2"/>
        <charset val="1"/>
      </rPr>
      <t xml:space="preserve">Etapa central que consiste na apuração dos índices econômico-financeiros previstos no edital. Os índices mais usuais são: Liquidez Geral (LG), Liquidez Corrente (LC) e Solvência Geral (SG). Verificar também o Capital de Giro (CCL), observando se atende a parâmetros razoáveis de execução (ex: Acórdão 2724/2025 - TCU). </t>
    </r>
    <r>
      <rPr>
        <u/>
        <sz val="11"/>
        <color theme="1"/>
        <rFont val="Aptos Narrow"/>
        <family val="2"/>
        <charset val="1"/>
      </rPr>
      <t>Adicionalmente, pode ser solicitada a declaração de compromissos assumidos (contratos vigentes).</t>
    </r>
  </si>
  <si>
    <r>
      <rPr>
        <b/>
        <sz val="11"/>
        <color theme="1"/>
        <rFont val="Aptos Narrow"/>
        <family val="2"/>
      </rPr>
      <t>6. Comparar os resultados com os parâmetros do edital:</t>
    </r>
    <r>
      <rPr>
        <sz val="11"/>
        <color theme="1"/>
        <rFont val="Aptos Narrow"/>
        <family val="2"/>
      </rPr>
      <t xml:space="preserve"> Em regra, LG, LC e SG devem ser superiores a 1. Caso os índices sejam inferiores ao mínimo, verificar a comprovação de patrimônio líquido mínimo, conforme o Art. 69, § 4º da Lei nº 14.133/21. *</t>
    </r>
  </si>
  <si>
    <r>
      <rPr>
        <b/>
        <sz val="11"/>
        <color theme="1"/>
        <rFont val="Aptos Narrow"/>
        <family val="2"/>
        <charset val="1"/>
      </rPr>
      <t>7. Conferir compatibilidade entre porte da empresa e objeto licitado - Verificar o patrimônio líquido exigido:</t>
    </r>
    <r>
      <rPr>
        <sz val="11"/>
        <color theme="1"/>
        <rFont val="Aptos Narrow"/>
        <family val="2"/>
        <charset val="1"/>
      </rPr>
      <t xml:space="preserve"> analisar a compatibilidade do PL com o percentual mínimo exigido no edital (limitado a 10% do valor estimado da contratação, nos termos do Art. 69, § 4º, da Lei nº 14.133/21).</t>
    </r>
  </si>
  <si>
    <r>
      <rPr>
        <b/>
        <sz val="11"/>
        <color theme="1"/>
        <rFont val="Aptos Narrow"/>
        <family val="2"/>
        <charset val="1"/>
      </rPr>
      <t xml:space="preserve">8. Quando aplicável: analisar sinais de fragilidade econômico-financeira nas situações em que a licitante apresentar: </t>
    </r>
    <r>
      <rPr>
        <sz val="11"/>
        <color theme="1"/>
        <rFont val="Aptos Narrow"/>
        <family val="2"/>
        <charset val="1"/>
      </rPr>
      <t>Patrimônio líquido negativo, sucessivos prejuízos, elevado endividamento, ausência de capital de giro ou dependência excessiva de recursos de terceiros que possam colocar em risco a execução.</t>
    </r>
  </si>
  <si>
    <r>
      <rPr>
        <b/>
        <sz val="11"/>
        <color theme="1"/>
        <rFont val="Aptos Narrow"/>
        <family val="2"/>
        <charset val="1"/>
      </rPr>
      <t xml:space="preserve">9. Quando aplicável: : Avaliação da consistência das alíquotas na formação de preços/planilha de custos - </t>
    </r>
    <r>
      <rPr>
        <sz val="11"/>
        <color theme="1"/>
        <rFont val="Aptos Narrow"/>
        <family val="2"/>
        <charset val="1"/>
      </rPr>
      <t>análise tributária na composição do BDI (tributos sobre o faturamento como ISS, PIS, COFINS e, futuramente, IBS/CBS) embutidos no preço. Etapa privativa do profissional contábil.</t>
    </r>
  </si>
  <si>
    <t>Não se aplica.</t>
  </si>
  <si>
    <r>
      <t>10. Elaborar breve análise técnica:</t>
    </r>
    <r>
      <rPr>
        <sz val="11"/>
        <color theme="1"/>
        <rFont val="Aptos Narrow"/>
        <family val="2"/>
      </rPr>
      <t xml:space="preserve"> (Habilitada): Ex.: “Após análise da documentação econômico-financeira apresentada, conclui-se que a licitante atende às exigências previstas no edital e no art. 69 da Lei nº 14.133/2021, estando HABILITADA sob o aspecto econômico-financeiro.”
(Inabilitada): Ex.: “Conclui-se pelo não atendimento dos índices mínimos ou requisitos exigidos no instrumento convocatório, razão pela qual a licitante restou INABILITADA por descumprimento dos critérios de habilitação econômico-financeira.”</t>
    </r>
  </si>
  <si>
    <t>Base legal principal:</t>
  </si>
  <si>
    <t xml:space="preserve">Lei nº 14.133/2021 - Art. 62 — habilitação;  Arts. 69 e 70 — habilitação econômico-financeira.  </t>
  </si>
  <si>
    <t>TCU Acórdão n.º 2724/2025-Plenário</t>
  </si>
  <si>
    <t xml:space="preserve">Normas Brasileiras de Contabilidade (NBC);  </t>
  </si>
  <si>
    <t>Pronunciamentos do CPC</t>
  </si>
  <si>
    <t>Legislação societária</t>
  </si>
  <si>
    <t>* Lei nº 14.133/2021  - § 4º Se a empresa apresentar resultado igual ou inferior a 1 (um) em qualquer dos índices de liquidez geral, solvência geral e liquidez corrente, calculados na forma do § 1º deste artigo, para fins de habilitação, será exigida comprovação de capital mínimo ou de patrimônio líquido mínimo equivalente a até 10% (dez por cento) do valor estimado da contratação.”</t>
  </si>
  <si>
    <t xml:space="preserve"> Microempresas (ME) e Empresas de Pequeno Porte (EPP) perdem o direito aos benefícios e preferências da licitação se, no ano-calendário da disputa, o somatório dos contratos já firmados com a Administração Pública extrapolar o limite de receita bruta máxima permitido por lei (atualmente (R$ 4,8 milhões para EPP).</t>
  </si>
  <si>
    <t>Se houver uma diferença superior a 10% (para mais ou para menos) entre a receita bruta informada na Demonstração do Resultado do Exercício (DRE) e os valores declarados nos compromissos de contratos vigentes, a licitante é obrigada a apresentar justificativas formais sob pena de desclassificação.</t>
  </si>
  <si>
    <t>LICITANTE:  MARILIA DE DIRCEU INDUSTRIA E COMERCIO DE ALIMENTOS LTDA</t>
  </si>
  <si>
    <t>ANÁLISE DO BALANÇO E DOS CONTRATOS FIRMADOS</t>
  </si>
  <si>
    <t>ANO</t>
  </si>
  <si>
    <t>RUBRICAS</t>
  </si>
  <si>
    <t>VALORES</t>
  </si>
  <si>
    <t>A.V</t>
  </si>
  <si>
    <t>A.H</t>
  </si>
  <si>
    <t>1. ATIVO TOTAL</t>
  </si>
  <si>
    <t>ATIVO TOTAL</t>
  </si>
  <si>
    <t>1.1 Ativo Circulante - AC</t>
  </si>
  <si>
    <t>1.2 Ativo Não Circulante - ANC</t>
  </si>
  <si>
    <t>1.2.1 Realizável a longo prazo - ARLP</t>
  </si>
  <si>
    <t>1.2.2 Investimentos</t>
  </si>
  <si>
    <t>1.2.3 Imobilizado</t>
  </si>
  <si>
    <t>1.2.4 Intangível</t>
  </si>
  <si>
    <t>2. PASSIVO TOTAL</t>
  </si>
  <si>
    <t>2.1 Passivo Circulante - PC</t>
  </si>
  <si>
    <t>2.2 Passivo Não Circulante - PNC</t>
  </si>
  <si>
    <t>Capital de Giro (AC-PC) ou CCL</t>
  </si>
  <si>
    <t>Valor estimado para a contratação (anual)</t>
  </si>
  <si>
    <t>16,66% do valor estimado da contratação - o CCL não pode ser inferior a</t>
  </si>
  <si>
    <t>Patrimônio Líquido - PL</t>
  </si>
  <si>
    <t xml:space="preserve">Patrimônio Líquido - PL tem que ser = ou &gt; que </t>
  </si>
  <si>
    <t>Contratos firmados</t>
  </si>
  <si>
    <t>1/12 não pode ser superior ao patrimônio líquido</t>
  </si>
  <si>
    <t>Receita Bruta</t>
  </si>
  <si>
    <t>10% da Receita Bruta</t>
  </si>
  <si>
    <t>Diferença entre contratos e RB (deve ser inferior a 10% da RB) ou justificar</t>
  </si>
  <si>
    <t>1 - Atende ao subitem 10.3 “c.2” do Termo de Referência.</t>
  </si>
  <si>
    <t>2 - Atende ao subitem 10.3 “c.3” do Termo de Referência.</t>
  </si>
  <si>
    <t>3 - Atende ao subitem 10.3 “d” do Termo de Referência.</t>
  </si>
  <si>
    <t>4 – Empresa justificou diferença na própria Declaração de Contratos Firmados (pág. 12 do documento xxxxxxx), conforme subitem 10.3 “d.2” do Termo de Referência.</t>
  </si>
  <si>
    <t>LG</t>
  </si>
  <si>
    <t>SG</t>
  </si>
  <si>
    <t xml:space="preserve">LC </t>
  </si>
  <si>
    <t xml:space="preserve">A.V: análise vertical (ou análise de estrutura) avalia a representatividade de cada conta ou item dentro de um conjunto financeiro </t>
  </si>
  <si>
    <t>A.H: mostra a variação percentual de uma conta ao longo dos períodos.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</si>
</sst>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>
    <font>
      <sz val="11"/>
      <color theme="1"/>
      <name val="Aptos Narrow"/>
      <family val="2"/>
      <charset val="1"/>
    </font>
    <font>
      <b/>
      <sz val="11"/>
      <color theme="3" tint="0.24988555558946501"/>
      <name val="Aptos Narrow"/>
      <family val="2"/>
      <charset val="1"/>
    </font>
    <font>
      <b/>
      <sz val="11"/>
      <color theme="1"/>
      <name val="Aptos Narrow"/>
      <family val="2"/>
      <charset val="1"/>
    </font>
    <font>
      <b/>
      <sz val="14"/>
      <color theme="1"/>
      <name val="Aptos Narrow"/>
      <family val="2"/>
      <charset val="1"/>
    </font>
    <font>
      <sz val="10"/>
      <color theme="1"/>
      <name val="Times New Roman"/>
      <family val="1"/>
      <charset val="1"/>
    </font>
    <font>
      <u/>
      <sz val="11"/>
      <color theme="1"/>
      <name val="Aptos Narrow"/>
      <family val="2"/>
      <charset val="1"/>
    </font>
    <font>
      <b/>
      <sz val="10"/>
      <name val="Arial"/>
      <family val="2"/>
      <charset val="1"/>
    </font>
    <font>
      <b/>
      <sz val="12"/>
      <color theme="3" tint="0.24988555558946501"/>
      <name val="Arial"/>
      <family val="2"/>
      <charset val="1"/>
    </font>
    <font>
      <sz val="10"/>
      <name val="Arial"/>
      <family val="2"/>
      <charset val="1"/>
    </font>
    <font>
      <sz val="11"/>
      <color rgb="FFDDDDDD"/>
      <name val="Aptos Narrow"/>
      <family val="2"/>
      <charset val="1"/>
    </font>
    <font>
      <sz val="10"/>
      <color rgb="FFFF0000"/>
      <name val="Arial"/>
      <family val="2"/>
      <charset val="1"/>
    </font>
    <font>
      <sz val="12"/>
      <color theme="1"/>
      <name val="Aptos Narrow"/>
      <family val="2"/>
      <charset val="1"/>
    </font>
    <font>
      <sz val="11"/>
      <color theme="1"/>
      <name val="Aptos Narrow"/>
      <family val="2"/>
      <charset val="1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rgb="FFEEEEEE"/>
      </patternFill>
    </fill>
    <fill>
      <patternFill patternType="solid">
        <fgColor theme="2"/>
        <bgColor rgb="FFEEEEEE"/>
      </patternFill>
    </fill>
    <fill>
      <patternFill patternType="solid">
        <fgColor theme="6" tint="0.39988402966399123"/>
        <bgColor rgb="FF339966"/>
      </patternFill>
    </fill>
    <fill>
      <patternFill patternType="solid">
        <fgColor theme="5" tint="0.39988402966399123"/>
        <bgColor rgb="FFFF8080"/>
      </patternFill>
    </fill>
    <fill>
      <patternFill patternType="solid">
        <fgColor theme="6" tint="0.79989013336588644"/>
        <bgColor rgb="FFCCFFCC"/>
      </patternFill>
    </fill>
    <fill>
      <patternFill patternType="solid">
        <fgColor theme="5" tint="0.79989013336588644"/>
        <bgColor rgb="FFFFDBB6"/>
      </patternFill>
    </fill>
    <fill>
      <patternFill patternType="solid">
        <fgColor rgb="FFEEEEEE"/>
        <bgColor rgb="FFF2F2F2"/>
      </patternFill>
    </fill>
    <fill>
      <patternFill patternType="solid">
        <fgColor rgb="FFDDDDDD"/>
        <bgColor rgb="FFE8E8E8"/>
      </patternFill>
    </fill>
    <fill>
      <patternFill patternType="solid">
        <fgColor rgb="FFCCCCCC"/>
        <bgColor rgb="FFCCCCFF"/>
      </patternFill>
    </fill>
    <fill>
      <patternFill patternType="solid">
        <fgColor rgb="FFCCCCFF"/>
        <bgColor rgb="FFCCCCCC"/>
      </patternFill>
    </fill>
    <fill>
      <patternFill patternType="solid">
        <fgColor rgb="FFCCFFCC"/>
        <bgColor rgb="FFC2F1C8"/>
      </patternFill>
    </fill>
    <fill>
      <patternFill patternType="solid">
        <fgColor rgb="FFFFFFFF"/>
        <bgColor rgb="FFF2F2F2"/>
      </patternFill>
    </fill>
    <fill>
      <patternFill patternType="solid">
        <fgColor rgb="FFFF8080"/>
        <bgColor rgb="FFF2AA84"/>
      </patternFill>
    </fill>
    <fill>
      <patternFill patternType="solid">
        <fgColor rgb="FFFFFF00"/>
        <bgColor rgb="FFFFCC00"/>
      </patternFill>
    </fill>
    <fill>
      <patternFill patternType="solid">
        <fgColor rgb="FFFFFFD7"/>
        <bgColor rgb="FFFFFFFF"/>
      </patternFill>
    </fill>
    <fill>
      <patternFill patternType="solid">
        <fgColor rgb="FFFFDBB6"/>
        <bgColor rgb="FFFBE3D6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68">
    <xf numFmtId="0" fontId="0" fillId="0" borderId="0" xfId="0"/>
    <xf numFmtId="4" fontId="0" fillId="0" borderId="6" xfId="0" applyNumberFormat="1" applyBorder="1" applyAlignment="1">
      <alignment horizontal="center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4" fontId="0" fillId="0" borderId="0" xfId="0" applyNumberFormat="1"/>
    <xf numFmtId="4" fontId="0" fillId="0" borderId="0" xfId="0" applyNumberFormat="1" applyAlignment="1">
      <alignment horizontal="center"/>
    </xf>
    <xf numFmtId="4" fontId="7" fillId="2" borderId="6" xfId="0" applyNumberFormat="1" applyFont="1" applyFill="1" applyBorder="1" applyAlignment="1">
      <alignment horizontal="right"/>
    </xf>
    <xf numFmtId="0" fontId="7" fillId="2" borderId="6" xfId="0" applyFont="1" applyFill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6" fillId="8" borderId="6" xfId="0" applyNumberFormat="1" applyFont="1" applyFill="1" applyBorder="1" applyAlignment="1">
      <alignment horizontal="left"/>
    </xf>
    <xf numFmtId="4" fontId="2" fillId="8" borderId="6" xfId="0" applyNumberFormat="1" applyFont="1" applyFill="1" applyBorder="1" applyAlignment="1">
      <alignment horizontal="right"/>
    </xf>
    <xf numFmtId="10" fontId="2" fillId="9" borderId="6" xfId="0" applyNumberFormat="1" applyFont="1" applyFill="1" applyBorder="1"/>
    <xf numFmtId="164" fontId="2" fillId="10" borderId="6" xfId="0" applyNumberFormat="1" applyFont="1" applyFill="1" applyBorder="1"/>
    <xf numFmtId="4" fontId="6" fillId="0" borderId="6" xfId="0" applyNumberFormat="1" applyFont="1" applyBorder="1" applyAlignment="1">
      <alignment horizontal="left"/>
    </xf>
    <xf numFmtId="4" fontId="0" fillId="0" borderId="6" xfId="0" applyNumberFormat="1" applyBorder="1" applyAlignment="1">
      <alignment horizontal="right"/>
    </xf>
    <xf numFmtId="10" fontId="0" fillId="0" borderId="6" xfId="0" applyNumberFormat="1" applyBorder="1"/>
    <xf numFmtId="10" fontId="2" fillId="10" borderId="6" xfId="0" applyNumberFormat="1" applyFont="1" applyFill="1" applyBorder="1"/>
    <xf numFmtId="10" fontId="8" fillId="0" borderId="6" xfId="0" applyNumberFormat="1" applyFont="1" applyBorder="1"/>
    <xf numFmtId="4" fontId="6" fillId="0" borderId="6" xfId="0" applyNumberFormat="1" applyFont="1" applyBorder="1" applyAlignment="1">
      <alignment horizontal="right"/>
    </xf>
    <xf numFmtId="0" fontId="9" fillId="10" borderId="6" xfId="0" applyFont="1" applyFill="1" applyBorder="1"/>
    <xf numFmtId="0" fontId="0" fillId="10" borderId="6" xfId="0" applyFill="1" applyBorder="1"/>
    <xf numFmtId="4" fontId="6" fillId="11" borderId="6" xfId="0" applyNumberFormat="1" applyFont="1" applyFill="1" applyBorder="1" applyAlignment="1">
      <alignment horizontal="left"/>
    </xf>
    <xf numFmtId="4" fontId="6" fillId="11" borderId="6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center"/>
    </xf>
    <xf numFmtId="4" fontId="6" fillId="12" borderId="6" xfId="0" applyNumberFormat="1" applyFont="1" applyFill="1" applyBorder="1" applyAlignment="1">
      <alignment horizontal="left"/>
    </xf>
    <xf numFmtId="4" fontId="0" fillId="0" borderId="0" xfId="0" applyNumberFormat="1" applyAlignment="1">
      <alignment horizontal="right"/>
    </xf>
    <xf numFmtId="4" fontId="8" fillId="12" borderId="6" xfId="0" applyNumberFormat="1" applyFont="1" applyFill="1" applyBorder="1" applyAlignment="1">
      <alignment horizontal="right"/>
    </xf>
    <xf numFmtId="4" fontId="0" fillId="13" borderId="0" xfId="0" applyNumberFormat="1" applyFill="1"/>
    <xf numFmtId="4" fontId="6" fillId="14" borderId="6" xfId="0" applyNumberFormat="1" applyFont="1" applyFill="1" applyBorder="1" applyAlignment="1">
      <alignment horizontal="left"/>
    </xf>
    <xf numFmtId="10" fontId="8" fillId="14" borderId="6" xfId="1" applyNumberFormat="1" applyFont="1" applyFill="1" applyBorder="1" applyAlignment="1" applyProtection="1">
      <alignment horizontal="right"/>
    </xf>
    <xf numFmtId="4" fontId="0" fillId="15" borderId="0" xfId="0" applyNumberFormat="1" applyFill="1"/>
    <xf numFmtId="10" fontId="0" fillId="0" borderId="0" xfId="0" applyNumberFormat="1"/>
    <xf numFmtId="0" fontId="8" fillId="16" borderId="0" xfId="0" applyFont="1" applyFill="1"/>
    <xf numFmtId="4" fontId="8" fillId="16" borderId="0" xfId="0" applyNumberFormat="1" applyFont="1" applyFill="1" applyAlignment="1">
      <alignment horizontal="center"/>
    </xf>
    <xf numFmtId="4" fontId="8" fillId="0" borderId="0" xfId="0" applyNumberFormat="1" applyFont="1"/>
    <xf numFmtId="4" fontId="8" fillId="0" borderId="0" xfId="0" applyNumberFormat="1" applyFont="1" applyAlignment="1">
      <alignment horizontal="center"/>
    </xf>
    <xf numFmtId="0" fontId="8" fillId="0" borderId="0" xfId="0" applyFont="1"/>
    <xf numFmtId="4" fontId="8" fillId="16" borderId="0" xfId="0" applyNumberFormat="1" applyFont="1" applyFill="1" applyAlignment="1">
      <alignment horizontal="left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/>
    <xf numFmtId="0" fontId="10" fillId="0" borderId="0" xfId="0" applyFont="1"/>
    <xf numFmtId="4" fontId="10" fillId="0" borderId="0" xfId="0" applyNumberFormat="1" applyFont="1" applyAlignment="1">
      <alignment horizontal="left"/>
    </xf>
    <xf numFmtId="4" fontId="6" fillId="17" borderId="6" xfId="0" applyNumberFormat="1" applyFont="1" applyFill="1" applyBorder="1" applyAlignment="1">
      <alignment horizontal="center"/>
    </xf>
    <xf numFmtId="4" fontId="11" fillId="0" borderId="0" xfId="0" applyNumberFormat="1" applyFont="1" applyAlignment="1">
      <alignment horizontal="center"/>
    </xf>
    <xf numFmtId="4" fontId="11" fillId="0" borderId="0" xfId="0" applyNumberFormat="1" applyFont="1"/>
    <xf numFmtId="0" fontId="13" fillId="0" borderId="1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/>
    </xf>
    <xf numFmtId="0" fontId="9" fillId="18" borderId="6" xfId="0" applyFont="1" applyFill="1" applyBorder="1"/>
    <xf numFmtId="4" fontId="0" fillId="0" borderId="6" xfId="0" applyNumberFormat="1" applyBorder="1" applyAlignment="1">
      <alignment horizontal="center"/>
    </xf>
    <xf numFmtId="4" fontId="11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4" fillId="0" borderId="6" xfId="0" applyFont="1" applyBorder="1" applyAlignment="1">
      <alignment horizontal="left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2F1C8"/>
      <rgbColor rgb="FF660066"/>
      <rgbColor rgb="FFFF8080"/>
      <rgbColor rgb="FF215F9A"/>
      <rgbColor rgb="FFCCCCFF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EEEEEE"/>
      <rgbColor rgb="FFCCFFCC"/>
      <rgbColor rgb="FFFBE3D6"/>
      <rgbColor rgb="FFDDDDDD"/>
      <rgbColor rgb="FFF2AA84"/>
      <rgbColor rgb="FFE8E8E8"/>
      <rgbColor rgb="FFFFDBB6"/>
      <rgbColor rgb="FF3366FF"/>
      <rgbColor rgb="FF47D45A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6</xdr:col>
      <xdr:colOff>854625</xdr:colOff>
      <xdr:row>39</xdr:row>
      <xdr:rowOff>155160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t="7882"/>
        <a:stretch/>
      </xdr:blipFill>
      <xdr:spPr>
        <a:xfrm>
          <a:off x="0" y="7019925"/>
          <a:ext cx="8226975" cy="7266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6"/>
  <sheetViews>
    <sheetView topLeftCell="A19" zoomScale="120" zoomScaleNormal="120" workbookViewId="0">
      <selection activeCell="H23" sqref="H23"/>
    </sheetView>
  </sheetViews>
  <sheetFormatPr defaultColWidth="8.7109375" defaultRowHeight="15"/>
  <cols>
    <col min="1" max="1" width="2.85546875" customWidth="1"/>
    <col min="2" max="2" width="96.85546875" customWidth="1"/>
    <col min="3" max="4" width="9.140625" style="3" customWidth="1"/>
    <col min="5" max="5" width="2.140625" customWidth="1"/>
  </cols>
  <sheetData>
    <row r="2" spans="2:11">
      <c r="B2" s="4" t="s">
        <v>0</v>
      </c>
      <c r="C2" s="63" t="s">
        <v>1</v>
      </c>
      <c r="D2" s="63"/>
      <c r="F2" s="64" t="s">
        <v>2</v>
      </c>
      <c r="G2" s="64"/>
      <c r="H2" s="64"/>
      <c r="I2" s="64"/>
      <c r="J2" s="64"/>
      <c r="K2" s="64"/>
    </row>
    <row r="3" spans="2:11">
      <c r="C3" s="5" t="s">
        <v>3</v>
      </c>
      <c r="D3" s="6" t="s">
        <v>4</v>
      </c>
      <c r="F3" s="64"/>
      <c r="G3" s="64"/>
      <c r="H3" s="64"/>
      <c r="I3" s="64"/>
      <c r="J3" s="64"/>
      <c r="K3" s="64"/>
    </row>
    <row r="4" spans="2:11" ht="45">
      <c r="B4" s="7" t="s">
        <v>5</v>
      </c>
      <c r="C4" s="8" t="s">
        <v>6</v>
      </c>
      <c r="D4" s="9"/>
      <c r="F4" s="65"/>
      <c r="G4" s="65"/>
      <c r="H4" s="65"/>
      <c r="I4" s="65"/>
      <c r="J4" s="65"/>
      <c r="K4" s="65"/>
    </row>
    <row r="6" spans="2:11" ht="60">
      <c r="B6" s="7" t="s">
        <v>7</v>
      </c>
      <c r="C6" s="10" t="s">
        <v>6</v>
      </c>
      <c r="D6" s="11"/>
      <c r="F6" s="65"/>
      <c r="G6" s="65"/>
      <c r="H6" s="65"/>
      <c r="I6" s="65"/>
      <c r="J6" s="65"/>
      <c r="K6" s="65"/>
    </row>
    <row r="8" spans="2:11" ht="60">
      <c r="B8" s="7" t="s">
        <v>8</v>
      </c>
      <c r="C8" s="10" t="s">
        <v>6</v>
      </c>
      <c r="D8" s="11"/>
      <c r="F8" s="65"/>
      <c r="G8" s="65"/>
      <c r="H8" s="65"/>
      <c r="I8" s="65"/>
      <c r="J8" s="65"/>
      <c r="K8" s="65"/>
    </row>
    <row r="10" spans="2:11" ht="45">
      <c r="B10" s="7" t="s">
        <v>9</v>
      </c>
      <c r="C10" s="10" t="s">
        <v>6</v>
      </c>
      <c r="D10" s="11"/>
      <c r="F10" s="67"/>
      <c r="G10" s="67"/>
      <c r="H10" s="67"/>
      <c r="I10" s="67"/>
      <c r="J10" s="67"/>
      <c r="K10" s="67"/>
    </row>
    <row r="12" spans="2:11" ht="75">
      <c r="B12" s="7" t="s">
        <v>10</v>
      </c>
      <c r="C12" s="10" t="s">
        <v>6</v>
      </c>
      <c r="D12" s="11"/>
      <c r="F12" s="65"/>
      <c r="G12" s="65"/>
      <c r="H12" s="65"/>
      <c r="I12" s="65"/>
      <c r="J12" s="65"/>
      <c r="K12" s="65"/>
    </row>
    <row r="14" spans="2:11" ht="45">
      <c r="B14" s="57" t="s">
        <v>11</v>
      </c>
      <c r="C14" s="10" t="s">
        <v>6</v>
      </c>
      <c r="D14" s="11"/>
      <c r="F14" s="65"/>
      <c r="G14" s="65"/>
      <c r="H14" s="65"/>
      <c r="I14" s="65"/>
      <c r="J14" s="65"/>
      <c r="K14" s="65"/>
    </row>
    <row r="16" spans="2:11" ht="45">
      <c r="B16" s="7" t="s">
        <v>12</v>
      </c>
      <c r="C16" s="10" t="s">
        <v>6</v>
      </c>
      <c r="D16" s="11"/>
      <c r="F16" s="65"/>
      <c r="G16" s="65"/>
      <c r="H16" s="65"/>
      <c r="I16" s="65"/>
      <c r="J16" s="65"/>
      <c r="K16" s="65"/>
    </row>
    <row r="18" spans="2:11" ht="60">
      <c r="B18" s="7" t="s">
        <v>13</v>
      </c>
      <c r="C18" s="10" t="s">
        <v>6</v>
      </c>
      <c r="D18" s="11"/>
      <c r="F18" s="66"/>
      <c r="G18" s="66"/>
      <c r="H18" s="66"/>
      <c r="I18" s="66"/>
      <c r="J18" s="66"/>
      <c r="K18" s="66"/>
    </row>
    <row r="20" spans="2:11" ht="45">
      <c r="B20" s="7" t="s">
        <v>14</v>
      </c>
      <c r="C20" s="10" t="s">
        <v>6</v>
      </c>
      <c r="D20" s="11"/>
      <c r="F20" s="66" t="s">
        <v>15</v>
      </c>
      <c r="G20" s="66"/>
      <c r="H20" s="66"/>
      <c r="I20" s="66"/>
      <c r="J20" s="66"/>
      <c r="K20" s="66"/>
    </row>
    <row r="22" spans="2:11" ht="105">
      <c r="B22" s="7" t="s">
        <v>16</v>
      </c>
      <c r="C22" s="10" t="s">
        <v>6</v>
      </c>
      <c r="D22" s="11"/>
      <c r="F22" s="65"/>
      <c r="G22" s="65"/>
      <c r="H22" s="65"/>
      <c r="I22" s="65"/>
      <c r="J22" s="65"/>
      <c r="K22" s="65"/>
    </row>
    <row r="25" spans="2:11">
      <c r="B25" s="12" t="s">
        <v>17</v>
      </c>
    </row>
    <row r="26" spans="2:11">
      <c r="B26" s="13" t="s">
        <v>18</v>
      </c>
    </row>
    <row r="27" spans="2:11">
      <c r="B27" s="14" t="s">
        <v>19</v>
      </c>
    </row>
    <row r="28" spans="2:11">
      <c r="B28" s="14" t="s">
        <v>20</v>
      </c>
    </row>
    <row r="29" spans="2:11">
      <c r="B29" s="14" t="s">
        <v>21</v>
      </c>
    </row>
    <row r="30" spans="2:11">
      <c r="B30" s="14" t="s">
        <v>22</v>
      </c>
    </row>
    <row r="32" spans="2:11" ht="60">
      <c r="B32" s="13" t="s">
        <v>23</v>
      </c>
    </row>
    <row r="34" spans="2:2" ht="29.25" customHeight="1">
      <c r="B34" s="13" t="s">
        <v>24</v>
      </c>
    </row>
    <row r="36" spans="2:2" ht="45">
      <c r="B36" s="13" t="s">
        <v>25</v>
      </c>
    </row>
  </sheetData>
  <mergeCells count="12">
    <mergeCell ref="F20:K20"/>
    <mergeCell ref="F22:K22"/>
    <mergeCell ref="F10:K10"/>
    <mergeCell ref="F12:K12"/>
    <mergeCell ref="F14:K14"/>
    <mergeCell ref="F16:K16"/>
    <mergeCell ref="F18:K18"/>
    <mergeCell ref="C2:D2"/>
    <mergeCell ref="F2:K3"/>
    <mergeCell ref="F4:K4"/>
    <mergeCell ref="F6:K6"/>
    <mergeCell ref="F8:K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7"/>
  <sheetViews>
    <sheetView tabSelected="1" topLeftCell="A8" zoomScaleNormal="100" workbookViewId="0">
      <selection activeCell="B33" sqref="B33"/>
    </sheetView>
  </sheetViews>
  <sheetFormatPr defaultColWidth="9" defaultRowHeight="15"/>
  <cols>
    <col min="1" max="1" width="69.140625" style="15" customWidth="1"/>
    <col min="2" max="2" width="12.7109375" style="16" bestFit="1" customWidth="1"/>
    <col min="3" max="3" width="13.140625" style="15" customWidth="1"/>
    <col min="4" max="4" width="4.28515625" style="16" customWidth="1"/>
    <col min="5" max="5" width="8.7109375" bestFit="1" customWidth="1"/>
    <col min="6" max="6" width="2.5703125" customWidth="1"/>
    <col min="7" max="7" width="68.5703125" style="15" customWidth="1"/>
    <col min="8" max="8" width="15.7109375" style="16" customWidth="1"/>
    <col min="9" max="9" width="12.85546875" style="15" customWidth="1"/>
    <col min="10" max="10" width="2.85546875" style="16" customWidth="1"/>
    <col min="11" max="11" width="8.28515625" customWidth="1"/>
    <col min="12" max="12" width="7.85546875" bestFit="1" customWidth="1"/>
  </cols>
  <sheetData>
    <row r="1" spans="1:12">
      <c r="A1" s="62" t="s">
        <v>26</v>
      </c>
      <c r="B1" s="62"/>
      <c r="G1" s="62" t="str">
        <f>A1</f>
        <v>LICITANTE:  MARILIA DE DIRCEU INDUSTRIA E COMERCIO DE ALIMENTOS LTDA</v>
      </c>
      <c r="H1" s="62"/>
    </row>
    <row r="2" spans="1:12">
      <c r="A2" s="62" t="s">
        <v>27</v>
      </c>
      <c r="B2" s="62"/>
      <c r="G2" s="62" t="s">
        <v>27</v>
      </c>
      <c r="H2" s="62"/>
    </row>
    <row r="3" spans="1:12" ht="15.75">
      <c r="A3" s="17" t="s">
        <v>28</v>
      </c>
      <c r="B3" s="18">
        <v>2024</v>
      </c>
      <c r="E3" s="3"/>
      <c r="G3" s="17" t="s">
        <v>28</v>
      </c>
      <c r="H3" s="18">
        <v>2025</v>
      </c>
    </row>
    <row r="4" spans="1:12">
      <c r="A4" s="19" t="s">
        <v>29</v>
      </c>
      <c r="B4" s="19" t="s">
        <v>30</v>
      </c>
      <c r="E4" s="20" t="s">
        <v>31</v>
      </c>
      <c r="G4" s="19" t="s">
        <v>29</v>
      </c>
      <c r="H4" s="19" t="s">
        <v>30</v>
      </c>
      <c r="K4" s="20" t="s">
        <v>31</v>
      </c>
      <c r="L4" s="20" t="s">
        <v>32</v>
      </c>
    </row>
    <row r="5" spans="1:12">
      <c r="A5" s="21" t="s">
        <v>33</v>
      </c>
      <c r="B5" s="22">
        <f>B6+B7</f>
        <v>4778027.79</v>
      </c>
      <c r="E5" s="23">
        <f>E6+E7</f>
        <v>1</v>
      </c>
      <c r="G5" s="21" t="s">
        <v>34</v>
      </c>
      <c r="H5" s="22">
        <f>H6+H7</f>
        <v>5597557.7000000002</v>
      </c>
      <c r="K5" s="23">
        <f>K6+K7</f>
        <v>1</v>
      </c>
      <c r="L5" s="24"/>
    </row>
    <row r="6" spans="1:12">
      <c r="A6" s="25" t="s">
        <v>35</v>
      </c>
      <c r="B6" s="26">
        <v>3882560.22</v>
      </c>
      <c r="C6" s="60"/>
      <c r="E6" s="27">
        <f>B6/$B$5</f>
        <v>0.81258636212327262</v>
      </c>
      <c r="G6" s="25" t="s">
        <v>35</v>
      </c>
      <c r="H6" s="26">
        <v>5087608.25</v>
      </c>
      <c r="I6" s="60"/>
      <c r="K6" s="27">
        <f t="shared" ref="K6:K11" si="0">H6/$H$5</f>
        <v>0.90889786629622416</v>
      </c>
      <c r="L6" s="27">
        <f>(H6-B6)/B6</f>
        <v>0.31037458834315251</v>
      </c>
    </row>
    <row r="7" spans="1:12">
      <c r="A7" s="25" t="s">
        <v>36</v>
      </c>
      <c r="B7" s="58">
        <f>B8+B9+B10+B11</f>
        <v>895467.57</v>
      </c>
      <c r="C7" s="60"/>
      <c r="E7" s="27">
        <f>B7/$B$5</f>
        <v>0.18741363787672735</v>
      </c>
      <c r="G7" s="25" t="s">
        <v>36</v>
      </c>
      <c r="H7" s="58">
        <f>H8+H9+H10+H11</f>
        <v>509949.45</v>
      </c>
      <c r="I7" s="60"/>
      <c r="K7" s="27">
        <f t="shared" si="0"/>
        <v>9.1102133703775845E-2</v>
      </c>
      <c r="L7" s="27">
        <f>(H7-B7)/B7</f>
        <v>-0.43052158773321064</v>
      </c>
    </row>
    <row r="8" spans="1:12">
      <c r="A8" s="25" t="s">
        <v>37</v>
      </c>
      <c r="B8" s="26">
        <v>0</v>
      </c>
      <c r="C8" s="60"/>
      <c r="E8" s="27">
        <f>B8/$B$5</f>
        <v>0</v>
      </c>
      <c r="G8" s="25" t="s">
        <v>37</v>
      </c>
      <c r="H8" s="26">
        <v>0</v>
      </c>
      <c r="I8" s="60"/>
      <c r="K8" s="27">
        <f t="shared" si="0"/>
        <v>0</v>
      </c>
      <c r="L8" s="27">
        <v>0</v>
      </c>
    </row>
    <row r="9" spans="1:12">
      <c r="A9" s="25" t="s">
        <v>38</v>
      </c>
      <c r="B9" s="26">
        <v>0</v>
      </c>
      <c r="C9" s="60"/>
      <c r="E9" s="27">
        <f t="shared" ref="E9:E11" si="1">B9/$B$5</f>
        <v>0</v>
      </c>
      <c r="G9" s="25" t="s">
        <v>38</v>
      </c>
      <c r="H9" s="26">
        <v>0</v>
      </c>
      <c r="I9" s="60"/>
      <c r="K9" s="27">
        <f t="shared" si="0"/>
        <v>0</v>
      </c>
      <c r="L9" s="27">
        <v>0</v>
      </c>
    </row>
    <row r="10" spans="1:12">
      <c r="A10" s="25" t="s">
        <v>39</v>
      </c>
      <c r="B10" s="26">
        <v>895467.57</v>
      </c>
      <c r="C10" s="60"/>
      <c r="E10" s="27">
        <f t="shared" si="1"/>
        <v>0.18741363787672735</v>
      </c>
      <c r="G10" s="25" t="s">
        <v>39</v>
      </c>
      <c r="H10" s="26">
        <v>509949.45</v>
      </c>
      <c r="I10" s="60"/>
      <c r="K10" s="27">
        <f t="shared" si="0"/>
        <v>9.1102133703775845E-2</v>
      </c>
      <c r="L10" s="27">
        <f t="shared" ref="L9:L11" si="2">(H10-B10)/B10</f>
        <v>-0.43052158773321064</v>
      </c>
    </row>
    <row r="11" spans="1:12">
      <c r="A11" s="25" t="s">
        <v>40</v>
      </c>
      <c r="B11" s="26">
        <v>0</v>
      </c>
      <c r="C11" s="60"/>
      <c r="E11" s="27">
        <f t="shared" si="1"/>
        <v>0</v>
      </c>
      <c r="G11" s="25" t="s">
        <v>40</v>
      </c>
      <c r="H11" s="26">
        <v>0</v>
      </c>
      <c r="I11" s="60"/>
      <c r="K11" s="27">
        <f t="shared" si="0"/>
        <v>0</v>
      </c>
      <c r="L11" s="27">
        <v>0</v>
      </c>
    </row>
    <row r="12" spans="1:12">
      <c r="A12" s="21" t="s">
        <v>41</v>
      </c>
      <c r="B12" s="22">
        <f>B13+B14+B18</f>
        <v>4778027.79</v>
      </c>
      <c r="C12" s="60"/>
      <c r="E12" s="23">
        <f>E13+E14+E18</f>
        <v>1</v>
      </c>
      <c r="G12" s="21" t="s">
        <v>41</v>
      </c>
      <c r="H12" s="22">
        <f>H13+H14+H18</f>
        <v>5597557.7000000002</v>
      </c>
      <c r="I12" s="60"/>
      <c r="K12" s="23">
        <f>K13+K14+K18</f>
        <v>1</v>
      </c>
      <c r="L12" s="28"/>
    </row>
    <row r="13" spans="1:12">
      <c r="A13" s="25" t="s">
        <v>42</v>
      </c>
      <c r="B13" s="26">
        <v>2603106.37</v>
      </c>
      <c r="C13" s="60"/>
      <c r="E13" s="29">
        <f>B13/$B$12</f>
        <v>0.54480770820296964</v>
      </c>
      <c r="G13" s="25" t="s">
        <v>42</v>
      </c>
      <c r="H13" s="26">
        <v>3859238.69</v>
      </c>
      <c r="I13" s="60"/>
      <c r="K13" s="29">
        <f>H13/$H$12</f>
        <v>0.68945045265009053</v>
      </c>
      <c r="L13" s="27">
        <f>(H13-B13)/B13</f>
        <v>0.48255128352668886</v>
      </c>
    </row>
    <row r="14" spans="1:12">
      <c r="A14" s="25" t="s">
        <v>43</v>
      </c>
      <c r="B14" s="26">
        <v>0</v>
      </c>
      <c r="C14" s="60"/>
      <c r="E14" s="29">
        <f>B14/$B$12</f>
        <v>0</v>
      </c>
      <c r="G14" s="25" t="s">
        <v>43</v>
      </c>
      <c r="H14" s="26">
        <v>0</v>
      </c>
      <c r="I14" s="60"/>
      <c r="K14" s="29">
        <f>H14/$H$12</f>
        <v>0</v>
      </c>
      <c r="L14" s="27">
        <v>0</v>
      </c>
    </row>
    <row r="15" spans="1:12">
      <c r="A15" s="25" t="s">
        <v>44</v>
      </c>
      <c r="B15" s="30">
        <f>B6-B13</f>
        <v>1279453.8500000001</v>
      </c>
      <c r="C15" s="60"/>
      <c r="E15" s="31"/>
      <c r="G15" s="25" t="s">
        <v>44</v>
      </c>
      <c r="H15" s="30">
        <f>H6-H13</f>
        <v>1228369.56</v>
      </c>
      <c r="I15" s="60"/>
      <c r="K15" s="32"/>
      <c r="L15" s="27">
        <f>(H15-B15)/B15</f>
        <v>-3.992663744768913E-2</v>
      </c>
    </row>
    <row r="16" spans="1:12">
      <c r="A16" s="25" t="s">
        <v>45</v>
      </c>
      <c r="B16" s="30">
        <v>234245</v>
      </c>
      <c r="C16" s="60"/>
      <c r="E16" s="31"/>
      <c r="G16" s="25" t="s">
        <v>45</v>
      </c>
      <c r="H16" s="30">
        <f>B16</f>
        <v>234245</v>
      </c>
      <c r="I16" s="60"/>
      <c r="K16" s="32"/>
      <c r="L16" s="59"/>
    </row>
    <row r="17" spans="1:12">
      <c r="A17" s="33" t="s">
        <v>46</v>
      </c>
      <c r="B17" s="34">
        <f>B16*16.66%</f>
        <v>39025.216999999997</v>
      </c>
      <c r="C17" s="60"/>
      <c r="D17" s="35"/>
      <c r="E17" s="31"/>
      <c r="G17" s="33" t="s">
        <v>46</v>
      </c>
      <c r="H17" s="34">
        <f>H16*16.66%</f>
        <v>39025.216999999997</v>
      </c>
      <c r="I17" s="60"/>
      <c r="J17" s="35"/>
      <c r="K17" s="32"/>
      <c r="L17" s="59"/>
    </row>
    <row r="18" spans="1:12">
      <c r="A18" s="36" t="s">
        <v>47</v>
      </c>
      <c r="B18" s="37">
        <v>2174921.42</v>
      </c>
      <c r="C18" s="60"/>
      <c r="D18" s="35"/>
      <c r="E18" s="27">
        <f>B18/B12</f>
        <v>0.4551922917970303</v>
      </c>
      <c r="G18" s="36" t="s">
        <v>47</v>
      </c>
      <c r="H18" s="37">
        <v>1738319.01</v>
      </c>
      <c r="I18" s="60"/>
      <c r="J18" s="35"/>
      <c r="K18" s="29">
        <f>H18/H12</f>
        <v>0.31054954734990942</v>
      </c>
      <c r="L18" s="27">
        <f>(H18-B18)/B18</f>
        <v>-0.20074399285653269</v>
      </c>
    </row>
    <row r="19" spans="1:12">
      <c r="A19" s="36" t="s">
        <v>48</v>
      </c>
      <c r="B19" s="38">
        <f>B16*10%</f>
        <v>23424.5</v>
      </c>
      <c r="C19" s="16"/>
      <c r="D19" s="35"/>
      <c r="G19" s="36" t="s">
        <v>48</v>
      </c>
      <c r="H19" s="38">
        <f>H16*10%</f>
        <v>23424.5</v>
      </c>
      <c r="I19" s="16"/>
      <c r="J19" s="35"/>
    </row>
    <row r="20" spans="1:12">
      <c r="A20" s="25" t="s">
        <v>49</v>
      </c>
      <c r="B20" s="37"/>
      <c r="C20" s="39"/>
      <c r="D20" s="35"/>
      <c r="G20" s="25" t="s">
        <v>49</v>
      </c>
      <c r="H20" s="37"/>
      <c r="I20" s="39"/>
      <c r="J20" s="35"/>
    </row>
    <row r="21" spans="1:12">
      <c r="A21" s="36" t="s">
        <v>50</v>
      </c>
      <c r="B21" s="38">
        <f>B20/12</f>
        <v>0</v>
      </c>
      <c r="D21" s="35"/>
      <c r="G21" s="36" t="s">
        <v>50</v>
      </c>
      <c r="H21" s="38">
        <f>H20/12</f>
        <v>0</v>
      </c>
      <c r="J21" s="35"/>
    </row>
    <row r="22" spans="1:12">
      <c r="A22" s="25" t="s">
        <v>51</v>
      </c>
      <c r="B22" s="37">
        <v>6784224.3700000001</v>
      </c>
      <c r="D22" s="35"/>
      <c r="G22" s="25" t="s">
        <v>51</v>
      </c>
      <c r="H22" s="37">
        <v>9046639.8399999999</v>
      </c>
      <c r="J22" s="35"/>
    </row>
    <row r="23" spans="1:12">
      <c r="A23" s="25" t="s">
        <v>52</v>
      </c>
      <c r="B23" s="26">
        <f>B22*10%</f>
        <v>678422.43700000003</v>
      </c>
      <c r="D23" s="35"/>
      <c r="G23" s="25" t="s">
        <v>52</v>
      </c>
      <c r="H23" s="26">
        <f>H22*10%</f>
        <v>904663.98400000005</v>
      </c>
      <c r="J23" s="35"/>
    </row>
    <row r="24" spans="1:12">
      <c r="A24" s="40" t="s">
        <v>53</v>
      </c>
      <c r="B24" s="41" t="e">
        <f>(B20-B22)/B20</f>
        <v>#DIV/0!</v>
      </c>
      <c r="C24" s="42" t="str">
        <f>IF(B20-B22&lt;B22*0.1,"não justificar","justificar")</f>
        <v>não justificar</v>
      </c>
      <c r="D24" s="35"/>
      <c r="F24" s="43"/>
      <c r="G24" s="40" t="s">
        <v>53</v>
      </c>
      <c r="H24" s="41" t="e">
        <f>(H20-H22)/H20</f>
        <v>#DIV/0!</v>
      </c>
      <c r="I24" s="42" t="str">
        <f>IF(H20-H22&lt;H22*0.1,"não justificar","justificar")</f>
        <v>não justificar</v>
      </c>
      <c r="J24" s="35"/>
    </row>
    <row r="25" spans="1:12">
      <c r="D25" s="35"/>
      <c r="J25" s="35"/>
    </row>
    <row r="26" spans="1:12" s="48" customFormat="1" ht="12.75" hidden="1">
      <c r="A26" s="44" t="s">
        <v>54</v>
      </c>
      <c r="B26" s="45"/>
      <c r="C26" s="46"/>
      <c r="D26" s="47"/>
      <c r="G26" s="44" t="s">
        <v>54</v>
      </c>
      <c r="H26" s="45"/>
      <c r="I26" s="46"/>
      <c r="J26" s="47"/>
    </row>
    <row r="27" spans="1:12" s="48" customFormat="1" ht="12.75" hidden="1">
      <c r="A27" s="44" t="s">
        <v>55</v>
      </c>
      <c r="B27" s="45"/>
      <c r="C27" s="46"/>
      <c r="D27" s="47"/>
      <c r="G27" s="44" t="s">
        <v>55</v>
      </c>
      <c r="H27" s="45"/>
      <c r="I27" s="46"/>
      <c r="J27" s="47"/>
    </row>
    <row r="28" spans="1:12" s="48" customFormat="1" ht="12.75" hidden="1">
      <c r="A28" s="44" t="s">
        <v>56</v>
      </c>
      <c r="B28" s="45"/>
      <c r="C28" s="46"/>
      <c r="D28" s="47"/>
      <c r="G28" s="44" t="s">
        <v>56</v>
      </c>
      <c r="H28" s="45"/>
      <c r="I28" s="46"/>
      <c r="J28" s="47"/>
    </row>
    <row r="29" spans="1:12" s="48" customFormat="1" ht="38.25" hidden="1">
      <c r="A29" s="49" t="s">
        <v>57</v>
      </c>
      <c r="B29" s="45"/>
      <c r="C29" s="46"/>
      <c r="D29" s="47"/>
      <c r="G29" s="49" t="s">
        <v>57</v>
      </c>
      <c r="H29" s="45"/>
      <c r="I29" s="46"/>
      <c r="J29" s="47"/>
    </row>
    <row r="30" spans="1:12" s="52" customFormat="1" ht="12.75">
      <c r="A30" s="50"/>
      <c r="B30" s="50"/>
      <c r="C30" s="51"/>
      <c r="D30" s="50"/>
      <c r="G30" s="50"/>
      <c r="H30" s="50"/>
      <c r="I30" s="51"/>
      <c r="J30" s="50"/>
    </row>
    <row r="31" spans="1:12" s="52" customFormat="1" ht="12.75">
      <c r="A31" s="53"/>
      <c r="B31" s="50"/>
      <c r="C31" s="51"/>
      <c r="D31" s="50"/>
      <c r="G31" s="53"/>
      <c r="H31" s="50"/>
      <c r="I31" s="51"/>
      <c r="J31" s="50"/>
    </row>
    <row r="32" spans="1:12">
      <c r="A32" s="54" t="s">
        <v>58</v>
      </c>
      <c r="B32" s="1">
        <f>(B6+B8)/(B13+B14)</f>
        <v>1.4915103987855862</v>
      </c>
      <c r="G32" s="54" t="s">
        <v>58</v>
      </c>
      <c r="H32" s="1">
        <f>(H6+H8)/(H13+H14)</f>
        <v>1.3182932331143271</v>
      </c>
    </row>
    <row r="33" spans="1:8">
      <c r="A33" s="54" t="s">
        <v>59</v>
      </c>
      <c r="B33" s="1">
        <f>(B5)/(B13+B14)</f>
        <v>1.835510006454327</v>
      </c>
      <c r="G33" s="54" t="s">
        <v>59</v>
      </c>
      <c r="H33" s="1">
        <f>(H5)/(H13+H14)</f>
        <v>1.4504305511095505</v>
      </c>
    </row>
    <row r="34" spans="1:8">
      <c r="A34" s="54" t="s">
        <v>60</v>
      </c>
      <c r="B34" s="1">
        <f>B6/B13</f>
        <v>1.4915103987855862</v>
      </c>
      <c r="G34" s="54" t="s">
        <v>60</v>
      </c>
      <c r="H34" s="1">
        <f>H6/H13</f>
        <v>1.3182932331143271</v>
      </c>
    </row>
    <row r="35" spans="1:8">
      <c r="A35" s="16"/>
      <c r="G35" s="16"/>
    </row>
    <row r="36" spans="1:8">
      <c r="A36" s="16"/>
      <c r="G36" s="16"/>
    </row>
    <row r="37" spans="1:8">
      <c r="A37" s="16"/>
      <c r="G37" s="16"/>
    </row>
    <row r="38" spans="1:8">
      <c r="A38" s="16"/>
      <c r="G38" s="16"/>
    </row>
    <row r="39" spans="1:8">
      <c r="A39" s="16"/>
      <c r="G39" s="16"/>
    </row>
    <row r="40" spans="1:8">
      <c r="A40" s="16"/>
      <c r="F40" s="48"/>
      <c r="G40" s="16"/>
    </row>
    <row r="41" spans="1:8">
      <c r="A41" s="16"/>
      <c r="F41" s="48"/>
      <c r="G41" s="16"/>
    </row>
    <row r="42" spans="1:8" ht="15.75">
      <c r="A42" s="56" t="s">
        <v>61</v>
      </c>
      <c r="B42" s="56"/>
      <c r="F42" s="48"/>
      <c r="G42" s="16"/>
    </row>
    <row r="43" spans="1:8" ht="15.75">
      <c r="A43" s="55"/>
      <c r="B43" s="55"/>
      <c r="F43" s="48"/>
      <c r="G43" s="16"/>
    </row>
    <row r="44" spans="1:8" ht="15.75">
      <c r="A44" s="61" t="s">
        <v>62</v>
      </c>
      <c r="B44" s="61"/>
      <c r="G44" s="16"/>
    </row>
    <row r="45" spans="1:8">
      <c r="A45" s="16"/>
      <c r="G45" s="16"/>
    </row>
    <row r="46" spans="1:8">
      <c r="A46" s="16"/>
      <c r="G46" s="16"/>
    </row>
    <row r="47" spans="1:8">
      <c r="A47" s="16"/>
      <c r="G47" s="16"/>
    </row>
    <row r="48" spans="1:8">
      <c r="A48" s="16"/>
      <c r="G48" s="16"/>
    </row>
    <row r="49" spans="1:7">
      <c r="A49" s="16"/>
      <c r="G49" s="16"/>
    </row>
    <row r="50" spans="1:7">
      <c r="A50" s="16"/>
      <c r="G50" s="16"/>
    </row>
    <row r="51" spans="1:7">
      <c r="A51" s="16"/>
      <c r="G51" s="16"/>
    </row>
    <row r="52" spans="1:7">
      <c r="A52" s="16"/>
      <c r="G52" s="16"/>
    </row>
    <row r="53" spans="1:7">
      <c r="A53" s="16"/>
      <c r="G53" s="16"/>
    </row>
    <row r="54" spans="1:7">
      <c r="A54" s="16"/>
      <c r="G54" s="16"/>
    </row>
    <row r="55" spans="1:7">
      <c r="A55" s="16"/>
      <c r="G55" s="16"/>
    </row>
    <row r="56" spans="1:7">
      <c r="A56" s="16"/>
      <c r="G56" s="16"/>
    </row>
    <row r="57" spans="1:7">
      <c r="A57" s="2"/>
      <c r="G57" s="2"/>
    </row>
  </sheetData>
  <mergeCells count="7">
    <mergeCell ref="I6:I18"/>
    <mergeCell ref="A44:B44"/>
    <mergeCell ref="A1:B1"/>
    <mergeCell ref="G1:H1"/>
    <mergeCell ref="A2:B2"/>
    <mergeCell ref="G2:H2"/>
    <mergeCell ref="C6:C1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Cristiano Andrade Magalhaes</dc:creator>
  <cp:keywords/>
  <dc:description/>
  <cp:lastModifiedBy>Cristiano Andrade Magalhaes</cp:lastModifiedBy>
  <cp:revision>25</cp:revision>
  <dcterms:created xsi:type="dcterms:W3CDTF">2026-05-12T20:11:39Z</dcterms:created>
  <dcterms:modified xsi:type="dcterms:W3CDTF">2026-07-16T17:20:02Z</dcterms:modified>
  <cp:category/>
  <cp:contentStatus/>
</cp:coreProperties>
</file>